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ROCESSOS\LICITAÇÕES\2025\BARRACÃO INDUSTRIAL 2025 ATUALIZADO\ASSINADOS\"/>
    </mc:Choice>
  </mc:AlternateContent>
  <xr:revisionPtr revIDLastSave="0" documentId="8_{55F6EFAA-FDC5-4182-979E-E967BD99107C}" xr6:coauthVersionLast="46" xr6:coauthVersionMax="46" xr10:uidLastSave="{00000000-0000-0000-0000-000000000000}"/>
  <bookViews>
    <workbookView xWindow="-120" yWindow="-120" windowWidth="29040" windowHeight="15720" xr2:uid="{00000000-000D-0000-FFFF-FFFF00000000}"/>
  </bookViews>
  <sheets>
    <sheet name="Orcamento Global" sheetId="3" r:id="rId1"/>
    <sheet name="COMPOSIÇÕES" sheetId="7" r:id="rId2"/>
    <sheet name="COMPOSIÇÕES NOVAS" sheetId="8" r:id="rId3"/>
    <sheet name="Cronograma Global" sheetId="4" r:id="rId4"/>
  </sheets>
  <definedNames>
    <definedName name="_xlnm.Print_Area" localSheetId="3">'Cronograma Global'!$A$1:$O$36</definedName>
    <definedName name="_xlnm.Print_Area" localSheetId="0">'Orcamento Global'!$A$1:$H$149</definedName>
  </definedNames>
  <calcPr calcId="181029"/>
</workbook>
</file>

<file path=xl/calcChain.xml><?xml version="1.0" encoding="utf-8"?>
<calcChain xmlns="http://schemas.openxmlformats.org/spreadsheetml/2006/main">
  <c r="G35" i="3" l="1"/>
  <c r="G49" i="3"/>
  <c r="H49" i="3" s="1"/>
  <c r="G50" i="3"/>
  <c r="H50" i="3" s="1"/>
  <c r="G53" i="3"/>
  <c r="H53" i="3" s="1"/>
  <c r="G61" i="3"/>
  <c r="H61" i="3" s="1"/>
  <c r="G62" i="3"/>
  <c r="H62" i="3" s="1"/>
  <c r="G63" i="3"/>
  <c r="H63" i="3" s="1"/>
  <c r="G71" i="3"/>
  <c r="H71" i="3" s="1"/>
  <c r="G72" i="3"/>
  <c r="H72" i="3" s="1"/>
  <c r="G73" i="3"/>
  <c r="H73" i="3" s="1"/>
  <c r="G86" i="3"/>
  <c r="H86" i="3" s="1"/>
  <c r="G87" i="3"/>
  <c r="H87" i="3" s="1"/>
  <c r="G90" i="3"/>
  <c r="H90" i="3" s="1"/>
  <c r="G94" i="3"/>
  <c r="H94" i="3" s="1"/>
  <c r="G95" i="3"/>
  <c r="H95" i="3" s="1"/>
  <c r="G96" i="3"/>
  <c r="H96" i="3" s="1"/>
  <c r="G100" i="3"/>
  <c r="H100" i="3" s="1"/>
  <c r="G108" i="3"/>
  <c r="H108" i="3" s="1"/>
  <c r="G116" i="3"/>
  <c r="H116" i="3" s="1"/>
  <c r="G124" i="3"/>
  <c r="H124" i="3" s="1"/>
  <c r="G133" i="3"/>
  <c r="H133" i="3" s="1"/>
  <c r="G134" i="3"/>
  <c r="H134" i="3" s="1"/>
  <c r="G136" i="3"/>
  <c r="H136" i="3" s="1"/>
  <c r="G139" i="3"/>
  <c r="H139" i="3" s="1"/>
  <c r="G140" i="3"/>
  <c r="H140" i="3" s="1"/>
  <c r="A9" i="4"/>
  <c r="A8" i="4"/>
  <c r="A7" i="4"/>
  <c r="N27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G135" i="3"/>
  <c r="H135" i="3" s="1"/>
  <c r="G130" i="3"/>
  <c r="H130" i="3" s="1"/>
  <c r="G129" i="3"/>
  <c r="H129" i="3" s="1"/>
  <c r="G128" i="3"/>
  <c r="H128" i="3" s="1"/>
  <c r="G101" i="3"/>
  <c r="H101" i="3" s="1"/>
  <c r="G102" i="3"/>
  <c r="H102" i="3" s="1"/>
  <c r="G103" i="3"/>
  <c r="H103" i="3" s="1"/>
  <c r="G104" i="3"/>
  <c r="H104" i="3" s="1"/>
  <c r="G105" i="3"/>
  <c r="H105" i="3" s="1"/>
  <c r="G106" i="3"/>
  <c r="H106" i="3" s="1"/>
  <c r="G107" i="3"/>
  <c r="H107" i="3" s="1"/>
  <c r="G109" i="3"/>
  <c r="H109" i="3" s="1"/>
  <c r="G110" i="3"/>
  <c r="H110" i="3" s="1"/>
  <c r="G111" i="3"/>
  <c r="H111" i="3" s="1"/>
  <c r="G112" i="3"/>
  <c r="H112" i="3" s="1"/>
  <c r="G113" i="3"/>
  <c r="H113" i="3" s="1"/>
  <c r="G114" i="3"/>
  <c r="H114" i="3" s="1"/>
  <c r="G115" i="3"/>
  <c r="H115" i="3" s="1"/>
  <c r="G117" i="3"/>
  <c r="H117" i="3" s="1"/>
  <c r="G118" i="3"/>
  <c r="H118" i="3" s="1"/>
  <c r="G119" i="3"/>
  <c r="H119" i="3" s="1"/>
  <c r="G120" i="3"/>
  <c r="H120" i="3" s="1"/>
  <c r="G121" i="3"/>
  <c r="H121" i="3" s="1"/>
  <c r="G122" i="3"/>
  <c r="H122" i="3" s="1"/>
  <c r="G123" i="3"/>
  <c r="H123" i="3" s="1"/>
  <c r="G125" i="3"/>
  <c r="H125" i="3" s="1"/>
  <c r="G126" i="3"/>
  <c r="H126" i="3" s="1"/>
  <c r="G127" i="3"/>
  <c r="H127" i="3" s="1"/>
  <c r="M131" i="3"/>
  <c r="B44" i="3"/>
  <c r="C44" i="3"/>
  <c r="H21" i="8"/>
  <c r="H22" i="8"/>
  <c r="H23" i="8"/>
  <c r="H24" i="8"/>
  <c r="H25" i="8"/>
  <c r="H20" i="8"/>
  <c r="G42" i="3"/>
  <c r="H42" i="3" s="1"/>
  <c r="G97" i="3"/>
  <c r="H97" i="3" s="1"/>
  <c r="G93" i="3"/>
  <c r="H93" i="3" s="1"/>
  <c r="G92" i="3"/>
  <c r="H92" i="3" s="1"/>
  <c r="G91" i="3"/>
  <c r="H91" i="3" s="1"/>
  <c r="G89" i="3"/>
  <c r="H89" i="3" s="1"/>
  <c r="G88" i="3"/>
  <c r="H88" i="3" s="1"/>
  <c r="G85" i="3"/>
  <c r="H85" i="3" s="1"/>
  <c r="G84" i="3"/>
  <c r="H84" i="3" s="1"/>
  <c r="G83" i="3"/>
  <c r="H83" i="3" s="1"/>
  <c r="B81" i="3"/>
  <c r="B80" i="3"/>
  <c r="B82" i="3"/>
  <c r="C82" i="3"/>
  <c r="H13" i="8"/>
  <c r="C81" i="3"/>
  <c r="H8" i="8"/>
  <c r="G80" i="3"/>
  <c r="H80" i="3" s="1"/>
  <c r="C80" i="3"/>
  <c r="H3" i="8"/>
  <c r="G77" i="3"/>
  <c r="H77" i="3" s="1"/>
  <c r="G76" i="3"/>
  <c r="H76" i="3" s="1"/>
  <c r="G70" i="3"/>
  <c r="H70" i="3" s="1"/>
  <c r="G69" i="3"/>
  <c r="H69" i="3" s="1"/>
  <c r="G68" i="3"/>
  <c r="H68" i="3" s="1"/>
  <c r="G67" i="3"/>
  <c r="H67" i="3" s="1"/>
  <c r="G64" i="3"/>
  <c r="H64" i="3" s="1"/>
  <c r="G60" i="3"/>
  <c r="E60" i="3"/>
  <c r="G37" i="3"/>
  <c r="E35" i="3"/>
  <c r="E36" i="3" s="1"/>
  <c r="E37" i="3" s="1"/>
  <c r="G38" i="3"/>
  <c r="H38" i="3" s="1"/>
  <c r="G52" i="3"/>
  <c r="H52" i="3" s="1"/>
  <c r="G51" i="3"/>
  <c r="H51" i="3" s="1"/>
  <c r="G48" i="3"/>
  <c r="H48" i="3" s="1"/>
  <c r="H35" i="3" l="1"/>
  <c r="G82" i="3"/>
  <c r="H82" i="3" s="1"/>
  <c r="G81" i="3"/>
  <c r="H81" i="3" s="1"/>
  <c r="H99" i="3"/>
  <c r="M25" i="4" s="1"/>
  <c r="H19" i="8"/>
  <c r="H60" i="3"/>
  <c r="H59" i="3" s="1"/>
  <c r="M21" i="4" s="1"/>
  <c r="H37" i="3"/>
  <c r="G26" i="3"/>
  <c r="G32" i="3"/>
  <c r="G30" i="3"/>
  <c r="G29" i="3"/>
  <c r="G28" i="3"/>
  <c r="G27" i="3"/>
  <c r="G25" i="3"/>
  <c r="G19" i="3"/>
  <c r="G18" i="3"/>
  <c r="G14" i="3"/>
  <c r="G13" i="3"/>
  <c r="G31" i="3"/>
  <c r="G24" i="3"/>
  <c r="G23" i="3"/>
  <c r="G22" i="3"/>
  <c r="E18" i="3"/>
  <c r="E17" i="3"/>
  <c r="E19" i="3" s="1"/>
  <c r="A16" i="4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G17" i="3" l="1"/>
  <c r="H17" i="3" s="1"/>
  <c r="H29" i="3"/>
  <c r="H30" i="3"/>
  <c r="H18" i="3"/>
  <c r="H19" i="3"/>
  <c r="H16" i="3" l="1"/>
  <c r="M16" i="4" s="1"/>
  <c r="H138" i="3"/>
  <c r="M27" i="4" s="1"/>
  <c r="K27" i="4" l="1"/>
  <c r="E27" i="4"/>
  <c r="I27" i="4"/>
  <c r="C27" i="4"/>
  <c r="G27" i="4"/>
  <c r="G57" i="3"/>
  <c r="G55" i="3"/>
  <c r="H57" i="3" l="1"/>
  <c r="H23" i="3"/>
  <c r="H22" i="3"/>
  <c r="H55" i="3"/>
  <c r="H66" i="3" l="1"/>
  <c r="M22" i="4" s="1"/>
  <c r="G36" i="3"/>
  <c r="H32" i="3"/>
  <c r="H31" i="3"/>
  <c r="H13" i="3"/>
  <c r="H36" i="3" l="1"/>
  <c r="H28" i="3"/>
  <c r="H25" i="3"/>
  <c r="H24" i="3"/>
  <c r="H26" i="3"/>
  <c r="H27" i="3"/>
  <c r="H14" i="3"/>
  <c r="H21" i="3" l="1"/>
  <c r="M17" i="4" s="1"/>
  <c r="H12" i="3"/>
  <c r="M15" i="4" s="1"/>
  <c r="N16" i="4"/>
  <c r="N17" i="4"/>
  <c r="N18" i="4"/>
  <c r="N19" i="4"/>
  <c r="N20" i="4"/>
  <c r="N21" i="4"/>
  <c r="N22" i="4"/>
  <c r="N23" i="4"/>
  <c r="N24" i="4"/>
  <c r="N25" i="4"/>
  <c r="N26" i="4"/>
  <c r="N15" i="4"/>
  <c r="G56" i="3" l="1"/>
  <c r="H56" i="3" s="1"/>
  <c r="G54" i="3"/>
  <c r="H54" i="3" s="1"/>
  <c r="H47" i="3" s="1"/>
  <c r="M20" i="4" s="1"/>
  <c r="G45" i="3"/>
  <c r="H45" i="3" s="1"/>
  <c r="G44" i="3"/>
  <c r="H44" i="3" s="1"/>
  <c r="G43" i="3"/>
  <c r="H43" i="3" s="1"/>
  <c r="G39" i="3"/>
  <c r="H39" i="3" s="1"/>
  <c r="H41" i="3" l="1"/>
  <c r="M19" i="4" s="1"/>
  <c r="H34" i="3"/>
  <c r="M18" i="4" s="1"/>
  <c r="H132" i="3"/>
  <c r="M26" i="4" s="1"/>
  <c r="H79" i="3"/>
  <c r="M24" i="4" s="1"/>
  <c r="H75" i="3"/>
  <c r="M23" i="4" s="1"/>
  <c r="M28" i="4" l="1"/>
  <c r="H142" i="3"/>
  <c r="C16" i="4"/>
  <c r="K23" i="4"/>
  <c r="G22" i="4"/>
  <c r="K21" i="4"/>
  <c r="K19" i="4"/>
  <c r="E24" i="4"/>
  <c r="K24" i="4"/>
  <c r="I24" i="4"/>
  <c r="G24" i="4"/>
  <c r="C24" i="4"/>
  <c r="C26" i="4"/>
  <c r="K26" i="4"/>
  <c r="E26" i="4"/>
  <c r="G26" i="4"/>
  <c r="I26" i="4"/>
  <c r="I25" i="4"/>
  <c r="G25" i="4"/>
  <c r="K25" i="4"/>
  <c r="C25" i="4"/>
  <c r="E25" i="4"/>
  <c r="I21" i="4" l="1"/>
  <c r="E21" i="4"/>
  <c r="G21" i="4"/>
  <c r="C21" i="4"/>
  <c r="K16" i="4"/>
  <c r="G16" i="4"/>
  <c r="I16" i="4"/>
  <c r="E16" i="4"/>
  <c r="I22" i="4"/>
  <c r="C22" i="4"/>
  <c r="K22" i="4"/>
  <c r="E22" i="4"/>
  <c r="G23" i="4"/>
  <c r="C23" i="4"/>
  <c r="E23" i="4"/>
  <c r="I23" i="4"/>
  <c r="K18" i="4"/>
  <c r="I19" i="4"/>
  <c r="G19" i="4"/>
  <c r="C19" i="4"/>
  <c r="E19" i="4"/>
  <c r="E17" i="4"/>
  <c r="C18" i="4" l="1"/>
  <c r="G18" i="4"/>
  <c r="I18" i="4"/>
  <c r="E18" i="4"/>
  <c r="I20" i="4"/>
  <c r="G20" i="4"/>
  <c r="C20" i="4"/>
  <c r="K20" i="4"/>
  <c r="E20" i="4"/>
  <c r="I17" i="4"/>
  <c r="G17" i="4"/>
  <c r="C17" i="4"/>
  <c r="K17" i="4"/>
  <c r="G40" i="7"/>
  <c r="G39" i="7"/>
  <c r="G37" i="7"/>
  <c r="G44" i="7"/>
  <c r="G43" i="7"/>
  <c r="G42" i="7"/>
  <c r="F41" i="7"/>
  <c r="F38" i="7"/>
  <c r="G38" i="7" s="1"/>
  <c r="G33" i="7"/>
  <c r="G34" i="7"/>
  <c r="G22" i="7"/>
  <c r="G32" i="7"/>
  <c r="G31" i="7"/>
  <c r="G30" i="7"/>
  <c r="G29" i="7"/>
  <c r="G41" i="7" l="1"/>
  <c r="G36" i="7" s="1"/>
  <c r="G28" i="7"/>
  <c r="J26" i="7" l="1"/>
  <c r="G26" i="7"/>
  <c r="J25" i="7"/>
  <c r="G25" i="7"/>
  <c r="J24" i="7"/>
  <c r="G24" i="7"/>
  <c r="J23" i="7"/>
  <c r="G23" i="7"/>
  <c r="J21" i="7"/>
  <c r="G21" i="7"/>
  <c r="G20" i="7" l="1"/>
  <c r="J18" i="7"/>
  <c r="G18" i="7"/>
  <c r="J17" i="7"/>
  <c r="G17" i="7"/>
  <c r="J16" i="7"/>
  <c r="G16" i="7"/>
  <c r="J15" i="7"/>
  <c r="G15" i="7"/>
  <c r="G14" i="7"/>
  <c r="J13" i="7"/>
  <c r="G13" i="7"/>
  <c r="J10" i="7"/>
  <c r="G10" i="7"/>
  <c r="J9" i="7"/>
  <c r="G9" i="7"/>
  <c r="J8" i="7"/>
  <c r="G8" i="7"/>
  <c r="J7" i="7"/>
  <c r="G7" i="7"/>
  <c r="J6" i="7"/>
  <c r="G6" i="7"/>
  <c r="J5" i="7"/>
  <c r="G5" i="7"/>
  <c r="G4" i="7" l="1"/>
  <c r="G12" i="7"/>
  <c r="G16" i="3" l="1"/>
  <c r="K15" i="4" l="1"/>
  <c r="K28" i="4" s="1"/>
  <c r="C15" i="4"/>
  <c r="C28" i="4" s="1"/>
  <c r="G15" i="4"/>
  <c r="G28" i="4" s="1"/>
  <c r="I15" i="4"/>
  <c r="I28" i="4" s="1"/>
  <c r="E15" i="4"/>
  <c r="E28" i="4" s="1"/>
  <c r="F28" i="4" l="1"/>
  <c r="J28" i="4"/>
  <c r="H28" i="4"/>
  <c r="D28" i="4"/>
  <c r="D29" i="4" s="1"/>
  <c r="C29" i="4"/>
  <c r="E29" i="4" s="1"/>
  <c r="G29" i="4" s="1"/>
  <c r="I29" i="4" s="1"/>
  <c r="K29" i="4" s="1"/>
  <c r="L28" i="4"/>
  <c r="F29" i="4" l="1"/>
  <c r="H29" i="4" s="1"/>
  <c r="J29" i="4" s="1"/>
  <c r="L29" i="4" s="1"/>
  <c r="G47" i="3"/>
  <c r="G34" i="3" l="1"/>
  <c r="G41" i="3"/>
  <c r="G66" i="3"/>
  <c r="G59" i="3"/>
  <c r="G132" i="3"/>
  <c r="G138" i="3"/>
  <c r="G21" i="3"/>
  <c r="G12" i="3"/>
  <c r="G75" i="3"/>
  <c r="G99" i="3"/>
  <c r="G79" i="3"/>
</calcChain>
</file>

<file path=xl/sharedStrings.xml><?xml version="1.0" encoding="utf-8"?>
<sst xmlns="http://schemas.openxmlformats.org/spreadsheetml/2006/main" count="593" uniqueCount="363">
  <si>
    <t>UNID.</t>
  </si>
  <si>
    <t>QUANT.</t>
  </si>
  <si>
    <t>ITEM</t>
  </si>
  <si>
    <t>TOTAL</t>
  </si>
  <si>
    <t>DISCRIMINAÇÃO DOS SERVIÇOS</t>
  </si>
  <si>
    <t>CUSTO UNITÁRIO</t>
  </si>
  <si>
    <t>PREÇO UNITÁRIO</t>
  </si>
  <si>
    <t>PREÇO DO SERVIÇO</t>
  </si>
  <si>
    <t>1.1</t>
  </si>
  <si>
    <t>PERÍODO</t>
  </si>
  <si>
    <t>Etapa 01</t>
  </si>
  <si>
    <t>Etapa 02</t>
  </si>
  <si>
    <t>Etapa 03</t>
  </si>
  <si>
    <t>Etapa 04</t>
  </si>
  <si>
    <t>Etapa 05</t>
  </si>
  <si>
    <t xml:space="preserve">R$ </t>
  </si>
  <si>
    <t>%</t>
  </si>
  <si>
    <t>TOTAL NO MÊS (SIMPLES)</t>
  </si>
  <si>
    <t>TOTAL NO MÊS (ACUMULADO)</t>
  </si>
  <si>
    <t>SINAPI</t>
  </si>
  <si>
    <t>ASSINATURAS:</t>
  </si>
  <si>
    <t>SINAPI-I</t>
  </si>
  <si>
    <t>PREFEITO MUNICIPAL</t>
  </si>
  <si>
    <t>UN</t>
  </si>
  <si>
    <t>M</t>
  </si>
  <si>
    <t>M2</t>
  </si>
  <si>
    <t>M3</t>
  </si>
  <si>
    <t>6.1</t>
  </si>
  <si>
    <t>COMPOSIÇÃO</t>
  </si>
  <si>
    <t>VIGA DE TRAVAMENTO PARA PASSEIO PÚBLICO DIMENSÕES 10X15CM (ExH), CONCRETO PREPARO MECÂNICO COM BETONEIRA E TRELIÇA NERVURADA</t>
  </si>
  <si>
    <t>AREIA MEDIA - POSTO JAZIDA/FORNECEDOR (RETIRADO NA JAZIDA, SEM TRANSPORTE)</t>
  </si>
  <si>
    <t xml:space="preserve">M3    </t>
  </si>
  <si>
    <t>MONTAGEM E DESMONTAGEM DE FÔRMA DE LAJE MACIÇA, PÉ-DIREITO DUPLO, EM CHAPA DE MADEIRA COMPENSADA PLASTIFICADA, 18 UTILIZAÇÕES. AF_09/2020</t>
  </si>
  <si>
    <t>CIMENTO PORTLAND COMPOSTO CP II-32</t>
  </si>
  <si>
    <t xml:space="preserve">KG    </t>
  </si>
  <si>
    <t>PEDRA BRITADA N. 1 (9,5 a 19 MM) POSTO PEDREIRA/FORNECEDOR, SEM FRETE</t>
  </si>
  <si>
    <t>TRELICA NERVURADA (ESPACADOR), ALTURA = 120,0 MM, DIAMETRO DOS BANZOS INFERIORES E SUPERIOR = 6,0 MM, DIAMETRO DA DIAGONAL = 4,2 MM</t>
  </si>
  <si>
    <t xml:space="preserve">M     </t>
  </si>
  <si>
    <t>SERVENTE COM ENCARGOS COMPLEMENTARES</t>
  </si>
  <si>
    <t>H</t>
  </si>
  <si>
    <t>DESCRIÇÃO</t>
  </si>
  <si>
    <t>REFERENCIA</t>
  </si>
  <si>
    <t>UNIDADE</t>
  </si>
  <si>
    <t>COEFICIENTE</t>
  </si>
  <si>
    <t>CUSTO DESONERADO</t>
  </si>
  <si>
    <t>PREÇO DESONERADO</t>
  </si>
  <si>
    <t>COEFICIENTE DO ITEM</t>
  </si>
  <si>
    <t>CHP</t>
  </si>
  <si>
    <t>CAMINHÃO PIPA 10.000 L TRUCADO, PESO BRUTO TOTAL 23.000 KG, CARGA ÚTIL MÁXIMA 15.935 KG, DISTÂNCIA ENTRE EIXOS 4,8 M, POTÊNCIA 230 CV, INCLUSIVE TANQUE DE AÇO PARA TRANSPORTE DE ÁGUA - CHP DIURNO. AF_06/2014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</si>
  <si>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</si>
  <si>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</si>
  <si>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>ARGILA OU BARRO PARA ATERRO/REATERRO (COM TRANSPORTE ATE 10 KM)</t>
  </si>
  <si>
    <t>COMPACTADOR DE SOLOS DE PERCUSSÃO (SOQUETE) COM MOTOR A GASOLINA 4 TEMPOS, POTÊNCIA 4 CV - CHP DIURNO. AF_08/2015</t>
  </si>
  <si>
    <t>COMPACTADOR DE SOLOS DE PERCUSSÃO (SOQUETE) COM MOTOR A GASOLINA 4 TEMPOS, POTÊNCIA 4 CV - CHI DIURNO. AF_08/2015</t>
  </si>
  <si>
    <t>ATERRO MANUAL PARA PASSEIO/CALÇADA, E=5CM, COM SOLO ARGILOSO, COMPACTAÇÃO MECANIZADA COM SOQUETE, FORNECIMENTO E TRANSPORTE ATÉ 10KM</t>
  </si>
  <si>
    <t xml:space="preserve">SELANTE ELASTICO MONOCOMPONENTE A BASE DE POLIURETANO (PU) PARA JUNTAS DIVERSAS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</si>
  <si>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310ml</t>
  </si>
  <si>
    <t xml:space="preserve">BUCHA DE NYLON SEM ABA S10, COM PARAFUSO DE 6,10 X 65 MM EM ACO ZINCADO COM ROSCA SOBERBA, CABECA CHATA E FENDA PHILLIPS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</si>
  <si>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GUARNICAO / MOLDURA / ARREMATE DE ACABAMENTO PARA ESQUADRIA, EM ALUMINIO PERFIL 25, ACABAMENTO ANODIZADO BRANCO OU BRILHANTE, PARA 1 FACE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</si>
  <si>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</t>
  </si>
  <si>
    <t>3.2</t>
  </si>
  <si>
    <t>4.1</t>
  </si>
  <si>
    <t>4.2</t>
  </si>
  <si>
    <t>4.3</t>
  </si>
  <si>
    <t xml:space="preserve">PORTA DE MADEIRA LISA PINTADA DE BRANCO, DE CORRER (EUCALIPTO OU EQUIVALENTE REGIONAL), E = *3,5* CM. FORNECIMENTO E INSTALAÇÃO (80x2,10)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</si>
  <si>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ROLDANA CONCAVA DUPLA, 4 RODAS, PARA PORTA DE CORRER, EM ZAMAC COM CHAPA DE ACO,  ROLAMENTO INTERNO BLINDADO DE ACO REVESTIDO EM NYLON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</si>
  <si>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KIT PORTA PRONTA DE MADEIRA, FOLHA LEVE (NBR 15930) DE 800 X 2100 MM, DE 35 MM A 40 MM DE ESPESSURA, COM MARCO EM ACO, NUCLEO COLMEIA, CAPA LISA EM HDF, ACABAMENTO MELAMINICO BRANCO (INCLUI MARCO, ALIZARES, DOBRADICAS E FECHADURA)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</si>
  <si>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KIT PORTA PRONTA DE MADEIRA, FOLHA LEVE (NBR 15930) DE 35 MM A 40 MM DE ESPESSURA, COM MARCO EM ACO, NUCLEO COLMEIA, CAPA LISA EM HDF, ACABAMENTO MELAMINICO BRANCO (INCLUI MARCO, ALIZARES, DOBRADICAS E FECHADURA)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</si>
  <si>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PORTA DE CORRER DE MADEIRA LEVE LISA ACAB. BRANCO, FECHADURA E PUXADOR, </t>
    </r>
    <r>
      <rPr>
        <sz val="12"/>
        <color rgb="FF000000"/>
        <rFont val="Calibri"/>
        <family val="2"/>
        <scheme val="minor"/>
      </rPr>
      <t xml:space="preserve">GUARNIÇÃO. </t>
    </r>
    <r>
      <rPr>
        <b/>
        <sz val="12"/>
        <color rgb="FF000000"/>
        <rFont val="Calibri"/>
        <family val="2"/>
        <scheme val="minor"/>
      </rPr>
      <t>COM INSTALAÇÃO AF_12/2019 (1,50x2,10)</t>
    </r>
  </si>
  <si>
    <t>MARCENEIRO COM ENCARGOS COMPLEMENTARES</t>
  </si>
  <si>
    <t>GRADIL BELGO EM TELA DE AÇO GALVANIZADO REVESTIDO EM PINTURA ELETROSTÁTICA EM POLIÈSTER DIMENSÕES: MAHA DE 5X20 CM, DIÂMETRO DE 4,3 MM, LARGURA DO PAINEL 2,50 M X 1,53 M ALTURA.</t>
  </si>
  <si>
    <t>GRADIL BELGO EM TELA DE AÇO GALVANIZADO REVESTIDO EM PINTURA ELETROSTÁTICA EM POLIÈSTER DIMENSÕES: MAHA DE 5X20 CM, DIÂMETRO DE 4,3 MM, LARGURA DO PAINEL 2,50 M X 1,53 M ALTURA. (FORNECIMENTO E INSTALAÇÃO, INCLUSO PILARETES E ACABAMENTOS)</t>
  </si>
  <si>
    <t>PRESTAÇÃO DE SERVIÇOS DE INSTALAÇÃO DE GRADIL EM AÇO GALVANIZADO, PILARETES METÁLICO COM TAMPA NYLOFOR E CHUMBAMENTO DA BASE</t>
  </si>
  <si>
    <t>PILARETE METÁLICO DE SEÇÃO 4X6 CM, ESPESSURA 1,25 MM E ALTURA DE 2,00 M, POSTE COM 40 CM DE CHUMBAMENTO NA BASE (INCLUSO CHUMBAMENTO)</t>
  </si>
  <si>
    <t>TAMPA DE NYLOFOR</t>
  </si>
  <si>
    <t>FIXADOR NYLOFOR POLIAMIDA</t>
  </si>
  <si>
    <t>ESCAVAÇÃO MANUAL DE VALA COM PROFUNDIDADE MENOR OU IGUAL A 1,30 M</t>
  </si>
  <si>
    <t>LASTRO DE CONCRETO COM MATERIAL GRANULAR, APLICAÇÃO EM BLOCOS DE COROAMENTO, ESPESSIRA DE 5 CM</t>
  </si>
  <si>
    <t>CONCRETO FCK=20 MPA, TRALÇO 1:2, 6:2,9 (EM MASSA SECA DE CIMENTO/AREIA MÉDIA/SEIXO ROLADO) - PREPARO MECÂNICO COM BETONEIRA 400L.</t>
  </si>
  <si>
    <t>M²</t>
  </si>
  <si>
    <t>COTAÇÃO</t>
  </si>
  <si>
    <t>BDI</t>
  </si>
  <si>
    <t>1.3</t>
  </si>
  <si>
    <t>6.2</t>
  </si>
  <si>
    <t>6.3</t>
  </si>
  <si>
    <t>7.1</t>
  </si>
  <si>
    <t>7.2</t>
  </si>
  <si>
    <t>7.3</t>
  </si>
  <si>
    <t>7.4</t>
  </si>
  <si>
    <t>8.1</t>
  </si>
  <si>
    <t>9.1</t>
  </si>
  <si>
    <t>9.2</t>
  </si>
  <si>
    <t>m</t>
  </si>
  <si>
    <t>VALOR TOTAL:</t>
  </si>
  <si>
    <t>Local e Data:</t>
  </si>
  <si>
    <t>LEONARDO BERLANDA</t>
  </si>
  <si>
    <t>ENGENHEIRO CIVIL</t>
  </si>
  <si>
    <t>CREA/SC 170174-8</t>
  </si>
  <si>
    <t xml:space="preserve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</si>
  <si>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PLANILHA ORÇAMENTÁRIA PARA OBRAS E SERVIÇOS DE ENGENHARIA</t>
  </si>
  <si>
    <t>PERIODICIDADE DAS ETAPAS: MENSAL</t>
  </si>
  <si>
    <t>SERVIÇOS INICIAIS</t>
  </si>
  <si>
    <t>2.1</t>
  </si>
  <si>
    <t>KG</t>
  </si>
  <si>
    <t xml:space="preserve"> </t>
  </si>
  <si>
    <t>10.1</t>
  </si>
  <si>
    <t>10.2</t>
  </si>
  <si>
    <t>10.3</t>
  </si>
  <si>
    <t>10.4</t>
  </si>
  <si>
    <t>7.5</t>
  </si>
  <si>
    <t>5.1</t>
  </si>
  <si>
    <t>5.2</t>
  </si>
  <si>
    <t>5.3</t>
  </si>
  <si>
    <t>5.4</t>
  </si>
  <si>
    <t>8.2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</si>
  <si>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</si>
  <si>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</si>
  <si>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</si>
  <si>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</si>
  <si>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</si>
  <si>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</si>
  <si>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</si>
  <si>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</si>
  <si>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</si>
  <si>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</si>
  <si>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</si>
  <si>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12.1</t>
  </si>
  <si>
    <t>12.2</t>
  </si>
  <si>
    <t>12.3</t>
  </si>
  <si>
    <t>12.4</t>
  </si>
  <si>
    <t>13.1</t>
  </si>
  <si>
    <t>13.2</t>
  </si>
  <si>
    <t>ENGENHEIRO CIVIL DE OBRA JUNIOR COM ENCARGOS COMPLEMENTARES</t>
  </si>
  <si>
    <t>ADMINISTRAÇÃO DE OBRAS</t>
  </si>
  <si>
    <t>MESTRE DE OBRAS COM ENCARGOS COMPLEMENTARES</t>
  </si>
  <si>
    <t>2.2</t>
  </si>
  <si>
    <t>2.3</t>
  </si>
  <si>
    <t>TOPOGRAFO COM ENCARGOS COMPLEMENTARES</t>
  </si>
  <si>
    <t>LOCAÇÃO CONVENCIONAL DE OBRA, UTILIZANDO GABARITO DE TÁBUAS CORRIDAS PONTALETADAS A CADA 2,00M</t>
  </si>
  <si>
    <t>FORNECIMENTO E INSTALAÇÃO DE PLACA DE OBRA COM CHAPA GALVANIZADA E ESTRUTURA DE MADEIRA</t>
  </si>
  <si>
    <t>FUNDAÇÃO E ESTRUTURA</t>
  </si>
  <si>
    <t>Composição 01</t>
  </si>
  <si>
    <t>Composição 03</t>
  </si>
  <si>
    <t>Composição 04</t>
  </si>
  <si>
    <t>Composição 05</t>
  </si>
  <si>
    <t>Composição 06</t>
  </si>
  <si>
    <t>und</t>
  </si>
  <si>
    <t>kg</t>
  </si>
  <si>
    <t>m²</t>
  </si>
  <si>
    <t>m³</t>
  </si>
  <si>
    <t>FUNDAÇÕES TIPO SAPATA RASA</t>
  </si>
  <si>
    <t>PILARES PRÉ-FABRICADOS ESTRUTURAL LATERAL (25X30CM) (ALTURA LIVRE 5,0M NA MISULA)</t>
  </si>
  <si>
    <t>PILARES PRÉ-FABRICADOS ESTRUTURAL LATERAL (25X25CM) (ALTURA LIVRE 5,0M NA MISULA)</t>
  </si>
  <si>
    <t>PILARES FEITOS IN-LOCO ESTRUTURAL LATERAL (14X30CM) (ALTURA LIVRE 3,5M NA MISULA)</t>
  </si>
  <si>
    <t>ARMAÇÃO DE VIGAS BALDRAMES UTILIZANDO AÇO CA-50 DE 10,0MM</t>
  </si>
  <si>
    <t>ARMAÇÃO DE VIGAS BALDRAMES UTILIZANDO AÇO CA-50 DE 5,0MM - ESTRIBOS</t>
  </si>
  <si>
    <t>CONCRETAGEM DE VIGAS BALDRAMES E LAJES, FCK=25MPA, COM USO DE BOMBA- LANÇAMENTO, ADENSAMENTO E ACABAMENTO</t>
  </si>
  <si>
    <t>IMPERMEABILIZAÇÃO DE VIGA BALDRAME COM EMULSÃO ASFALTICA 2 DE MÃOS</t>
  </si>
  <si>
    <t>VIGAS CINTA PRÉ-FABRICADAS</t>
  </si>
  <si>
    <t>LAJE PRÉ-MOLDADA UNIDIRECIONAL, BIAPOIADA, ENCHIMENTO CERÂMICO, VIGOTA TRELIÇADA ALTURA DA LAJE (ENCHIMENTO + CAPA) (8+4) 12 CM - MEZANINO E RESERVATÓRIO</t>
  </si>
  <si>
    <t>FABRICAÇÃO, MONTAGEM E DESMONTAGEM DE FÔRMA PARA VIGA BALDRAME, EM MADEIRA SERRADA, E=25 MM</t>
  </si>
  <si>
    <t>ALVENARIA E REVESTIMENTO PAREDES</t>
  </si>
  <si>
    <t>CHAPISCO PREPARO MANUAL, CIMENTO E AREIA GROSSA TRAÇO 1:3 (INTERNO E EXTERNO)</t>
  </si>
  <si>
    <t>VERGA E CONTRAVERGA EM CONCRETO ARMADO MOLDADO IN-LOCO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</si>
  <si>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</si>
  <si>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</si>
  <si>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</si>
  <si>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</si>
  <si>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</si>
  <si>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</si>
  <si>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</si>
  <si>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</si>
  <si>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</si>
  <si>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FECHAMENTO DO OITÃO COM TELHAS DE ALUZICO ESPESSURA 0,5 MM</t>
  </si>
  <si>
    <t>TIRANTE EM FERRO GALVANIZADO PARA CONTRAVENTAMENTO</t>
  </si>
  <si>
    <t>COBERTURA</t>
  </si>
  <si>
    <t>DRENAGEM PLUVIAL</t>
  </si>
  <si>
    <t>CALHA LATERAL EM AÇO GALVANIZADO N 24 ÁGUA PLUVIAL DIMENÇOES CONFORME PROJETO</t>
  </si>
  <si>
    <t>TUBO PVC, DN 100 MM, FORNECIMENTO E INSTALAÇÃO</t>
  </si>
  <si>
    <t>TUBO PVC, DN 150 MM, FORNECIMENTO E INSTALAÇÃO</t>
  </si>
  <si>
    <t>TÊ, PVC, DN 100X100 MM, FORNECIMENTO E INSTALAÇÃO</t>
  </si>
  <si>
    <t>JOELHO 90° GRAUS, PVC, DN 100 MM, FORNECIMENTO E INSTALAÇÃO</t>
  </si>
  <si>
    <t>JOELHO 45° GRAUS, PVC, DN 100 MM, FORNECIMENTO E INSTALAÇÃO</t>
  </si>
  <si>
    <t>JOELHO 45° GRAUS, PVC, DN 150MM, FORNECIMENTO E INSTALAÇÃO</t>
  </si>
  <si>
    <t>JUNÇÃO SIMPLES, PVC, DN 150X150 MM, FORNECIMENTO E INSTALAÇÃO</t>
  </si>
  <si>
    <t>JUNÇÃO SIMPLES, PVC, DN 100X100 MM, FORNECIMENTO E INSTALAÇÃO</t>
  </si>
  <si>
    <t>REDUÇÃO EXCÊNTRICA, PVC, DN 150X100MM, FORNECIMENTO E INSTALAÇÃO</t>
  </si>
  <si>
    <t>6.4</t>
  </si>
  <si>
    <t>6.5</t>
  </si>
  <si>
    <t>6.6</t>
  </si>
  <si>
    <t>6.7</t>
  </si>
  <si>
    <t>6.8</t>
  </si>
  <si>
    <t>6.9</t>
  </si>
  <si>
    <t>6.10</t>
  </si>
  <si>
    <t>11060 - I</t>
  </si>
  <si>
    <t>PAVIMENTAÇÃO</t>
  </si>
  <si>
    <t>ALVENARIA DE VEDAÇÃO DE BLOCOS CERÂMICOS NA HORIZONTAL DE 14X19X29CM (ESPESSURA 14CM) E ARGAMASSA DE ASSENTAMENTO COM BETONEIRA, INCLUSO ALVENARIA DE COBOGÓS</t>
  </si>
  <si>
    <t>ALVENARIA DE VEDAÇÃO COM ELEMENTO VAZADO DE CERÂMICA (COBOGÓ) DE 7X20X20CM E ARGAMASSA DE ASSENTAMENTO COM PREPARO EM BETONEIRA. AF_05/2020</t>
  </si>
  <si>
    <t>4.5</t>
  </si>
  <si>
    <t>4.6</t>
  </si>
  <si>
    <t>MASSA ÚNICA, EM ARGAMASSA TRAÇO 1:2:8, PREPARO MECÂNICO, E = 17,5MM, COM TALISCAS</t>
  </si>
  <si>
    <t>BASE (BRITA GRADUADA) H= 5 CM COMPACTADA</t>
  </si>
  <si>
    <t>PISO EM CONCRETO ARMADO ESPESSURA 7 CM FCK = 20 MPA, ARMAÇÃO TELA SOLDADA, MALHA 15 X 15 CM DE 5,0 MM ÁREA INTERNAS, CALÇADA E RAMPA</t>
  </si>
  <si>
    <t>ACABAMENTO POLIDO PARA PISO DE CONCRETO ARMADO E LAJE</t>
  </si>
  <si>
    <t>RODAPÉ CERÂMICO 7 CM COM REJUNTE</t>
  </si>
  <si>
    <t>REVESTIMENTO CERÂMICO PARA PISO COM PLACAS ANTIDERRAPANTE DIMENÇÕES 60 X 60 CM RAMPAS, INCLUSO ARGAMASSA COLANTE TIPO CPIII</t>
  </si>
  <si>
    <t>ESQUADRIAS</t>
  </si>
  <si>
    <t>KIT PORTA-PRONTA DE MADEIRA EM ACABAMENTO MELAMÍNICO BRANCO, SEMI OCA (LEVE OU MÉDIA) DIMENSOES 210X90 CM FORNECIMENTO E INSTALAÇÃO</t>
  </si>
  <si>
    <t>KIT PORTA-PRONTA DE MADEIRA EM ACABAMENTO MELAMÍNICO BRANCO, SEMI OCA (LEVE OU MÉDIA) DIMENSOES 210X70 CM FORNECIMENTO E INSTALAÇÃO</t>
  </si>
  <si>
    <t>KIT PORTA-PRONTA DE MADEIRA EM ACABAMENTO MELAMÍNICO BRANCO, SEMI OCA (LEVE OU MÉDIA) DIMENSOES 210X120 CM FORNECIMENTO E INSTALAÇÃO</t>
  </si>
  <si>
    <t>JANELA  DE  VIDRO TEMPERADO ESPESSURA 8 MM TIPO MAXIAR, COM VIDROS BATENTE FERRAGENS FORNECIMENTO E INSTALAÇÃO (80X60)</t>
  </si>
  <si>
    <t>JANELA  DE  VIDRO TEMPERADO ESPESSURA 8 MM TIPO CORRER 2 FOLHAS, COM VIDROS BATENTE FERRAGENS FORNECIMENTO E INSTALAÇÃO (300X120)</t>
  </si>
  <si>
    <t>PORTA DE CORRER DE VIDRO TEMPERADO ESPESSURA DO VIDRO10 MM, FORNECIMENTO E INSTALAÇÃO (250X210)</t>
  </si>
  <si>
    <t>PORTÃO DE FERRO (450X470) 1 UND.</t>
  </si>
  <si>
    <t>8.3</t>
  </si>
  <si>
    <t>8.4</t>
  </si>
  <si>
    <t>8.5</t>
  </si>
  <si>
    <t>8.6</t>
  </si>
  <si>
    <t>8.7</t>
  </si>
  <si>
    <t>PINTURA EXTERNA</t>
  </si>
  <si>
    <t>APLICAÇÃO DE FUNDO SELADOR ACRÍLICO, APLICAÇÃO MANUAL EM PAREDE, UMA DEMÃO</t>
  </si>
  <si>
    <t>PINTURA LATEX ACRÍLICA AMBIENTES EXTERNOS PAREDES NOVAS E EXISTENTES TRÊS DEMÃOS</t>
  </si>
  <si>
    <t xml:space="preserve">PONTO DE ILUMINAÇÃO COM INTERRUPTOR SIMPLES, (1 MÓDULO), INCLUSO INTERRUPTOR, RASGO, ELETRODUTO, CHUMBAMENTO, CABOS FORNECIMENTO E INSTALAÇÃO </t>
  </si>
  <si>
    <t xml:space="preserve">PONTO DE ILUMINAÇÃO E TOMADA COM INTERRUPTOR SIMPLES (1 MÓDULO) E 1 TOMADA MEDIA DE EMBUTIR 2P + T 10A (1 MÓDULO), INCLUSO INTERRUPTOR, TOMADA, RASGO, ELETRODUTO, CHUMBAMENTO, CABOS FORNECIMENTO E INSTALAÇÃO </t>
  </si>
  <si>
    <t xml:space="preserve">PONTO DE TOMADA 1 TOMADA DE EMBUTIR 2P + T 10A (3 MÓDULO), INCLUSO TOMADA, RASGO, ELETRODUTO, CHUMBAMENTO, CABOS FORNECIMENTO E INSTALAÇÃO </t>
  </si>
  <si>
    <t xml:space="preserve">PONTO DE TOMADA 1 TOMADA DE EMBUTIR 2P + T 10A (1 MÓDULO), INCLUSO TOMADA, RASGO, ELETRODUTO, CHUMBAMENTO, CABOS FORNECIMENTO E INSTALAÇÃO </t>
  </si>
  <si>
    <t xml:space="preserve">PONTO DE TOMADA 1 TOMADA DE EMBUTIR 2P + T 10A (2 MÓDULO), INCLUSO TOMADA, RASGO, ELETRODUTO, CHUMBAMENTO, CABOS FORNECIMENTO E INSTALAÇÃO </t>
  </si>
  <si>
    <t xml:space="preserve">PONTO DE TOMADA 1 TOMADA DE EMBUTIR 2P + T 20A (1 MÓDULO), INCLUSO TOMADA, RASGO, ELETRODUTO, CHUMBAMENTO, CABOS FORNECIMENTO E INSTALAÇÃO </t>
  </si>
  <si>
    <t>DISJUNTOR MONOFÁSICO 10A A 30A</t>
  </si>
  <si>
    <t>QUADRO DE DISTRIBUIÇÃO DE ENERGIA PVC COM BARRAMENTO TRIFÁSICO E NEUTRO, FORNECIMENTO E INSTALAÇÃO</t>
  </si>
  <si>
    <t>ELETROCALHA PERFURADA EM AÇO GALVANIZADO DIMENÇÕES CONFORME PROJETO ELETRICO</t>
  </si>
  <si>
    <t>ELETRODUTO PVC RÍGIDO 3/4", ANTI-CHAMA, INCLUSIVE CONEXÕES FORRO</t>
  </si>
  <si>
    <t>CABO FLEXÍVEL ISOLADO ANTI-CHAMA EM PVC DE 1,5MM², 70ºC</t>
  </si>
  <si>
    <t>CABO FLEXÍVEL ISOLADO ANTI-CHAMA EM PVC DE 2,5MM², 70ºC</t>
  </si>
  <si>
    <t>CABO FLEXÍVEL ISOLADO ANTI-CHAMA EM PVC DE 6,0MM², 70ºC</t>
  </si>
  <si>
    <t>CABO FLEXÍVEL ISOLADO ANTI-CHAMA EM PVC DE 10,0MM², 70ºC</t>
  </si>
  <si>
    <t>ENTRADA DE ENERGIA TRIFÁSICA, POSTE E MEDIDOR</t>
  </si>
  <si>
    <t>Composição 07</t>
  </si>
  <si>
    <t>Composição 08</t>
  </si>
  <si>
    <t>Composição 09</t>
  </si>
  <si>
    <t>Composição 10</t>
  </si>
  <si>
    <t>Composição 11</t>
  </si>
  <si>
    <t>Composição 12</t>
  </si>
  <si>
    <t>Composição 13</t>
  </si>
  <si>
    <t>Composição 14</t>
  </si>
  <si>
    <t>Composição 18</t>
  </si>
  <si>
    <t>unid.</t>
  </si>
  <si>
    <t>LUMINÁRIA TIPO PLAFON QUADRADA, DE EMBUTIR, COM LED DE 18 W - FORNECIMENTO E INSTALAÇÃO. AF_09/2024</t>
  </si>
  <si>
    <t>COMPOSICAO</t>
  </si>
  <si>
    <t>ELETRICISTA COM ENCARGOS COMPLEMENTARES</t>
  </si>
  <si>
    <t>AUXILIAR DE ELETRICISTA COM ENCARGOS COMPLEMENTARES</t>
  </si>
  <si>
    <t>INSUMO</t>
  </si>
  <si>
    <t>LUMINARIA PAINEL PLAFON, DE EMBUTIR, SLIM, QUADRADA *22 X 22* CM, EM ALUMINIO ACABAMENTO BRANCO, COM ACRILICO, COM LAMPADAS LED 18W, BIVOLT</t>
  </si>
  <si>
    <t>Tipo Item</t>
  </si>
  <si>
    <t>Descrição</t>
  </si>
  <si>
    <t>Unidade</t>
  </si>
  <si>
    <t>Coeficiente</t>
  </si>
  <si>
    <t>Custo</t>
  </si>
  <si>
    <t>Código do item</t>
  </si>
  <si>
    <t>LUMINÁRIA TIPO PLAFON QUADRADA, DE EMBUTIR, COM LED DE 24 W - FORNECIMENTO E INSTALAÇÃO. AF_09/2024</t>
  </si>
  <si>
    <t>LUMINARIA PAINEL PLAFON, DE EMBUTIR, SLIM, QUADRADA *30 X 30* CM, EM ALUMINIO ACABAMENTO BRANCO, COM ACRILICO, COM LAMPADAS LED 24W, BIVOLT</t>
  </si>
  <si>
    <t>COMP I1</t>
  </si>
  <si>
    <t>COMP I2</t>
  </si>
  <si>
    <t>LUMINÁRIA REFLETOR LED PARA ILUMINAÇÃO PÚBLICA, 50 W - FORNECIMENTO E INSTALAÇÃO. AF_02/2025</t>
  </si>
  <si>
    <t>LUMINARIA LED REFLETOR SOLAR BIVOLT, LUZ BRANCA, 50 W</t>
  </si>
  <si>
    <t>FITA ISOLANTE ADESIVA ANTICHAMA, USO ATE 750 V, EM ROLO DE 19 MM X 5 M</t>
  </si>
  <si>
    <t>COMP I3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</si>
  <si>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</si>
  <si>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</si>
  <si>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</si>
  <si>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</si>
  <si>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</si>
  <si>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</si>
  <si>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</si>
  <si>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</si>
  <si>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</si>
  <si>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</si>
  <si>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</si>
  <si>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</si>
  <si>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</si>
  <si>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</si>
  <si>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INSTALAÇÕES ELÉTRICAS</t>
  </si>
  <si>
    <t>PREFEITURA MUNICIPAL DE SANTIAGO DO SUL - SC</t>
  </si>
  <si>
    <t>CNPJ: 01.612.781/0001-38  Fone: (49) 3345-3000</t>
  </si>
  <si>
    <t>Rua Angelo Toazza, 600 - Centro - Santiago do Sul - SC CEP: 89.854-000</t>
  </si>
  <si>
    <t>MUNICÍPIO:  Santiago do Sul - SC</t>
  </si>
  <si>
    <t>TELHAMENTO COM TELHA DE AÇO/ALUMÍNIO E = 0,5 MM</t>
  </si>
  <si>
    <t>INSTALAÇÃO DE TESOURA (INTEIRA OU MEIA), EM AÇO, PARA VÃOS MAIORES OU IGUAIS A 10,0 M E MENORES QUE 12,0 M, INCLUSO IÇAMENTO. AF_07/2019</t>
  </si>
  <si>
    <t>MONTADOR DE ESTRUTURA METÁLICA COM ENCARGOS COMPLEMENTARES</t>
  </si>
  <si>
    <t>PERFIL "U" SIMPLES, EM CHAPA DOBRADA DE ACO LAMINADO, E = 3 MM, H = 125 MM, L = 50 MM (5,07 KG/M)</t>
  </si>
  <si>
    <t>ELETRODO REVESTIDO AWS - E7018, DIAMETRO IGUAL A 4,00 MM</t>
  </si>
  <si>
    <t>CANTONEIRA ACO ABAS IGUAIS (QUALQUER BITOLA), ESPESSURA ENTRE 1/8" E 1/4"</t>
  </si>
  <si>
    <t>FABRICAÇÃO E INSTALAÇÃO DE TESOURA INTEIRA EM AÇO, VÃO DE 18 M, PARA TELHA ONDULADA DE FIBROCIMENTO, METÁLICA, PLÁSTICA OU TERMOACÚSTICA.</t>
  </si>
  <si>
    <t>COMP C1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</si>
  <si>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</si>
  <si>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</si>
  <si>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</si>
  <si>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</si>
  <si>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</si>
  <si>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</si>
  <si>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</si>
  <si>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</si>
  <si>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</si>
  <si>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</si>
  <si>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</si>
  <si>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</si>
  <si>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</si>
  <si>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</si>
  <si>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</si>
  <si>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</si>
  <si>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</si>
  <si>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</si>
  <si>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</si>
  <si>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Composição 15</t>
  </si>
  <si>
    <t>TUBO PVC, SÉRIE NORMAL ESGOTO PREDIAL, DN 40 MM FORNECIMENTO E INSTALAÇÃO</t>
  </si>
  <si>
    <t>TUBO PVC, SÉRIE NORMAL ESGOTO PREDIAL, DN 50 MM FORNECIMENTO E INSTALAÇÃO</t>
  </si>
  <si>
    <t>TUBO PVC, SÉRIE NORMAL ESGOTO PREDIAL, DN 100 MM FORNECIMENTO E INSTALAÇÃO</t>
  </si>
  <si>
    <t>CAIXA SIFONADA, PVC, DN 150 X 185 X 75 MM, FORNECIMENTO E INSTALAÇÃO</t>
  </si>
  <si>
    <t>JOELHO 90 GRAUS, PVC, SERIE NORMAL ESGOTO, DN 40 MM FORNECIMENTO E INSTALAÇÃO</t>
  </si>
  <si>
    <t>JOELHO 45 GRAUS, PVC, SERIE NORMAL ESGOTO, DN 40 MM FORNECIMENTO E INSTALAÇÃO</t>
  </si>
  <si>
    <t>JOELHO 45 GRAUS, PVC, SERIE NORMAL ESGOTO, DN 50 MM FORNECIMENTO E INSTALAÇÃO</t>
  </si>
  <si>
    <t>JOELHO 90 GRAUS, PVC, SERIE NORMAL ESGOTO, DN 100 MM FORNECIMENTO E INSTALAÇÃO</t>
  </si>
  <si>
    <t>JOELHO 45 GRAUS, PVC, SERIE NORMAL ESGOTO, DN 100 MM FORNECIMENTO E INSTALAÇÃO</t>
  </si>
  <si>
    <t>JUNÇÃO SIMPLES, PVC, SERIE NORMAL, ESGOTO, DN 100 X 100 MM, DN 100 X 75 MM, DN 100 X 50 MM,  FORNECIMENTO E INSTALAÇÃO</t>
  </si>
  <si>
    <t xml:space="preserve">ESCAVAÇÃO MANUAL DE VALA PARA ENTERAR TUBULAÇÃO ESGOTO </t>
  </si>
  <si>
    <t>REATERRO DE VALA MANUAL COM SOQUETE</t>
  </si>
  <si>
    <t>TUBO  E CONEXÕES PVC AGUA FRIA, SOLDAVEL, DN 25 MM FORNECIMENTO E INSTALAÇÃO</t>
  </si>
  <si>
    <t>REGISTRO DE GAVETA BRUTO LATÃO, ROSCAVEL, INSTADADOS UM NA SAIDA DO RESERVATÓRIO E UM EM CADA PRUMADA PARA DISTRIBUIÇÃO NO AMBIENTE,  FORNECIMETO E INSTALAÇÃO</t>
  </si>
  <si>
    <t>VASO SANITÁRIO PDC SIFONADO COM CAIXA ACOPLADA  LOUÇA BRANCA FORNECIMENTO E INSTALAÇÃO</t>
  </si>
  <si>
    <t>LAVATÓRIO SUSPENSO LOUÇA BRANCA 29,5 CM X 39 CM, PADRÃO POPULAR SIFÃO FLEXIVEL PVC, ENGATE FLEXIVEL PLASTICO, TORNEIRA CROMADA DE MESA  FORNECIMENTO E INSTALAÇÃO</t>
  </si>
  <si>
    <t>SABONETEIRA PLASTICA TIPO DISPENSER PARA SABONETE LIQUIDO COM RESERVATÓRIO DE 800 A 1500 ML</t>
  </si>
  <si>
    <t>PAPELEIRA DE PAREDE EM METAL CROMADO FORNECIMENTO E INSTALAÇÃO</t>
  </si>
  <si>
    <t>BARRA DE APOIO EM AÇO INOX POLIDO COMPRIMENTO 90 CM FORNECIMENTO E INSTALAÇÃ</t>
  </si>
  <si>
    <t>BARRA DE APOIO EM AÇO INOX POLIDO COMPRIMENTO 70 CM FORNECIMENTO E INSTALAÇÃO</t>
  </si>
  <si>
    <t>PUXADOR PARA PDC FIXADO NA PORTA FORNECIMENTO E INSTALAÇÃO</t>
  </si>
  <si>
    <t>BARRA DE APOIO EM AÇO INOX POLIDO COMPRIMENTO 40 CM FORNECIMENTO E INSTALAÇÃO</t>
  </si>
  <si>
    <t>CAIXA DE INSPEÇÃO 60X60X60 CM EM ALVENARIA, COM REVESTIMENTO INTERNO, IMPERMEABILIZADA, COM TAMPA EM CONCRETO</t>
  </si>
  <si>
    <t>ADAPTADOR CURTO COM BOLS E ROSCA PARA REGISTRO, PVC, SOLDAVEL DIAMETRO CONFORME PROJETO FORNECIMENTO E INSTALAÇÃO</t>
  </si>
  <si>
    <t>VASO SANITÁRIO SIFONADO COM CAIXA ACOPLADA  LOUÇA BRANCA FORNECIMENTO E INSTALAÇÃO</t>
  </si>
  <si>
    <t>KIT CAVALETE PARA MEDIÇÃO DE AGUA, EM PVC SOLDAVEL DN 25 MM FORNECIMENTO E INSTALAÇÃO</t>
  </si>
  <si>
    <t>HIDRÔMETRO DN 25 MM FORNECIMENTO E INSTALAÇÃO</t>
  </si>
  <si>
    <t>SUMIDOURO RETANGULAR, EM ALVENARIA COM TIJOLOS CERÂMICOS MACIÇOS, DIMENSÕES INTERNAS: 0,8 X 1,4 X H=3,0 M, ÁREA DE INFILTRAÇÃO: 13,2 M² (PARA 5 CONTRIBUINTES). AF_12/2020</t>
  </si>
  <si>
    <t>11.31</t>
  </si>
  <si>
    <t>CAIXA D'AGUA / RESERVATORIO EM POLIETILENO, 2000 LITROS, COM TAMPA (INCLUSOS TUBOS, CONEXÕES E TORNEIRA DE BÓIA) - FORNECIMENTO E INSTALAÇÃO. AF_06/2021</t>
  </si>
  <si>
    <t>INSTALAÇÕES HIDROSSANITÁRIAS</t>
  </si>
  <si>
    <t>PREVENTIVO CONTRA INCÊNDIO (PPCI)</t>
  </si>
  <si>
    <t>DEINFRA</t>
  </si>
  <si>
    <t>LOCALIZAÇÃO: RUA MARIA LORENZETTI MATTIELLO - SANTIAGO DO SUL - SC</t>
  </si>
  <si>
    <t>PLACA DE SINALIZAÇÃO EM ACRILICO</t>
  </si>
  <si>
    <t>BLOCO AUTÔNOMO PARA ILUMINAÇÃO DE EMERGENCIA COM 2 FAROIS 55 W</t>
  </si>
  <si>
    <t>BLOCO AUTÔNOMO PARA ILUMINAÇÃO DE EMERGENCIA</t>
  </si>
  <si>
    <t xml:space="preserve">TANQUE SÉPTICO CIRCULAR, EM CONCRETO PRÉ-MOLDADO, VOLUME ÚTIL MÍNIMO: 2.500 L </t>
  </si>
  <si>
    <t xml:space="preserve">FILTRO ANAERÓBIO CIRCULAR, EM CONCRETO PRÉ-MOLDADO, VOLUME ÚTIL MÍNIMO: 1.500 L </t>
  </si>
  <si>
    <t>EXTINTOR DE PQS, FORNECIMENTO E INSTALAÇÃO</t>
  </si>
  <si>
    <t>LIMPEZA DE SUPERFÍCIE COM JATO DE ALTA PRESSÃO. AF_04/2019</t>
  </si>
  <si>
    <t>ENTREGA DA OBRA</t>
  </si>
  <si>
    <t>SANTIAGO DO SUL/SC, 21 DE AGOSTO DE 2025</t>
  </si>
  <si>
    <t>ALACIR DURANTE</t>
  </si>
  <si>
    <t>MUNICÍPIO DE SANTIAGO DO SUL</t>
  </si>
  <si>
    <t>LIMPEZA GERAL DA OBRA</t>
  </si>
  <si>
    <t>TABELA REFERÊNCIA: 05/2025 - DESONERADO</t>
  </si>
  <si>
    <t>PROJETO: BARRACÃO TIPO 2 (396,00m²)</t>
  </si>
  <si>
    <t>CRONOGRAMA FÍSICO-FINANCEIRO PARA OBRAS E SERVIÇOS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</si>
</sst>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0"/>
    <numFmt numFmtId="165" formatCode="&quot;R$&quot;\ #,##0.00"/>
    <numFmt numFmtId="166" formatCode="#,##0.00&quot; &quot;;&quot; (&quot;#,##0.00&quot;)&quot;;&quot; -&quot;#&quot; &quot;;@&quot; &quot;"/>
  </numFmts>
  <fonts count="30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rgb="FF000000"/>
      <name val="Times New Roman"/>
      <family val="1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FF0000"/>
      <name val="Arial"/>
      <family val="2"/>
    </font>
    <font>
      <b/>
      <sz val="10"/>
      <color rgb="FFFFFFFF"/>
      <name val="Arial"/>
      <family val="2"/>
    </font>
    <font>
      <b/>
      <sz val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5CA9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8">
    <xf numFmtId="0" fontId="0" fillId="0" borderId="0"/>
    <xf numFmtId="9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4" fillId="0" borderId="0"/>
    <xf numFmtId="0" fontId="2" fillId="0" borderId="0"/>
    <xf numFmtId="0" fontId="9" fillId="0" borderId="0"/>
    <xf numFmtId="9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43" fontId="1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166" fontId="19" fillId="0" borderId="0" applyBorder="0" applyProtection="0"/>
    <xf numFmtId="0" fontId="11" fillId="0" borderId="0"/>
    <xf numFmtId="0" fontId="20" fillId="0" borderId="0" applyNumberFormat="0" applyBorder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46"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0" fillId="0" borderId="0" xfId="0"/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44" fontId="8" fillId="7" borderId="1" xfId="5" applyFont="1" applyFill="1" applyBorder="1" applyAlignment="1">
      <alignment horizontal="center" vertical="center" wrapText="1"/>
    </xf>
    <xf numFmtId="44" fontId="8" fillId="7" borderId="12" xfId="5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44" fontId="7" fillId="8" borderId="1" xfId="5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7" fillId="8" borderId="12" xfId="5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44" fontId="10" fillId="8" borderId="12" xfId="5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44" fontId="10" fillId="8" borderId="1" xfId="5" applyFont="1" applyFill="1" applyBorder="1" applyAlignment="1">
      <alignment horizontal="center" vertical="center" wrapText="1"/>
    </xf>
    <xf numFmtId="2" fontId="8" fillId="7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44" fontId="8" fillId="7" borderId="1" xfId="5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left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0" fontId="10" fillId="8" borderId="1" xfId="0" quotePrefix="1" applyFont="1" applyFill="1" applyBorder="1" applyAlignment="1">
      <alignment horizontal="left" vertical="center" wrapText="1"/>
    </xf>
    <xf numFmtId="44" fontId="10" fillId="8" borderId="1" xfId="5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4" fontId="0" fillId="0" borderId="0" xfId="0" applyNumberFormat="1" applyAlignment="1">
      <alignment horizontal="left" vertical="top"/>
    </xf>
    <xf numFmtId="165" fontId="16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top"/>
    </xf>
    <xf numFmtId="10" fontId="16" fillId="0" borderId="1" xfId="1" applyNumberFormat="1" applyFont="1" applyFill="1" applyBorder="1" applyAlignment="1">
      <alignment horizontal="center" vertical="center"/>
    </xf>
    <xf numFmtId="10" fontId="16" fillId="0" borderId="0" xfId="0" applyNumberFormat="1" applyFont="1" applyAlignment="1">
      <alignment horizontal="center" vertical="center"/>
    </xf>
    <xf numFmtId="165" fontId="15" fillId="3" borderId="1" xfId="0" applyNumberFormat="1" applyFont="1" applyFill="1" applyBorder="1" applyAlignment="1">
      <alignment horizontal="center" vertical="center"/>
    </xf>
    <xf numFmtId="10" fontId="16" fillId="3" borderId="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0" fontId="21" fillId="2" borderId="18" xfId="0" applyNumberFormat="1" applyFont="1" applyFill="1" applyBorder="1" applyAlignment="1">
      <alignment horizontal="center" vertical="center"/>
    </xf>
    <xf numFmtId="165" fontId="23" fillId="2" borderId="17" xfId="0" applyNumberFormat="1" applyFont="1" applyFill="1" applyBorder="1" applyAlignment="1">
      <alignment horizontal="center" vertical="center"/>
    </xf>
    <xf numFmtId="0" fontId="24" fillId="0" borderId="0" xfId="0" applyFont="1"/>
    <xf numFmtId="0" fontId="25" fillId="4" borderId="1" xfId="0" applyFont="1" applyFill="1" applyBorder="1" applyAlignment="1">
      <alignment horizontal="center" vertical="center"/>
    </xf>
    <xf numFmtId="0" fontId="25" fillId="4" borderId="1" xfId="0" applyFont="1" applyFill="1" applyBorder="1"/>
    <xf numFmtId="0" fontId="25" fillId="4" borderId="1" xfId="0" applyFont="1" applyFill="1" applyBorder="1" applyAlignment="1">
      <alignment horizontal="left" vertical="top" wrapText="1"/>
    </xf>
    <xf numFmtId="2" fontId="25" fillId="4" borderId="1" xfId="0" applyNumberFormat="1" applyFont="1" applyFill="1" applyBorder="1" applyAlignment="1">
      <alignment horizontal="center" vertical="center"/>
    </xf>
    <xf numFmtId="165" fontId="25" fillId="4" borderId="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3" fillId="0" borderId="15" xfId="9" applyFont="1" applyBorder="1" applyAlignment="1">
      <alignment horizontal="center" vertical="center"/>
    </xf>
    <xf numFmtId="0" fontId="23" fillId="0" borderId="1" xfId="44" applyFont="1" applyBorder="1" applyAlignment="1">
      <alignment horizontal="center" vertical="center" wrapText="1"/>
    </xf>
    <xf numFmtId="0" fontId="23" fillId="0" borderId="1" xfId="9" applyFont="1" applyBorder="1" applyAlignment="1">
      <alignment horizontal="left" vertical="top" wrapText="1"/>
    </xf>
    <xf numFmtId="0" fontId="23" fillId="0" borderId="1" xfId="43" applyFont="1" applyBorder="1" applyAlignment="1">
      <alignment horizontal="center" vertical="center"/>
    </xf>
    <xf numFmtId="2" fontId="23" fillId="0" borderId="1" xfId="37" applyNumberFormat="1" applyFont="1" applyFill="1" applyBorder="1" applyAlignment="1">
      <alignment horizontal="center" vertical="center"/>
    </xf>
    <xf numFmtId="165" fontId="23" fillId="10" borderId="1" xfId="0" applyNumberFormat="1" applyFont="1" applyFill="1" applyBorder="1" applyAlignment="1">
      <alignment horizontal="center" vertical="center"/>
    </xf>
    <xf numFmtId="165" fontId="18" fillId="10" borderId="1" xfId="0" applyNumberFormat="1" applyFont="1" applyFill="1" applyBorder="1" applyAlignment="1">
      <alignment horizontal="center" vertical="center"/>
    </xf>
    <xf numFmtId="0" fontId="18" fillId="0" borderId="4" xfId="0" applyFont="1" applyBorder="1"/>
    <xf numFmtId="0" fontId="18" fillId="0" borderId="0" xfId="0" applyFont="1"/>
    <xf numFmtId="0" fontId="18" fillId="0" borderId="18" xfId="0" applyFont="1" applyBorder="1"/>
    <xf numFmtId="0" fontId="23" fillId="0" borderId="1" xfId="9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3" fillId="0" borderId="1" xfId="44" applyFont="1" applyBorder="1" applyAlignment="1">
      <alignment horizontal="left" vertical="top" wrapText="1"/>
    </xf>
    <xf numFmtId="0" fontId="23" fillId="0" borderId="1" xfId="43" applyFont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center" vertical="center"/>
    </xf>
    <xf numFmtId="2" fontId="18" fillId="4" borderId="3" xfId="0" applyNumberFormat="1" applyFont="1" applyFill="1" applyBorder="1" applyAlignment="1">
      <alignment horizontal="center" vertical="center"/>
    </xf>
    <xf numFmtId="0" fontId="25" fillId="4" borderId="16" xfId="0" applyFont="1" applyFill="1" applyBorder="1" applyAlignment="1">
      <alignment horizontal="right" vertical="center"/>
    </xf>
    <xf numFmtId="165" fontId="25" fillId="4" borderId="10" xfId="0" applyNumberFormat="1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horizontal="left" vertical="center"/>
    </xf>
    <xf numFmtId="0" fontId="21" fillId="10" borderId="7" xfId="0" applyFont="1" applyFill="1" applyBorder="1" applyAlignment="1">
      <alignment vertical="center"/>
    </xf>
    <xf numFmtId="0" fontId="21" fillId="10" borderId="8" xfId="0" applyFont="1" applyFill="1" applyBorder="1" applyAlignment="1">
      <alignment vertical="center"/>
    </xf>
    <xf numFmtId="0" fontId="21" fillId="10" borderId="9" xfId="0" applyFont="1" applyFill="1" applyBorder="1" applyAlignment="1">
      <alignment vertical="center"/>
    </xf>
    <xf numFmtId="0" fontId="18" fillId="2" borderId="2" xfId="0" applyFont="1" applyFill="1" applyBorder="1" applyAlignment="1">
      <alignment vertical="top"/>
    </xf>
    <xf numFmtId="0" fontId="18" fillId="2" borderId="3" xfId="0" applyFont="1" applyFill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165" fontId="18" fillId="2" borderId="18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vertical="center" wrapText="1"/>
    </xf>
    <xf numFmtId="0" fontId="25" fillId="2" borderId="4" xfId="0" applyFont="1" applyFill="1" applyBorder="1" applyAlignment="1">
      <alignment vertical="center"/>
    </xf>
    <xf numFmtId="0" fontId="24" fillId="2" borderId="4" xfId="0" applyFont="1" applyFill="1" applyBorder="1"/>
    <xf numFmtId="0" fontId="24" fillId="2" borderId="5" xfId="0" applyFont="1" applyFill="1" applyBorder="1"/>
    <xf numFmtId="0" fontId="18" fillId="2" borderId="6" xfId="0" applyFont="1" applyFill="1" applyBorder="1" applyAlignment="1">
      <alignment vertical="top" wrapText="1"/>
    </xf>
    <xf numFmtId="0" fontId="18" fillId="2" borderId="6" xfId="0" applyFont="1" applyFill="1" applyBorder="1" applyAlignment="1">
      <alignment horizontal="center" vertical="top" wrapText="1"/>
    </xf>
    <xf numFmtId="0" fontId="18" fillId="2" borderId="6" xfId="0" applyFont="1" applyFill="1" applyBorder="1" applyAlignment="1">
      <alignment vertical="top"/>
    </xf>
    <xf numFmtId="165" fontId="18" fillId="2" borderId="17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2" fontId="18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0" fontId="21" fillId="4" borderId="1" xfId="0" applyFont="1" applyFill="1" applyBorder="1" applyAlignment="1">
      <alignment horizontal="left" vertical="top" wrapText="1"/>
    </xf>
    <xf numFmtId="10" fontId="25" fillId="4" borderId="1" xfId="0" applyNumberFormat="1" applyFont="1" applyFill="1" applyBorder="1"/>
    <xf numFmtId="165" fontId="25" fillId="4" borderId="1" xfId="0" applyNumberFormat="1" applyFont="1" applyFill="1" applyBorder="1"/>
    <xf numFmtId="0" fontId="23" fillId="0" borderId="1" xfId="9" applyFont="1" applyBorder="1" applyAlignment="1">
      <alignment horizontal="center" vertical="center"/>
    </xf>
    <xf numFmtId="165" fontId="23" fillId="0" borderId="1" xfId="4" applyNumberFormat="1" applyFont="1" applyFill="1" applyBorder="1" applyAlignment="1">
      <alignment horizontal="center" vertical="center"/>
    </xf>
    <xf numFmtId="165" fontId="18" fillId="0" borderId="0" xfId="0" applyNumberFormat="1" applyFont="1"/>
    <xf numFmtId="165" fontId="18" fillId="4" borderId="3" xfId="0" applyNumberFormat="1" applyFont="1" applyFill="1" applyBorder="1" applyAlignment="1">
      <alignment horizontal="center" vertical="center"/>
    </xf>
    <xf numFmtId="165" fontId="21" fillId="10" borderId="8" xfId="0" applyNumberFormat="1" applyFont="1" applyFill="1" applyBorder="1" applyAlignment="1">
      <alignment vertical="center"/>
    </xf>
    <xf numFmtId="0" fontId="15" fillId="3" borderId="1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7" fillId="0" borderId="4" xfId="0" applyFont="1" applyBorder="1"/>
    <xf numFmtId="0" fontId="27" fillId="0" borderId="18" xfId="0" applyFont="1" applyBorder="1"/>
    <xf numFmtId="0" fontId="23" fillId="0" borderId="1" xfId="9" applyFont="1" applyBorder="1" applyAlignment="1">
      <alignment horizontal="left" vertical="top"/>
    </xf>
    <xf numFmtId="0" fontId="21" fillId="4" borderId="1" xfId="0" applyFont="1" applyFill="1" applyBorder="1" applyAlignment="1">
      <alignment horizontal="center" vertical="center"/>
    </xf>
    <xf numFmtId="0" fontId="21" fillId="4" borderId="1" xfId="0" applyFont="1" applyFill="1" applyBorder="1"/>
    <xf numFmtId="2" fontId="21" fillId="4" borderId="1" xfId="0" applyNumberFormat="1" applyFont="1" applyFill="1" applyBorder="1" applyAlignment="1">
      <alignment horizontal="center" vertical="center"/>
    </xf>
    <xf numFmtId="165" fontId="21" fillId="4" borderId="1" xfId="0" applyNumberFormat="1" applyFont="1" applyFill="1" applyBorder="1"/>
    <xf numFmtId="10" fontId="21" fillId="4" borderId="1" xfId="0" applyNumberFormat="1" applyFont="1" applyFill="1" applyBorder="1"/>
    <xf numFmtId="165" fontId="21" fillId="4" borderId="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22" fillId="2" borderId="16" xfId="0" applyFont="1" applyFill="1" applyBorder="1" applyAlignment="1">
      <alignment vertical="center"/>
    </xf>
    <xf numFmtId="0" fontId="22" fillId="2" borderId="10" xfId="0" applyFont="1" applyFill="1" applyBorder="1" applyAlignment="1">
      <alignment vertical="center"/>
    </xf>
    <xf numFmtId="0" fontId="28" fillId="11" borderId="1" xfId="0" applyFont="1" applyFill="1" applyBorder="1" applyAlignment="1">
      <alignment horizontal="center" vertical="center" wrapText="1"/>
    </xf>
    <xf numFmtId="0" fontId="28" fillId="11" borderId="1" xfId="0" applyFont="1" applyFill="1" applyBorder="1" applyAlignment="1">
      <alignment horizontal="centerContinuous" vertical="center"/>
    </xf>
    <xf numFmtId="0" fontId="26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vertical="center" wrapText="1"/>
    </xf>
    <xf numFmtId="0" fontId="20" fillId="10" borderId="1" xfId="0" applyFont="1" applyFill="1" applyBorder="1" applyAlignment="1">
      <alignment vertical="center" wrapText="1"/>
    </xf>
    <xf numFmtId="0" fontId="9" fillId="10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165" fontId="28" fillId="11" borderId="1" xfId="0" applyNumberFormat="1" applyFont="1" applyFill="1" applyBorder="1" applyAlignment="1">
      <alignment horizontal="centerContinuous" vertical="center" wrapText="1"/>
    </xf>
    <xf numFmtId="165" fontId="26" fillId="6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left" vertical="top"/>
    </xf>
    <xf numFmtId="165" fontId="9" fillId="6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/>
    </xf>
    <xf numFmtId="0" fontId="21" fillId="2" borderId="19" xfId="0" applyFont="1" applyFill="1" applyBorder="1" applyAlignment="1">
      <alignment horizontal="center" vertical="center"/>
    </xf>
    <xf numFmtId="14" fontId="23" fillId="2" borderId="15" xfId="0" applyNumberFormat="1" applyFont="1" applyFill="1" applyBorder="1" applyAlignment="1">
      <alignment vertical="center"/>
    </xf>
    <xf numFmtId="0" fontId="24" fillId="2" borderId="7" xfId="0" applyFont="1" applyFill="1" applyBorder="1"/>
    <xf numFmtId="0" fontId="24" fillId="2" borderId="8" xfId="0" applyFont="1" applyFill="1" applyBorder="1"/>
    <xf numFmtId="165" fontId="24" fillId="2" borderId="8" xfId="0" applyNumberFormat="1" applyFont="1" applyFill="1" applyBorder="1"/>
    <xf numFmtId="0" fontId="24" fillId="2" borderId="9" xfId="0" applyFont="1" applyFill="1" applyBorder="1"/>
    <xf numFmtId="0" fontId="25" fillId="5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 wrapText="1"/>
    </xf>
    <xf numFmtId="2" fontId="25" fillId="5" borderId="1" xfId="0" applyNumberFormat="1" applyFont="1" applyFill="1" applyBorder="1" applyAlignment="1">
      <alignment horizontal="center" vertical="center"/>
    </xf>
    <xf numFmtId="165" fontId="25" fillId="5" borderId="1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18" xfId="0" applyBorder="1"/>
    <xf numFmtId="0" fontId="27" fillId="0" borderId="0" xfId="0" applyFont="1"/>
    <xf numFmtId="165" fontId="27" fillId="0" borderId="0" xfId="0" applyNumberFormat="1" applyFont="1"/>
    <xf numFmtId="0" fontId="18" fillId="2" borderId="0" xfId="0" applyFont="1" applyFill="1" applyAlignment="1">
      <alignment vertical="center" wrapText="1"/>
    </xf>
    <xf numFmtId="2" fontId="18" fillId="2" borderId="0" xfId="0" applyNumberFormat="1" applyFont="1" applyFill="1" applyAlignment="1">
      <alignment horizontal="center" vertical="center" wrapText="1"/>
    </xf>
    <xf numFmtId="165" fontId="18" fillId="2" borderId="0" xfId="0" applyNumberFormat="1" applyFont="1" applyFill="1" applyAlignment="1">
      <alignment vertical="center" wrapText="1"/>
    </xf>
    <xf numFmtId="0" fontId="18" fillId="2" borderId="0" xfId="0" applyFont="1" applyFill="1" applyAlignment="1">
      <alignment vertical="top"/>
    </xf>
    <xf numFmtId="0" fontId="25" fillId="2" borderId="0" xfId="0" applyFont="1" applyFill="1" applyAlignment="1">
      <alignment vertical="center"/>
    </xf>
    <xf numFmtId="0" fontId="25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top"/>
    </xf>
    <xf numFmtId="0" fontId="16" fillId="10" borderId="1" xfId="0" applyFont="1" applyFill="1" applyBorder="1" applyAlignment="1">
      <alignment horizontal="left" vertical="top" wrapText="1"/>
    </xf>
    <xf numFmtId="165" fontId="15" fillId="10" borderId="1" xfId="0" applyNumberFormat="1" applyFont="1" applyFill="1" applyBorder="1" applyAlignment="1">
      <alignment horizontal="center" vertical="center"/>
    </xf>
    <xf numFmtId="165" fontId="15" fillId="10" borderId="1" xfId="0" applyNumberFormat="1" applyFont="1" applyFill="1" applyBorder="1" applyAlignment="1">
      <alignment horizontal="center" vertical="top"/>
    </xf>
    <xf numFmtId="10" fontId="15" fillId="3" borderId="1" xfId="0" applyNumberFormat="1" applyFont="1" applyFill="1" applyBorder="1" applyAlignment="1">
      <alignment horizontal="center" vertical="center"/>
    </xf>
    <xf numFmtId="165" fontId="16" fillId="3" borderId="1" xfId="0" applyNumberFormat="1" applyFont="1" applyFill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0" fontId="0" fillId="2" borderId="4" xfId="0" applyFill="1" applyBorder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8" xfId="0" applyFill="1" applyBorder="1"/>
    <xf numFmtId="0" fontId="16" fillId="3" borderId="1" xfId="0" applyFont="1" applyFill="1" applyBorder="1" applyAlignment="1">
      <alignment horizontal="center" vertical="center"/>
    </xf>
    <xf numFmtId="9" fontId="16" fillId="10" borderId="1" xfId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top"/>
    </xf>
    <xf numFmtId="9" fontId="16" fillId="10" borderId="1" xfId="1" applyFont="1" applyFill="1" applyBorder="1" applyAlignment="1">
      <alignment horizontal="center" vertical="top"/>
    </xf>
    <xf numFmtId="9" fontId="15" fillId="3" borderId="1" xfId="1" applyFont="1" applyFill="1" applyBorder="1" applyAlignment="1">
      <alignment horizontal="center" vertical="center"/>
    </xf>
    <xf numFmtId="165" fontId="16" fillId="2" borderId="0" xfId="0" applyNumberFormat="1" applyFont="1" applyFill="1" applyAlignment="1">
      <alignment horizontal="center" vertical="center"/>
    </xf>
    <xf numFmtId="10" fontId="16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vertical="top"/>
    </xf>
    <xf numFmtId="0" fontId="16" fillId="2" borderId="18" xfId="0" applyFont="1" applyFill="1" applyBorder="1" applyAlignment="1">
      <alignment vertical="top"/>
    </xf>
    <xf numFmtId="0" fontId="16" fillId="2" borderId="0" xfId="0" applyFont="1" applyFill="1" applyAlignment="1">
      <alignment horizontal="left" vertical="top"/>
    </xf>
    <xf numFmtId="0" fontId="16" fillId="2" borderId="18" xfId="0" applyFont="1" applyFill="1" applyBorder="1" applyAlignment="1">
      <alignment horizontal="left" vertical="top"/>
    </xf>
    <xf numFmtId="0" fontId="16" fillId="2" borderId="6" xfId="0" applyFont="1" applyFill="1" applyBorder="1" applyAlignment="1">
      <alignment horizontal="left" vertical="top"/>
    </xf>
    <xf numFmtId="165" fontId="16" fillId="2" borderId="6" xfId="0" applyNumberFormat="1" applyFont="1" applyFill="1" applyBorder="1" applyAlignment="1">
      <alignment horizontal="center" vertical="center"/>
    </xf>
    <xf numFmtId="10" fontId="16" fillId="2" borderId="6" xfId="0" applyNumberFormat="1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left" vertical="top"/>
    </xf>
    <xf numFmtId="10" fontId="15" fillId="3" borderId="10" xfId="0" applyNumberFormat="1" applyFont="1" applyFill="1" applyBorder="1" applyAlignment="1">
      <alignment horizontal="center" vertical="center"/>
    </xf>
    <xf numFmtId="165" fontId="15" fillId="3" borderId="10" xfId="0" applyNumberFormat="1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left" vertical="top"/>
    </xf>
    <xf numFmtId="165" fontId="18" fillId="2" borderId="0" xfId="0" applyNumberFormat="1" applyFont="1" applyFill="1" applyAlignment="1">
      <alignment horizontal="center" vertical="center"/>
    </xf>
    <xf numFmtId="10" fontId="16" fillId="0" borderId="1" xfId="0" applyNumberFormat="1" applyFont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2" fontId="18" fillId="2" borderId="3" xfId="0" applyNumberFormat="1" applyFont="1" applyFill="1" applyBorder="1" applyAlignment="1">
      <alignment horizontal="center" vertical="center" wrapText="1"/>
    </xf>
    <xf numFmtId="165" fontId="18" fillId="2" borderId="3" xfId="0" applyNumberFormat="1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top"/>
    </xf>
    <xf numFmtId="165" fontId="18" fillId="2" borderId="3" xfId="0" applyNumberFormat="1" applyFont="1" applyFill="1" applyBorder="1" applyAlignment="1">
      <alignment horizontal="center" vertical="center"/>
    </xf>
    <xf numFmtId="165" fontId="16" fillId="2" borderId="3" xfId="0" applyNumberFormat="1" applyFont="1" applyFill="1" applyBorder="1" applyAlignment="1">
      <alignment horizontal="center" vertical="center"/>
    </xf>
    <xf numFmtId="10" fontId="16" fillId="2" borderId="3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vertical="top"/>
    </xf>
    <xf numFmtId="0" fontId="16" fillId="2" borderId="16" xfId="0" applyFont="1" applyFill="1" applyBorder="1" applyAlignment="1">
      <alignment vertical="top"/>
    </xf>
    <xf numFmtId="165" fontId="18" fillId="2" borderId="6" xfId="0" applyNumberFormat="1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 vertical="top"/>
    </xf>
    <xf numFmtId="0" fontId="18" fillId="2" borderId="6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top"/>
    </xf>
    <xf numFmtId="0" fontId="22" fillId="2" borderId="2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2" borderId="18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left" vertical="center"/>
    </xf>
    <xf numFmtId="0" fontId="23" fillId="2" borderId="8" xfId="0" applyFont="1" applyFill="1" applyBorder="1" applyAlignment="1">
      <alignment horizontal="left" vertical="center"/>
    </xf>
    <xf numFmtId="0" fontId="23" fillId="2" borderId="9" xfId="0" applyFont="1" applyFill="1" applyBorder="1" applyAlignment="1">
      <alignment horizontal="left" vertical="center"/>
    </xf>
    <xf numFmtId="0" fontId="25" fillId="2" borderId="0" xfId="0" applyFont="1" applyFill="1" applyAlignment="1">
      <alignment horizontal="center" vertical="center"/>
    </xf>
    <xf numFmtId="0" fontId="23" fillId="2" borderId="5" xfId="0" applyFont="1" applyFill="1" applyBorder="1" applyAlignment="1">
      <alignment horizontal="center" vertical="top"/>
    </xf>
    <xf numFmtId="0" fontId="23" fillId="2" borderId="6" xfId="0" applyFont="1" applyFill="1" applyBorder="1" applyAlignment="1">
      <alignment horizontal="center" vertical="top"/>
    </xf>
    <xf numFmtId="0" fontId="23" fillId="2" borderId="17" xfId="0" applyFont="1" applyFill="1" applyBorder="1" applyAlignment="1">
      <alignment horizontal="center" vertical="top"/>
    </xf>
    <xf numFmtId="0" fontId="23" fillId="2" borderId="4" xfId="0" applyFont="1" applyFill="1" applyBorder="1" applyAlignment="1">
      <alignment horizontal="center" vertical="top"/>
    </xf>
    <xf numFmtId="0" fontId="23" fillId="2" borderId="0" xfId="0" applyFont="1" applyFill="1" applyAlignment="1">
      <alignment horizontal="center" vertical="top"/>
    </xf>
    <xf numFmtId="0" fontId="23" fillId="2" borderId="18" xfId="0" applyFont="1" applyFill="1" applyBorder="1" applyAlignment="1">
      <alignment horizontal="center" vertical="top"/>
    </xf>
    <xf numFmtId="0" fontId="23" fillId="2" borderId="4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right" vertical="top"/>
    </xf>
    <xf numFmtId="0" fontId="15" fillId="3" borderId="10" xfId="0" applyFont="1" applyFill="1" applyBorder="1" applyAlignment="1">
      <alignment horizontal="right" vertical="top"/>
    </xf>
    <xf numFmtId="0" fontId="29" fillId="2" borderId="2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left" vertical="center"/>
    </xf>
    <xf numFmtId="0" fontId="23" fillId="2" borderId="6" xfId="0" applyFont="1" applyFill="1" applyBorder="1" applyAlignment="1">
      <alignment horizontal="left" vertical="center"/>
    </xf>
    <xf numFmtId="0" fontId="23" fillId="2" borderId="17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23" fillId="2" borderId="0" xfId="0" applyFont="1" applyFill="1" applyAlignment="1">
      <alignment horizontal="left" vertical="center"/>
    </xf>
    <xf numFmtId="0" fontId="23" fillId="2" borderId="18" xfId="0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horizontal="left" vertical="center"/>
    </xf>
    <xf numFmtId="0" fontId="23" fillId="2" borderId="16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center" vertical="top"/>
    </xf>
    <xf numFmtId="0" fontId="15" fillId="2" borderId="6" xfId="0" applyFont="1" applyFill="1" applyBorder="1" applyAlignment="1">
      <alignment horizontal="center" vertical="top"/>
    </xf>
    <xf numFmtId="0" fontId="15" fillId="2" borderId="17" xfId="0" applyFont="1" applyFill="1" applyBorder="1" applyAlignment="1">
      <alignment horizontal="center" vertical="top"/>
    </xf>
  </cellXfs>
  <cellStyles count="58">
    <cellStyle name="Excel Built-in Excel Built-in Excel Built-in Excel Built-in Excel Built-in Excel Built-in Excel Built-in Separador de milhares 4" xfId="47" xr:uid="{C31FDF3D-4D5A-4611-996B-89F3DCB71B56}"/>
    <cellStyle name="Excel Built-in Normal" xfId="49" xr:uid="{EBCFCC6E-B01A-4F54-A007-3E0253AD826F}"/>
    <cellStyle name="Excel Built-in Normal 3" xfId="39" xr:uid="{DBB3F67A-0B91-4AA5-BD80-AF65F764D838}"/>
    <cellStyle name="Moeda" xfId="5" builtinId="4"/>
    <cellStyle name="Moeda 2" xfId="18" xr:uid="{612A224D-42C3-4630-8FAF-F0F84609190A}"/>
    <cellStyle name="Normal" xfId="0" builtinId="0"/>
    <cellStyle name="Normal 141" xfId="53" xr:uid="{8F115958-772D-4AFC-97AD-721DAB273389}"/>
    <cellStyle name="Normal 142" xfId="54" xr:uid="{9AE5A67F-5FB4-4EDB-BEFC-828C8BDE4DC1}"/>
    <cellStyle name="Normal 147" xfId="56" xr:uid="{0F0BF669-74A3-4C93-8C5A-3D2F105F00DA}"/>
    <cellStyle name="Normal 152" xfId="55" xr:uid="{AB11B612-F5F4-49D0-ACCC-F3E476A37415}"/>
    <cellStyle name="Normal 153" xfId="44" xr:uid="{8350AB44-B520-4C64-83F8-9BD6ABDC530F}"/>
    <cellStyle name="Normal 155" xfId="38" xr:uid="{1CB8C0FA-4273-44A6-A104-51FD9B172814}"/>
    <cellStyle name="Normal 157" xfId="48" xr:uid="{3F189673-4213-4FED-B8BE-0CEACDFAC313}"/>
    <cellStyle name="Normal 158" xfId="40" xr:uid="{E8002584-0F26-4879-AB09-D29ECB089A60}"/>
    <cellStyle name="Normal 159" xfId="41" xr:uid="{7D528004-2858-46CB-B2C4-FF45CD5A7FDF}"/>
    <cellStyle name="Normal 160" xfId="50" xr:uid="{4A2BE3D0-5A79-43FC-AFC9-498888DE9759}"/>
    <cellStyle name="Normal 161" xfId="42" xr:uid="{7611BD93-2C86-45CA-91B0-9213F4E024A2}"/>
    <cellStyle name="Normal 166" xfId="57" xr:uid="{6BD14BA5-98E4-4958-B0BD-8ED96F8ACE78}"/>
    <cellStyle name="Normal 173" xfId="46" xr:uid="{154F14A1-F03E-4FE4-955F-9F6BF67B919E}"/>
    <cellStyle name="Normal 2" xfId="2" xr:uid="{00000000-0005-0000-0000-000001000000}"/>
    <cellStyle name="Normal 2 2" xfId="7" xr:uid="{AC622E97-B8A3-41B3-AF4F-2BEA60258662}"/>
    <cellStyle name="Normal 2 2 2" xfId="8" xr:uid="{B524D6CB-C291-4F8E-A3C3-53A0215B7236}"/>
    <cellStyle name="Normal 2 2 2 2" xfId="43" xr:uid="{C49304C9-098D-403D-8F7F-3A7B890E47ED}"/>
    <cellStyle name="Normal 2 2 3" xfId="25" xr:uid="{AA3A32BE-8F37-443B-A2AB-29A76DE9BD47}"/>
    <cellStyle name="Normal 2 2 4" xfId="26" xr:uid="{47FE6E96-21D1-4E65-A23C-EE3E07532BE7}"/>
    <cellStyle name="Normal 2 2_COMPOSIÇÕES" xfId="24" xr:uid="{67892DF2-ED3D-4DAC-9490-7600BB9896EB}"/>
    <cellStyle name="Normal 2 3" xfId="9" xr:uid="{B988A73D-1159-4E25-B1A6-5AF7A25DB4E4}"/>
    <cellStyle name="Normal 2 3 2" xfId="10" xr:uid="{54E1D7BE-F041-4DFE-8B28-ADDF935C0A6A}"/>
    <cellStyle name="Normal 2 3 3" xfId="28" xr:uid="{C75643FA-DB7E-40BB-A09E-1AEA595B7D56}"/>
    <cellStyle name="Normal 2 3_COMPOSIÇÕES" xfId="27" xr:uid="{D3EE6445-0E44-466E-8A75-1AE7FC5129BC}"/>
    <cellStyle name="Normal 2 4" xfId="11" xr:uid="{5B5A5F27-F11F-420A-B5CB-5130A70B5BAA}"/>
    <cellStyle name="Normal 2 5" xfId="12" xr:uid="{E1478A36-81BE-4DD0-AEF4-8F40305BF546}"/>
    <cellStyle name="Normal 2 6" xfId="19" xr:uid="{0E3B557E-4CC6-4C65-8B61-2E866D4A418E}"/>
    <cellStyle name="Normal 2 7" xfId="29" xr:uid="{05B5B248-4C1C-464D-A5D7-4DB84DB748D5}"/>
    <cellStyle name="Normal 2_COMPOSIÇÕES" xfId="6" xr:uid="{98FCB29F-11D6-40DD-941C-893A2B795A33}"/>
    <cellStyle name="Normal 3" xfId="13" xr:uid="{AF436B3B-1E74-45C7-A491-C6338999F75C}"/>
    <cellStyle name="Normal 3 2" xfId="14" xr:uid="{46C9C2DB-AA4A-40A6-8891-BCE2EC046007}"/>
    <cellStyle name="Normal 3 3" xfId="45" xr:uid="{832E3B44-86BB-4CCC-92A2-7F39B2960BD5}"/>
    <cellStyle name="Normal 3_COMPOSIÇÕES" xfId="30" xr:uid="{F947BE84-EE15-48E9-ADA7-6A8C810A3123}"/>
    <cellStyle name="Normal 4" xfId="15" xr:uid="{46DE25E0-4B7A-42C9-BB60-89DD938F0E4B}"/>
    <cellStyle name="Normal 5" xfId="16" xr:uid="{29F0ADD5-4860-4970-8A6D-570C622C1CC7}"/>
    <cellStyle name="Normal 6" xfId="21" xr:uid="{4B6975B3-9E30-452A-AC55-90CA11399298}"/>
    <cellStyle name="Normal 7" xfId="23" xr:uid="{7BC194A1-617B-43B1-AD77-50E80A5F7750}"/>
    <cellStyle name="Normal 73" xfId="51" xr:uid="{373DF0AA-9B72-4AA5-8A93-505290A18ECF}"/>
    <cellStyle name="Normal 85" xfId="52" xr:uid="{09604D65-6AE4-41DD-8718-CA83E21D4B8D}"/>
    <cellStyle name="Porcentagem" xfId="1" builtinId="5"/>
    <cellStyle name="Porcentagem 2" xfId="3" xr:uid="{00000000-0005-0000-0000-000003000000}"/>
    <cellStyle name="Porcentagem 2 2" xfId="20" xr:uid="{09A764B3-3438-457A-B7DE-F5DAC1BB9BB5}"/>
    <cellStyle name="Porcentagem 2 3" xfId="31" xr:uid="{434900AB-25D8-45F0-81BF-DB221E039D1C}"/>
    <cellStyle name="Porcentagem 2 4" xfId="32" xr:uid="{94383E45-4206-435C-AFAF-EFC9B83FF23F}"/>
    <cellStyle name="Porcentagem 3" xfId="17" xr:uid="{C456E4FA-C670-4616-A1AF-DF94C473810C}"/>
    <cellStyle name="Vírgula" xfId="37" builtinId="3"/>
    <cellStyle name="Vírgula 2" xfId="4" xr:uid="{00000000-0005-0000-0000-000004000000}"/>
    <cellStyle name="Vírgula 2 2" xfId="22" xr:uid="{2CC62F62-3AEA-4BD7-803F-2725AAE663F1}"/>
    <cellStyle name="Vírgula 2 3" xfId="33" xr:uid="{458FFF79-00EB-4DF1-8AE1-791FE2D1AB06}"/>
    <cellStyle name="Vírgula 3" xfId="34" xr:uid="{5A282944-F65B-476A-BB75-A01775D2D7B0}"/>
    <cellStyle name="Vírgula 4" xfId="35" xr:uid="{4FA88550-81E7-4C4F-BE79-DDD4C7C087D4}"/>
    <cellStyle name="Vírgula 5" xfId="36" xr:uid="{88D10AFE-D450-48F8-8EF3-938C65AF5FE6}"/>
  </cellStyles>
  <dxfs count="0"/>
  <tableStyles count="0" defaultTableStyle="TableStyleMedium9" defaultPivotStyle="PivotStyleLight16"/>
  <colors>
    <mruColors>
      <color rgb="FFFFFFCC"/>
      <color rgb="FF339933"/>
      <color rgb="FFB2B2B2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0</xdr:row>
      <xdr:rowOff>133350</xdr:rowOff>
    </xdr:from>
    <xdr:to>
      <xdr:col>7</xdr:col>
      <xdr:colOff>819150</xdr:colOff>
      <xdr:row>5</xdr:row>
      <xdr:rowOff>9525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DA54AC65-9FEB-4DCF-8B7F-1F1AC53EA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0125" y="133350"/>
          <a:ext cx="146685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134472</xdr:colOff>
      <xdr:row>0</xdr:row>
      <xdr:rowOff>100853</xdr:rowOff>
    </xdr:from>
    <xdr:to>
      <xdr:col>13</xdr:col>
      <xdr:colOff>616324</xdr:colOff>
      <xdr:row>5</xdr:row>
      <xdr:rowOff>123265</xdr:rowOff>
    </xdr:to>
    <xdr:pic>
      <xdr:nvPicPr>
        <xdr:cNvPr id="8" name="Imagem 1">
          <a:extLst>
            <a:ext uri="{FF2B5EF4-FFF2-40B4-BE49-F238E27FC236}">
              <a16:creationId xmlns:a16="http://schemas.microsoft.com/office/drawing/2014/main" id="{BB6D0622-7C85-4813-8D76-B81DEE6AA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83854" y="100853"/>
          <a:ext cx="1680882" cy="1355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9"/>
  <sheetViews>
    <sheetView tabSelected="1" view="pageBreakPreview" zoomScaleNormal="70" zoomScaleSheetLayoutView="100" workbookViewId="0">
      <selection activeCell="L16" sqref="L1:M1048576"/>
    </sheetView>
  </sheetViews>
  <sheetFormatPr defaultColWidth="9.33203125" defaultRowHeight="14.25"/>
  <cols>
    <col min="1" max="1" width="20.6640625" style="83" customWidth="1"/>
    <col min="2" max="2" width="23" style="83" customWidth="1"/>
    <col min="3" max="3" width="126.1640625" style="93" customWidth="1"/>
    <col min="4" max="4" width="8.33203125" style="83" customWidth="1"/>
    <col min="5" max="5" width="15.33203125" style="94" bestFit="1" customWidth="1"/>
    <col min="6" max="6" width="17.6640625" style="95" bestFit="1" customWidth="1"/>
    <col min="7" max="7" width="17.6640625" style="83" bestFit="1" customWidth="1"/>
    <col min="8" max="8" width="19.33203125" style="95" bestFit="1" customWidth="1"/>
    <col min="9" max="10" width="2.33203125" style="45" customWidth="1"/>
    <col min="11" max="11" width="2.5" style="45" customWidth="1"/>
    <col min="12" max="16384" width="9.33203125" style="45"/>
  </cols>
  <sheetData>
    <row r="1" spans="1:8" ht="36" customHeight="1">
      <c r="A1" s="207" t="s">
        <v>282</v>
      </c>
      <c r="B1" s="208"/>
      <c r="C1" s="208"/>
      <c r="D1" s="208"/>
      <c r="E1" s="208"/>
      <c r="F1" s="209"/>
      <c r="G1" s="201"/>
      <c r="H1" s="202"/>
    </row>
    <row r="2" spans="1:8" ht="15.75" customHeight="1">
      <c r="A2" s="223" t="s">
        <v>283</v>
      </c>
      <c r="B2" s="224"/>
      <c r="C2" s="224"/>
      <c r="D2" s="224"/>
      <c r="E2" s="224"/>
      <c r="F2" s="225"/>
      <c r="G2" s="203"/>
      <c r="H2" s="204"/>
    </row>
    <row r="3" spans="1:8" ht="15.75" customHeight="1">
      <c r="A3" s="220" t="s">
        <v>284</v>
      </c>
      <c r="B3" s="221"/>
      <c r="C3" s="221"/>
      <c r="D3" s="221"/>
      <c r="E3" s="221"/>
      <c r="F3" s="222"/>
      <c r="G3" s="203"/>
      <c r="H3" s="204"/>
    </row>
    <row r="4" spans="1:8" s="134" customFormat="1" ht="24" customHeight="1">
      <c r="A4" s="217" t="s">
        <v>285</v>
      </c>
      <c r="B4" s="218"/>
      <c r="C4" s="218"/>
      <c r="D4" s="218"/>
      <c r="E4" s="218"/>
      <c r="F4" s="219"/>
      <c r="G4" s="203"/>
      <c r="H4" s="204"/>
    </row>
    <row r="5" spans="1:8" ht="15" customHeight="1">
      <c r="A5" s="207" t="s">
        <v>99</v>
      </c>
      <c r="B5" s="208"/>
      <c r="C5" s="208"/>
      <c r="D5" s="208"/>
      <c r="E5" s="208"/>
      <c r="F5" s="209"/>
      <c r="G5" s="203"/>
      <c r="H5" s="204"/>
    </row>
    <row r="6" spans="1:8" ht="15" customHeight="1">
      <c r="A6" s="210"/>
      <c r="B6" s="211"/>
      <c r="C6" s="211"/>
      <c r="D6" s="211"/>
      <c r="E6" s="211"/>
      <c r="F6" s="212"/>
      <c r="G6" s="205"/>
      <c r="H6" s="206"/>
    </row>
    <row r="7" spans="1:8" ht="15" customHeight="1">
      <c r="A7" s="213" t="s">
        <v>361</v>
      </c>
      <c r="B7" s="214"/>
      <c r="C7" s="214"/>
      <c r="D7" s="214"/>
      <c r="E7" s="214"/>
      <c r="F7" s="215"/>
      <c r="G7" s="119"/>
      <c r="H7" s="118"/>
    </row>
    <row r="8" spans="1:8" ht="15">
      <c r="A8" s="213" t="s">
        <v>347</v>
      </c>
      <c r="B8" s="214"/>
      <c r="C8" s="214"/>
      <c r="D8" s="214"/>
      <c r="E8" s="214"/>
      <c r="F8" s="215"/>
      <c r="G8" s="135" t="s">
        <v>81</v>
      </c>
      <c r="H8" s="46">
        <v>0.2</v>
      </c>
    </row>
    <row r="9" spans="1:8">
      <c r="A9" s="213" t="s">
        <v>360</v>
      </c>
      <c r="B9" s="214"/>
      <c r="C9" s="214"/>
      <c r="D9" s="214"/>
      <c r="E9" s="214"/>
      <c r="F9" s="215"/>
      <c r="G9" s="136"/>
      <c r="H9" s="47"/>
    </row>
    <row r="10" spans="1:8" s="48" customFormat="1" ht="15">
      <c r="A10" s="137"/>
      <c r="B10" s="138"/>
      <c r="C10" s="138"/>
      <c r="D10" s="138"/>
      <c r="E10" s="138"/>
      <c r="F10" s="139"/>
      <c r="G10" s="138"/>
      <c r="H10" s="140"/>
    </row>
    <row r="11" spans="1:8" ht="30">
      <c r="A11" s="141" t="s">
        <v>2</v>
      </c>
      <c r="B11" s="141" t="s">
        <v>19</v>
      </c>
      <c r="C11" s="142" t="s">
        <v>4</v>
      </c>
      <c r="D11" s="141" t="s">
        <v>0</v>
      </c>
      <c r="E11" s="143" t="s">
        <v>1</v>
      </c>
      <c r="F11" s="144" t="s">
        <v>5</v>
      </c>
      <c r="G11" s="142" t="s">
        <v>6</v>
      </c>
      <c r="H11" s="144" t="s">
        <v>7</v>
      </c>
    </row>
    <row r="12" spans="1:8" s="54" customFormat="1" ht="15">
      <c r="A12" s="49">
        <v>1</v>
      </c>
      <c r="B12" s="50"/>
      <c r="C12" s="51" t="s">
        <v>101</v>
      </c>
      <c r="D12" s="49"/>
      <c r="E12" s="52"/>
      <c r="F12" s="98"/>
      <c r="G12" s="97" t="e">
        <f>H12/$H$142</f>
        <v>#DIV/0!</v>
      </c>
      <c r="H12" s="53">
        <f>SUM(H13:H14)</f>
        <v>0</v>
      </c>
    </row>
    <row r="13" spans="1:8" ht="28.5">
      <c r="A13" s="99" t="s">
        <v>8</v>
      </c>
      <c r="B13" s="56">
        <v>103689</v>
      </c>
      <c r="C13" s="57" t="s">
        <v>139</v>
      </c>
      <c r="D13" s="58" t="s">
        <v>25</v>
      </c>
      <c r="E13" s="59">
        <v>3</v>
      </c>
      <c r="F13" s="100">
        <v>0</v>
      </c>
      <c r="G13" s="60">
        <f>ROUND(F13*(1+$H$8),2)</f>
        <v>0</v>
      </c>
      <c r="H13" s="61">
        <f>ROUND(G13*E13,2)</f>
        <v>0</v>
      </c>
    </row>
    <row r="14" spans="1:8" ht="28.5">
      <c r="A14" s="99" t="s">
        <v>82</v>
      </c>
      <c r="B14" s="56">
        <v>99059</v>
      </c>
      <c r="C14" s="57" t="s">
        <v>138</v>
      </c>
      <c r="D14" s="58" t="s">
        <v>24</v>
      </c>
      <c r="E14" s="59">
        <v>80</v>
      </c>
      <c r="F14" s="100">
        <v>0</v>
      </c>
      <c r="G14" s="60">
        <f>ROUND(F14*(1+$H$8),2)</f>
        <v>0</v>
      </c>
      <c r="H14" s="61">
        <f>ROUND(G14*E14,2)</f>
        <v>0</v>
      </c>
    </row>
    <row r="15" spans="1:8" s="63" customFormat="1">
      <c r="A15" s="62"/>
      <c r="F15" s="101"/>
      <c r="H15" s="64"/>
    </row>
    <row r="16" spans="1:8" s="54" customFormat="1" ht="15">
      <c r="A16" s="49">
        <v>2</v>
      </c>
      <c r="B16" s="50"/>
      <c r="C16" s="51" t="s">
        <v>133</v>
      </c>
      <c r="D16" s="49"/>
      <c r="E16" s="52"/>
      <c r="F16" s="98"/>
      <c r="G16" s="97" t="e">
        <f>H16/$H$142</f>
        <v>#DIV/0!</v>
      </c>
      <c r="H16" s="53">
        <f>SUM(H17:H19)</f>
        <v>0</v>
      </c>
    </row>
    <row r="17" spans="1:8">
      <c r="A17" s="99" t="s">
        <v>102</v>
      </c>
      <c r="B17" s="56">
        <v>90777</v>
      </c>
      <c r="C17" s="57" t="s">
        <v>132</v>
      </c>
      <c r="D17" s="58" t="s">
        <v>39</v>
      </c>
      <c r="E17" s="59">
        <f>8*6</f>
        <v>48</v>
      </c>
      <c r="F17" s="100">
        <v>0</v>
      </c>
      <c r="G17" s="60">
        <f>ROUND(F17*(1+$H$8),2)</f>
        <v>0</v>
      </c>
      <c r="H17" s="61">
        <f>ROUND(G17*E17,2)</f>
        <v>0</v>
      </c>
    </row>
    <row r="18" spans="1:8">
      <c r="A18" s="99" t="s">
        <v>135</v>
      </c>
      <c r="B18" s="56">
        <v>90780</v>
      </c>
      <c r="C18" s="57" t="s">
        <v>134</v>
      </c>
      <c r="D18" s="58" t="s">
        <v>39</v>
      </c>
      <c r="E18" s="59">
        <f>8*5*6</f>
        <v>240</v>
      </c>
      <c r="F18" s="100">
        <v>0</v>
      </c>
      <c r="G18" s="60">
        <f>ROUND(F18*(1+$H$8),2)</f>
        <v>0</v>
      </c>
      <c r="H18" s="61">
        <f>ROUND(G18*E18,2)</f>
        <v>0</v>
      </c>
    </row>
    <row r="19" spans="1:8">
      <c r="A19" s="99" t="s">
        <v>136</v>
      </c>
      <c r="B19" s="56">
        <v>90781</v>
      </c>
      <c r="C19" s="57" t="s">
        <v>137</v>
      </c>
      <c r="D19" s="58" t="s">
        <v>39</v>
      </c>
      <c r="E19" s="59">
        <f>E17</f>
        <v>48</v>
      </c>
      <c r="F19" s="100">
        <v>0</v>
      </c>
      <c r="G19" s="60">
        <f>ROUND(F19*(1+$H$8),2)</f>
        <v>0</v>
      </c>
      <c r="H19" s="61">
        <f>ROUND(G19*E19,2)</f>
        <v>0</v>
      </c>
    </row>
    <row r="20" spans="1:8" s="63" customFormat="1">
      <c r="A20" s="62"/>
      <c r="F20" s="101"/>
      <c r="H20" s="64"/>
    </row>
    <row r="21" spans="1:8" s="54" customFormat="1" ht="15">
      <c r="A21" s="49">
        <v>3</v>
      </c>
      <c r="B21" s="50"/>
      <c r="C21" s="51" t="s">
        <v>140</v>
      </c>
      <c r="D21" s="49"/>
      <c r="E21" s="52"/>
      <c r="F21" s="98"/>
      <c r="G21" s="97" t="e">
        <f>H21/$H$142</f>
        <v>#DIV/0!</v>
      </c>
      <c r="H21" s="53">
        <f>SUM(H22:H32)</f>
        <v>0</v>
      </c>
    </row>
    <row r="22" spans="1:8">
      <c r="A22" s="55" t="s">
        <v>59</v>
      </c>
      <c r="B22" s="56" t="s">
        <v>141</v>
      </c>
      <c r="C22" s="57" t="s">
        <v>150</v>
      </c>
      <c r="D22" s="58" t="s">
        <v>146</v>
      </c>
      <c r="E22" s="59">
        <v>20</v>
      </c>
      <c r="F22" s="100">
        <v>0</v>
      </c>
      <c r="G22" s="60">
        <f>ROUND(F22*(1+$H$8),2)</f>
        <v>0</v>
      </c>
      <c r="H22" s="61">
        <f t="shared" ref="H22:H32" si="0">ROUND(G22*E22,2)</f>
        <v>0</v>
      </c>
    </row>
    <row r="23" spans="1:8">
      <c r="A23" s="55" t="s">
        <v>60</v>
      </c>
      <c r="B23" s="56" t="s">
        <v>142</v>
      </c>
      <c r="C23" s="57" t="s">
        <v>151</v>
      </c>
      <c r="D23" s="58" t="s">
        <v>146</v>
      </c>
      <c r="E23" s="59">
        <v>10</v>
      </c>
      <c r="F23" s="100">
        <v>0</v>
      </c>
      <c r="G23" s="60">
        <f t="shared" ref="G23:G32" si="1">ROUND(F23*(1+$H$8),2)</f>
        <v>0</v>
      </c>
      <c r="H23" s="61">
        <f t="shared" si="0"/>
        <v>0</v>
      </c>
    </row>
    <row r="24" spans="1:8">
      <c r="A24" s="55" t="s">
        <v>164</v>
      </c>
      <c r="B24" s="56" t="s">
        <v>143</v>
      </c>
      <c r="C24" s="57" t="s">
        <v>152</v>
      </c>
      <c r="D24" s="58" t="s">
        <v>146</v>
      </c>
      <c r="E24" s="59">
        <v>8</v>
      </c>
      <c r="F24" s="100">
        <v>0</v>
      </c>
      <c r="G24" s="60">
        <f t="shared" si="1"/>
        <v>0</v>
      </c>
      <c r="H24" s="61">
        <f t="shared" si="0"/>
        <v>0</v>
      </c>
    </row>
    <row r="25" spans="1:8">
      <c r="A25" s="55" t="s">
        <v>165</v>
      </c>
      <c r="B25" s="56" t="s">
        <v>144</v>
      </c>
      <c r="C25" s="57" t="s">
        <v>153</v>
      </c>
      <c r="D25" s="58" t="s">
        <v>146</v>
      </c>
      <c r="E25" s="59">
        <v>2</v>
      </c>
      <c r="F25" s="100">
        <v>0</v>
      </c>
      <c r="G25" s="60">
        <f t="shared" si="1"/>
        <v>0</v>
      </c>
      <c r="H25" s="61">
        <f t="shared" si="0"/>
        <v>0</v>
      </c>
    </row>
    <row r="26" spans="1:8">
      <c r="A26" s="55" t="s">
        <v>166</v>
      </c>
      <c r="B26" s="56">
        <v>104919</v>
      </c>
      <c r="C26" s="57" t="s">
        <v>154</v>
      </c>
      <c r="D26" s="58" t="s">
        <v>147</v>
      </c>
      <c r="E26" s="59">
        <v>259.14</v>
      </c>
      <c r="F26" s="100">
        <v>0</v>
      </c>
      <c r="G26" s="60">
        <f t="shared" si="1"/>
        <v>0</v>
      </c>
      <c r="H26" s="61">
        <f t="shared" si="0"/>
        <v>0</v>
      </c>
    </row>
    <row r="27" spans="1:8" ht="28.5">
      <c r="A27" s="55" t="s">
        <v>167</v>
      </c>
      <c r="B27" s="56">
        <v>96536</v>
      </c>
      <c r="C27" s="57" t="s">
        <v>160</v>
      </c>
      <c r="D27" s="58" t="s">
        <v>148</v>
      </c>
      <c r="E27" s="59">
        <v>246.42</v>
      </c>
      <c r="F27" s="100">
        <v>0</v>
      </c>
      <c r="G27" s="60">
        <f t="shared" si="1"/>
        <v>0</v>
      </c>
      <c r="H27" s="61">
        <f t="shared" si="0"/>
        <v>0</v>
      </c>
    </row>
    <row r="28" spans="1:8">
      <c r="A28" s="55" t="s">
        <v>168</v>
      </c>
      <c r="B28" s="56">
        <v>104916</v>
      </c>
      <c r="C28" s="57" t="s">
        <v>155</v>
      </c>
      <c r="D28" s="58" t="s">
        <v>147</v>
      </c>
      <c r="E28" s="59">
        <v>84.08</v>
      </c>
      <c r="F28" s="100">
        <v>0</v>
      </c>
      <c r="G28" s="60">
        <f t="shared" si="1"/>
        <v>0</v>
      </c>
      <c r="H28" s="61">
        <f t="shared" si="0"/>
        <v>0</v>
      </c>
    </row>
    <row r="29" spans="1:8" ht="28.5">
      <c r="A29" s="55" t="s">
        <v>169</v>
      </c>
      <c r="B29" s="56">
        <v>103675</v>
      </c>
      <c r="C29" s="57" t="s">
        <v>156</v>
      </c>
      <c r="D29" s="58" t="s">
        <v>149</v>
      </c>
      <c r="E29" s="59">
        <v>7.5</v>
      </c>
      <c r="F29" s="100">
        <v>0</v>
      </c>
      <c r="G29" s="60">
        <f t="shared" si="1"/>
        <v>0</v>
      </c>
      <c r="H29" s="61">
        <f t="shared" si="0"/>
        <v>0</v>
      </c>
    </row>
    <row r="30" spans="1:8">
      <c r="A30" s="55" t="s">
        <v>170</v>
      </c>
      <c r="B30" s="56">
        <v>98557</v>
      </c>
      <c r="C30" s="57" t="s">
        <v>157</v>
      </c>
      <c r="D30" s="58" t="s">
        <v>148</v>
      </c>
      <c r="E30" s="59">
        <v>72</v>
      </c>
      <c r="F30" s="100">
        <v>0</v>
      </c>
      <c r="G30" s="60">
        <f t="shared" si="1"/>
        <v>0</v>
      </c>
      <c r="H30" s="61">
        <f t="shared" si="0"/>
        <v>0</v>
      </c>
    </row>
    <row r="31" spans="1:8">
      <c r="A31" s="55" t="s">
        <v>171</v>
      </c>
      <c r="B31" s="56" t="s">
        <v>145</v>
      </c>
      <c r="C31" s="57" t="s">
        <v>158</v>
      </c>
      <c r="D31" s="58" t="s">
        <v>92</v>
      </c>
      <c r="E31" s="59">
        <v>80</v>
      </c>
      <c r="F31" s="100">
        <v>0</v>
      </c>
      <c r="G31" s="60">
        <f t="shared" si="1"/>
        <v>0</v>
      </c>
      <c r="H31" s="61">
        <f t="shared" si="0"/>
        <v>0</v>
      </c>
    </row>
    <row r="32" spans="1:8" ht="28.5">
      <c r="A32" s="55" t="s">
        <v>172</v>
      </c>
      <c r="B32" s="56">
        <v>101964</v>
      </c>
      <c r="C32" s="57" t="s">
        <v>159</v>
      </c>
      <c r="D32" s="58" t="s">
        <v>148</v>
      </c>
      <c r="E32" s="59">
        <v>31.25</v>
      </c>
      <c r="F32" s="100">
        <v>0</v>
      </c>
      <c r="G32" s="60">
        <f t="shared" si="1"/>
        <v>0</v>
      </c>
      <c r="H32" s="61">
        <f t="shared" si="0"/>
        <v>0</v>
      </c>
    </row>
    <row r="33" spans="1:8" s="3" customFormat="1" ht="12.75">
      <c r="A33" s="145"/>
      <c r="H33" s="146"/>
    </row>
    <row r="34" spans="1:8" s="54" customFormat="1" ht="15">
      <c r="A34" s="49">
        <v>4</v>
      </c>
      <c r="B34" s="50"/>
      <c r="C34" s="51" t="s">
        <v>161</v>
      </c>
      <c r="D34" s="49"/>
      <c r="E34" s="52"/>
      <c r="F34" s="98"/>
      <c r="G34" s="97" t="e">
        <f>H34/$H$142</f>
        <v>#DIV/0!</v>
      </c>
      <c r="H34" s="53">
        <f>SUM(H35:H39)</f>
        <v>0</v>
      </c>
    </row>
    <row r="35" spans="1:8" s="116" customFormat="1" ht="28.5">
      <c r="A35" s="55" t="s">
        <v>61</v>
      </c>
      <c r="B35" s="56">
        <v>103360</v>
      </c>
      <c r="C35" s="57" t="s">
        <v>196</v>
      </c>
      <c r="D35" s="58" t="s">
        <v>148</v>
      </c>
      <c r="E35" s="59">
        <f>324.8+22+20-37.4</f>
        <v>329.40000000000003</v>
      </c>
      <c r="F35" s="100">
        <v>0</v>
      </c>
      <c r="G35" s="60">
        <f t="shared" ref="G35" si="2">ROUND(F35*(1+$H$8),2)</f>
        <v>0</v>
      </c>
      <c r="H35" s="61">
        <f t="shared" ref="H35" si="3">ROUND(G35*E35,2)</f>
        <v>0</v>
      </c>
    </row>
    <row r="36" spans="1:8" s="116" customFormat="1">
      <c r="A36" s="55" t="s">
        <v>62</v>
      </c>
      <c r="B36" s="56">
        <v>87879</v>
      </c>
      <c r="C36" s="57" t="s">
        <v>162</v>
      </c>
      <c r="D36" s="58" t="s">
        <v>148</v>
      </c>
      <c r="E36" s="59">
        <f>(E35-20)*2</f>
        <v>618.80000000000007</v>
      </c>
      <c r="F36" s="100">
        <v>0</v>
      </c>
      <c r="G36" s="60">
        <f>ROUND(F36*(1+$H$8),2)</f>
        <v>0</v>
      </c>
      <c r="H36" s="60">
        <f>ROUND(G36*E36,2)</f>
        <v>0</v>
      </c>
    </row>
    <row r="37" spans="1:8" s="116" customFormat="1">
      <c r="A37" s="55" t="s">
        <v>63</v>
      </c>
      <c r="B37" s="56">
        <v>104951</v>
      </c>
      <c r="C37" s="57" t="s">
        <v>200</v>
      </c>
      <c r="D37" s="58" t="s">
        <v>148</v>
      </c>
      <c r="E37" s="59">
        <f>E36</f>
        <v>618.80000000000007</v>
      </c>
      <c r="F37" s="100">
        <v>0</v>
      </c>
      <c r="G37" s="60">
        <f>ROUND(F37*(1+$H$8),2)</f>
        <v>0</v>
      </c>
      <c r="H37" s="60">
        <f>ROUND(G37*E37,2)</f>
        <v>0</v>
      </c>
    </row>
    <row r="38" spans="1:8" s="116" customFormat="1">
      <c r="A38" s="55" t="s">
        <v>198</v>
      </c>
      <c r="B38" s="56">
        <v>93187</v>
      </c>
      <c r="C38" s="57" t="s">
        <v>163</v>
      </c>
      <c r="D38" s="58" t="s">
        <v>92</v>
      </c>
      <c r="E38" s="59">
        <v>73.599999999999994</v>
      </c>
      <c r="F38" s="100">
        <v>0</v>
      </c>
      <c r="G38" s="60">
        <f>ROUND(F38*(1+$H$8),2)</f>
        <v>0</v>
      </c>
      <c r="H38" s="60">
        <f>ROUND(G38*E38,2)</f>
        <v>0</v>
      </c>
    </row>
    <row r="39" spans="1:8" s="116" customFormat="1" ht="28.5">
      <c r="A39" s="55" t="s">
        <v>199</v>
      </c>
      <c r="B39" s="56">
        <v>101162</v>
      </c>
      <c r="C39" s="57" t="s">
        <v>197</v>
      </c>
      <c r="D39" s="58" t="s">
        <v>92</v>
      </c>
      <c r="E39" s="59">
        <v>37.4</v>
      </c>
      <c r="F39" s="100">
        <v>0</v>
      </c>
      <c r="G39" s="60">
        <f>ROUND(F39*(1+$H$8),2)</f>
        <v>0</v>
      </c>
      <c r="H39" s="60">
        <f>ROUND(G39*E39,2)</f>
        <v>0</v>
      </c>
    </row>
    <row r="40" spans="1:8" s="106" customFormat="1">
      <c r="A40" s="107"/>
      <c r="B40" s="147"/>
      <c r="C40" s="147"/>
      <c r="D40" s="147"/>
      <c r="E40" s="147" t="s">
        <v>104</v>
      </c>
      <c r="F40" s="148"/>
      <c r="G40" s="147"/>
      <c r="H40" s="108"/>
    </row>
    <row r="41" spans="1:8" s="116" customFormat="1" ht="15">
      <c r="A41" s="110">
        <v>5</v>
      </c>
      <c r="B41" s="111"/>
      <c r="C41" s="96" t="s">
        <v>175</v>
      </c>
      <c r="D41" s="110"/>
      <c r="E41" s="112"/>
      <c r="F41" s="113"/>
      <c r="G41" s="114" t="e">
        <f>H41/$H$142</f>
        <v>#DIV/0!</v>
      </c>
      <c r="H41" s="115">
        <f>SUM(H42:H45)</f>
        <v>0</v>
      </c>
    </row>
    <row r="42" spans="1:8" s="116" customFormat="1">
      <c r="A42" s="55" t="s">
        <v>110</v>
      </c>
      <c r="B42" s="56">
        <v>94213</v>
      </c>
      <c r="C42" s="57" t="s">
        <v>286</v>
      </c>
      <c r="D42" s="58" t="s">
        <v>148</v>
      </c>
      <c r="E42" s="59">
        <v>481.92</v>
      </c>
      <c r="F42" s="100">
        <v>0</v>
      </c>
      <c r="G42" s="60">
        <f>ROUND(F42*(1+$H$8),2)</f>
        <v>0</v>
      </c>
      <c r="H42" s="60">
        <f>ROUND(G42*E42,2)</f>
        <v>0</v>
      </c>
    </row>
    <row r="43" spans="1:8" s="116" customFormat="1">
      <c r="A43" s="55" t="s">
        <v>111</v>
      </c>
      <c r="B43" s="56">
        <v>94213</v>
      </c>
      <c r="C43" s="57" t="s">
        <v>173</v>
      </c>
      <c r="D43" s="58" t="s">
        <v>148</v>
      </c>
      <c r="E43" s="59">
        <v>32</v>
      </c>
      <c r="F43" s="100">
        <v>0</v>
      </c>
      <c r="G43" s="60">
        <f>ROUND(F43*(1+$H$8),2)</f>
        <v>0</v>
      </c>
      <c r="H43" s="60">
        <f>ROUND(G43*E43,2)</f>
        <v>0</v>
      </c>
    </row>
    <row r="44" spans="1:8" s="116" customFormat="1" ht="28.5">
      <c r="A44" s="55" t="s">
        <v>112</v>
      </c>
      <c r="B44" s="56" t="str">
        <f>'COMPOSIÇÕES NOVAS'!B19</f>
        <v>COMP C1</v>
      </c>
      <c r="C44" s="57" t="str">
        <f>'COMPOSIÇÕES NOVAS'!D19</f>
        <v>FABRICAÇÃO E INSTALAÇÃO DE TESOURA INTEIRA EM AÇO, VÃO DE 18 M, PARA TELHA ONDULADA DE FIBROCIMENTO, METÁLICA, PLÁSTICA OU TERMOACÚSTICA.</v>
      </c>
      <c r="D44" s="58" t="s">
        <v>146</v>
      </c>
      <c r="E44" s="59">
        <v>5</v>
      </c>
      <c r="F44" s="100">
        <v>0</v>
      </c>
      <c r="G44" s="60">
        <f>ROUND(F44*(1+$H$8),2)</f>
        <v>0</v>
      </c>
      <c r="H44" s="60">
        <f>ROUND(G44*E44,2)</f>
        <v>0</v>
      </c>
    </row>
    <row r="45" spans="1:8" s="116" customFormat="1">
      <c r="A45" s="55" t="s">
        <v>113</v>
      </c>
      <c r="B45" s="56" t="s">
        <v>194</v>
      </c>
      <c r="C45" s="57" t="s">
        <v>174</v>
      </c>
      <c r="D45" s="58" t="s">
        <v>146</v>
      </c>
      <c r="E45" s="59">
        <v>8</v>
      </c>
      <c r="F45" s="100">
        <v>0</v>
      </c>
      <c r="G45" s="60">
        <f>ROUND(F45*(1+$H$8),2)</f>
        <v>0</v>
      </c>
      <c r="H45" s="60">
        <f>ROUND(G45*E45,2)</f>
        <v>0</v>
      </c>
    </row>
    <row r="46" spans="1:8" s="106" customFormat="1">
      <c r="A46" s="107"/>
      <c r="B46" s="147"/>
      <c r="C46" s="147"/>
      <c r="D46" s="147"/>
      <c r="E46" s="147"/>
      <c r="F46" s="148"/>
      <c r="G46" s="147"/>
      <c r="H46" s="108"/>
    </row>
    <row r="47" spans="1:8" s="116" customFormat="1" ht="15">
      <c r="A47" s="110">
        <v>6</v>
      </c>
      <c r="B47" s="111"/>
      <c r="C47" s="96" t="s">
        <v>176</v>
      </c>
      <c r="D47" s="110"/>
      <c r="E47" s="112"/>
      <c r="F47" s="113"/>
      <c r="G47" s="114" t="e">
        <f>H47/$H$142</f>
        <v>#DIV/0!</v>
      </c>
      <c r="H47" s="115">
        <f>SUM(H48:H57)</f>
        <v>0</v>
      </c>
    </row>
    <row r="48" spans="1:8">
      <c r="A48" s="55" t="s">
        <v>27</v>
      </c>
      <c r="B48" s="56">
        <v>94229</v>
      </c>
      <c r="C48" s="57" t="s">
        <v>177</v>
      </c>
      <c r="D48" s="58" t="s">
        <v>92</v>
      </c>
      <c r="E48" s="59">
        <v>44</v>
      </c>
      <c r="F48" s="100">
        <v>0</v>
      </c>
      <c r="G48" s="60">
        <f t="shared" ref="G48:G53" si="4">ROUND(F48*(1+$H$8),2)</f>
        <v>0</v>
      </c>
      <c r="H48" s="61">
        <f t="shared" ref="H48:H53" si="5">ROUND(G48*E48,2)</f>
        <v>0</v>
      </c>
    </row>
    <row r="49" spans="1:8">
      <c r="A49" s="55" t="s">
        <v>83</v>
      </c>
      <c r="B49" s="56">
        <v>89800</v>
      </c>
      <c r="C49" s="57" t="s">
        <v>178</v>
      </c>
      <c r="D49" s="58" t="s">
        <v>92</v>
      </c>
      <c r="E49" s="59">
        <v>60</v>
      </c>
      <c r="F49" s="100">
        <v>0</v>
      </c>
      <c r="G49" s="60">
        <f t="shared" si="4"/>
        <v>0</v>
      </c>
      <c r="H49" s="61">
        <f t="shared" si="5"/>
        <v>0</v>
      </c>
    </row>
    <row r="50" spans="1:8">
      <c r="A50" s="55" t="s">
        <v>84</v>
      </c>
      <c r="B50" s="56">
        <v>89849</v>
      </c>
      <c r="C50" s="57" t="s">
        <v>179</v>
      </c>
      <c r="D50" s="58" t="s">
        <v>92</v>
      </c>
      <c r="E50" s="59">
        <v>60</v>
      </c>
      <c r="F50" s="100">
        <v>0</v>
      </c>
      <c r="G50" s="60">
        <f t="shared" si="4"/>
        <v>0</v>
      </c>
      <c r="H50" s="61">
        <f t="shared" si="5"/>
        <v>0</v>
      </c>
    </row>
    <row r="51" spans="1:8">
      <c r="A51" s="55" t="s">
        <v>187</v>
      </c>
      <c r="B51" s="56">
        <v>89860</v>
      </c>
      <c r="C51" s="57" t="s">
        <v>180</v>
      </c>
      <c r="D51" s="58" t="s">
        <v>146</v>
      </c>
      <c r="E51" s="59">
        <v>4</v>
      </c>
      <c r="F51" s="100">
        <v>0</v>
      </c>
      <c r="G51" s="60">
        <f t="shared" si="4"/>
        <v>0</v>
      </c>
      <c r="H51" s="61">
        <f t="shared" si="5"/>
        <v>0</v>
      </c>
    </row>
    <row r="52" spans="1:8">
      <c r="A52" s="55" t="s">
        <v>188</v>
      </c>
      <c r="B52" s="56">
        <v>89744</v>
      </c>
      <c r="C52" s="57" t="s">
        <v>181</v>
      </c>
      <c r="D52" s="58" t="s">
        <v>146</v>
      </c>
      <c r="E52" s="59">
        <v>21</v>
      </c>
      <c r="F52" s="100">
        <v>0</v>
      </c>
      <c r="G52" s="60">
        <f t="shared" si="4"/>
        <v>0</v>
      </c>
      <c r="H52" s="61">
        <f t="shared" si="5"/>
        <v>0</v>
      </c>
    </row>
    <row r="53" spans="1:8">
      <c r="A53" s="55" t="s">
        <v>189</v>
      </c>
      <c r="B53" s="56">
        <v>89851</v>
      </c>
      <c r="C53" s="57" t="s">
        <v>182</v>
      </c>
      <c r="D53" s="58" t="s">
        <v>146</v>
      </c>
      <c r="E53" s="59">
        <v>1</v>
      </c>
      <c r="F53" s="100">
        <v>0</v>
      </c>
      <c r="G53" s="60">
        <f t="shared" si="4"/>
        <v>0</v>
      </c>
      <c r="H53" s="61">
        <f t="shared" si="5"/>
        <v>0</v>
      </c>
    </row>
    <row r="54" spans="1:8">
      <c r="A54" s="55" t="s">
        <v>190</v>
      </c>
      <c r="B54" s="56">
        <v>89855</v>
      </c>
      <c r="C54" s="57" t="s">
        <v>183</v>
      </c>
      <c r="D54" s="58" t="s">
        <v>146</v>
      </c>
      <c r="E54" s="59">
        <v>6</v>
      </c>
      <c r="F54" s="100">
        <v>0</v>
      </c>
      <c r="G54" s="60">
        <f>ROUND(F54*(1+$H$8),2)</f>
        <v>0</v>
      </c>
      <c r="H54" s="61">
        <f>ROUND(G54*E54,2)</f>
        <v>0</v>
      </c>
    </row>
    <row r="55" spans="1:8">
      <c r="A55" s="55" t="s">
        <v>191</v>
      </c>
      <c r="B55" s="56">
        <v>104176</v>
      </c>
      <c r="C55" s="57" t="s">
        <v>184</v>
      </c>
      <c r="D55" s="58" t="s">
        <v>146</v>
      </c>
      <c r="E55" s="59">
        <v>2</v>
      </c>
      <c r="F55" s="100">
        <v>0</v>
      </c>
      <c r="G55" s="60">
        <f>ROUND(F55*(1+$H$8),2)</f>
        <v>0</v>
      </c>
      <c r="H55" s="61">
        <f>ROUND(G55*E55,2)</f>
        <v>0</v>
      </c>
    </row>
    <row r="56" spans="1:8">
      <c r="A56" s="55" t="s">
        <v>192</v>
      </c>
      <c r="B56" s="56">
        <v>89834</v>
      </c>
      <c r="C56" s="57" t="s">
        <v>185</v>
      </c>
      <c r="D56" s="58" t="s">
        <v>146</v>
      </c>
      <c r="E56" s="59">
        <v>1</v>
      </c>
      <c r="F56" s="100">
        <v>0</v>
      </c>
      <c r="G56" s="60">
        <f>ROUND(F56*(1+$H$8),2)</f>
        <v>0</v>
      </c>
      <c r="H56" s="61">
        <f>ROUND(G56*E56,2)</f>
        <v>0</v>
      </c>
    </row>
    <row r="57" spans="1:8">
      <c r="A57" s="55" t="s">
        <v>193</v>
      </c>
      <c r="B57" s="56">
        <v>89681</v>
      </c>
      <c r="C57" s="57" t="s">
        <v>186</v>
      </c>
      <c r="D57" s="58" t="s">
        <v>146</v>
      </c>
      <c r="E57" s="59">
        <v>5</v>
      </c>
      <c r="F57" s="100">
        <v>0</v>
      </c>
      <c r="G57" s="60">
        <f>ROUND(F57*(1+$H$8),2)</f>
        <v>0</v>
      </c>
      <c r="H57" s="61">
        <f>ROUND(G57*E57,2)</f>
        <v>0</v>
      </c>
    </row>
    <row r="58" spans="1:8" s="106" customFormat="1">
      <c r="A58" s="107"/>
      <c r="B58" s="147"/>
      <c r="C58" s="147"/>
      <c r="D58" s="147"/>
      <c r="E58" s="147"/>
      <c r="F58" s="148"/>
      <c r="G58" s="147"/>
      <c r="H58" s="108"/>
    </row>
    <row r="59" spans="1:8" s="116" customFormat="1" ht="15">
      <c r="A59" s="110">
        <v>7</v>
      </c>
      <c r="B59" s="111"/>
      <c r="C59" s="96" t="s">
        <v>195</v>
      </c>
      <c r="D59" s="110"/>
      <c r="E59" s="112"/>
      <c r="F59" s="113"/>
      <c r="G59" s="114" t="e">
        <f>H59/$H$142</f>
        <v>#DIV/0!</v>
      </c>
      <c r="H59" s="115">
        <f>SUM(H60:H64)</f>
        <v>0</v>
      </c>
    </row>
    <row r="60" spans="1:8">
      <c r="A60" s="55" t="s">
        <v>85</v>
      </c>
      <c r="B60" s="56">
        <v>96622</v>
      </c>
      <c r="C60" s="57" t="s">
        <v>201</v>
      </c>
      <c r="D60" s="58" t="s">
        <v>149</v>
      </c>
      <c r="E60" s="59">
        <f>396*0.05</f>
        <v>19.8</v>
      </c>
      <c r="F60" s="100">
        <v>0</v>
      </c>
      <c r="G60" s="60">
        <f t="shared" ref="G60:G64" si="6">ROUND(F60*(1+$H$8),2)</f>
        <v>0</v>
      </c>
      <c r="H60" s="61">
        <f t="shared" ref="H60:H64" si="7">ROUND(G60*E60,2)</f>
        <v>0</v>
      </c>
    </row>
    <row r="61" spans="1:8" ht="28.5">
      <c r="A61" s="55" t="s">
        <v>86</v>
      </c>
      <c r="B61" s="56">
        <v>101747</v>
      </c>
      <c r="C61" s="57" t="s">
        <v>202</v>
      </c>
      <c r="D61" s="58" t="s">
        <v>148</v>
      </c>
      <c r="E61" s="59">
        <v>396</v>
      </c>
      <c r="F61" s="100">
        <v>0</v>
      </c>
      <c r="G61" s="60">
        <f t="shared" si="6"/>
        <v>0</v>
      </c>
      <c r="H61" s="61">
        <f t="shared" si="7"/>
        <v>0</v>
      </c>
    </row>
    <row r="62" spans="1:8">
      <c r="A62" s="55" t="s">
        <v>87</v>
      </c>
      <c r="B62" s="56">
        <v>97097</v>
      </c>
      <c r="C62" s="57" t="s">
        <v>203</v>
      </c>
      <c r="D62" s="58" t="s">
        <v>148</v>
      </c>
      <c r="E62" s="59">
        <v>396</v>
      </c>
      <c r="F62" s="100">
        <v>0</v>
      </c>
      <c r="G62" s="60">
        <f t="shared" si="6"/>
        <v>0</v>
      </c>
      <c r="H62" s="61">
        <f t="shared" si="7"/>
        <v>0</v>
      </c>
    </row>
    <row r="63" spans="1:8">
      <c r="A63" s="55" t="s">
        <v>88</v>
      </c>
      <c r="B63" s="56">
        <v>88650</v>
      </c>
      <c r="C63" s="57" t="s">
        <v>204</v>
      </c>
      <c r="D63" s="58" t="s">
        <v>92</v>
      </c>
      <c r="E63" s="59">
        <v>36</v>
      </c>
      <c r="F63" s="100">
        <v>0</v>
      </c>
      <c r="G63" s="60">
        <f t="shared" si="6"/>
        <v>0</v>
      </c>
      <c r="H63" s="61">
        <f t="shared" si="7"/>
        <v>0</v>
      </c>
    </row>
    <row r="64" spans="1:8" ht="28.5">
      <c r="A64" s="55" t="s">
        <v>109</v>
      </c>
      <c r="B64" s="56">
        <v>87257</v>
      </c>
      <c r="C64" s="57" t="s">
        <v>205</v>
      </c>
      <c r="D64" s="58" t="s">
        <v>148</v>
      </c>
      <c r="E64" s="59">
        <v>31.25</v>
      </c>
      <c r="F64" s="100">
        <v>0</v>
      </c>
      <c r="G64" s="60">
        <f t="shared" si="6"/>
        <v>0</v>
      </c>
      <c r="H64" s="61">
        <f t="shared" si="7"/>
        <v>0</v>
      </c>
    </row>
    <row r="65" spans="1:8" s="106" customFormat="1">
      <c r="A65" s="107"/>
      <c r="B65" s="147"/>
      <c r="C65" s="147"/>
      <c r="D65" s="147"/>
      <c r="E65" s="147"/>
      <c r="F65" s="148"/>
      <c r="G65" s="147"/>
      <c r="H65" s="108"/>
    </row>
    <row r="66" spans="1:8" s="116" customFormat="1" ht="15">
      <c r="A66" s="110">
        <v>8</v>
      </c>
      <c r="B66" s="111"/>
      <c r="C66" s="96" t="s">
        <v>206</v>
      </c>
      <c r="D66" s="110"/>
      <c r="E66" s="112"/>
      <c r="F66" s="113"/>
      <c r="G66" s="114" t="e">
        <f>H66/$H$142</f>
        <v>#DIV/0!</v>
      </c>
      <c r="H66" s="115">
        <f>SUM(H67:H73)</f>
        <v>0</v>
      </c>
    </row>
    <row r="67" spans="1:8" ht="28.5">
      <c r="A67" s="55" t="s">
        <v>89</v>
      </c>
      <c r="B67" s="56">
        <v>90844</v>
      </c>
      <c r="C67" s="57" t="s">
        <v>207</v>
      </c>
      <c r="D67" s="58" t="s">
        <v>146</v>
      </c>
      <c r="E67" s="59">
        <v>1</v>
      </c>
      <c r="F67" s="100">
        <v>0</v>
      </c>
      <c r="G67" s="60">
        <f t="shared" ref="G67:G73" si="8">ROUND(F67*(1+$H$8),2)</f>
        <v>0</v>
      </c>
      <c r="H67" s="61">
        <f t="shared" ref="H67:H73" si="9">ROUND(G67*E67,2)</f>
        <v>0</v>
      </c>
    </row>
    <row r="68" spans="1:8" ht="28.5">
      <c r="A68" s="55" t="s">
        <v>114</v>
      </c>
      <c r="B68" s="56">
        <v>90848</v>
      </c>
      <c r="C68" s="57" t="s">
        <v>208</v>
      </c>
      <c r="D68" s="58" t="s">
        <v>146</v>
      </c>
      <c r="E68" s="59">
        <v>1</v>
      </c>
      <c r="F68" s="100">
        <v>0</v>
      </c>
      <c r="G68" s="60">
        <f t="shared" si="8"/>
        <v>0</v>
      </c>
      <c r="H68" s="61">
        <f t="shared" si="9"/>
        <v>0</v>
      </c>
    </row>
    <row r="69" spans="1:8" ht="28.5">
      <c r="A69" s="55" t="s">
        <v>214</v>
      </c>
      <c r="B69" s="56">
        <v>100700</v>
      </c>
      <c r="C69" s="57" t="s">
        <v>209</v>
      </c>
      <c r="D69" s="58" t="s">
        <v>146</v>
      </c>
      <c r="E69" s="59">
        <v>1</v>
      </c>
      <c r="F69" s="100">
        <v>0</v>
      </c>
      <c r="G69" s="60">
        <f t="shared" si="8"/>
        <v>0</v>
      </c>
      <c r="H69" s="61">
        <f t="shared" si="9"/>
        <v>0</v>
      </c>
    </row>
    <row r="70" spans="1:8" ht="28.5">
      <c r="A70" s="55" t="s">
        <v>215</v>
      </c>
      <c r="B70" s="56">
        <v>94569</v>
      </c>
      <c r="C70" s="57" t="s">
        <v>210</v>
      </c>
      <c r="D70" s="58" t="s">
        <v>148</v>
      </c>
      <c r="E70" s="59">
        <v>2.88</v>
      </c>
      <c r="F70" s="100">
        <v>0</v>
      </c>
      <c r="G70" s="60">
        <f t="shared" si="8"/>
        <v>0</v>
      </c>
      <c r="H70" s="61">
        <f t="shared" si="9"/>
        <v>0</v>
      </c>
    </row>
    <row r="71" spans="1:8" ht="28.5">
      <c r="A71" s="55" t="s">
        <v>216</v>
      </c>
      <c r="B71" s="56">
        <v>94570</v>
      </c>
      <c r="C71" s="57" t="s">
        <v>211</v>
      </c>
      <c r="D71" s="58" t="s">
        <v>148</v>
      </c>
      <c r="E71" s="59">
        <v>3.6</v>
      </c>
      <c r="F71" s="100">
        <v>0</v>
      </c>
      <c r="G71" s="60">
        <f t="shared" si="8"/>
        <v>0</v>
      </c>
      <c r="H71" s="61">
        <f t="shared" si="9"/>
        <v>0</v>
      </c>
    </row>
    <row r="72" spans="1:8" ht="28.5">
      <c r="A72" s="55" t="s">
        <v>217</v>
      </c>
      <c r="B72" s="56">
        <v>102181</v>
      </c>
      <c r="C72" s="57" t="s">
        <v>212</v>
      </c>
      <c r="D72" s="58" t="s">
        <v>148</v>
      </c>
      <c r="E72" s="59">
        <v>5.28</v>
      </c>
      <c r="F72" s="100">
        <v>0</v>
      </c>
      <c r="G72" s="60">
        <f t="shared" si="8"/>
        <v>0</v>
      </c>
      <c r="H72" s="61">
        <f t="shared" si="9"/>
        <v>0</v>
      </c>
    </row>
    <row r="73" spans="1:8">
      <c r="A73" s="55" t="s">
        <v>218</v>
      </c>
      <c r="B73" s="56">
        <v>100701</v>
      </c>
      <c r="C73" s="57" t="s">
        <v>213</v>
      </c>
      <c r="D73" s="58" t="s">
        <v>148</v>
      </c>
      <c r="E73" s="59">
        <v>21.15</v>
      </c>
      <c r="F73" s="100">
        <v>0</v>
      </c>
      <c r="G73" s="60">
        <f t="shared" si="8"/>
        <v>0</v>
      </c>
      <c r="H73" s="61">
        <f t="shared" si="9"/>
        <v>0</v>
      </c>
    </row>
    <row r="74" spans="1:8" s="106" customFormat="1">
      <c r="A74" s="107"/>
      <c r="B74" s="147"/>
      <c r="C74" s="147"/>
      <c r="D74" s="147"/>
      <c r="E74" s="147"/>
      <c r="F74" s="148"/>
      <c r="G74" s="147"/>
      <c r="H74" s="108"/>
    </row>
    <row r="75" spans="1:8" s="116" customFormat="1" ht="15">
      <c r="A75" s="110">
        <v>9</v>
      </c>
      <c r="B75" s="111"/>
      <c r="C75" s="96" t="s">
        <v>219</v>
      </c>
      <c r="D75" s="110"/>
      <c r="E75" s="112"/>
      <c r="F75" s="113"/>
      <c r="G75" s="114" t="e">
        <f>H75/$H$142</f>
        <v>#DIV/0!</v>
      </c>
      <c r="H75" s="115">
        <f>SUM(H76:H77)</f>
        <v>0</v>
      </c>
    </row>
    <row r="76" spans="1:8">
      <c r="A76" s="55" t="s">
        <v>90</v>
      </c>
      <c r="B76" s="56">
        <v>88413</v>
      </c>
      <c r="C76" s="57" t="s">
        <v>220</v>
      </c>
      <c r="D76" s="58" t="s">
        <v>148</v>
      </c>
      <c r="E76" s="59">
        <v>325</v>
      </c>
      <c r="F76" s="100">
        <v>0</v>
      </c>
      <c r="G76" s="60">
        <f t="shared" ref="G76:G77" si="10">ROUND(F76*(1+$H$8),2)</f>
        <v>0</v>
      </c>
      <c r="H76" s="61">
        <f t="shared" ref="H76:H77" si="11">ROUND(G76*E76,2)</f>
        <v>0</v>
      </c>
    </row>
    <row r="77" spans="1:8">
      <c r="A77" s="55" t="s">
        <v>91</v>
      </c>
      <c r="B77" s="56">
        <v>95623</v>
      </c>
      <c r="C77" s="57" t="s">
        <v>221</v>
      </c>
      <c r="D77" s="58" t="s">
        <v>148</v>
      </c>
      <c r="E77" s="59">
        <v>325</v>
      </c>
      <c r="F77" s="100">
        <v>0</v>
      </c>
      <c r="G77" s="60">
        <f t="shared" si="10"/>
        <v>0</v>
      </c>
      <c r="H77" s="61">
        <f t="shared" si="11"/>
        <v>0</v>
      </c>
    </row>
    <row r="78" spans="1:8" s="106" customFormat="1">
      <c r="A78" s="107"/>
      <c r="B78" s="147"/>
      <c r="C78" s="147"/>
      <c r="D78" s="147"/>
      <c r="E78" s="147"/>
      <c r="F78" s="148"/>
      <c r="G78" s="147"/>
      <c r="H78" s="108"/>
    </row>
    <row r="79" spans="1:8" s="116" customFormat="1" ht="15">
      <c r="A79" s="110">
        <v>10</v>
      </c>
      <c r="B79" s="111"/>
      <c r="C79" s="96" t="s">
        <v>281</v>
      </c>
      <c r="D79" s="110"/>
      <c r="E79" s="112"/>
      <c r="F79" s="113"/>
      <c r="G79" s="114" t="e">
        <f>H79/$H$142</f>
        <v>#DIV/0!</v>
      </c>
      <c r="H79" s="115">
        <f>SUM(H80:H97)</f>
        <v>0</v>
      </c>
    </row>
    <row r="80" spans="1:8" ht="28.5">
      <c r="A80" s="55" t="s">
        <v>105</v>
      </c>
      <c r="B80" s="56" t="str">
        <f>'COMPOSIÇÕES NOVAS'!B3</f>
        <v>COMP I1</v>
      </c>
      <c r="C80" s="57" t="str">
        <f>'COMPOSIÇÕES NOVAS'!D3</f>
        <v>LUMINÁRIA TIPO PLAFON QUADRADA, DE EMBUTIR, COM LED DE 18 W - FORNECIMENTO E INSTALAÇÃO. AF_09/2024</v>
      </c>
      <c r="D80" s="58" t="s">
        <v>246</v>
      </c>
      <c r="E80" s="59">
        <v>2</v>
      </c>
      <c r="F80" s="100">
        <v>0</v>
      </c>
      <c r="G80" s="60">
        <f t="shared" ref="G80:G97" si="12">ROUND(F80*(1+$H$8),2)</f>
        <v>0</v>
      </c>
      <c r="H80" s="61">
        <f t="shared" ref="H80" si="13">ROUND(G80*E80,2)</f>
        <v>0</v>
      </c>
    </row>
    <row r="81" spans="1:8" ht="28.5">
      <c r="A81" s="55" t="s">
        <v>106</v>
      </c>
      <c r="B81" s="56" t="str">
        <f>'COMPOSIÇÕES NOVAS'!B8</f>
        <v>COMP I2</v>
      </c>
      <c r="C81" s="57" t="str">
        <f>'COMPOSIÇÕES NOVAS'!D8</f>
        <v>LUMINÁRIA TIPO PLAFON QUADRADA, DE EMBUTIR, COM LED DE 24 W - FORNECIMENTO E INSTALAÇÃO. AF_09/2024</v>
      </c>
      <c r="D81" s="58" t="s">
        <v>246</v>
      </c>
      <c r="E81" s="59">
        <v>1</v>
      </c>
      <c r="F81" s="100">
        <v>0</v>
      </c>
      <c r="G81" s="60">
        <f t="shared" si="12"/>
        <v>0</v>
      </c>
      <c r="H81" s="61">
        <f t="shared" ref="H81:H97" si="14">ROUND(G81*E81,2)</f>
        <v>0</v>
      </c>
    </row>
    <row r="82" spans="1:8" ht="28.5">
      <c r="A82" s="55" t="s">
        <v>107</v>
      </c>
      <c r="B82" s="56" t="str">
        <f>'COMPOSIÇÕES NOVAS'!B13</f>
        <v>COMP I3</v>
      </c>
      <c r="C82" s="57" t="str">
        <f>'COMPOSIÇÕES NOVAS'!D13</f>
        <v>LUMINÁRIA REFLETOR LED PARA ILUMINAÇÃO PÚBLICA, 50 W - FORNECIMENTO E INSTALAÇÃO. AF_02/2025</v>
      </c>
      <c r="D82" s="58" t="s">
        <v>246</v>
      </c>
      <c r="E82" s="59">
        <v>12</v>
      </c>
      <c r="F82" s="100">
        <v>0</v>
      </c>
      <c r="G82" s="60">
        <f t="shared" si="12"/>
        <v>0</v>
      </c>
      <c r="H82" s="61">
        <f t="shared" si="14"/>
        <v>0</v>
      </c>
    </row>
    <row r="83" spans="1:8" ht="28.5">
      <c r="A83" s="55" t="s">
        <v>108</v>
      </c>
      <c r="B83" s="56" t="s">
        <v>237</v>
      </c>
      <c r="C83" s="57" t="s">
        <v>222</v>
      </c>
      <c r="D83" s="58" t="s">
        <v>246</v>
      </c>
      <c r="E83" s="59">
        <v>3</v>
      </c>
      <c r="F83" s="100">
        <v>0</v>
      </c>
      <c r="G83" s="60">
        <f t="shared" si="12"/>
        <v>0</v>
      </c>
      <c r="H83" s="61">
        <f t="shared" si="14"/>
        <v>0</v>
      </c>
    </row>
    <row r="84" spans="1:8" ht="42.75">
      <c r="A84" s="55" t="s">
        <v>267</v>
      </c>
      <c r="B84" s="56" t="s">
        <v>238</v>
      </c>
      <c r="C84" s="57" t="s">
        <v>223</v>
      </c>
      <c r="D84" s="58" t="s">
        <v>246</v>
      </c>
      <c r="E84" s="59">
        <v>2</v>
      </c>
      <c r="F84" s="100">
        <v>0</v>
      </c>
      <c r="G84" s="60">
        <f t="shared" si="12"/>
        <v>0</v>
      </c>
      <c r="H84" s="61">
        <f t="shared" si="14"/>
        <v>0</v>
      </c>
    </row>
    <row r="85" spans="1:8" ht="28.5">
      <c r="A85" s="55" t="s">
        <v>268</v>
      </c>
      <c r="B85" s="56" t="s">
        <v>239</v>
      </c>
      <c r="C85" s="57" t="s">
        <v>224</v>
      </c>
      <c r="D85" s="58" t="s">
        <v>246</v>
      </c>
      <c r="E85" s="59">
        <v>3</v>
      </c>
      <c r="F85" s="100">
        <v>0</v>
      </c>
      <c r="G85" s="60">
        <f t="shared" si="12"/>
        <v>0</v>
      </c>
      <c r="H85" s="61">
        <f t="shared" si="14"/>
        <v>0</v>
      </c>
    </row>
    <row r="86" spans="1:8" ht="28.5">
      <c r="A86" s="55" t="s">
        <v>269</v>
      </c>
      <c r="B86" s="56" t="s">
        <v>240</v>
      </c>
      <c r="C86" s="57" t="s">
        <v>225</v>
      </c>
      <c r="D86" s="58" t="s">
        <v>246</v>
      </c>
      <c r="E86" s="59">
        <v>3</v>
      </c>
      <c r="F86" s="100">
        <v>0</v>
      </c>
      <c r="G86" s="60">
        <f t="shared" si="12"/>
        <v>0</v>
      </c>
      <c r="H86" s="61">
        <f t="shared" si="14"/>
        <v>0</v>
      </c>
    </row>
    <row r="87" spans="1:8" ht="28.5">
      <c r="A87" s="55" t="s">
        <v>270</v>
      </c>
      <c r="B87" s="56" t="s">
        <v>241</v>
      </c>
      <c r="C87" s="57" t="s">
        <v>226</v>
      </c>
      <c r="D87" s="58" t="s">
        <v>246</v>
      </c>
      <c r="E87" s="59">
        <v>13</v>
      </c>
      <c r="F87" s="100">
        <v>0</v>
      </c>
      <c r="G87" s="60">
        <f t="shared" si="12"/>
        <v>0</v>
      </c>
      <c r="H87" s="61">
        <f t="shared" si="14"/>
        <v>0</v>
      </c>
    </row>
    <row r="88" spans="1:8" ht="28.5">
      <c r="A88" s="55" t="s">
        <v>271</v>
      </c>
      <c r="B88" s="56" t="s">
        <v>242</v>
      </c>
      <c r="C88" s="57" t="s">
        <v>227</v>
      </c>
      <c r="D88" s="58" t="s">
        <v>246</v>
      </c>
      <c r="E88" s="59">
        <v>1</v>
      </c>
      <c r="F88" s="100">
        <v>0</v>
      </c>
      <c r="G88" s="60">
        <f t="shared" si="12"/>
        <v>0</v>
      </c>
      <c r="H88" s="61">
        <f t="shared" si="14"/>
        <v>0</v>
      </c>
    </row>
    <row r="89" spans="1:8">
      <c r="A89" s="55" t="s">
        <v>272</v>
      </c>
      <c r="B89" s="56">
        <v>101890</v>
      </c>
      <c r="C89" s="57" t="s">
        <v>228</v>
      </c>
      <c r="D89" s="58" t="s">
        <v>246</v>
      </c>
      <c r="E89" s="59">
        <v>8</v>
      </c>
      <c r="F89" s="100">
        <v>0</v>
      </c>
      <c r="G89" s="60">
        <f t="shared" si="12"/>
        <v>0</v>
      </c>
      <c r="H89" s="61">
        <f t="shared" si="14"/>
        <v>0</v>
      </c>
    </row>
    <row r="90" spans="1:8" ht="28.5">
      <c r="A90" s="55" t="s">
        <v>273</v>
      </c>
      <c r="B90" s="56" t="s">
        <v>243</v>
      </c>
      <c r="C90" s="57" t="s">
        <v>229</v>
      </c>
      <c r="D90" s="58" t="s">
        <v>246</v>
      </c>
      <c r="E90" s="59">
        <v>2</v>
      </c>
      <c r="F90" s="100">
        <v>0</v>
      </c>
      <c r="G90" s="60">
        <f t="shared" si="12"/>
        <v>0</v>
      </c>
      <c r="H90" s="61">
        <f t="shared" si="14"/>
        <v>0</v>
      </c>
    </row>
    <row r="91" spans="1:8">
      <c r="A91" s="55" t="s">
        <v>274</v>
      </c>
      <c r="B91" s="56" t="s">
        <v>244</v>
      </c>
      <c r="C91" s="57" t="s">
        <v>230</v>
      </c>
      <c r="D91" s="58" t="s">
        <v>92</v>
      </c>
      <c r="E91" s="59">
        <v>110</v>
      </c>
      <c r="F91" s="100">
        <v>0</v>
      </c>
      <c r="G91" s="60">
        <f t="shared" si="12"/>
        <v>0</v>
      </c>
      <c r="H91" s="61">
        <f t="shared" si="14"/>
        <v>0</v>
      </c>
    </row>
    <row r="92" spans="1:8">
      <c r="A92" s="55" t="s">
        <v>275</v>
      </c>
      <c r="B92" s="56">
        <v>91863</v>
      </c>
      <c r="C92" s="57" t="s">
        <v>231</v>
      </c>
      <c r="D92" s="58" t="s">
        <v>92</v>
      </c>
      <c r="E92" s="59">
        <v>60</v>
      </c>
      <c r="F92" s="100">
        <v>0</v>
      </c>
      <c r="G92" s="60">
        <f t="shared" si="12"/>
        <v>0</v>
      </c>
      <c r="H92" s="61">
        <f t="shared" si="14"/>
        <v>0</v>
      </c>
    </row>
    <row r="93" spans="1:8">
      <c r="A93" s="55" t="s">
        <v>276</v>
      </c>
      <c r="B93" s="56">
        <v>91924</v>
      </c>
      <c r="C93" s="57" t="s">
        <v>232</v>
      </c>
      <c r="D93" s="58" t="s">
        <v>92</v>
      </c>
      <c r="E93" s="59">
        <v>120</v>
      </c>
      <c r="F93" s="100">
        <v>0</v>
      </c>
      <c r="G93" s="60">
        <f t="shared" si="12"/>
        <v>0</v>
      </c>
      <c r="H93" s="61">
        <f t="shared" si="14"/>
        <v>0</v>
      </c>
    </row>
    <row r="94" spans="1:8">
      <c r="A94" s="55" t="s">
        <v>277</v>
      </c>
      <c r="B94" s="56">
        <v>91926</v>
      </c>
      <c r="C94" s="57" t="s">
        <v>233</v>
      </c>
      <c r="D94" s="58" t="s">
        <v>92</v>
      </c>
      <c r="E94" s="59">
        <v>435</v>
      </c>
      <c r="F94" s="100">
        <v>0</v>
      </c>
      <c r="G94" s="60">
        <f t="shared" si="12"/>
        <v>0</v>
      </c>
      <c r="H94" s="61">
        <f t="shared" si="14"/>
        <v>0</v>
      </c>
    </row>
    <row r="95" spans="1:8">
      <c r="A95" s="55" t="s">
        <v>278</v>
      </c>
      <c r="B95" s="56">
        <v>91931</v>
      </c>
      <c r="C95" s="57" t="s">
        <v>234</v>
      </c>
      <c r="D95" s="58" t="s">
        <v>92</v>
      </c>
      <c r="E95" s="59">
        <v>30</v>
      </c>
      <c r="F95" s="100">
        <v>0</v>
      </c>
      <c r="G95" s="60">
        <f t="shared" si="12"/>
        <v>0</v>
      </c>
      <c r="H95" s="61">
        <f t="shared" si="14"/>
        <v>0</v>
      </c>
    </row>
    <row r="96" spans="1:8">
      <c r="A96" s="55" t="s">
        <v>279</v>
      </c>
      <c r="B96" s="56">
        <v>91932</v>
      </c>
      <c r="C96" s="57" t="s">
        <v>235</v>
      </c>
      <c r="D96" s="58" t="s">
        <v>92</v>
      </c>
      <c r="E96" s="59">
        <v>90</v>
      </c>
      <c r="F96" s="100">
        <v>0</v>
      </c>
      <c r="G96" s="60">
        <f t="shared" si="12"/>
        <v>0</v>
      </c>
      <c r="H96" s="61">
        <f t="shared" si="14"/>
        <v>0</v>
      </c>
    </row>
    <row r="97" spans="1:8">
      <c r="A97" s="55" t="s">
        <v>280</v>
      </c>
      <c r="B97" s="56" t="s">
        <v>245</v>
      </c>
      <c r="C97" s="57" t="s">
        <v>236</v>
      </c>
      <c r="D97" s="58" t="s">
        <v>146</v>
      </c>
      <c r="E97" s="59">
        <v>1</v>
      </c>
      <c r="F97" s="100">
        <v>0</v>
      </c>
      <c r="G97" s="60">
        <f t="shared" si="12"/>
        <v>0</v>
      </c>
      <c r="H97" s="61">
        <f t="shared" si="14"/>
        <v>0</v>
      </c>
    </row>
    <row r="98" spans="1:8" s="106" customFormat="1">
      <c r="A98" s="107"/>
      <c r="B98" s="147"/>
      <c r="C98" s="147"/>
      <c r="D98" s="147"/>
      <c r="E98" s="147"/>
      <c r="F98" s="148"/>
      <c r="G98" s="147"/>
      <c r="H98" s="108"/>
    </row>
    <row r="99" spans="1:8" s="116" customFormat="1" ht="15">
      <c r="A99" s="110">
        <v>11</v>
      </c>
      <c r="B99" s="111"/>
      <c r="C99" s="96" t="s">
        <v>344</v>
      </c>
      <c r="D99" s="110"/>
      <c r="E99" s="112"/>
      <c r="F99" s="113"/>
      <c r="G99" s="114" t="e">
        <f>H99/$H$142</f>
        <v>#DIV/0!</v>
      </c>
      <c r="H99" s="115">
        <f>SUM(H100:H130)</f>
        <v>0</v>
      </c>
    </row>
    <row r="100" spans="1:8">
      <c r="A100" s="55" t="s">
        <v>115</v>
      </c>
      <c r="B100" s="56">
        <v>89711</v>
      </c>
      <c r="C100" s="57" t="s">
        <v>314</v>
      </c>
      <c r="D100" s="58" t="s">
        <v>92</v>
      </c>
      <c r="E100" s="59">
        <v>3.5</v>
      </c>
      <c r="F100" s="100">
        <v>0</v>
      </c>
      <c r="G100" s="60">
        <f t="shared" ref="G100:G130" si="15">ROUND(F100*(1+$H$8),2)</f>
        <v>0</v>
      </c>
      <c r="H100" s="61">
        <f t="shared" ref="H100:H127" si="16">ROUND(G100*E100,2)</f>
        <v>0</v>
      </c>
    </row>
    <row r="101" spans="1:8">
      <c r="A101" s="55" t="s">
        <v>116</v>
      </c>
      <c r="B101" s="56">
        <v>89712</v>
      </c>
      <c r="C101" s="57" t="s">
        <v>315</v>
      </c>
      <c r="D101" s="58" t="s">
        <v>92</v>
      </c>
      <c r="E101" s="59">
        <v>2</v>
      </c>
      <c r="F101" s="100">
        <v>0</v>
      </c>
      <c r="G101" s="60">
        <f t="shared" si="15"/>
        <v>0</v>
      </c>
      <c r="H101" s="61">
        <f t="shared" si="16"/>
        <v>0</v>
      </c>
    </row>
    <row r="102" spans="1:8">
      <c r="A102" s="55" t="s">
        <v>117</v>
      </c>
      <c r="B102" s="56">
        <v>89714</v>
      </c>
      <c r="C102" s="57" t="s">
        <v>316</v>
      </c>
      <c r="D102" s="58" t="s">
        <v>92</v>
      </c>
      <c r="E102" s="59">
        <v>24</v>
      </c>
      <c r="F102" s="100">
        <v>0</v>
      </c>
      <c r="G102" s="60">
        <f t="shared" si="15"/>
        <v>0</v>
      </c>
      <c r="H102" s="61">
        <f t="shared" si="16"/>
        <v>0</v>
      </c>
    </row>
    <row r="103" spans="1:8">
      <c r="A103" s="55" t="s">
        <v>118</v>
      </c>
      <c r="B103" s="56">
        <v>89708</v>
      </c>
      <c r="C103" s="57" t="s">
        <v>317</v>
      </c>
      <c r="D103" s="58" t="s">
        <v>146</v>
      </c>
      <c r="E103" s="59">
        <v>2</v>
      </c>
      <c r="F103" s="100">
        <v>0</v>
      </c>
      <c r="G103" s="60">
        <f t="shared" si="15"/>
        <v>0</v>
      </c>
      <c r="H103" s="61">
        <f t="shared" si="16"/>
        <v>0</v>
      </c>
    </row>
    <row r="104" spans="1:8">
      <c r="A104" s="55" t="s">
        <v>119</v>
      </c>
      <c r="B104" s="56">
        <v>89724</v>
      </c>
      <c r="C104" s="57" t="s">
        <v>318</v>
      </c>
      <c r="D104" s="58" t="s">
        <v>146</v>
      </c>
      <c r="E104" s="59">
        <v>4</v>
      </c>
      <c r="F104" s="100">
        <v>0</v>
      </c>
      <c r="G104" s="60">
        <f t="shared" si="15"/>
        <v>0</v>
      </c>
      <c r="H104" s="61">
        <f t="shared" si="16"/>
        <v>0</v>
      </c>
    </row>
    <row r="105" spans="1:8">
      <c r="A105" s="55" t="s">
        <v>120</v>
      </c>
      <c r="B105" s="56">
        <v>89726</v>
      </c>
      <c r="C105" s="57" t="s">
        <v>319</v>
      </c>
      <c r="D105" s="58" t="s">
        <v>146</v>
      </c>
      <c r="E105" s="59">
        <v>2</v>
      </c>
      <c r="F105" s="100">
        <v>0</v>
      </c>
      <c r="G105" s="60">
        <f t="shared" si="15"/>
        <v>0</v>
      </c>
      <c r="H105" s="61">
        <f t="shared" si="16"/>
        <v>0</v>
      </c>
    </row>
    <row r="106" spans="1:8">
      <c r="A106" s="55" t="s">
        <v>121</v>
      </c>
      <c r="B106" s="56">
        <v>89732</v>
      </c>
      <c r="C106" s="57" t="s">
        <v>320</v>
      </c>
      <c r="D106" s="58" t="s">
        <v>146</v>
      </c>
      <c r="E106" s="59">
        <v>1</v>
      </c>
      <c r="F106" s="100">
        <v>0</v>
      </c>
      <c r="G106" s="60">
        <f t="shared" si="15"/>
        <v>0</v>
      </c>
      <c r="H106" s="61">
        <f t="shared" si="16"/>
        <v>0</v>
      </c>
    </row>
    <row r="107" spans="1:8">
      <c r="A107" s="55" t="s">
        <v>122</v>
      </c>
      <c r="B107" s="56">
        <v>89744</v>
      </c>
      <c r="C107" s="57" t="s">
        <v>321</v>
      </c>
      <c r="D107" s="58" t="s">
        <v>146</v>
      </c>
      <c r="E107" s="59">
        <v>2</v>
      </c>
      <c r="F107" s="100">
        <v>0</v>
      </c>
      <c r="G107" s="60">
        <f t="shared" si="15"/>
        <v>0</v>
      </c>
      <c r="H107" s="61">
        <f t="shared" si="16"/>
        <v>0</v>
      </c>
    </row>
    <row r="108" spans="1:8">
      <c r="A108" s="55" t="s">
        <v>123</v>
      </c>
      <c r="B108" s="56">
        <v>89746</v>
      </c>
      <c r="C108" s="57" t="s">
        <v>322</v>
      </c>
      <c r="D108" s="58" t="s">
        <v>146</v>
      </c>
      <c r="E108" s="59">
        <v>2</v>
      </c>
      <c r="F108" s="100">
        <v>0</v>
      </c>
      <c r="G108" s="60">
        <f t="shared" si="15"/>
        <v>0</v>
      </c>
      <c r="H108" s="61">
        <f t="shared" si="16"/>
        <v>0</v>
      </c>
    </row>
    <row r="109" spans="1:8" ht="28.5">
      <c r="A109" s="55" t="s">
        <v>124</v>
      </c>
      <c r="B109" s="56">
        <v>89797</v>
      </c>
      <c r="C109" s="57" t="s">
        <v>323</v>
      </c>
      <c r="D109" s="58" t="s">
        <v>146</v>
      </c>
      <c r="E109" s="59">
        <v>2</v>
      </c>
      <c r="F109" s="100">
        <v>0</v>
      </c>
      <c r="G109" s="60">
        <f t="shared" si="15"/>
        <v>0</v>
      </c>
      <c r="H109" s="61">
        <f t="shared" si="16"/>
        <v>0</v>
      </c>
    </row>
    <row r="110" spans="1:8">
      <c r="A110" s="55" t="s">
        <v>125</v>
      </c>
      <c r="B110" s="56">
        <v>93358</v>
      </c>
      <c r="C110" s="57" t="s">
        <v>324</v>
      </c>
      <c r="D110" s="58" t="s">
        <v>149</v>
      </c>
      <c r="E110" s="59">
        <v>1.2</v>
      </c>
      <c r="F110" s="100">
        <v>0</v>
      </c>
      <c r="G110" s="60">
        <f t="shared" si="15"/>
        <v>0</v>
      </c>
      <c r="H110" s="61">
        <f t="shared" si="16"/>
        <v>0</v>
      </c>
    </row>
    <row r="111" spans="1:8">
      <c r="A111" s="55" t="s">
        <v>294</v>
      </c>
      <c r="B111" s="56">
        <v>104737</v>
      </c>
      <c r="C111" s="57" t="s">
        <v>325</v>
      </c>
      <c r="D111" s="58" t="s">
        <v>149</v>
      </c>
      <c r="E111" s="59">
        <v>1.2</v>
      </c>
      <c r="F111" s="100">
        <v>0</v>
      </c>
      <c r="G111" s="60">
        <f t="shared" si="15"/>
        <v>0</v>
      </c>
      <c r="H111" s="61">
        <f t="shared" si="16"/>
        <v>0</v>
      </c>
    </row>
    <row r="112" spans="1:8">
      <c r="A112" s="55" t="s">
        <v>295</v>
      </c>
      <c r="B112" s="56" t="s">
        <v>313</v>
      </c>
      <c r="C112" s="57" t="s">
        <v>326</v>
      </c>
      <c r="D112" s="58" t="s">
        <v>92</v>
      </c>
      <c r="E112" s="59">
        <v>30</v>
      </c>
      <c r="F112" s="100">
        <v>0</v>
      </c>
      <c r="G112" s="60">
        <f t="shared" si="15"/>
        <v>0</v>
      </c>
      <c r="H112" s="61">
        <f t="shared" si="16"/>
        <v>0</v>
      </c>
    </row>
    <row r="113" spans="1:8" ht="28.5">
      <c r="A113" s="55" t="s">
        <v>296</v>
      </c>
      <c r="B113" s="56">
        <v>89987</v>
      </c>
      <c r="C113" s="57" t="s">
        <v>327</v>
      </c>
      <c r="D113" s="58" t="s">
        <v>146</v>
      </c>
      <c r="E113" s="59">
        <v>4</v>
      </c>
      <c r="F113" s="100">
        <v>0</v>
      </c>
      <c r="G113" s="60">
        <f t="shared" si="15"/>
        <v>0</v>
      </c>
      <c r="H113" s="61">
        <f t="shared" si="16"/>
        <v>0</v>
      </c>
    </row>
    <row r="114" spans="1:8" ht="28.5">
      <c r="A114" s="55" t="s">
        <v>297</v>
      </c>
      <c r="B114" s="56">
        <v>95472</v>
      </c>
      <c r="C114" s="57" t="s">
        <v>328</v>
      </c>
      <c r="D114" s="58" t="s">
        <v>146</v>
      </c>
      <c r="E114" s="59">
        <v>1</v>
      </c>
      <c r="F114" s="100">
        <v>0</v>
      </c>
      <c r="G114" s="60">
        <f t="shared" si="15"/>
        <v>0</v>
      </c>
      <c r="H114" s="61">
        <f t="shared" si="16"/>
        <v>0</v>
      </c>
    </row>
    <row r="115" spans="1:8" ht="28.5">
      <c r="A115" s="55" t="s">
        <v>298</v>
      </c>
      <c r="B115" s="56">
        <v>86942</v>
      </c>
      <c r="C115" s="57" t="s">
        <v>329</v>
      </c>
      <c r="D115" s="58" t="s">
        <v>146</v>
      </c>
      <c r="E115" s="59">
        <v>2</v>
      </c>
      <c r="F115" s="100">
        <v>0</v>
      </c>
      <c r="G115" s="60">
        <f t="shared" si="15"/>
        <v>0</v>
      </c>
      <c r="H115" s="61">
        <f t="shared" si="16"/>
        <v>0</v>
      </c>
    </row>
    <row r="116" spans="1:8" ht="28.5">
      <c r="A116" s="55" t="s">
        <v>299</v>
      </c>
      <c r="B116" s="56">
        <v>95547</v>
      </c>
      <c r="C116" s="57" t="s">
        <v>330</v>
      </c>
      <c r="D116" s="58" t="s">
        <v>146</v>
      </c>
      <c r="E116" s="59">
        <v>2</v>
      </c>
      <c r="F116" s="100">
        <v>0</v>
      </c>
      <c r="G116" s="60">
        <f t="shared" si="15"/>
        <v>0</v>
      </c>
      <c r="H116" s="61">
        <f t="shared" si="16"/>
        <v>0</v>
      </c>
    </row>
    <row r="117" spans="1:8">
      <c r="A117" s="55" t="s">
        <v>300</v>
      </c>
      <c r="B117" s="56">
        <v>95544</v>
      </c>
      <c r="C117" s="57" t="s">
        <v>331</v>
      </c>
      <c r="D117" s="58" t="s">
        <v>146</v>
      </c>
      <c r="E117" s="59">
        <v>2</v>
      </c>
      <c r="F117" s="100">
        <v>0</v>
      </c>
      <c r="G117" s="60">
        <f t="shared" si="15"/>
        <v>0</v>
      </c>
      <c r="H117" s="61">
        <f t="shared" si="16"/>
        <v>0</v>
      </c>
    </row>
    <row r="118" spans="1:8">
      <c r="A118" s="55" t="s">
        <v>301</v>
      </c>
      <c r="B118" s="56">
        <v>100869</v>
      </c>
      <c r="C118" s="57" t="s">
        <v>332</v>
      </c>
      <c r="D118" s="58" t="s">
        <v>146</v>
      </c>
      <c r="E118" s="59">
        <v>2</v>
      </c>
      <c r="F118" s="100">
        <v>0</v>
      </c>
      <c r="G118" s="60">
        <f t="shared" si="15"/>
        <v>0</v>
      </c>
      <c r="H118" s="61">
        <f t="shared" si="16"/>
        <v>0</v>
      </c>
    </row>
    <row r="119" spans="1:8">
      <c r="A119" s="55" t="s">
        <v>302</v>
      </c>
      <c r="B119" s="56">
        <v>100867</v>
      </c>
      <c r="C119" s="57" t="s">
        <v>333</v>
      </c>
      <c r="D119" s="58" t="s">
        <v>146</v>
      </c>
      <c r="E119" s="59">
        <v>1</v>
      </c>
      <c r="F119" s="100">
        <v>0</v>
      </c>
      <c r="G119" s="60">
        <f t="shared" si="15"/>
        <v>0</v>
      </c>
      <c r="H119" s="61">
        <f t="shared" si="16"/>
        <v>0</v>
      </c>
    </row>
    <row r="120" spans="1:8">
      <c r="A120" s="55" t="s">
        <v>303</v>
      </c>
      <c r="B120" s="56">
        <v>100874</v>
      </c>
      <c r="C120" s="57" t="s">
        <v>334</v>
      </c>
      <c r="D120" s="58" t="s">
        <v>146</v>
      </c>
      <c r="E120" s="59">
        <v>2</v>
      </c>
      <c r="F120" s="100">
        <v>0</v>
      </c>
      <c r="G120" s="60">
        <f t="shared" si="15"/>
        <v>0</v>
      </c>
      <c r="H120" s="61">
        <f t="shared" si="16"/>
        <v>0</v>
      </c>
    </row>
    <row r="121" spans="1:8">
      <c r="A121" s="55" t="s">
        <v>304</v>
      </c>
      <c r="B121" s="56">
        <v>100874</v>
      </c>
      <c r="C121" s="57" t="s">
        <v>335</v>
      </c>
      <c r="D121" s="58" t="s">
        <v>146</v>
      </c>
      <c r="E121" s="59">
        <v>2</v>
      </c>
      <c r="F121" s="100">
        <v>0</v>
      </c>
      <c r="G121" s="60">
        <f t="shared" si="15"/>
        <v>0</v>
      </c>
      <c r="H121" s="61">
        <f t="shared" si="16"/>
        <v>0</v>
      </c>
    </row>
    <row r="122" spans="1:8" ht="28.5">
      <c r="A122" s="55" t="s">
        <v>305</v>
      </c>
      <c r="B122" s="56">
        <v>97974</v>
      </c>
      <c r="C122" s="57" t="s">
        <v>336</v>
      </c>
      <c r="D122" s="58" t="s">
        <v>146</v>
      </c>
      <c r="E122" s="59">
        <v>1</v>
      </c>
      <c r="F122" s="100">
        <v>0</v>
      </c>
      <c r="G122" s="60">
        <f t="shared" si="15"/>
        <v>0</v>
      </c>
      <c r="H122" s="61">
        <f t="shared" si="16"/>
        <v>0</v>
      </c>
    </row>
    <row r="123" spans="1:8" ht="28.5">
      <c r="A123" s="55" t="s">
        <v>306</v>
      </c>
      <c r="B123" s="56">
        <v>89393</v>
      </c>
      <c r="C123" s="57" t="s">
        <v>337</v>
      </c>
      <c r="D123" s="58" t="s">
        <v>146</v>
      </c>
      <c r="E123" s="59">
        <v>1</v>
      </c>
      <c r="F123" s="100">
        <v>0</v>
      </c>
      <c r="G123" s="60">
        <f t="shared" si="15"/>
        <v>0</v>
      </c>
      <c r="H123" s="61">
        <f t="shared" si="16"/>
        <v>0</v>
      </c>
    </row>
    <row r="124" spans="1:8">
      <c r="A124" s="55" t="s">
        <v>307</v>
      </c>
      <c r="B124" s="56">
        <v>86888</v>
      </c>
      <c r="C124" s="57" t="s">
        <v>338</v>
      </c>
      <c r="D124" s="58" t="s">
        <v>146</v>
      </c>
      <c r="E124" s="59">
        <v>1</v>
      </c>
      <c r="F124" s="100">
        <v>0</v>
      </c>
      <c r="G124" s="60">
        <f t="shared" si="15"/>
        <v>0</v>
      </c>
      <c r="H124" s="61">
        <f t="shared" si="16"/>
        <v>0</v>
      </c>
    </row>
    <row r="125" spans="1:8">
      <c r="A125" s="55" t="s">
        <v>308</v>
      </c>
      <c r="B125" s="56">
        <v>95635</v>
      </c>
      <c r="C125" s="109" t="s">
        <v>339</v>
      </c>
      <c r="D125" s="58" t="s">
        <v>146</v>
      </c>
      <c r="E125" s="59">
        <v>1</v>
      </c>
      <c r="F125" s="100">
        <v>0</v>
      </c>
      <c r="G125" s="60">
        <f t="shared" si="15"/>
        <v>0</v>
      </c>
      <c r="H125" s="61">
        <f t="shared" si="16"/>
        <v>0</v>
      </c>
    </row>
    <row r="126" spans="1:8">
      <c r="A126" s="55" t="s">
        <v>309</v>
      </c>
      <c r="B126" s="56">
        <v>95675</v>
      </c>
      <c r="C126" s="57" t="s">
        <v>340</v>
      </c>
      <c r="D126" s="58" t="s">
        <v>146</v>
      </c>
      <c r="E126" s="59">
        <v>1</v>
      </c>
      <c r="F126" s="100">
        <v>0</v>
      </c>
      <c r="G126" s="60">
        <f t="shared" si="15"/>
        <v>0</v>
      </c>
      <c r="H126" s="61">
        <f t="shared" si="16"/>
        <v>0</v>
      </c>
    </row>
    <row r="127" spans="1:8" ht="28.5">
      <c r="A127" s="55" t="s">
        <v>310</v>
      </c>
      <c r="B127" s="56">
        <v>34640</v>
      </c>
      <c r="C127" s="57" t="s">
        <v>343</v>
      </c>
      <c r="D127" s="58" t="s">
        <v>146</v>
      </c>
      <c r="E127" s="59">
        <v>1</v>
      </c>
      <c r="F127" s="100">
        <v>0</v>
      </c>
      <c r="G127" s="60">
        <f t="shared" si="15"/>
        <v>0</v>
      </c>
      <c r="H127" s="61">
        <f t="shared" si="16"/>
        <v>0</v>
      </c>
    </row>
    <row r="128" spans="1:8">
      <c r="A128" s="55" t="s">
        <v>311</v>
      </c>
      <c r="B128" s="55">
        <v>98052</v>
      </c>
      <c r="C128" s="57" t="s">
        <v>351</v>
      </c>
      <c r="D128" s="58" t="s">
        <v>23</v>
      </c>
      <c r="E128" s="59">
        <v>1</v>
      </c>
      <c r="F128" s="100">
        <v>0</v>
      </c>
      <c r="G128" s="60">
        <f t="shared" si="15"/>
        <v>0</v>
      </c>
      <c r="H128" s="61">
        <f t="shared" ref="H128:H130" si="17">ROUND(G128*E128,2)</f>
        <v>0</v>
      </c>
    </row>
    <row r="129" spans="1:13">
      <c r="A129" s="55" t="s">
        <v>312</v>
      </c>
      <c r="B129" s="55">
        <v>98058</v>
      </c>
      <c r="C129" s="57" t="s">
        <v>352</v>
      </c>
      <c r="D129" s="58" t="s">
        <v>23</v>
      </c>
      <c r="E129" s="59">
        <v>1</v>
      </c>
      <c r="F129" s="100">
        <v>0</v>
      </c>
      <c r="G129" s="60">
        <f t="shared" si="15"/>
        <v>0</v>
      </c>
      <c r="H129" s="61">
        <f t="shared" si="17"/>
        <v>0</v>
      </c>
    </row>
    <row r="130" spans="1:13" ht="28.5">
      <c r="A130" s="55" t="s">
        <v>342</v>
      </c>
      <c r="B130" s="55">
        <v>98078</v>
      </c>
      <c r="C130" s="57" t="s">
        <v>341</v>
      </c>
      <c r="D130" s="58" t="s">
        <v>23</v>
      </c>
      <c r="E130" s="59">
        <v>1</v>
      </c>
      <c r="F130" s="100">
        <v>0</v>
      </c>
      <c r="G130" s="60">
        <f t="shared" si="15"/>
        <v>0</v>
      </c>
      <c r="H130" s="61">
        <f t="shared" si="17"/>
        <v>0</v>
      </c>
    </row>
    <row r="131" spans="1:13" s="106" customFormat="1">
      <c r="A131" s="107"/>
      <c r="B131" s="147"/>
      <c r="C131" s="147"/>
      <c r="D131" s="147"/>
      <c r="E131" s="147"/>
      <c r="F131" s="148"/>
      <c r="G131" s="147"/>
      <c r="H131" s="108"/>
      <c r="M131" s="45" t="str">
        <f>UPPER(C131)</f>
        <v/>
      </c>
    </row>
    <row r="132" spans="1:13" s="116" customFormat="1" ht="15">
      <c r="A132" s="110">
        <v>12</v>
      </c>
      <c r="B132" s="111"/>
      <c r="C132" s="96" t="s">
        <v>345</v>
      </c>
      <c r="D132" s="110"/>
      <c r="E132" s="112"/>
      <c r="F132" s="113"/>
      <c r="G132" s="114" t="e">
        <f>H132/$H$142</f>
        <v>#DIV/0!</v>
      </c>
      <c r="H132" s="115">
        <f>SUM(H133:H136)</f>
        <v>0</v>
      </c>
    </row>
    <row r="133" spans="1:13">
      <c r="A133" s="55" t="s">
        <v>126</v>
      </c>
      <c r="B133" s="55" t="s">
        <v>346</v>
      </c>
      <c r="C133" s="57" t="s">
        <v>348</v>
      </c>
      <c r="D133" s="58" t="s">
        <v>146</v>
      </c>
      <c r="E133" s="59">
        <v>5</v>
      </c>
      <c r="F133" s="100">
        <v>0</v>
      </c>
      <c r="G133" s="60">
        <f t="shared" ref="G133:G136" si="18">ROUND(F133*(1+$H$8),2)</f>
        <v>0</v>
      </c>
      <c r="H133" s="61">
        <f t="shared" ref="H133:H136" si="19">ROUND(G133*E133,2)</f>
        <v>0</v>
      </c>
    </row>
    <row r="134" spans="1:13">
      <c r="A134" s="55" t="s">
        <v>127</v>
      </c>
      <c r="B134" s="55" t="s">
        <v>346</v>
      </c>
      <c r="C134" s="57" t="s">
        <v>349</v>
      </c>
      <c r="D134" s="58" t="s">
        <v>146</v>
      </c>
      <c r="E134" s="59">
        <v>1</v>
      </c>
      <c r="F134" s="100">
        <v>0</v>
      </c>
      <c r="G134" s="60">
        <f t="shared" si="18"/>
        <v>0</v>
      </c>
      <c r="H134" s="61">
        <f t="shared" si="19"/>
        <v>0</v>
      </c>
    </row>
    <row r="135" spans="1:13">
      <c r="A135" s="55" t="s">
        <v>128</v>
      </c>
      <c r="B135" s="55" t="s">
        <v>346</v>
      </c>
      <c r="C135" s="57" t="s">
        <v>350</v>
      </c>
      <c r="D135" s="58" t="s">
        <v>146</v>
      </c>
      <c r="E135" s="59">
        <v>1</v>
      </c>
      <c r="F135" s="100">
        <v>0</v>
      </c>
      <c r="G135" s="60">
        <f t="shared" si="18"/>
        <v>0</v>
      </c>
      <c r="H135" s="61">
        <f t="shared" si="19"/>
        <v>0</v>
      </c>
    </row>
    <row r="136" spans="1:13">
      <c r="A136" s="55" t="s">
        <v>129</v>
      </c>
      <c r="B136" s="55">
        <v>101908</v>
      </c>
      <c r="C136" s="57" t="s">
        <v>353</v>
      </c>
      <c r="D136" s="58" t="s">
        <v>146</v>
      </c>
      <c r="E136" s="59">
        <v>3</v>
      </c>
      <c r="F136" s="100">
        <v>0</v>
      </c>
      <c r="G136" s="60">
        <f t="shared" si="18"/>
        <v>0</v>
      </c>
      <c r="H136" s="61">
        <f t="shared" si="19"/>
        <v>0</v>
      </c>
    </row>
    <row r="137" spans="1:13" s="106" customFormat="1">
      <c r="A137" s="107"/>
      <c r="B137" s="147"/>
      <c r="C137" s="147"/>
      <c r="D137" s="147"/>
      <c r="E137" s="147"/>
      <c r="F137" s="148"/>
      <c r="G137" s="147"/>
      <c r="H137" s="108"/>
    </row>
    <row r="138" spans="1:13" s="116" customFormat="1" ht="15">
      <c r="A138" s="110">
        <v>13</v>
      </c>
      <c r="B138" s="111"/>
      <c r="C138" s="96" t="s">
        <v>355</v>
      </c>
      <c r="D138" s="110"/>
      <c r="E138" s="112"/>
      <c r="F138" s="113"/>
      <c r="G138" s="114" t="e">
        <f>H138/$H$142</f>
        <v>#DIV/0!</v>
      </c>
      <c r="H138" s="115">
        <f>SUM(H139:H140)</f>
        <v>0</v>
      </c>
    </row>
    <row r="139" spans="1:13">
      <c r="A139" s="55" t="s">
        <v>130</v>
      </c>
      <c r="B139" s="55">
        <v>99804</v>
      </c>
      <c r="C139" s="57" t="s">
        <v>359</v>
      </c>
      <c r="D139" s="58" t="s">
        <v>148</v>
      </c>
      <c r="E139" s="59">
        <v>396</v>
      </c>
      <c r="F139" s="100">
        <v>0</v>
      </c>
      <c r="G139" s="60">
        <f t="shared" ref="G139:G140" si="20">ROUND(F139*(1+$H$8),2)</f>
        <v>0</v>
      </c>
      <c r="H139" s="61">
        <f t="shared" ref="H139:H140" si="21">ROUND(G139*E139,2)</f>
        <v>0</v>
      </c>
    </row>
    <row r="140" spans="1:13">
      <c r="A140" s="55" t="s">
        <v>131</v>
      </c>
      <c r="B140" s="55">
        <v>99814</v>
      </c>
      <c r="C140" s="57" t="s">
        <v>354</v>
      </c>
      <c r="D140" s="58" t="s">
        <v>25</v>
      </c>
      <c r="E140" s="59">
        <v>396</v>
      </c>
      <c r="F140" s="100">
        <v>0</v>
      </c>
      <c r="G140" s="60">
        <f t="shared" si="20"/>
        <v>0</v>
      </c>
      <c r="H140" s="61">
        <f t="shared" si="21"/>
        <v>0</v>
      </c>
    </row>
    <row r="141" spans="1:13">
      <c r="A141" s="65"/>
      <c r="B141" s="66"/>
      <c r="C141" s="67"/>
      <c r="D141" s="68"/>
      <c r="E141" s="59"/>
      <c r="F141" s="69"/>
      <c r="G141" s="66"/>
      <c r="H141" s="69"/>
    </row>
    <row r="142" spans="1:13" ht="15">
      <c r="A142" s="70"/>
      <c r="B142" s="71"/>
      <c r="C142" s="72"/>
      <c r="D142" s="73"/>
      <c r="E142" s="74"/>
      <c r="F142" s="102"/>
      <c r="G142" s="75" t="s">
        <v>93</v>
      </c>
      <c r="H142" s="76">
        <f>SUM(H138,H132,H99,H79,H75,H66,H59,H47,H41,H34,H21,H16,H12)</f>
        <v>0</v>
      </c>
    </row>
    <row r="143" spans="1:13" ht="15">
      <c r="A143" s="77" t="s">
        <v>94</v>
      </c>
      <c r="B143" s="73"/>
      <c r="C143" s="78" t="s">
        <v>356</v>
      </c>
      <c r="D143" s="79"/>
      <c r="E143" s="79"/>
      <c r="F143" s="103"/>
      <c r="G143" s="79"/>
      <c r="H143" s="80"/>
    </row>
    <row r="144" spans="1:13">
      <c r="A144" s="81" t="s">
        <v>20</v>
      </c>
      <c r="B144" s="82"/>
      <c r="C144" s="149"/>
      <c r="E144" s="150"/>
      <c r="F144" s="151"/>
      <c r="G144" s="152"/>
      <c r="H144" s="84"/>
    </row>
    <row r="145" spans="1:8" ht="15" customHeight="1">
      <c r="A145" s="85" t="s">
        <v>98</v>
      </c>
      <c r="B145" s="149"/>
      <c r="C145" s="149"/>
      <c r="D145" s="200"/>
      <c r="E145" s="200"/>
      <c r="F145" s="200"/>
      <c r="G145" s="152"/>
      <c r="H145" s="84"/>
    </row>
    <row r="146" spans="1:8" ht="15.75" customHeight="1">
      <c r="A146" s="86"/>
      <c r="B146" s="153"/>
      <c r="C146" s="153"/>
      <c r="D146" s="200"/>
      <c r="E146" s="200"/>
      <c r="F146" s="200"/>
      <c r="G146" s="152"/>
      <c r="H146" s="84"/>
    </row>
    <row r="147" spans="1:8" ht="15">
      <c r="A147" s="87"/>
      <c r="B147" s="153"/>
      <c r="C147" s="154" t="s">
        <v>95</v>
      </c>
      <c r="D147" s="216" t="s">
        <v>357</v>
      </c>
      <c r="E147" s="216"/>
      <c r="F147" s="216"/>
      <c r="G147" s="152"/>
      <c r="H147" s="84"/>
    </row>
    <row r="148" spans="1:8" ht="15">
      <c r="A148" s="87"/>
      <c r="B148" s="149"/>
      <c r="C148" s="155" t="s">
        <v>96</v>
      </c>
      <c r="D148" s="199" t="s">
        <v>358</v>
      </c>
      <c r="E148" s="199"/>
      <c r="F148" s="199"/>
      <c r="G148" s="152"/>
      <c r="H148" s="84"/>
    </row>
    <row r="149" spans="1:8" ht="15">
      <c r="A149" s="88"/>
      <c r="B149" s="89"/>
      <c r="C149" s="90" t="s">
        <v>97</v>
      </c>
      <c r="D149" s="198" t="s">
        <v>22</v>
      </c>
      <c r="E149" s="198"/>
      <c r="F149" s="198"/>
      <c r="G149" s="91"/>
      <c r="H149" s="92"/>
    </row>
  </sheetData>
  <mergeCells count="14">
    <mergeCell ref="D149:F149"/>
    <mergeCell ref="D148:F148"/>
    <mergeCell ref="D145:F145"/>
    <mergeCell ref="G1:H6"/>
    <mergeCell ref="A5:F6"/>
    <mergeCell ref="A8:F8"/>
    <mergeCell ref="A9:F9"/>
    <mergeCell ref="D147:F147"/>
    <mergeCell ref="D146:F146"/>
    <mergeCell ref="A7:F7"/>
    <mergeCell ref="A1:F1"/>
    <mergeCell ref="A4:F4"/>
    <mergeCell ref="A3:F3"/>
    <mergeCell ref="A2:F2"/>
  </mergeCells>
  <phoneticPr fontId="5" type="noConversion"/>
  <pageMargins left="0.23622047244094491" right="0.23622047244094491" top="0.59055118110236227" bottom="0.39370078740157483" header="0.31496062992125984" footer="0.31496062992125984"/>
  <pageSetup paperSize="9" scale="64" fitToHeight="0" orientation="landscape" r:id="rId1"/>
  <headerFooter>
    <oddFooter>&amp;RPágina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44"/>
  <sheetViews>
    <sheetView topLeftCell="A37" zoomScale="80" zoomScaleNormal="80" workbookViewId="0">
      <selection activeCell="C20" sqref="C20"/>
    </sheetView>
  </sheetViews>
  <sheetFormatPr defaultRowHeight="12.75"/>
  <cols>
    <col min="1" max="1" width="17.6640625" customWidth="1"/>
    <col min="2" max="2" width="17" bestFit="1" customWidth="1"/>
    <col min="3" max="3" width="92" customWidth="1"/>
    <col min="4" max="4" width="24.5" customWidth="1"/>
    <col min="5" max="5" width="16.1640625" bestFit="1" customWidth="1"/>
    <col min="6" max="6" width="12.1640625" customWidth="1"/>
    <col min="7" max="7" width="16.1640625" bestFit="1" customWidth="1"/>
    <col min="8" max="8" width="8.83203125"/>
    <col min="9" max="9" width="13.1640625" bestFit="1" customWidth="1"/>
    <col min="10" max="10" width="14.5" bestFit="1" customWidth="1"/>
    <col min="11" max="11" width="11.1640625" bestFit="1" customWidth="1"/>
  </cols>
  <sheetData>
    <row r="2" spans="1:10" ht="13.5" customHeight="1">
      <c r="A2" s="20" t="s">
        <v>41</v>
      </c>
      <c r="B2" s="23" t="s">
        <v>2</v>
      </c>
      <c r="C2" s="23" t="s">
        <v>40</v>
      </c>
      <c r="D2" s="23" t="s">
        <v>42</v>
      </c>
      <c r="E2" s="23" t="s">
        <v>45</v>
      </c>
      <c r="F2" s="23" t="s">
        <v>43</v>
      </c>
      <c r="G2" s="19" t="s">
        <v>44</v>
      </c>
      <c r="H2" s="8"/>
      <c r="I2" s="22" t="s">
        <v>46</v>
      </c>
      <c r="J2" s="8"/>
    </row>
    <row r="3" spans="1:10" ht="9.75" customHeight="1">
      <c r="A3" s="226"/>
      <c r="B3" s="227"/>
      <c r="C3" s="227"/>
      <c r="D3" s="227"/>
      <c r="E3" s="227"/>
      <c r="F3" s="227"/>
      <c r="G3" s="228"/>
      <c r="H3" s="8"/>
      <c r="I3" s="8"/>
      <c r="J3" s="8"/>
    </row>
    <row r="4" spans="1:10" ht="47.25">
      <c r="A4" s="27" t="s">
        <v>28</v>
      </c>
      <c r="B4" s="4">
        <v>1</v>
      </c>
      <c r="C4" s="5" t="s">
        <v>54</v>
      </c>
      <c r="D4" s="4" t="s">
        <v>25</v>
      </c>
      <c r="E4" s="6"/>
      <c r="F4" s="22"/>
      <c r="G4" s="7">
        <f>TRUNC(SUM(G5:G10),2)</f>
        <v>4.8099999999999996</v>
      </c>
      <c r="H4" s="8"/>
      <c r="I4" s="24"/>
      <c r="J4" s="8"/>
    </row>
    <row r="5" spans="1:10" ht="63">
      <c r="A5" s="26" t="s">
        <v>19</v>
      </c>
      <c r="B5" s="28">
        <v>5901</v>
      </c>
      <c r="C5" s="25" t="s">
        <v>48</v>
      </c>
      <c r="D5" s="28" t="s">
        <v>47</v>
      </c>
      <c r="E5" s="21">
        <v>309.54000000000002</v>
      </c>
      <c r="F5" s="17">
        <v>2.9999999999999997E-4</v>
      </c>
      <c r="G5" s="18">
        <f>E5*F5</f>
        <v>9.2862E-2</v>
      </c>
      <c r="H5" s="8"/>
      <c r="I5" s="17">
        <v>6.0000000000000001E-3</v>
      </c>
      <c r="J5" s="29">
        <f>I5*0.05</f>
        <v>3.0000000000000003E-4</v>
      </c>
    </row>
    <row r="6" spans="1:10" ht="63">
      <c r="A6" s="26" t="s">
        <v>19</v>
      </c>
      <c r="B6" s="28">
        <v>5903</v>
      </c>
      <c r="C6" s="25" t="s">
        <v>49</v>
      </c>
      <c r="D6" s="28" t="s">
        <v>50</v>
      </c>
      <c r="E6" s="21">
        <v>71.180000000000007</v>
      </c>
      <c r="F6" s="17">
        <v>1.4999999999999999E-4</v>
      </c>
      <c r="G6" s="18">
        <f t="shared" ref="G6:G10" si="0">E6*F6</f>
        <v>1.0677000000000001E-2</v>
      </c>
      <c r="H6" s="8"/>
      <c r="I6" s="17">
        <v>3.0000000000000001E-3</v>
      </c>
      <c r="J6" s="29">
        <f t="shared" ref="J6:J9" si="1">I6*0.05</f>
        <v>1.5000000000000001E-4</v>
      </c>
    </row>
    <row r="7" spans="1:10" ht="15.75">
      <c r="A7" s="28" t="s">
        <v>21</v>
      </c>
      <c r="B7" s="28">
        <v>6081</v>
      </c>
      <c r="C7" s="30" t="s">
        <v>51</v>
      </c>
      <c r="D7" s="28" t="s">
        <v>31</v>
      </c>
      <c r="E7" s="31">
        <v>51.12</v>
      </c>
      <c r="F7" s="17">
        <v>6.25E-2</v>
      </c>
      <c r="G7" s="18">
        <f t="shared" si="0"/>
        <v>3.1949999999999998</v>
      </c>
      <c r="H7" s="8"/>
      <c r="I7" s="17">
        <v>1.25</v>
      </c>
      <c r="J7" s="29">
        <f t="shared" si="1"/>
        <v>6.25E-2</v>
      </c>
    </row>
    <row r="8" spans="1:10" ht="15.75">
      <c r="A8" s="26" t="s">
        <v>19</v>
      </c>
      <c r="B8" s="28">
        <v>88316</v>
      </c>
      <c r="C8" s="25" t="s">
        <v>38</v>
      </c>
      <c r="D8" s="28" t="s">
        <v>39</v>
      </c>
      <c r="E8" s="21">
        <v>20.21</v>
      </c>
      <c r="F8" s="17">
        <v>3.295E-2</v>
      </c>
      <c r="G8" s="18">
        <f t="shared" si="0"/>
        <v>0.6659195</v>
      </c>
      <c r="H8" s="8"/>
      <c r="I8" s="17">
        <v>0.65900000000000003</v>
      </c>
      <c r="J8" s="29">
        <f t="shared" si="1"/>
        <v>3.295E-2</v>
      </c>
    </row>
    <row r="9" spans="1:10" ht="31.5">
      <c r="A9" s="26" t="s">
        <v>19</v>
      </c>
      <c r="B9" s="28">
        <v>91533</v>
      </c>
      <c r="C9" s="25" t="s">
        <v>52</v>
      </c>
      <c r="D9" s="28" t="s">
        <v>47</v>
      </c>
      <c r="E9" s="21">
        <v>35.32</v>
      </c>
      <c r="F9" s="17">
        <v>1.3700000000000002E-2</v>
      </c>
      <c r="G9" s="18">
        <f t="shared" si="0"/>
        <v>0.48388400000000009</v>
      </c>
      <c r="H9" s="8"/>
      <c r="I9" s="17">
        <v>0.27400000000000002</v>
      </c>
      <c r="J9" s="29">
        <f t="shared" si="1"/>
        <v>1.3700000000000002E-2</v>
      </c>
    </row>
    <row r="10" spans="1:10" ht="31.5">
      <c r="A10" s="26" t="s">
        <v>19</v>
      </c>
      <c r="B10" s="28">
        <v>91534</v>
      </c>
      <c r="C10" s="25" t="s">
        <v>53</v>
      </c>
      <c r="D10" s="28" t="s">
        <v>50</v>
      </c>
      <c r="E10" s="21">
        <v>28.55</v>
      </c>
      <c r="F10" s="17">
        <v>1.2700000000000001E-2</v>
      </c>
      <c r="G10" s="18">
        <f t="shared" si="0"/>
        <v>0.36258500000000005</v>
      </c>
      <c r="H10" s="8"/>
      <c r="I10" s="17">
        <v>0.254</v>
      </c>
      <c r="J10" s="29">
        <f>I10*0.05</f>
        <v>1.2700000000000001E-2</v>
      </c>
    </row>
    <row r="12" spans="1:10" ht="31.5">
      <c r="A12" s="4" t="s">
        <v>28</v>
      </c>
      <c r="B12" s="4">
        <v>2</v>
      </c>
      <c r="C12" s="5" t="s">
        <v>29</v>
      </c>
      <c r="D12" s="6" t="s">
        <v>24</v>
      </c>
      <c r="E12" s="6"/>
      <c r="F12" s="4"/>
      <c r="G12" s="7">
        <f>SUM(G13:G18)</f>
        <v>15.82</v>
      </c>
      <c r="H12" s="8"/>
      <c r="I12" s="9"/>
      <c r="J12" s="8"/>
    </row>
    <row r="13" spans="1:10" ht="31.5">
      <c r="A13" s="10" t="s">
        <v>21</v>
      </c>
      <c r="B13" s="10">
        <v>370</v>
      </c>
      <c r="C13" s="11" t="s">
        <v>30</v>
      </c>
      <c r="D13" s="10" t="s">
        <v>31</v>
      </c>
      <c r="E13" s="12">
        <v>35.06</v>
      </c>
      <c r="F13" s="13">
        <v>6.3700000000000007E-2</v>
      </c>
      <c r="G13" s="14">
        <f t="shared" ref="G13:G14" si="2">TRUNC(E13*F13,2)</f>
        <v>2.23</v>
      </c>
      <c r="H13" s="8"/>
      <c r="I13" s="15">
        <v>0.81869999999999998</v>
      </c>
      <c r="J13" s="8">
        <f>I13*0.015</f>
        <v>1.22805E-2</v>
      </c>
    </row>
    <row r="14" spans="1:10" ht="47.25">
      <c r="A14" s="10" t="s">
        <v>19</v>
      </c>
      <c r="B14" s="10">
        <v>92536</v>
      </c>
      <c r="C14" s="11" t="s">
        <v>32</v>
      </c>
      <c r="D14" s="10" t="s">
        <v>25</v>
      </c>
      <c r="E14" s="12">
        <v>67.52</v>
      </c>
      <c r="F14" s="13">
        <v>0.03</v>
      </c>
      <c r="G14" s="14">
        <f t="shared" si="2"/>
        <v>2.02</v>
      </c>
      <c r="H14" s="8"/>
      <c r="I14" s="15"/>
      <c r="J14" s="8"/>
    </row>
    <row r="15" spans="1:10" ht="15.75">
      <c r="A15" s="10" t="s">
        <v>21</v>
      </c>
      <c r="B15" s="10">
        <v>1379</v>
      </c>
      <c r="C15" s="11" t="s">
        <v>33</v>
      </c>
      <c r="D15" s="10" t="s">
        <v>34</v>
      </c>
      <c r="E15" s="12">
        <v>0.8</v>
      </c>
      <c r="F15" s="16">
        <v>4.1676225000000002</v>
      </c>
      <c r="G15" s="14">
        <f>TRUNC(E15*F15,2)</f>
        <v>3.33</v>
      </c>
      <c r="H15" s="8"/>
      <c r="I15" s="15">
        <v>277.8415</v>
      </c>
      <c r="J15" s="8">
        <f t="shared" ref="J15:J18" si="3">I15*0.015</f>
        <v>4.1676225000000002</v>
      </c>
    </row>
    <row r="16" spans="1:10" ht="31.5">
      <c r="A16" s="10" t="s">
        <v>21</v>
      </c>
      <c r="B16" s="10">
        <v>4721</v>
      </c>
      <c r="C16" s="11" t="s">
        <v>35</v>
      </c>
      <c r="D16" s="10" t="s">
        <v>31</v>
      </c>
      <c r="E16" s="12">
        <v>106.93</v>
      </c>
      <c r="F16" s="16">
        <v>8.8409999999999999E-3</v>
      </c>
      <c r="G16" s="14">
        <f>TRUNC(E16*F16,2)</f>
        <v>0.94</v>
      </c>
      <c r="H16" s="8"/>
      <c r="I16" s="15">
        <v>0.58940000000000003</v>
      </c>
      <c r="J16" s="8">
        <f t="shared" si="3"/>
        <v>8.8409999999999999E-3</v>
      </c>
    </row>
    <row r="17" spans="1:10" ht="31.5">
      <c r="A17" s="10" t="s">
        <v>21</v>
      </c>
      <c r="B17" s="10">
        <v>42407</v>
      </c>
      <c r="C17" s="11" t="s">
        <v>36</v>
      </c>
      <c r="D17" s="10" t="s">
        <v>37</v>
      </c>
      <c r="E17" s="12">
        <v>5.59</v>
      </c>
      <c r="F17" s="17">
        <v>1</v>
      </c>
      <c r="G17" s="14">
        <f>TRUNC(E17*F17,2)</f>
        <v>5.59</v>
      </c>
      <c r="H17" s="8"/>
      <c r="I17" s="15"/>
      <c r="J17" s="8">
        <f t="shared" si="3"/>
        <v>0</v>
      </c>
    </row>
    <row r="18" spans="1:10" ht="15.75">
      <c r="A18" s="10" t="s">
        <v>19</v>
      </c>
      <c r="B18" s="10">
        <v>88316</v>
      </c>
      <c r="C18" s="11" t="s">
        <v>38</v>
      </c>
      <c r="D18" s="10" t="s">
        <v>39</v>
      </c>
      <c r="E18" s="12">
        <v>18.420000000000002</v>
      </c>
      <c r="F18" s="17">
        <v>9.3100499999999989E-2</v>
      </c>
      <c r="G18" s="14">
        <f>TRUNC(E18*F18,2)</f>
        <v>1.71</v>
      </c>
      <c r="H18" s="8"/>
      <c r="I18" s="15">
        <v>6.2066999999999997</v>
      </c>
      <c r="J18" s="8">
        <f t="shared" si="3"/>
        <v>9.3100499999999989E-2</v>
      </c>
    </row>
    <row r="20" spans="1:10" ht="31.5">
      <c r="A20" s="4" t="s">
        <v>28</v>
      </c>
      <c r="B20" s="4">
        <v>3</v>
      </c>
      <c r="C20" s="5" t="s">
        <v>68</v>
      </c>
      <c r="D20" s="6" t="s">
        <v>23</v>
      </c>
      <c r="E20" s="6"/>
      <c r="F20" s="4"/>
      <c r="G20" s="7">
        <f>SUM(G21:G26)</f>
        <v>2031.8300000000002</v>
      </c>
      <c r="H20" s="8"/>
      <c r="I20" s="32"/>
      <c r="J20" s="33"/>
    </row>
    <row r="21" spans="1:10" ht="31.5">
      <c r="A21" s="10" t="s">
        <v>21</v>
      </c>
      <c r="B21" s="10">
        <v>142</v>
      </c>
      <c r="C21" s="11" t="s">
        <v>55</v>
      </c>
      <c r="D21" s="10" t="s">
        <v>56</v>
      </c>
      <c r="E21" s="12">
        <v>35.06</v>
      </c>
      <c r="F21" s="13">
        <v>6.3700000000000007E-2</v>
      </c>
      <c r="G21" s="14">
        <f t="shared" ref="G21" si="4">TRUNC(E21*F21,2)</f>
        <v>2.23</v>
      </c>
      <c r="H21" s="8"/>
      <c r="I21" s="34">
        <v>0.81869999999999998</v>
      </c>
      <c r="J21" s="33">
        <f>I21*0.015</f>
        <v>1.22805E-2</v>
      </c>
    </row>
    <row r="22" spans="1:10" ht="63">
      <c r="A22" s="10" t="s">
        <v>21</v>
      </c>
      <c r="B22" s="10">
        <v>39484</v>
      </c>
      <c r="C22" s="11" t="s">
        <v>67</v>
      </c>
      <c r="D22" s="10" t="s">
        <v>25</v>
      </c>
      <c r="E22" s="12">
        <v>595.21</v>
      </c>
      <c r="F22" s="13">
        <v>3.15</v>
      </c>
      <c r="G22" s="14">
        <f>TRUNC(E22*F22,2)</f>
        <v>1874.91</v>
      </c>
      <c r="H22" s="8"/>
      <c r="I22" s="34"/>
      <c r="J22" s="33"/>
    </row>
    <row r="23" spans="1:10" ht="31.5">
      <c r="A23" s="10" t="s">
        <v>21</v>
      </c>
      <c r="B23" s="10">
        <v>7568</v>
      </c>
      <c r="C23" s="11" t="s">
        <v>57</v>
      </c>
      <c r="D23" s="10" t="s">
        <v>23</v>
      </c>
      <c r="E23" s="12">
        <v>0.61</v>
      </c>
      <c r="F23" s="16">
        <v>4.1676225000000002</v>
      </c>
      <c r="G23" s="14">
        <f>TRUNC(E23*F23,2)</f>
        <v>2.54</v>
      </c>
      <c r="H23" s="8"/>
      <c r="I23" s="34">
        <v>277.8415</v>
      </c>
      <c r="J23" s="33">
        <f t="shared" ref="J23:J26" si="5">I23*0.015</f>
        <v>4.1676225000000002</v>
      </c>
    </row>
    <row r="24" spans="1:10" ht="47.25">
      <c r="A24" s="10" t="s">
        <v>21</v>
      </c>
      <c r="B24" s="10">
        <v>36888</v>
      </c>
      <c r="C24" s="11" t="s">
        <v>58</v>
      </c>
      <c r="D24" s="10" t="s">
        <v>24</v>
      </c>
      <c r="E24" s="12">
        <v>34.46</v>
      </c>
      <c r="F24" s="16">
        <v>2.2000000000000002</v>
      </c>
      <c r="G24" s="14">
        <f>TRUNC(E24*F24,2)</f>
        <v>75.81</v>
      </c>
      <c r="H24" s="8"/>
      <c r="I24" s="34">
        <v>0.58940000000000003</v>
      </c>
      <c r="J24" s="33">
        <f t="shared" si="5"/>
        <v>8.8409999999999999E-3</v>
      </c>
    </row>
    <row r="25" spans="1:10" ht="15.75">
      <c r="A25" s="10" t="s">
        <v>21</v>
      </c>
      <c r="B25" s="10">
        <v>88273</v>
      </c>
      <c r="C25" s="11" t="s">
        <v>69</v>
      </c>
      <c r="D25" s="10" t="s">
        <v>39</v>
      </c>
      <c r="E25" s="12">
        <v>25.39</v>
      </c>
      <c r="F25" s="17">
        <v>1</v>
      </c>
      <c r="G25" s="14">
        <f>TRUNC(E25*F25,2)</f>
        <v>25.39</v>
      </c>
      <c r="H25" s="8"/>
      <c r="I25" s="34"/>
      <c r="J25" s="33">
        <f t="shared" si="5"/>
        <v>0</v>
      </c>
    </row>
    <row r="26" spans="1:10" ht="47.25">
      <c r="A26" s="10" t="s">
        <v>19</v>
      </c>
      <c r="B26" s="10">
        <v>38179</v>
      </c>
      <c r="C26" s="11" t="s">
        <v>65</v>
      </c>
      <c r="D26" s="10" t="s">
        <v>23</v>
      </c>
      <c r="E26" s="12">
        <v>50.95</v>
      </c>
      <c r="F26" s="17">
        <v>1</v>
      </c>
      <c r="G26" s="14">
        <f>TRUNC(E26*F26,2)</f>
        <v>50.95</v>
      </c>
      <c r="H26" s="8"/>
      <c r="I26" s="34">
        <v>6.2066999999999997</v>
      </c>
      <c r="J26" s="33">
        <f t="shared" si="5"/>
        <v>9.3100499999999989E-2</v>
      </c>
    </row>
    <row r="28" spans="1:10" ht="47.25">
      <c r="A28" s="4" t="s">
        <v>28</v>
      </c>
      <c r="B28" s="4">
        <v>4</v>
      </c>
      <c r="C28" s="5" t="s">
        <v>64</v>
      </c>
      <c r="D28" s="6" t="s">
        <v>25</v>
      </c>
      <c r="E28" s="6"/>
      <c r="F28" s="4"/>
      <c r="G28" s="7">
        <f>SUM(G29:G33)</f>
        <v>822.91</v>
      </c>
    </row>
    <row r="29" spans="1:10" ht="31.5">
      <c r="A29" s="10" t="s">
        <v>21</v>
      </c>
      <c r="B29" s="10">
        <v>142</v>
      </c>
      <c r="C29" s="11" t="s">
        <v>55</v>
      </c>
      <c r="D29" s="10" t="s">
        <v>56</v>
      </c>
      <c r="E29" s="12">
        <v>35.06</v>
      </c>
      <c r="F29" s="13">
        <v>6.3700000000000007E-2</v>
      </c>
      <c r="G29" s="14">
        <f t="shared" ref="G29" si="6">TRUNC(E29*F29,2)</f>
        <v>2.23</v>
      </c>
    </row>
    <row r="30" spans="1:10" ht="63">
      <c r="A30" s="10" t="s">
        <v>21</v>
      </c>
      <c r="B30" s="10">
        <v>39484</v>
      </c>
      <c r="C30" s="11" t="s">
        <v>66</v>
      </c>
      <c r="D30" s="10" t="s">
        <v>23</v>
      </c>
      <c r="E30" s="12">
        <v>595.21</v>
      </c>
      <c r="F30" s="13">
        <v>1</v>
      </c>
      <c r="G30" s="14">
        <f>TRUNC(E30*F30,2)</f>
        <v>595.21</v>
      </c>
    </row>
    <row r="31" spans="1:10" ht="31.5">
      <c r="A31" s="10" t="s">
        <v>21</v>
      </c>
      <c r="B31" s="10">
        <v>7568</v>
      </c>
      <c r="C31" s="11" t="s">
        <v>57</v>
      </c>
      <c r="D31" s="10" t="s">
        <v>23</v>
      </c>
      <c r="E31" s="12">
        <v>0.61</v>
      </c>
      <c r="F31" s="16">
        <v>6</v>
      </c>
      <c r="G31" s="14">
        <f>TRUNC(E31*F31,2)</f>
        <v>3.66</v>
      </c>
    </row>
    <row r="32" spans="1:10" ht="47.25">
      <c r="A32" s="10" t="s">
        <v>21</v>
      </c>
      <c r="B32" s="10">
        <v>36888</v>
      </c>
      <c r="C32" s="11" t="s">
        <v>58</v>
      </c>
      <c r="D32" s="10" t="s">
        <v>24</v>
      </c>
      <c r="E32" s="12">
        <v>34.46</v>
      </c>
      <c r="F32" s="16">
        <v>5.7</v>
      </c>
      <c r="G32" s="14">
        <f>TRUNC(E32*F32,2)</f>
        <v>196.42</v>
      </c>
    </row>
    <row r="33" spans="1:11" ht="15.75">
      <c r="A33" s="10" t="s">
        <v>21</v>
      </c>
      <c r="B33" s="10">
        <v>88273</v>
      </c>
      <c r="C33" s="11" t="s">
        <v>69</v>
      </c>
      <c r="D33" s="10" t="s">
        <v>39</v>
      </c>
      <c r="E33" s="12">
        <v>25.39</v>
      </c>
      <c r="F33" s="17">
        <v>1</v>
      </c>
      <c r="G33" s="14">
        <f>TRUNC(E33*F33,2)</f>
        <v>25.39</v>
      </c>
    </row>
    <row r="34" spans="1:11" ht="47.25">
      <c r="A34" s="10" t="s">
        <v>19</v>
      </c>
      <c r="B34" s="10">
        <v>38179</v>
      </c>
      <c r="C34" s="11" t="s">
        <v>65</v>
      </c>
      <c r="D34" s="10" t="s">
        <v>23</v>
      </c>
      <c r="E34" s="12">
        <v>50.95</v>
      </c>
      <c r="F34" s="17">
        <v>1</v>
      </c>
      <c r="G34" s="14">
        <f>TRUNC(E34*F34,2)</f>
        <v>50.95</v>
      </c>
    </row>
    <row r="36" spans="1:11" ht="52.15" customHeight="1">
      <c r="A36" s="4" t="s">
        <v>28</v>
      </c>
      <c r="B36" s="4">
        <v>5</v>
      </c>
      <c r="C36" s="5" t="s">
        <v>71</v>
      </c>
      <c r="D36" s="6" t="s">
        <v>24</v>
      </c>
      <c r="E36" s="6"/>
      <c r="F36" s="4">
        <v>1</v>
      </c>
      <c r="G36" s="6">
        <f>ROUND(SUM(G37:G44),2)</f>
        <v>227.78</v>
      </c>
      <c r="J36" s="38"/>
      <c r="K36" s="38"/>
    </row>
    <row r="37" spans="1:11" ht="25.5">
      <c r="A37" s="2" t="s">
        <v>80</v>
      </c>
      <c r="B37" s="36"/>
      <c r="C37" s="35" t="s">
        <v>72</v>
      </c>
      <c r="D37" s="2" t="s">
        <v>24</v>
      </c>
      <c r="E37" s="36">
        <v>78.739999999999995</v>
      </c>
      <c r="F37" s="36">
        <v>1</v>
      </c>
      <c r="G37" s="37">
        <f t="shared" ref="G37:G44" si="7">E37*F37</f>
        <v>78.739999999999995</v>
      </c>
      <c r="I37" s="38"/>
      <c r="J37" s="38"/>
    </row>
    <row r="38" spans="1:11" ht="38.25">
      <c r="A38" s="2" t="s">
        <v>80</v>
      </c>
      <c r="B38" s="36"/>
      <c r="C38" s="35" t="s">
        <v>70</v>
      </c>
      <c r="D38" s="2" t="s">
        <v>79</v>
      </c>
      <c r="E38" s="36">
        <v>246.84</v>
      </c>
      <c r="F38" s="36">
        <f>1/2.5</f>
        <v>0.4</v>
      </c>
      <c r="G38" s="37">
        <f t="shared" si="7"/>
        <v>98.736000000000004</v>
      </c>
      <c r="I38" s="38"/>
      <c r="J38" s="38"/>
    </row>
    <row r="39" spans="1:11" ht="25.5">
      <c r="A39" s="2" t="s">
        <v>80</v>
      </c>
      <c r="B39" s="36"/>
      <c r="C39" s="35" t="s">
        <v>73</v>
      </c>
      <c r="D39" s="2" t="s">
        <v>23</v>
      </c>
      <c r="E39" s="36">
        <v>95.39</v>
      </c>
      <c r="F39" s="36">
        <v>0.41</v>
      </c>
      <c r="G39" s="37">
        <f t="shared" si="7"/>
        <v>39.109899999999996</v>
      </c>
      <c r="I39" s="38"/>
      <c r="J39" s="38"/>
    </row>
    <row r="40" spans="1:11">
      <c r="A40" s="2" t="s">
        <v>80</v>
      </c>
      <c r="B40" s="36"/>
      <c r="C40" s="35" t="s">
        <v>74</v>
      </c>
      <c r="D40" s="2" t="s">
        <v>23</v>
      </c>
      <c r="E40" s="36">
        <v>3.05</v>
      </c>
      <c r="F40" s="36">
        <v>0.41</v>
      </c>
      <c r="G40" s="37">
        <f t="shared" si="7"/>
        <v>1.2504999999999999</v>
      </c>
      <c r="I40" s="38"/>
      <c r="J40" s="38"/>
    </row>
    <row r="41" spans="1:11">
      <c r="A41" s="2" t="s">
        <v>80</v>
      </c>
      <c r="B41" s="36"/>
      <c r="C41" s="35" t="s">
        <v>75</v>
      </c>
      <c r="D41" s="2" t="s">
        <v>23</v>
      </c>
      <c r="E41" s="36">
        <v>3.5</v>
      </c>
      <c r="F41" s="36">
        <f>ROUND(0.41*2,2)</f>
        <v>0.82</v>
      </c>
      <c r="G41" s="37">
        <f t="shared" si="7"/>
        <v>2.8699999999999997</v>
      </c>
      <c r="I41" s="38"/>
      <c r="J41" s="38"/>
    </row>
    <row r="42" spans="1:11">
      <c r="A42" s="2" t="s">
        <v>19</v>
      </c>
      <c r="B42" s="36"/>
      <c r="C42" s="35" t="s">
        <v>76</v>
      </c>
      <c r="D42" s="2" t="s">
        <v>26</v>
      </c>
      <c r="E42" s="36">
        <v>514.24</v>
      </c>
      <c r="F42" s="36">
        <v>6.4000000000000003E-3</v>
      </c>
      <c r="G42" s="37">
        <f t="shared" si="7"/>
        <v>3.2911360000000003</v>
      </c>
      <c r="I42" s="38"/>
      <c r="J42" s="38"/>
    </row>
    <row r="43" spans="1:11" ht="25.5">
      <c r="A43" s="2" t="s">
        <v>19</v>
      </c>
      <c r="B43" s="36"/>
      <c r="C43" s="1" t="s">
        <v>77</v>
      </c>
      <c r="D43" s="2" t="s">
        <v>26</v>
      </c>
      <c r="E43" s="36">
        <v>537.97</v>
      </c>
      <c r="F43" s="36">
        <v>6.4000000000000005E-4</v>
      </c>
      <c r="G43" s="36">
        <f t="shared" si="7"/>
        <v>0.34430080000000002</v>
      </c>
      <c r="I43" s="38"/>
      <c r="J43" s="38"/>
    </row>
    <row r="44" spans="1:11" ht="25.5">
      <c r="A44" s="2" t="s">
        <v>19</v>
      </c>
      <c r="B44" s="36"/>
      <c r="C44" s="35" t="s">
        <v>78</v>
      </c>
      <c r="D44" s="2" t="s">
        <v>26</v>
      </c>
      <c r="E44" s="36">
        <v>537.97</v>
      </c>
      <c r="F44" s="36">
        <v>6.4000000000000003E-3</v>
      </c>
      <c r="G44" s="37">
        <f t="shared" si="7"/>
        <v>3.4430080000000003</v>
      </c>
      <c r="I44" s="38"/>
      <c r="J44" s="38"/>
    </row>
  </sheetData>
  <mergeCells count="1">
    <mergeCell ref="A3:G3"/>
  </mergeCells>
  <phoneticPr fontId="5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73CC9-544F-4F37-B333-5F69C61595E0}">
  <dimension ref="B2:H25"/>
  <sheetViews>
    <sheetView workbookViewId="0">
      <selection activeCell="H19" sqref="H19"/>
    </sheetView>
  </sheetViews>
  <sheetFormatPr defaultRowHeight="12.75"/>
  <cols>
    <col min="2" max="2" width="16.1640625" bestFit="1" customWidth="1"/>
    <col min="3" max="3" width="17.6640625" bestFit="1" customWidth="1"/>
    <col min="4" max="4" width="113.6640625" style="117" customWidth="1"/>
    <col min="5" max="5" width="12.6640625" customWidth="1"/>
    <col min="6" max="6" width="14.33203125" customWidth="1"/>
    <col min="7" max="7" width="11" style="131" bestFit="1" customWidth="1"/>
    <col min="8" max="8" width="12.83203125" style="131" bestFit="1" customWidth="1"/>
  </cols>
  <sheetData>
    <row r="2" spans="2:8">
      <c r="B2" s="120" t="s">
        <v>253</v>
      </c>
      <c r="C2" s="121" t="s">
        <v>258</v>
      </c>
      <c r="D2" s="120" t="s">
        <v>254</v>
      </c>
      <c r="E2" s="120" t="s">
        <v>255</v>
      </c>
      <c r="F2" s="120" t="s">
        <v>256</v>
      </c>
      <c r="G2" s="128" t="s">
        <v>257</v>
      </c>
      <c r="H2" s="128" t="s">
        <v>257</v>
      </c>
    </row>
    <row r="3" spans="2:8" ht="25.5">
      <c r="B3" s="122" t="s">
        <v>261</v>
      </c>
      <c r="C3" s="123"/>
      <c r="D3" s="124" t="s">
        <v>247</v>
      </c>
      <c r="E3" s="122" t="s">
        <v>23</v>
      </c>
      <c r="F3" s="123"/>
      <c r="G3" s="132"/>
      <c r="H3" s="129">
        <f>SUM(H4:H6)</f>
        <v>43.81</v>
      </c>
    </row>
    <row r="4" spans="2:8" ht="15">
      <c r="B4" s="127" t="s">
        <v>248</v>
      </c>
      <c r="C4" s="127">
        <v>88264</v>
      </c>
      <c r="D4" s="125" t="s">
        <v>249</v>
      </c>
      <c r="E4" s="105" t="s">
        <v>39</v>
      </c>
      <c r="F4" s="105">
        <v>0.55073539999999999</v>
      </c>
      <c r="G4" s="133">
        <v>39.43</v>
      </c>
      <c r="H4" s="130">
        <v>21.71</v>
      </c>
    </row>
    <row r="5" spans="2:8">
      <c r="B5" s="127" t="s">
        <v>248</v>
      </c>
      <c r="C5" s="127">
        <v>88247</v>
      </c>
      <c r="D5" s="126" t="s">
        <v>250</v>
      </c>
      <c r="E5" s="105" t="s">
        <v>39</v>
      </c>
      <c r="F5" s="105">
        <v>0.1721048</v>
      </c>
      <c r="G5" s="133">
        <v>24.33</v>
      </c>
      <c r="H5" s="130">
        <v>4.18</v>
      </c>
    </row>
    <row r="6" spans="2:8" ht="25.5">
      <c r="B6" s="127" t="s">
        <v>251</v>
      </c>
      <c r="C6" s="127">
        <v>44791</v>
      </c>
      <c r="D6" s="126" t="s">
        <v>252</v>
      </c>
      <c r="E6" s="105" t="s">
        <v>23</v>
      </c>
      <c r="F6" s="105">
        <v>1</v>
      </c>
      <c r="G6" s="133"/>
      <c r="H6" s="130">
        <v>17.920000000000002</v>
      </c>
    </row>
    <row r="8" spans="2:8" ht="25.5">
      <c r="B8" s="122" t="s">
        <v>262</v>
      </c>
      <c r="C8" s="123"/>
      <c r="D8" s="124" t="s">
        <v>259</v>
      </c>
      <c r="E8" s="122" t="s">
        <v>23</v>
      </c>
      <c r="F8" s="123"/>
      <c r="G8" s="132"/>
      <c r="H8" s="129">
        <f>SUM(H9:H11)</f>
        <v>66.199999999999989</v>
      </c>
    </row>
    <row r="9" spans="2:8" ht="15">
      <c r="B9" s="127" t="s">
        <v>248</v>
      </c>
      <c r="C9" s="127">
        <v>88264</v>
      </c>
      <c r="D9" s="125" t="s">
        <v>249</v>
      </c>
      <c r="E9" s="105" t="s">
        <v>39</v>
      </c>
      <c r="F9" s="105">
        <v>0.64424570000000003</v>
      </c>
      <c r="G9" s="133">
        <v>39.43</v>
      </c>
      <c r="H9" s="130">
        <v>25.4</v>
      </c>
    </row>
    <row r="10" spans="2:8" ht="15">
      <c r="B10" s="127" t="s">
        <v>248</v>
      </c>
      <c r="C10" s="127">
        <v>88247</v>
      </c>
      <c r="D10" s="125" t="s">
        <v>250</v>
      </c>
      <c r="E10" s="105" t="s">
        <v>39</v>
      </c>
      <c r="F10" s="105">
        <v>0.2013268</v>
      </c>
      <c r="G10" s="133">
        <v>24.33</v>
      </c>
      <c r="H10" s="130">
        <v>4.8899999999999997</v>
      </c>
    </row>
    <row r="11" spans="2:8" ht="30">
      <c r="B11" s="127" t="s">
        <v>251</v>
      </c>
      <c r="C11" s="127">
        <v>44792</v>
      </c>
      <c r="D11" s="125" t="s">
        <v>260</v>
      </c>
      <c r="E11" s="105" t="s">
        <v>23</v>
      </c>
      <c r="F11" s="105">
        <v>1</v>
      </c>
      <c r="G11" s="133"/>
      <c r="H11" s="130">
        <v>35.909999999999997</v>
      </c>
    </row>
    <row r="13" spans="2:8" ht="25.5">
      <c r="B13" s="122" t="s">
        <v>266</v>
      </c>
      <c r="C13" s="123"/>
      <c r="D13" s="124" t="s">
        <v>263</v>
      </c>
      <c r="E13" s="122" t="s">
        <v>23</v>
      </c>
      <c r="F13" s="123"/>
      <c r="G13" s="132"/>
      <c r="H13" s="129">
        <f>SUM(H14:H17)</f>
        <v>75.36</v>
      </c>
    </row>
    <row r="14" spans="2:8" ht="15">
      <c r="B14" s="127" t="s">
        <v>248</v>
      </c>
      <c r="C14" s="127">
        <v>88264</v>
      </c>
      <c r="D14" s="125" t="s">
        <v>249</v>
      </c>
      <c r="E14" s="105" t="s">
        <v>39</v>
      </c>
      <c r="F14" s="105">
        <v>0.72889999999999999</v>
      </c>
      <c r="G14" s="133">
        <v>39.43</v>
      </c>
      <c r="H14" s="130">
        <v>28.74</v>
      </c>
    </row>
    <row r="15" spans="2:8" ht="15">
      <c r="B15" s="127" t="s">
        <v>248</v>
      </c>
      <c r="C15" s="127">
        <v>88247</v>
      </c>
      <c r="D15" s="125" t="s">
        <v>250</v>
      </c>
      <c r="E15" s="105" t="s">
        <v>39</v>
      </c>
      <c r="F15" s="105">
        <v>0.72889999999999999</v>
      </c>
      <c r="G15" s="133">
        <v>24.33</v>
      </c>
      <c r="H15" s="130">
        <v>17.73</v>
      </c>
    </row>
    <row r="16" spans="2:8" ht="15">
      <c r="B16" s="127" t="s">
        <v>251</v>
      </c>
      <c r="C16" s="127">
        <v>45268</v>
      </c>
      <c r="D16" s="125" t="s">
        <v>264</v>
      </c>
      <c r="E16" s="105" t="s">
        <v>23</v>
      </c>
      <c r="F16" s="105">
        <v>1</v>
      </c>
      <c r="G16" s="133"/>
      <c r="H16" s="130">
        <v>28.74</v>
      </c>
    </row>
    <row r="17" spans="2:8" ht="15">
      <c r="B17" s="127" t="s">
        <v>251</v>
      </c>
      <c r="C17" s="127">
        <v>21127</v>
      </c>
      <c r="D17" s="125" t="s">
        <v>265</v>
      </c>
      <c r="E17" s="105" t="s">
        <v>23</v>
      </c>
      <c r="F17" s="105">
        <v>4.2000000000000003E-2</v>
      </c>
      <c r="G17" s="133">
        <v>3.65</v>
      </c>
      <c r="H17" s="130">
        <v>0.15</v>
      </c>
    </row>
    <row r="19" spans="2:8" ht="25.5">
      <c r="B19" s="122" t="s">
        <v>293</v>
      </c>
      <c r="C19" s="123"/>
      <c r="D19" s="124" t="s">
        <v>292</v>
      </c>
      <c r="E19" s="122" t="s">
        <v>23</v>
      </c>
      <c r="F19" s="123"/>
      <c r="G19" s="132"/>
      <c r="H19" s="129">
        <f>SUM(H20:H25)</f>
        <v>3097</v>
      </c>
    </row>
    <row r="20" spans="2:8" ht="30">
      <c r="B20" s="127" t="s">
        <v>248</v>
      </c>
      <c r="C20" s="127">
        <v>92258</v>
      </c>
      <c r="D20" s="125" t="s">
        <v>287</v>
      </c>
      <c r="E20" s="105" t="s">
        <v>23</v>
      </c>
      <c r="F20" s="105">
        <v>1.63</v>
      </c>
      <c r="G20" s="133">
        <v>352.11</v>
      </c>
      <c r="H20" s="130">
        <f>ROUND(G20*F20,2)</f>
        <v>573.94000000000005</v>
      </c>
    </row>
    <row r="21" spans="2:8" ht="15">
      <c r="B21" s="127" t="s">
        <v>248</v>
      </c>
      <c r="C21" s="127">
        <v>88316</v>
      </c>
      <c r="D21" s="125" t="s">
        <v>38</v>
      </c>
      <c r="E21" s="105" t="s">
        <v>39</v>
      </c>
      <c r="F21" s="105">
        <v>1.073</v>
      </c>
      <c r="G21" s="133">
        <v>22.17</v>
      </c>
      <c r="H21" s="130">
        <f t="shared" ref="H21:H25" si="0">ROUND(G21*F21,2)</f>
        <v>23.79</v>
      </c>
    </row>
    <row r="22" spans="2:8" ht="15">
      <c r="B22" s="127" t="s">
        <v>248</v>
      </c>
      <c r="C22" s="127">
        <v>88278</v>
      </c>
      <c r="D22" s="125" t="s">
        <v>288</v>
      </c>
      <c r="E22" s="105" t="s">
        <v>39</v>
      </c>
      <c r="F22" s="105">
        <v>4.6500000000000004</v>
      </c>
      <c r="G22" s="133">
        <v>24.27</v>
      </c>
      <c r="H22" s="130">
        <f t="shared" si="0"/>
        <v>112.86</v>
      </c>
    </row>
    <row r="23" spans="2:8" ht="30">
      <c r="B23" s="127" t="s">
        <v>251</v>
      </c>
      <c r="C23" s="127">
        <v>40598</v>
      </c>
      <c r="D23" s="125" t="s">
        <v>289</v>
      </c>
      <c r="E23" s="105" t="s">
        <v>103</v>
      </c>
      <c r="F23" s="105">
        <v>201.46899999999999</v>
      </c>
      <c r="G23" s="133">
        <v>8.4499999999999993</v>
      </c>
      <c r="H23" s="130">
        <f t="shared" si="0"/>
        <v>1702.41</v>
      </c>
    </row>
    <row r="24" spans="2:8" ht="15">
      <c r="B24" s="127" t="s">
        <v>251</v>
      </c>
      <c r="C24" s="127">
        <v>10997</v>
      </c>
      <c r="D24" s="125" t="s">
        <v>290</v>
      </c>
      <c r="E24" s="105" t="s">
        <v>103</v>
      </c>
      <c r="F24" s="105">
        <v>0.85409999999999997</v>
      </c>
      <c r="G24" s="133">
        <v>29.5</v>
      </c>
      <c r="H24" s="130">
        <f t="shared" si="0"/>
        <v>25.2</v>
      </c>
    </row>
    <row r="25" spans="2:8" ht="15">
      <c r="B25" s="127" t="s">
        <v>251</v>
      </c>
      <c r="C25" s="127">
        <v>4777</v>
      </c>
      <c r="D25" s="125" t="s">
        <v>291</v>
      </c>
      <c r="E25" s="105" t="s">
        <v>103</v>
      </c>
      <c r="F25" s="105">
        <v>82.144999999999996</v>
      </c>
      <c r="G25" s="133">
        <v>8.02</v>
      </c>
      <c r="H25" s="130">
        <f t="shared" si="0"/>
        <v>658.8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5"/>
  <sheetViews>
    <sheetView view="pageBreakPreview" topLeftCell="B1" zoomScaleNormal="100" zoomScaleSheetLayoutView="100" workbookViewId="0">
      <selection activeCell="K32" sqref="K32"/>
    </sheetView>
  </sheetViews>
  <sheetFormatPr defaultRowHeight="15"/>
  <cols>
    <col min="1" max="1" width="22" style="40" bestFit="1" customWidth="1"/>
    <col min="2" max="2" width="54.33203125" style="40" customWidth="1"/>
    <col min="3" max="3" width="21" style="162" customWidth="1"/>
    <col min="4" max="4" width="21" style="42" customWidth="1"/>
    <col min="5" max="5" width="21" style="162" customWidth="1"/>
    <col min="6" max="6" width="21" style="42" customWidth="1"/>
    <col min="7" max="7" width="21" style="162" customWidth="1"/>
    <col min="8" max="8" width="21" style="42" customWidth="1"/>
    <col min="9" max="9" width="21" style="162" customWidth="1"/>
    <col min="10" max="10" width="21" style="42" customWidth="1"/>
    <col min="11" max="11" width="21" style="162" customWidth="1"/>
    <col min="12" max="12" width="21" style="42" customWidth="1"/>
    <col min="13" max="13" width="21" style="40" customWidth="1"/>
    <col min="14" max="14" width="12.6640625" style="40" customWidth="1"/>
    <col min="15" max="16384" width="9.33203125" style="40"/>
  </cols>
  <sheetData>
    <row r="1" spans="1:14" ht="45" customHeight="1">
      <c r="A1" s="232" t="s">
        <v>282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01"/>
      <c r="N1" s="202"/>
    </row>
    <row r="2" spans="1:14">
      <c r="A2" s="223" t="s">
        <v>283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03"/>
      <c r="N2" s="204"/>
    </row>
    <row r="3" spans="1:14">
      <c r="A3" s="220" t="s">
        <v>284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03"/>
      <c r="N3" s="204"/>
    </row>
    <row r="4" spans="1:14">
      <c r="A4" s="217" t="s">
        <v>285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03"/>
      <c r="N4" s="204"/>
    </row>
    <row r="5" spans="1:14">
      <c r="A5" s="207" t="s">
        <v>362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3"/>
      <c r="N5" s="204"/>
    </row>
    <row r="6" spans="1:14">
      <c r="A6" s="210"/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05"/>
      <c r="N6" s="206"/>
    </row>
    <row r="7" spans="1:14">
      <c r="A7" s="240" t="str">
        <f>'Orcamento Global'!A7:F7</f>
        <v>PROJETO: BARRACÃO TIPO 2 (396,00m²)</v>
      </c>
      <c r="B7" s="241"/>
      <c r="C7" s="241"/>
      <c r="D7" s="241"/>
      <c r="E7" s="241"/>
      <c r="F7" s="241"/>
      <c r="G7" s="241"/>
      <c r="H7" s="241"/>
      <c r="I7" s="241"/>
      <c r="J7" s="241"/>
      <c r="K7" s="241"/>
      <c r="L7" s="242"/>
      <c r="M7" s="119"/>
      <c r="N7" s="118"/>
    </row>
    <row r="8" spans="1:14">
      <c r="A8" s="237" t="str">
        <f>'Orcamento Global'!A8:F8</f>
        <v>LOCALIZAÇÃO: RUA MARIA LORENZETTI MATTIELLO - SANTIAGO DO SUL - SC</v>
      </c>
      <c r="B8" s="238"/>
      <c r="C8" s="238"/>
      <c r="D8" s="238"/>
      <c r="E8" s="238"/>
      <c r="F8" s="238"/>
      <c r="G8" s="238"/>
      <c r="H8" s="238"/>
      <c r="I8" s="238"/>
      <c r="J8" s="238"/>
      <c r="K8" s="238"/>
      <c r="L8" s="239"/>
      <c r="M8" s="135" t="s">
        <v>81</v>
      </c>
      <c r="N8" s="46">
        <v>0.2</v>
      </c>
    </row>
    <row r="9" spans="1:14">
      <c r="A9" s="234" t="str">
        <f>'Orcamento Global'!A9:F9</f>
        <v>TABELA REFERÊNCIA: 05/2025 - DESONERADO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6"/>
      <c r="M9" s="136"/>
      <c r="N9" s="47"/>
    </row>
    <row r="10" spans="1:14">
      <c r="A10" s="163"/>
      <c r="B10" s="164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4"/>
      <c r="N10" s="166"/>
    </row>
    <row r="11" spans="1:14" ht="15.75">
      <c r="A11" s="243" t="s">
        <v>100</v>
      </c>
      <c r="B11" s="244"/>
      <c r="C11" s="244"/>
      <c r="D11" s="244"/>
      <c r="E11" s="244"/>
      <c r="F11" s="244"/>
      <c r="G11" s="244"/>
      <c r="H11" s="244"/>
      <c r="I11" s="244"/>
      <c r="J11" s="244"/>
      <c r="K11" s="244"/>
      <c r="L11" s="244"/>
      <c r="M11" s="244"/>
      <c r="N11" s="245"/>
    </row>
    <row r="12" spans="1:14" ht="15.75">
      <c r="A12" s="229" t="s">
        <v>2</v>
      </c>
      <c r="B12" s="229" t="s">
        <v>4</v>
      </c>
      <c r="C12" s="229" t="s">
        <v>9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 t="s">
        <v>3</v>
      </c>
      <c r="N12" s="229"/>
    </row>
    <row r="13" spans="1:14" ht="15.75">
      <c r="A13" s="229"/>
      <c r="B13" s="229"/>
      <c r="C13" s="229" t="s">
        <v>10</v>
      </c>
      <c r="D13" s="229"/>
      <c r="E13" s="229" t="s">
        <v>11</v>
      </c>
      <c r="F13" s="229"/>
      <c r="G13" s="229" t="s">
        <v>12</v>
      </c>
      <c r="H13" s="229"/>
      <c r="I13" s="229" t="s">
        <v>13</v>
      </c>
      <c r="J13" s="229"/>
      <c r="K13" s="229" t="s">
        <v>14</v>
      </c>
      <c r="L13" s="229"/>
      <c r="M13" s="229"/>
      <c r="N13" s="229"/>
    </row>
    <row r="14" spans="1:14" ht="15.75">
      <c r="A14" s="229"/>
      <c r="B14" s="229"/>
      <c r="C14" s="43" t="s">
        <v>15</v>
      </c>
      <c r="D14" s="160" t="s">
        <v>16</v>
      </c>
      <c r="E14" s="43" t="s">
        <v>15</v>
      </c>
      <c r="F14" s="160" t="s">
        <v>16</v>
      </c>
      <c r="G14" s="43" t="s">
        <v>15</v>
      </c>
      <c r="H14" s="160" t="s">
        <v>16</v>
      </c>
      <c r="I14" s="43" t="s">
        <v>15</v>
      </c>
      <c r="J14" s="160" t="s">
        <v>16</v>
      </c>
      <c r="K14" s="43" t="s">
        <v>15</v>
      </c>
      <c r="L14" s="160" t="s">
        <v>16</v>
      </c>
      <c r="M14" s="104" t="s">
        <v>15</v>
      </c>
      <c r="N14" s="104" t="s">
        <v>16</v>
      </c>
    </row>
    <row r="15" spans="1:14" ht="21" customHeight="1">
      <c r="A15" s="167">
        <v>1</v>
      </c>
      <c r="B15" s="157" t="str">
        <f>'Orcamento Global'!C12</f>
        <v>SERVIÇOS INICIAIS</v>
      </c>
      <c r="C15" s="39">
        <f>$M15*D15</f>
        <v>0</v>
      </c>
      <c r="D15" s="41">
        <v>1</v>
      </c>
      <c r="E15" s="39">
        <f t="shared" ref="E15:E27" si="0">$M15*F15</f>
        <v>0</v>
      </c>
      <c r="F15" s="41"/>
      <c r="G15" s="39">
        <f t="shared" ref="G15:G27" si="1">$M15*H15</f>
        <v>0</v>
      </c>
      <c r="H15" s="41"/>
      <c r="I15" s="39">
        <f t="shared" ref="I15" si="2">$M15*J15</f>
        <v>0</v>
      </c>
      <c r="J15" s="41"/>
      <c r="K15" s="39">
        <f t="shared" ref="K15" si="3">$M15*L15</f>
        <v>0</v>
      </c>
      <c r="L15" s="186"/>
      <c r="M15" s="158">
        <f>'Orcamento Global'!H12</f>
        <v>0</v>
      </c>
      <c r="N15" s="168">
        <f t="shared" ref="N15:N27" si="4">SUM(D15,F15,H15,J15,L15)</f>
        <v>1</v>
      </c>
    </row>
    <row r="16" spans="1:14" ht="21" customHeight="1">
      <c r="A16" s="167">
        <f>1+A15</f>
        <v>2</v>
      </c>
      <c r="B16" s="157" t="str">
        <f>'Orcamento Global'!C16</f>
        <v>ADMINISTRAÇÃO DE OBRAS</v>
      </c>
      <c r="C16" s="39">
        <f t="shared" ref="C16:C27" si="5">M16*D16</f>
        <v>0</v>
      </c>
      <c r="D16" s="41">
        <v>0.2</v>
      </c>
      <c r="E16" s="39">
        <f t="shared" si="0"/>
        <v>0</v>
      </c>
      <c r="F16" s="41">
        <v>0.2</v>
      </c>
      <c r="G16" s="39">
        <f t="shared" si="1"/>
        <v>0</v>
      </c>
      <c r="H16" s="41">
        <v>0.2</v>
      </c>
      <c r="I16" s="39">
        <f t="shared" ref="I16" si="6">$M16*J16</f>
        <v>0</v>
      </c>
      <c r="J16" s="41">
        <v>0.2</v>
      </c>
      <c r="K16" s="39">
        <f t="shared" ref="K16" si="7">$M16*L16</f>
        <v>0</v>
      </c>
      <c r="L16" s="186">
        <v>0.2</v>
      </c>
      <c r="M16" s="158">
        <f>'Orcamento Global'!H16</f>
        <v>0</v>
      </c>
      <c r="N16" s="168">
        <f t="shared" si="4"/>
        <v>1</v>
      </c>
    </row>
    <row r="17" spans="1:14" ht="21" customHeight="1">
      <c r="A17" s="167">
        <f t="shared" ref="A17:A26" si="8">1+A16</f>
        <v>3</v>
      </c>
      <c r="B17" s="157" t="str">
        <f>'Orcamento Global'!C21</f>
        <v>FUNDAÇÃO E ESTRUTURA</v>
      </c>
      <c r="C17" s="39">
        <f t="shared" si="5"/>
        <v>0</v>
      </c>
      <c r="D17" s="41">
        <v>0.2</v>
      </c>
      <c r="E17" s="39">
        <f t="shared" si="0"/>
        <v>0</v>
      </c>
      <c r="F17" s="41">
        <v>0.4</v>
      </c>
      <c r="G17" s="39">
        <f t="shared" si="1"/>
        <v>0</v>
      </c>
      <c r="H17" s="41">
        <v>0.4</v>
      </c>
      <c r="I17" s="39">
        <f t="shared" ref="I17" si="9">$M17*J17</f>
        <v>0</v>
      </c>
      <c r="J17" s="41"/>
      <c r="K17" s="39">
        <f t="shared" ref="K17" si="10">$M17*L17</f>
        <v>0</v>
      </c>
      <c r="L17" s="186"/>
      <c r="M17" s="158">
        <f>'Orcamento Global'!H21</f>
        <v>0</v>
      </c>
      <c r="N17" s="168">
        <f t="shared" si="4"/>
        <v>1</v>
      </c>
    </row>
    <row r="18" spans="1:14" ht="21" customHeight="1">
      <c r="A18" s="169">
        <f t="shared" si="8"/>
        <v>4</v>
      </c>
      <c r="B18" s="157" t="str">
        <f>'Orcamento Global'!C34</f>
        <v>ALVENARIA E REVESTIMENTO PAREDES</v>
      </c>
      <c r="C18" s="39">
        <f t="shared" si="5"/>
        <v>0</v>
      </c>
      <c r="D18" s="41"/>
      <c r="E18" s="39">
        <f t="shared" si="0"/>
        <v>0</v>
      </c>
      <c r="F18" s="186">
        <v>0.2</v>
      </c>
      <c r="G18" s="39">
        <f t="shared" si="1"/>
        <v>0</v>
      </c>
      <c r="H18" s="41">
        <v>0.4</v>
      </c>
      <c r="I18" s="39">
        <f t="shared" ref="I18" si="11">$M18*J18</f>
        <v>0</v>
      </c>
      <c r="J18" s="41">
        <v>0.4</v>
      </c>
      <c r="K18" s="39">
        <f t="shared" ref="K18" si="12">$M18*L18</f>
        <v>0</v>
      </c>
      <c r="L18" s="186"/>
      <c r="M18" s="159">
        <f>'Orcamento Global'!H34</f>
        <v>0</v>
      </c>
      <c r="N18" s="170">
        <f t="shared" si="4"/>
        <v>1</v>
      </c>
    </row>
    <row r="19" spans="1:14" ht="21" customHeight="1">
      <c r="A19" s="167">
        <f t="shared" si="8"/>
        <v>5</v>
      </c>
      <c r="B19" s="157" t="str">
        <f>'Orcamento Global'!C41</f>
        <v>COBERTURA</v>
      </c>
      <c r="C19" s="39">
        <f t="shared" si="5"/>
        <v>0</v>
      </c>
      <c r="D19" s="41"/>
      <c r="E19" s="39">
        <f t="shared" si="0"/>
        <v>0</v>
      </c>
      <c r="F19" s="41"/>
      <c r="G19" s="39">
        <f t="shared" si="1"/>
        <v>0</v>
      </c>
      <c r="H19" s="186">
        <v>0.4</v>
      </c>
      <c r="I19" s="39">
        <f t="shared" ref="I19" si="13">$M19*J19</f>
        <v>0</v>
      </c>
      <c r="J19" s="41">
        <v>0.4</v>
      </c>
      <c r="K19" s="39">
        <f t="shared" ref="K19" si="14">$M19*L19</f>
        <v>0</v>
      </c>
      <c r="L19" s="186">
        <v>0.2</v>
      </c>
      <c r="M19" s="158">
        <f>'Orcamento Global'!H41</f>
        <v>0</v>
      </c>
      <c r="N19" s="168">
        <f t="shared" si="4"/>
        <v>1</v>
      </c>
    </row>
    <row r="20" spans="1:14" ht="21" customHeight="1">
      <c r="A20" s="167">
        <f t="shared" si="8"/>
        <v>6</v>
      </c>
      <c r="B20" s="157" t="str">
        <f>'Orcamento Global'!C47</f>
        <v>DRENAGEM PLUVIAL</v>
      </c>
      <c r="C20" s="39">
        <f t="shared" si="5"/>
        <v>0</v>
      </c>
      <c r="D20" s="41"/>
      <c r="E20" s="39">
        <f t="shared" si="0"/>
        <v>0</v>
      </c>
      <c r="F20" s="41"/>
      <c r="G20" s="39">
        <f t="shared" si="1"/>
        <v>0</v>
      </c>
      <c r="H20" s="41"/>
      <c r="I20" s="39">
        <f t="shared" ref="I20" si="15">$M20*J20</f>
        <v>0</v>
      </c>
      <c r="J20" s="41">
        <v>0.5</v>
      </c>
      <c r="K20" s="39">
        <f t="shared" ref="K20" si="16">$M20*L20</f>
        <v>0</v>
      </c>
      <c r="L20" s="186">
        <v>0.5</v>
      </c>
      <c r="M20" s="158">
        <f>'Orcamento Global'!H47</f>
        <v>0</v>
      </c>
      <c r="N20" s="168">
        <f t="shared" si="4"/>
        <v>1</v>
      </c>
    </row>
    <row r="21" spans="1:14" ht="21" customHeight="1">
      <c r="A21" s="167">
        <f t="shared" si="8"/>
        <v>7</v>
      </c>
      <c r="B21" s="157" t="str">
        <f>'Orcamento Global'!C59</f>
        <v>PAVIMENTAÇÃO</v>
      </c>
      <c r="C21" s="39">
        <f t="shared" si="5"/>
        <v>0</v>
      </c>
      <c r="D21" s="41"/>
      <c r="E21" s="39">
        <f t="shared" si="0"/>
        <v>0</v>
      </c>
      <c r="F21" s="41">
        <v>0.4</v>
      </c>
      <c r="G21" s="39">
        <f t="shared" si="1"/>
        <v>0</v>
      </c>
      <c r="H21" s="41">
        <v>0.4</v>
      </c>
      <c r="I21" s="39">
        <f t="shared" ref="I21" si="17">$M21*J21</f>
        <v>0</v>
      </c>
      <c r="J21" s="41">
        <v>0.2</v>
      </c>
      <c r="K21" s="39">
        <f t="shared" ref="K21" si="18">$M21*L21</f>
        <v>0</v>
      </c>
      <c r="L21" s="186"/>
      <c r="M21" s="158">
        <f>'Orcamento Global'!H59</f>
        <v>0</v>
      </c>
      <c r="N21" s="168">
        <f t="shared" si="4"/>
        <v>1</v>
      </c>
    </row>
    <row r="22" spans="1:14" ht="21" customHeight="1">
      <c r="A22" s="167">
        <f t="shared" si="8"/>
        <v>8</v>
      </c>
      <c r="B22" s="157" t="str">
        <f>'Orcamento Global'!C66</f>
        <v>ESQUADRIAS</v>
      </c>
      <c r="C22" s="39">
        <f t="shared" si="5"/>
        <v>0</v>
      </c>
      <c r="D22" s="41"/>
      <c r="E22" s="39">
        <f t="shared" si="0"/>
        <v>0</v>
      </c>
      <c r="F22" s="41"/>
      <c r="G22" s="39">
        <f t="shared" si="1"/>
        <v>0</v>
      </c>
      <c r="H22" s="41">
        <v>0.4</v>
      </c>
      <c r="I22" s="39">
        <f t="shared" ref="I22" si="19">$M22*J22</f>
        <v>0</v>
      </c>
      <c r="J22" s="41">
        <v>0.4</v>
      </c>
      <c r="K22" s="39">
        <f t="shared" ref="K22" si="20">$M22*L22</f>
        <v>0</v>
      </c>
      <c r="L22" s="186">
        <v>0.2</v>
      </c>
      <c r="M22" s="158">
        <f>'Orcamento Global'!H66</f>
        <v>0</v>
      </c>
      <c r="N22" s="168">
        <f t="shared" si="4"/>
        <v>1</v>
      </c>
    </row>
    <row r="23" spans="1:14" ht="21" customHeight="1">
      <c r="A23" s="167">
        <f t="shared" si="8"/>
        <v>9</v>
      </c>
      <c r="B23" s="157" t="str">
        <f>'Orcamento Global'!C75</f>
        <v>PINTURA EXTERNA</v>
      </c>
      <c r="C23" s="39">
        <f t="shared" si="5"/>
        <v>0</v>
      </c>
      <c r="D23" s="41"/>
      <c r="E23" s="39">
        <f t="shared" si="0"/>
        <v>0</v>
      </c>
      <c r="F23" s="41"/>
      <c r="G23" s="39">
        <f t="shared" si="1"/>
        <v>0</v>
      </c>
      <c r="H23" s="41"/>
      <c r="I23" s="39">
        <f t="shared" ref="I23" si="21">$M23*J23</f>
        <v>0</v>
      </c>
      <c r="J23" s="41">
        <v>0.5</v>
      </c>
      <c r="K23" s="39">
        <f t="shared" ref="K23" si="22">$M23*L23</f>
        <v>0</v>
      </c>
      <c r="L23" s="186">
        <v>0.5</v>
      </c>
      <c r="M23" s="158">
        <f>'Orcamento Global'!H75</f>
        <v>0</v>
      </c>
      <c r="N23" s="168">
        <f t="shared" si="4"/>
        <v>1</v>
      </c>
    </row>
    <row r="24" spans="1:14" ht="21" customHeight="1">
      <c r="A24" s="167">
        <f t="shared" si="8"/>
        <v>10</v>
      </c>
      <c r="B24" s="157" t="str">
        <f>'Orcamento Global'!C79</f>
        <v>INSTALAÇÕES ELÉTRICAS</v>
      </c>
      <c r="C24" s="39">
        <f t="shared" si="5"/>
        <v>0</v>
      </c>
      <c r="D24" s="41"/>
      <c r="E24" s="39">
        <f t="shared" si="0"/>
        <v>0</v>
      </c>
      <c r="F24" s="41">
        <v>0.2</v>
      </c>
      <c r="G24" s="39">
        <f t="shared" si="1"/>
        <v>0</v>
      </c>
      <c r="H24" s="41">
        <v>0.5</v>
      </c>
      <c r="I24" s="39">
        <f t="shared" ref="I24" si="23">$M24*J24</f>
        <v>0</v>
      </c>
      <c r="J24" s="41">
        <v>0.3</v>
      </c>
      <c r="K24" s="39">
        <f t="shared" ref="K24" si="24">$M24*L24</f>
        <v>0</v>
      </c>
      <c r="L24" s="186"/>
      <c r="M24" s="158">
        <f>'Orcamento Global'!H79</f>
        <v>0</v>
      </c>
      <c r="N24" s="168">
        <f t="shared" si="4"/>
        <v>1</v>
      </c>
    </row>
    <row r="25" spans="1:14" ht="21" customHeight="1">
      <c r="A25" s="167">
        <f t="shared" si="8"/>
        <v>11</v>
      </c>
      <c r="B25" s="157" t="str">
        <f>'Orcamento Global'!C99</f>
        <v>INSTALAÇÕES HIDROSSANITÁRIAS</v>
      </c>
      <c r="C25" s="39">
        <f t="shared" si="5"/>
        <v>0</v>
      </c>
      <c r="D25" s="41"/>
      <c r="E25" s="39">
        <f t="shared" si="0"/>
        <v>0</v>
      </c>
      <c r="F25" s="41">
        <v>0.2</v>
      </c>
      <c r="G25" s="39">
        <f t="shared" si="1"/>
        <v>0</v>
      </c>
      <c r="H25" s="41">
        <v>0.4</v>
      </c>
      <c r="I25" s="39">
        <f t="shared" ref="I25" si="25">$M25*J25</f>
        <v>0</v>
      </c>
      <c r="J25" s="41">
        <v>0.4</v>
      </c>
      <c r="K25" s="39">
        <f t="shared" ref="K25" si="26">$M25*L25</f>
        <v>0</v>
      </c>
      <c r="L25" s="186"/>
      <c r="M25" s="158">
        <f>'Orcamento Global'!H99</f>
        <v>0</v>
      </c>
      <c r="N25" s="168">
        <f t="shared" si="4"/>
        <v>1</v>
      </c>
    </row>
    <row r="26" spans="1:14" ht="21" customHeight="1">
      <c r="A26" s="167">
        <f t="shared" si="8"/>
        <v>12</v>
      </c>
      <c r="B26" s="157" t="str">
        <f>'Orcamento Global'!C132</f>
        <v>PREVENTIVO CONTRA INCÊNDIO (PPCI)</v>
      </c>
      <c r="C26" s="39">
        <f t="shared" si="5"/>
        <v>0</v>
      </c>
      <c r="D26" s="41"/>
      <c r="E26" s="39">
        <f t="shared" si="0"/>
        <v>0</v>
      </c>
      <c r="F26" s="41"/>
      <c r="G26" s="39">
        <f t="shared" si="1"/>
        <v>0</v>
      </c>
      <c r="H26" s="41"/>
      <c r="I26" s="39">
        <f t="shared" ref="I26:I27" si="27">$M26*J26</f>
        <v>0</v>
      </c>
      <c r="J26" s="41"/>
      <c r="K26" s="39">
        <f t="shared" ref="K26:K27" si="28">$M26*L26</f>
        <v>0</v>
      </c>
      <c r="L26" s="186">
        <v>1</v>
      </c>
      <c r="M26" s="158">
        <f>'Orcamento Global'!H132</f>
        <v>0</v>
      </c>
      <c r="N26" s="168">
        <f t="shared" si="4"/>
        <v>1</v>
      </c>
    </row>
    <row r="27" spans="1:14" ht="21" customHeight="1">
      <c r="A27" s="167">
        <v>13</v>
      </c>
      <c r="B27" s="157" t="str">
        <f>'Orcamento Global'!C138</f>
        <v>ENTREGA DA OBRA</v>
      </c>
      <c r="C27" s="39">
        <f t="shared" si="5"/>
        <v>0</v>
      </c>
      <c r="D27" s="41"/>
      <c r="E27" s="39">
        <f t="shared" si="0"/>
        <v>0</v>
      </c>
      <c r="F27" s="41"/>
      <c r="G27" s="39">
        <f t="shared" si="1"/>
        <v>0</v>
      </c>
      <c r="H27" s="41"/>
      <c r="I27" s="39">
        <f t="shared" si="27"/>
        <v>0</v>
      </c>
      <c r="J27" s="41"/>
      <c r="K27" s="39">
        <f t="shared" si="28"/>
        <v>0</v>
      </c>
      <c r="L27" s="186">
        <v>1</v>
      </c>
      <c r="M27" s="158">
        <f>'Orcamento Global'!H138</f>
        <v>0</v>
      </c>
      <c r="N27" s="168">
        <f t="shared" si="4"/>
        <v>1</v>
      </c>
    </row>
    <row r="28" spans="1:14" ht="15.75">
      <c r="A28" s="230" t="s">
        <v>17</v>
      </c>
      <c r="B28" s="230"/>
      <c r="C28" s="161">
        <f>SUM(C15:C26)</f>
        <v>0</v>
      </c>
      <c r="D28" s="44" t="e">
        <f>C28/$M$28</f>
        <v>#DIV/0!</v>
      </c>
      <c r="E28" s="161">
        <f>SUM(E15:E26)</f>
        <v>0</v>
      </c>
      <c r="F28" s="44" t="e">
        <f>E28/$M$28</f>
        <v>#DIV/0!</v>
      </c>
      <c r="G28" s="161">
        <f>SUM(G15:G26)</f>
        <v>0</v>
      </c>
      <c r="H28" s="44" t="e">
        <f>G28/$M$28</f>
        <v>#DIV/0!</v>
      </c>
      <c r="I28" s="161">
        <f>SUM(I15:I26)</f>
        <v>0</v>
      </c>
      <c r="J28" s="44" t="e">
        <f>I28/$M$28</f>
        <v>#DIV/0!</v>
      </c>
      <c r="K28" s="161">
        <f>SUM(K15:K27)</f>
        <v>0</v>
      </c>
      <c r="L28" s="44" t="e">
        <f>K28/$M$28</f>
        <v>#DIV/0!</v>
      </c>
      <c r="M28" s="43">
        <f>SUM(M15:M27)</f>
        <v>0</v>
      </c>
      <c r="N28" s="171">
        <v>1</v>
      </c>
    </row>
    <row r="29" spans="1:14" ht="15.75">
      <c r="A29" s="231" t="s">
        <v>18</v>
      </c>
      <c r="B29" s="231"/>
      <c r="C29" s="183">
        <f>C28</f>
        <v>0</v>
      </c>
      <c r="D29" s="182" t="e">
        <f>D28</f>
        <v>#DIV/0!</v>
      </c>
      <c r="E29" s="183">
        <f t="shared" ref="E29:L29" si="29">C29+E28</f>
        <v>0</v>
      </c>
      <c r="F29" s="182" t="e">
        <f t="shared" si="29"/>
        <v>#DIV/0!</v>
      </c>
      <c r="G29" s="183">
        <f>E29+G28</f>
        <v>0</v>
      </c>
      <c r="H29" s="182" t="e">
        <f>F29+H28</f>
        <v>#DIV/0!</v>
      </c>
      <c r="I29" s="183">
        <f t="shared" si="29"/>
        <v>0</v>
      </c>
      <c r="J29" s="182" t="e">
        <f t="shared" si="29"/>
        <v>#DIV/0!</v>
      </c>
      <c r="K29" s="183">
        <f t="shared" si="29"/>
        <v>0</v>
      </c>
      <c r="L29" s="182" t="e">
        <f t="shared" si="29"/>
        <v>#DIV/0!</v>
      </c>
      <c r="M29" s="184"/>
      <c r="N29" s="184"/>
    </row>
    <row r="30" spans="1:14" ht="15" customHeight="1">
      <c r="A30" s="81" t="s">
        <v>20</v>
      </c>
      <c r="B30" s="82"/>
      <c r="C30" s="82"/>
      <c r="D30" s="187"/>
      <c r="E30" s="188"/>
      <c r="F30" s="189"/>
      <c r="G30" s="190"/>
      <c r="H30" s="191"/>
      <c r="I30" s="192"/>
      <c r="J30" s="193"/>
      <c r="K30" s="192"/>
      <c r="L30" s="193"/>
      <c r="M30" s="194"/>
      <c r="N30" s="195"/>
    </row>
    <row r="31" spans="1:14" ht="56.25" customHeight="1">
      <c r="A31" s="85" t="s">
        <v>98</v>
      </c>
      <c r="B31" s="149"/>
      <c r="C31" s="149"/>
      <c r="D31" s="200"/>
      <c r="E31" s="200"/>
      <c r="F31" s="200"/>
      <c r="G31" s="152"/>
      <c r="H31" s="173"/>
      <c r="J31" s="153"/>
      <c r="L31" s="173"/>
      <c r="M31" s="174"/>
      <c r="N31" s="175"/>
    </row>
    <row r="32" spans="1:14" ht="15" customHeight="1">
      <c r="A32" s="86"/>
      <c r="B32" s="153"/>
      <c r="C32" s="153"/>
      <c r="D32" s="200"/>
      <c r="E32" s="200"/>
      <c r="F32" s="200"/>
      <c r="G32" s="152"/>
      <c r="H32" s="173"/>
      <c r="I32" s="197" t="s">
        <v>95</v>
      </c>
      <c r="J32" s="149"/>
      <c r="K32" s="197" t="s">
        <v>357</v>
      </c>
      <c r="L32" s="173"/>
      <c r="M32" s="176"/>
      <c r="N32" s="177"/>
    </row>
    <row r="33" spans="1:14" ht="15" customHeight="1">
      <c r="A33" s="87"/>
      <c r="B33" s="153"/>
      <c r="C33" s="172"/>
      <c r="D33" s="173"/>
      <c r="E33" s="172"/>
      <c r="F33" s="173"/>
      <c r="G33" s="152"/>
      <c r="H33" s="173"/>
      <c r="I33" s="156" t="s">
        <v>96</v>
      </c>
      <c r="J33" s="149"/>
      <c r="K33" s="156" t="s">
        <v>358</v>
      </c>
      <c r="L33" s="173"/>
      <c r="M33" s="176"/>
      <c r="N33" s="177"/>
    </row>
    <row r="34" spans="1:14" ht="20.25" customHeight="1">
      <c r="A34" s="87"/>
      <c r="B34" s="149"/>
      <c r="C34" s="172"/>
      <c r="D34" s="173"/>
      <c r="E34" s="172"/>
      <c r="F34" s="173"/>
      <c r="G34" s="152"/>
      <c r="H34" s="185"/>
      <c r="I34" s="156" t="s">
        <v>97</v>
      </c>
      <c r="J34" s="173"/>
      <c r="K34" s="156" t="s">
        <v>22</v>
      </c>
      <c r="L34" s="173"/>
      <c r="M34" s="176"/>
      <c r="N34" s="177"/>
    </row>
    <row r="35" spans="1:14">
      <c r="A35" s="88"/>
      <c r="B35" s="89"/>
      <c r="C35" s="179"/>
      <c r="D35" s="180"/>
      <c r="E35" s="179"/>
      <c r="F35" s="180"/>
      <c r="G35" s="91"/>
      <c r="H35" s="196"/>
      <c r="I35" s="179"/>
      <c r="J35" s="180"/>
      <c r="K35" s="179"/>
      <c r="L35" s="180"/>
      <c r="M35" s="178"/>
      <c r="N35" s="181"/>
    </row>
  </sheetData>
  <mergeCells count="23">
    <mergeCell ref="A1:L1"/>
    <mergeCell ref="A9:L9"/>
    <mergeCell ref="A8:L8"/>
    <mergeCell ref="A7:L7"/>
    <mergeCell ref="A11:N11"/>
    <mergeCell ref="A5:L6"/>
    <mergeCell ref="A4:L4"/>
    <mergeCell ref="A3:L3"/>
    <mergeCell ref="A2:L2"/>
    <mergeCell ref="M1:N6"/>
    <mergeCell ref="K13:L13"/>
    <mergeCell ref="D31:F31"/>
    <mergeCell ref="D32:F32"/>
    <mergeCell ref="M12:N13"/>
    <mergeCell ref="A28:B28"/>
    <mergeCell ref="A29:B29"/>
    <mergeCell ref="B12:B14"/>
    <mergeCell ref="A12:A14"/>
    <mergeCell ref="C12:L12"/>
    <mergeCell ref="C13:D13"/>
    <mergeCell ref="E13:F13"/>
    <mergeCell ref="G13:H13"/>
    <mergeCell ref="I13:J13"/>
  </mergeCells>
  <pageMargins left="0.51181102362204722" right="0.51181102362204722" top="0.59055118110236227" bottom="0.39370078740157483" header="0.31496062992125984" footer="0.31496062992125984"/>
  <pageSetup paperSize="9" scale="46" fitToHeight="0" orientation="landscape" r:id="rId1"/>
  <headerFooter>
    <oddFooter>&amp;RPágina 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Orcamento Global</vt:lpstr>
      <vt:lpstr>COMPOSIÇÕES</vt:lpstr>
      <vt:lpstr>COMPOSIÇÕES NOVAS</vt:lpstr>
      <vt:lpstr>Cronograma Global</vt:lpstr>
      <vt:lpstr>'Cronograma Global'!Area_de_impressao</vt:lpstr>
      <vt:lpstr>'Orcamento Global'!Area_de_impressao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1969_2.pdf</dc:title>
  <dc:creator>Infraestrutura ADR</dc:creator>
  <cp:lastModifiedBy>Cliente</cp:lastModifiedBy>
  <cp:lastPrinted>2025-08-21T18:14:45Z</cp:lastPrinted>
  <dcterms:created xsi:type="dcterms:W3CDTF">2017-03-29T20:03:18Z</dcterms:created>
  <dcterms:modified xsi:type="dcterms:W3CDTF">2025-08-26T18:35:29Z</dcterms:modified>
</cp:coreProperties>
</file>