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QUIVOS COMPARTILHADOS LICITACAO\FASE INTERNA - 2026\LIMPEZA DE RUA\DOCUMENTOS RETIFICADOS\"/>
    </mc:Choice>
  </mc:AlternateContent>
  <xr:revisionPtr revIDLastSave="0" documentId="8_{5CA85997-BDE9-4BCC-A415-73150E6B052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ILHA DE CUSTO" sheetId="4" r:id="rId1"/>
    <sheet name="UNIFORMES E EPIs" sheetId="2" r:id="rId2"/>
    <sheet name="EQUIPAMENTOS E INSUMOS" sheetId="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E13" i="7"/>
  <c r="E16" i="7"/>
  <c r="E15" i="7"/>
  <c r="E12" i="7"/>
  <c r="F12" i="7" s="1"/>
  <c r="E14" i="7"/>
  <c r="E17" i="7"/>
  <c r="C29" i="7"/>
  <c r="D29" i="7"/>
  <c r="D28" i="7"/>
  <c r="D27" i="7"/>
  <c r="E26" i="7"/>
  <c r="E25" i="7"/>
  <c r="F25" i="7" s="1"/>
  <c r="E24" i="7"/>
  <c r="F24" i="7" s="1"/>
  <c r="F26" i="7" l="1"/>
  <c r="E29" i="7"/>
  <c r="F29" i="7" s="1"/>
  <c r="C27" i="7"/>
  <c r="E27" i="7" s="1"/>
  <c r="F27" i="7" s="1"/>
  <c r="C28" i="7"/>
  <c r="E28" i="7" s="1"/>
  <c r="F28" i="7" s="1"/>
  <c r="F30" i="7" l="1"/>
  <c r="E30" i="7"/>
  <c r="F17" i="7" l="1"/>
  <c r="D9" i="7"/>
  <c r="F9" i="7" s="1"/>
  <c r="F13" i="7"/>
  <c r="F14" i="7"/>
  <c r="F15" i="7"/>
  <c r="F16" i="7"/>
  <c r="E4" i="7"/>
  <c r="F4" i="7" s="1"/>
  <c r="F7" i="7"/>
  <c r="E40" i="2"/>
  <c r="E14" i="2"/>
  <c r="E27" i="2"/>
  <c r="F39" i="2"/>
  <c r="G39" i="2" s="1"/>
  <c r="F38" i="2"/>
  <c r="G38" i="2" s="1"/>
  <c r="F37" i="2"/>
  <c r="G37" i="2" s="1"/>
  <c r="F26" i="2"/>
  <c r="G26" i="2" s="1"/>
  <c r="F25" i="2"/>
  <c r="G25" i="2" s="1"/>
  <c r="F24" i="2"/>
  <c r="G24" i="2" s="1"/>
  <c r="F11" i="2"/>
  <c r="G11" i="2" s="1"/>
  <c r="F12" i="2"/>
  <c r="G12" i="2" s="1"/>
  <c r="F13" i="2"/>
  <c r="G13" i="2" s="1"/>
  <c r="F18" i="7" l="1"/>
  <c r="F32" i="7" s="1"/>
  <c r="C97" i="4"/>
  <c r="C80" i="4"/>
  <c r="C68" i="4"/>
  <c r="C69" i="4" s="1"/>
  <c r="D52" i="4"/>
  <c r="C40" i="4"/>
  <c r="C26" i="4"/>
  <c r="C25" i="4"/>
  <c r="D18" i="4"/>
  <c r="D19" i="4" s="1"/>
  <c r="E17" i="4"/>
  <c r="D14" i="4"/>
  <c r="E14" i="4" s="1"/>
  <c r="E13" i="4"/>
  <c r="D10" i="4"/>
  <c r="D11" i="4" s="1"/>
  <c r="E9" i="4"/>
  <c r="C28" i="4" l="1"/>
  <c r="E15" i="4"/>
  <c r="D86" i="4"/>
  <c r="E47" i="4"/>
  <c r="E52" i="4" s="1"/>
  <c r="D58" i="4" s="1"/>
  <c r="E10" i="4"/>
  <c r="E11" i="4" s="1"/>
  <c r="D15" i="4"/>
  <c r="E18" i="4"/>
  <c r="E19" i="4" s="1"/>
  <c r="E20" i="4" l="1"/>
  <c r="D77" i="4" s="1"/>
  <c r="D37" i="4" l="1"/>
  <c r="D68" i="4"/>
  <c r="D79" i="4"/>
  <c r="D32" i="4"/>
  <c r="D35" i="4"/>
  <c r="D38" i="4"/>
  <c r="D40" i="4"/>
  <c r="D57" i="4" s="1"/>
  <c r="D75" i="4"/>
  <c r="D66" i="4"/>
  <c r="D36" i="4"/>
  <c r="D39" i="4"/>
  <c r="D63" i="4"/>
  <c r="D80" i="4"/>
  <c r="D104" i="4" s="1"/>
  <c r="D28" i="4"/>
  <c r="D56" i="4" s="1"/>
  <c r="D26" i="4"/>
  <c r="D65" i="4"/>
  <c r="D76" i="4"/>
  <c r="D74" i="4"/>
  <c r="D33" i="4"/>
  <c r="D67" i="4"/>
  <c r="D25" i="4"/>
  <c r="D64" i="4"/>
  <c r="D27" i="4"/>
  <c r="D101" i="4"/>
  <c r="D78" i="4"/>
  <c r="D34" i="4"/>
  <c r="D59" i="4" l="1"/>
  <c r="D102" i="4" s="1"/>
  <c r="D69" i="4"/>
  <c r="D103" i="4" s="1"/>
  <c r="F5" i="2" l="1"/>
  <c r="G5" i="2" s="1"/>
  <c r="F6" i="2"/>
  <c r="G6" i="2" s="1"/>
  <c r="F7" i="2"/>
  <c r="G7" i="2" s="1"/>
  <c r="F8" i="2"/>
  <c r="G8" i="2" s="1"/>
  <c r="F9" i="2"/>
  <c r="G9" i="2" s="1"/>
  <c r="F10" i="2"/>
  <c r="G10" i="2" s="1"/>
  <c r="F17" i="2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30" i="2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4" i="2"/>
  <c r="G4" i="2" l="1"/>
  <c r="G14" i="2" s="1"/>
  <c r="F15" i="2" s="1"/>
  <c r="F14" i="2"/>
  <c r="G30" i="2"/>
  <c r="G40" i="2" s="1"/>
  <c r="F41" i="2" s="1"/>
  <c r="F40" i="2"/>
  <c r="F27" i="2"/>
  <c r="G17" i="2"/>
  <c r="G27" i="2" l="1"/>
  <c r="F28" i="2" s="1"/>
  <c r="E43" i="2" s="1"/>
  <c r="D85" i="4" s="1"/>
  <c r="D88" i="4" s="1"/>
  <c r="D105" i="4" l="1"/>
  <c r="D106" i="4" s="1"/>
  <c r="D92" i="4"/>
  <c r="D93" i="4" s="1"/>
  <c r="D95" i="4" s="1"/>
  <c r="D96" i="4" l="1"/>
  <c r="D97" i="4" s="1"/>
  <c r="D107" i="4" s="1"/>
  <c r="D108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Silas</author>
    <author>Silas Santos</author>
    <author>Basileu A.. Martinez</author>
  </authors>
  <commentList>
    <comment ref="B24" authorId="0" shapeId="0" xr:uid="{00000000-0006-0000-0300-000001000000}">
      <text>
        <r>
          <rPr>
            <sz val="9"/>
            <color indexed="81"/>
            <rFont val="Segoe UI"/>
            <family val="2"/>
          </rPr>
          <t>VALOR POR LITRO</t>
        </r>
      </text>
    </comment>
    <comment ref="B25" authorId="0" shapeId="0" xr:uid="{00000000-0006-0000-0300-000002000000}">
      <text>
        <r>
          <rPr>
            <sz val="9"/>
            <color indexed="81"/>
            <rFont val="Segoe UI"/>
            <family val="2"/>
          </rPr>
          <t xml:space="preserve">QUANTIDADE LITROS X VALOR UNITÁRIO
</t>
        </r>
      </text>
    </comment>
    <comment ref="B26" authorId="0" shapeId="0" xr:uid="{00000000-0006-0000-0300-000003000000}">
      <text>
        <r>
          <rPr>
            <sz val="9"/>
            <color indexed="81"/>
            <rFont val="Segoe UI"/>
            <family val="2"/>
          </rPr>
          <t>QUANTIDADE DE PNEUS X VALOR UNITÁRIO</t>
        </r>
      </text>
    </comment>
    <comment ref="B27" authorId="1" shapeId="0" xr:uid="{00000000-0006-0000-0300-000004000000}">
      <text>
        <r>
          <rPr>
            <sz val="9"/>
            <color indexed="81"/>
            <rFont val="Segoe UI"/>
            <family val="2"/>
          </rPr>
          <t xml:space="preserve">VALOR ESTIMADO MENSAL = 
VALOR VEÍCULO FIPE X COEFICIENTE (0,0033) </t>
        </r>
      </text>
    </comment>
    <comment ref="B28" authorId="2" shapeId="0" xr:uid="{00000000-0006-0000-0300-000005000000}">
      <text>
        <r>
          <rPr>
            <sz val="9"/>
            <color indexed="81"/>
            <rFont val="Segoe UI"/>
            <family val="2"/>
          </rPr>
          <t>Valor Veiculo (FIPE) - Valor residual (30%) X % depreciação / 120 meses</t>
        </r>
      </text>
    </comment>
    <comment ref="B29" authorId="2" shapeId="0" xr:uid="{00000000-0006-0000-0300-000006000000}">
      <text>
        <r>
          <rPr>
            <sz val="9"/>
            <color indexed="81"/>
            <rFont val="Segoe UI"/>
            <family val="2"/>
          </rPr>
          <t>Valor veiculo (FIPE) X 3
3,5% / 12 meses</t>
        </r>
      </text>
    </comment>
  </commentList>
</comments>
</file>

<file path=xl/sharedStrings.xml><?xml version="1.0" encoding="utf-8"?>
<sst xmlns="http://schemas.openxmlformats.org/spreadsheetml/2006/main" count="269" uniqueCount="160">
  <si>
    <t>SERVIÇOS DE LIMPEZA E CONSERVAÇÃO DE ÁREAS PUBLICAS</t>
  </si>
  <si>
    <t>SEPARADOR DE MATERIAL RECICLÁVEL</t>
  </si>
  <si>
    <t xml:space="preserve"> CARGO </t>
  </si>
  <si>
    <t>COLETOR DE RESÍDUOS SÓLIDOS</t>
  </si>
  <si>
    <t>BONÉ/TOUCA ÁRABE</t>
  </si>
  <si>
    <t>CALÇADO DE SEGURANÇA TIPO BOTINA</t>
  </si>
  <si>
    <t>CAPA DE CHUVA AMARELA COM REFLEXIVO</t>
  </si>
  <si>
    <t>LUVA TIPO VAQUETA</t>
  </si>
  <si>
    <t>PROTETOR AURICULAR TIPO PLUG</t>
  </si>
  <si>
    <t>PERNEIRA DE RASPA</t>
  </si>
  <si>
    <t>ÓCULOS DE SEGURANÇA FUMÊ</t>
  </si>
  <si>
    <t xml:space="preserve"> PROTETOR AURICULAR TIPO PLUG</t>
  </si>
  <si>
    <t xml:space="preserve">CALÇADO DE SEGURANÇA TIPO BOTINA </t>
  </si>
  <si>
    <t>EPI’S RECOMENDADOS</t>
  </si>
  <si>
    <t>(R$) TOTAL
MENSAL</t>
  </si>
  <si>
    <t>(R$)
UNITÁRIO</t>
  </si>
  <si>
    <t>(R$) TOTAL ANUAL</t>
  </si>
  <si>
    <t xml:space="preserve"> QUANTIDADE
INDIVIDUAL POR  ANO</t>
  </si>
  <si>
    <t>UNIFORMES E EPIs</t>
  </si>
  <si>
    <t xml:space="preserve">MÁSCARA SEMIFACIAL PFF I - DESC. (USO DIÁRIO) </t>
  </si>
  <si>
    <t>TOTAL POR COLABORADOR</t>
  </si>
  <si>
    <t>NÚMERO COLABORADORES</t>
  </si>
  <si>
    <t>TOTAL MENSAL</t>
  </si>
  <si>
    <t>TOTAL MENSAL PARA O EFETIVO</t>
  </si>
  <si>
    <t>PLANILHA DE CUSTOS E FORMAÇÃO DE PREÇOS</t>
  </si>
  <si>
    <t>Módulo 1 - Composição da Remuneração</t>
  </si>
  <si>
    <t>1.1</t>
  </si>
  <si>
    <t>Quantidade</t>
  </si>
  <si>
    <t>Valor Unit.</t>
  </si>
  <si>
    <t>Valor Total</t>
  </si>
  <si>
    <t>A</t>
  </si>
  <si>
    <t>Salário-Base</t>
  </si>
  <si>
    <t>B</t>
  </si>
  <si>
    <t>Adicional de Insalubridade</t>
  </si>
  <si>
    <t>Total</t>
  </si>
  <si>
    <t>1.2</t>
  </si>
  <si>
    <t>Valor (R$)</t>
  </si>
  <si>
    <t>1.3</t>
  </si>
  <si>
    <t>Total Módulo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</si>
  <si>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</si>
  <si>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</si>
  <si>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</si>
  <si>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</si>
  <si>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</si>
  <si>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</si>
  <si>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</t>
  </si>
  <si>
    <t>C</t>
  </si>
  <si>
    <t>Adicional Férias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</si>
  <si>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</si>
  <si>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</si>
  <si>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</si>
  <si>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</si>
  <si>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</si>
  <si>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SAT (RAT Ajustado)</t>
  </si>
  <si>
    <t>D</t>
  </si>
  <si>
    <t>SESC / SESI</t>
  </si>
  <si>
    <t>E</t>
  </si>
  <si>
    <t>SENAI /SENAC</t>
  </si>
  <si>
    <t>F</t>
  </si>
  <si>
    <t>SEBRAE</t>
  </si>
  <si>
    <t>G</t>
  </si>
  <si>
    <t>INCRA</t>
  </si>
  <si>
    <t>H</t>
  </si>
  <si>
    <t>FGTS</t>
  </si>
  <si>
    <t xml:space="preserve">Total </t>
  </si>
  <si>
    <t>Submódulo 2.3 - Benefícios Mensais e Diários.</t>
  </si>
  <si>
    <t>2.3</t>
  </si>
  <si>
    <t>Benefícios Mensais e Diários</t>
  </si>
  <si>
    <t>Outros (especificar)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</si>
  <si>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</si>
  <si>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</si>
  <si>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</si>
  <si>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</si>
  <si>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</si>
  <si>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</si>
  <si>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</si>
  <si>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</si>
  <si>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</si>
  <si>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sobre o Aviso Prévio Trabalhado</t>
  </si>
  <si>
    <t>Módulo 4 - Custo de Reposição do Profissional Ausente</t>
  </si>
  <si>
    <t>Submódulo 4.1 - Ausências Legais</t>
  </si>
  <si>
    <t>4.1</t>
  </si>
  <si>
    <t>Ausências Legais</t>
  </si>
  <si>
    <t>Licença-Paternidade</t>
  </si>
  <si>
    <t>Ausência por acidente de trabalho</t>
  </si>
  <si>
    <t>Afastamento Doença</t>
  </si>
  <si>
    <t>Módulo 5 - Insumos Diversos</t>
  </si>
  <si>
    <t>Insumos Diversos</t>
  </si>
  <si>
    <t>Módulo 6 - Custos Indiretos, Tributos e Lucro</t>
  </si>
  <si>
    <t>Custos Indiretos, Tributos e Lucro</t>
  </si>
  <si>
    <t>Custos Indiretos (Base Cálculo =Soma Módulos 1,2,3,4,5)</t>
  </si>
  <si>
    <t>Lucro (Base Cálculo =Soma Módulos 1,2,3,4,5 + Custos indiretos)</t>
  </si>
  <si>
    <t>Tributos (Base Cálculo =Soma Módulos 1,2,3,4,5 + Custos indiretos + Lucro)</t>
  </si>
  <si>
    <t>C.1. Tributos Federais (Pis/Cofins)</t>
  </si>
  <si>
    <t>C.2. Tributos Municipais (ISS)</t>
  </si>
  <si>
    <t>Mão de obra vinculada à execução contratual</t>
  </si>
  <si>
    <t>Subtotal (A + B +C+ D+E)</t>
  </si>
  <si>
    <t>Módulo 6 – Custos Indiretos, Tributos e Lucro</t>
  </si>
  <si>
    <t>Coletor de Lixo Domiciliar (CBO 5142-05)</t>
  </si>
  <si>
    <t>Limpeza e conservação de áreas públicas (CBO 5142-25)</t>
  </si>
  <si>
    <t>Separador de Material reciclável (CBO 5192-10)</t>
  </si>
  <si>
    <t>Auxílio-Refeição/Alimentação (desconto 20% aplicado)</t>
  </si>
  <si>
    <t>CALÇA COM FAIXAS REFLETIVAS</t>
  </si>
  <si>
    <t>CAMISA DE MANGA LONGA FAIXAS REFLETIVAS</t>
  </si>
  <si>
    <t>EQUIPAMENTOS E INSUMOS</t>
  </si>
  <si>
    <t>ROÇADEIRA</t>
  </si>
  <si>
    <t>QUANT.</t>
  </si>
  <si>
    <t>ITEM</t>
  </si>
  <si>
    <t>*COEFICIENTE
DEPRECIAÇÃO</t>
  </si>
  <si>
    <t>VALOR TOTAL MENSAL</t>
  </si>
  <si>
    <t>COMBUSTÍVEL ROÇADEIRA</t>
  </si>
  <si>
    <t>MÉDIA M² ROÇADOS MÊS</t>
  </si>
  <si>
    <t>CONSUMO
LITROS/M²</t>
  </si>
  <si>
    <t>R$/LITRO</t>
  </si>
  <si>
    <t>VASSOURA</t>
  </si>
  <si>
    <t>RASTELO</t>
  </si>
  <si>
    <t>ENXADA</t>
  </si>
  <si>
    <t>(R$) UNITÁRIO</t>
  </si>
  <si>
    <t>PREÇO COMPRA
(-10% RESIDUAL)</t>
  </si>
  <si>
    <t>BROXA/ROLO</t>
  </si>
  <si>
    <t>FERRAMENTAS/INSUMOS</t>
  </si>
  <si>
    <t>TOTAL</t>
  </si>
  <si>
    <t>TOTAL EQUIPAMENTOS E INSUMOS</t>
  </si>
  <si>
    <r>
      <t xml:space="preserve">Uniformes e EPIs </t>
    </r>
    <r>
      <rPr>
        <i/>
        <sz val="11"/>
        <color theme="1"/>
        <rFont val="Arial"/>
        <family val="2"/>
      </rPr>
      <t>(conforme planilha detalhamento)</t>
    </r>
  </si>
  <si>
    <r>
      <t xml:space="preserve">Equipamentos e Insumos </t>
    </r>
    <r>
      <rPr>
        <i/>
        <sz val="11"/>
        <rFont val="Arial"/>
        <family val="2"/>
      </rPr>
      <t>(conforme planilha detalhamento)</t>
    </r>
  </si>
  <si>
    <t>ÓLEO 2 TEMPOS ROÇADEIRA</t>
  </si>
  <si>
    <t>CONSUMO</t>
  </si>
  <si>
    <t>DESCRIÇÃO</t>
  </si>
  <si>
    <t>VALOR</t>
  </si>
  <si>
    <t>MÉDIA KM</t>
  </si>
  <si>
    <t>CUSTO/KM</t>
  </si>
  <si>
    <t>CUSTO MÊS R$</t>
  </si>
  <si>
    <t>Gasolina</t>
  </si>
  <si>
    <t>Óleo lubrificante</t>
  </si>
  <si>
    <t>Pneus de rodagem</t>
  </si>
  <si>
    <t>Depreciação do veículo</t>
  </si>
  <si>
    <t>IPVA</t>
  </si>
  <si>
    <t>CUSTO ESTIMADO VEÍCULO</t>
  </si>
  <si>
    <t xml:space="preserve">KM/DIA </t>
  </si>
  <si>
    <t>KM/MÊS</t>
  </si>
  <si>
    <t>KOMBI/VAN</t>
  </si>
  <si>
    <t>VALOR MÉDIO VEÍCULO</t>
  </si>
  <si>
    <t>TIPO VEÍCULO</t>
  </si>
  <si>
    <t>MANUTENÇÃO DO VEÍCULO</t>
  </si>
  <si>
    <t>PROTETOR SOLAR FPS-50</t>
  </si>
  <si>
    <t xml:space="preserve">ÓCULOS DE SEGURANÇA </t>
  </si>
  <si>
    <t>ÓCULOS DE SEGURANÇA</t>
  </si>
  <si>
    <t>QUADRO-RESUMO DOS CUSTOS</t>
  </si>
  <si>
    <t>Manutenção do veículo</t>
  </si>
  <si>
    <t xml:space="preserve"> QUANTIDADE</t>
  </si>
  <si>
    <t>CAL PINTURA (KG/MÊS)</t>
  </si>
  <si>
    <t>FIO NYLON (METROS/MÊS)</t>
  </si>
  <si>
    <t>*QUANTIDADES ESTIMADAS PELA SECRETARIA DE MEIO AMBIENTE</t>
  </si>
  <si>
    <t>AS PROPONENTES DEVERÃO TIRAR EVENTUAIS DÚVIDAS ATRAVÉS DE VISITA TÉCNICA</t>
  </si>
  <si>
    <t>PLANILHA APENAS COMO MODELO
PREENCHER CONFORME REALIDADE E REGIME FISCAL DA EMPRESA</t>
  </si>
  <si>
    <t>Vale alimentação nas férias</t>
  </si>
  <si>
    <t>Desjejum</t>
  </si>
  <si>
    <t>Assistência médica</t>
  </si>
  <si>
    <t>Beneficio social familiar</t>
  </si>
  <si>
    <t>Fundo de formação profissional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</si>
</sst>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.000%"/>
    <numFmt numFmtId="166" formatCode="0.0%"/>
    <numFmt numFmtId="167" formatCode="_-[$R$-416]\ * #,##0.00_-;\-[$R$-416]\ * #,##0.00_-;_-[$R$-416]\ * &quot;-&quot;??_-;_-@_-"/>
    <numFmt numFmtId="168" formatCode="0.00000"/>
    <numFmt numFmtId="169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6"/>
      <color theme="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sz val="9"/>
      <color indexed="81"/>
      <name val="Segoe U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44" fontId="0" fillId="0" borderId="0" xfId="1" applyFont="1" applyAlignment="1">
      <alignment horizontal="center"/>
    </xf>
    <xf numFmtId="0" fontId="2" fillId="0" borderId="7" xfId="0" applyFont="1" applyBorder="1" applyAlignment="1">
      <alignment horizontal="center" wrapText="1"/>
    </xf>
    <xf numFmtId="44" fontId="2" fillId="0" borderId="7" xfId="1" applyFont="1" applyBorder="1" applyAlignment="1">
      <alignment horizontal="center" wrapText="1"/>
    </xf>
    <xf numFmtId="44" fontId="0" fillId="0" borderId="7" xfId="1" applyFont="1" applyBorder="1" applyAlignment="1">
      <alignment horizontal="center"/>
    </xf>
    <xf numFmtId="44" fontId="2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44" fontId="2" fillId="0" borderId="0" xfId="1" applyFont="1" applyBorder="1" applyAlignment="1">
      <alignment horizontal="center"/>
    </xf>
    <xf numFmtId="0" fontId="3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44" fontId="3" fillId="0" borderId="7" xfId="0" applyNumberFormat="1" applyFont="1" applyBorder="1" applyAlignment="1">
      <alignment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6" xfId="0" applyBorder="1"/>
    <xf numFmtId="0" fontId="3" fillId="0" borderId="17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44" fontId="2" fillId="0" borderId="8" xfId="1" applyFont="1" applyBorder="1" applyAlignment="1">
      <alignment horizontal="center" wrapText="1"/>
    </xf>
    <xf numFmtId="44" fontId="0" fillId="0" borderId="8" xfId="1" applyFont="1" applyBorder="1" applyAlignment="1">
      <alignment horizontal="center"/>
    </xf>
    <xf numFmtId="44" fontId="2" fillId="0" borderId="8" xfId="1" applyFont="1" applyBorder="1" applyAlignment="1">
      <alignment horizontal="center"/>
    </xf>
    <xf numFmtId="0" fontId="3" fillId="0" borderId="2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/>
    </xf>
    <xf numFmtId="0" fontId="4" fillId="0" borderId="29" xfId="0" applyFont="1" applyBorder="1" applyAlignment="1">
      <alignment vertical="center" wrapText="1"/>
    </xf>
    <xf numFmtId="0" fontId="0" fillId="0" borderId="12" xfId="0" applyBorder="1" applyAlignment="1">
      <alignment horizontal="center"/>
    </xf>
    <xf numFmtId="44" fontId="0" fillId="0" borderId="12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/>
    <xf numFmtId="0" fontId="9" fillId="0" borderId="1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1" fontId="7" fillId="0" borderId="1" xfId="2" applyNumberFormat="1" applyFont="1" applyBorder="1" applyAlignment="1">
      <alignment horizontal="center" vertical="center" wrapText="1"/>
    </xf>
    <xf numFmtId="44" fontId="7" fillId="0" borderId="18" xfId="1" applyFont="1" applyBorder="1" applyAlignment="1">
      <alignment vertical="center" wrapText="1"/>
    </xf>
    <xf numFmtId="9" fontId="7" fillId="0" borderId="18" xfId="2" applyFont="1" applyBorder="1" applyAlignment="1">
      <alignment horizontal="center" vertical="center" wrapText="1"/>
    </xf>
    <xf numFmtId="44" fontId="7" fillId="0" borderId="5" xfId="1" applyFont="1" applyBorder="1" applyAlignment="1">
      <alignment vertical="center" wrapText="1"/>
    </xf>
    <xf numFmtId="44" fontId="9" fillId="0" borderId="1" xfId="1" applyFont="1" applyBorder="1" applyAlignment="1">
      <alignment vertical="center" wrapText="1"/>
    </xf>
    <xf numFmtId="44" fontId="7" fillId="0" borderId="1" xfId="1" applyFont="1" applyBorder="1" applyAlignment="1">
      <alignment vertical="center" wrapText="1"/>
    </xf>
    <xf numFmtId="44" fontId="9" fillId="0" borderId="18" xfId="1" applyFont="1" applyBorder="1" applyAlignment="1">
      <alignment vertical="center" wrapText="1"/>
    </xf>
    <xf numFmtId="0" fontId="9" fillId="0" borderId="1" xfId="2" applyNumberFormat="1" applyFont="1" applyBorder="1" applyAlignment="1">
      <alignment horizontal="center" vertical="center" wrapText="1"/>
    </xf>
    <xf numFmtId="9" fontId="9" fillId="0" borderId="18" xfId="2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4" fontId="9" fillId="0" borderId="0" xfId="1" applyFont="1" applyBorder="1" applyAlignment="1">
      <alignment vertical="center" wrapText="1"/>
    </xf>
    <xf numFmtId="10" fontId="7" fillId="0" borderId="4" xfId="2" applyNumberFormat="1" applyFont="1" applyBorder="1" applyAlignment="1">
      <alignment horizontal="center" vertical="center" wrapText="1"/>
    </xf>
    <xf numFmtId="10" fontId="9" fillId="0" borderId="4" xfId="0" applyNumberFormat="1" applyFont="1" applyBorder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 wrapText="1"/>
    </xf>
    <xf numFmtId="44" fontId="9" fillId="0" borderId="0" xfId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10" fontId="7" fillId="0" borderId="4" xfId="2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4" fontId="7" fillId="0" borderId="0" xfId="1" applyFont="1"/>
    <xf numFmtId="0" fontId="7" fillId="0" borderId="21" xfId="0" applyFont="1" applyBorder="1"/>
    <xf numFmtId="0" fontId="7" fillId="0" borderId="22" xfId="0" applyFont="1" applyBorder="1"/>
    <xf numFmtId="0" fontId="7" fillId="0" borderId="22" xfId="0" applyFont="1" applyBorder="1" applyAlignment="1">
      <alignment horizontal="center"/>
    </xf>
    <xf numFmtId="44" fontId="7" fillId="0" borderId="4" xfId="1" applyFont="1" applyBorder="1"/>
    <xf numFmtId="0" fontId="9" fillId="0" borderId="1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4" fontId="7" fillId="0" borderId="3" xfId="1" applyFont="1" applyBorder="1" applyAlignment="1">
      <alignment vertical="center" wrapText="1"/>
    </xf>
    <xf numFmtId="0" fontId="7" fillId="0" borderId="4" xfId="0" applyFont="1" applyBorder="1" applyAlignment="1">
      <alignment horizontal="justify" vertical="center" wrapText="1"/>
    </xf>
    <xf numFmtId="165" fontId="7" fillId="0" borderId="4" xfId="2" applyNumberFormat="1" applyFont="1" applyBorder="1" applyAlignment="1">
      <alignment horizontal="center" vertical="center" wrapText="1"/>
    </xf>
    <xf numFmtId="10" fontId="9" fillId="0" borderId="4" xfId="2" applyNumberFormat="1" applyFont="1" applyBorder="1" applyAlignment="1">
      <alignment horizontal="center" vertical="center" wrapText="1"/>
    </xf>
    <xf numFmtId="166" fontId="9" fillId="0" borderId="4" xfId="2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9" fontId="7" fillId="0" borderId="4" xfId="2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3" fillId="0" borderId="27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43" fontId="16" fillId="0" borderId="35" xfId="3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44" fontId="15" fillId="0" borderId="12" xfId="1" applyFont="1" applyBorder="1" applyAlignment="1">
      <alignment vertical="center" wrapText="1"/>
    </xf>
    <xf numFmtId="43" fontId="16" fillId="0" borderId="37" xfId="3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44" fontId="15" fillId="0" borderId="7" xfId="1" applyFont="1" applyBorder="1" applyAlignment="1">
      <alignment vertical="center" wrapText="1"/>
    </xf>
    <xf numFmtId="169" fontId="16" fillId="0" borderId="37" xfId="3" applyNumberFormat="1" applyFont="1" applyBorder="1" applyAlignment="1">
      <alignment horizontal="center" vertical="center" wrapText="1"/>
    </xf>
    <xf numFmtId="0" fontId="16" fillId="0" borderId="34" xfId="0" applyFont="1" applyBorder="1" applyAlignment="1">
      <alignment vertical="center" wrapText="1"/>
    </xf>
    <xf numFmtId="0" fontId="16" fillId="0" borderId="36" xfId="0" applyFont="1" applyBorder="1" applyAlignment="1">
      <alignment vertical="center" wrapText="1"/>
    </xf>
    <xf numFmtId="0" fontId="15" fillId="6" borderId="1" xfId="0" applyFont="1" applyFill="1" applyBorder="1" applyAlignment="1">
      <alignment vertical="center" wrapText="1"/>
    </xf>
    <xf numFmtId="1" fontId="15" fillId="0" borderId="24" xfId="0" applyNumberFormat="1" applyFont="1" applyBorder="1" applyAlignment="1">
      <alignment horizontal="center" vertical="center" wrapText="1"/>
    </xf>
    <xf numFmtId="44" fontId="15" fillId="0" borderId="13" xfId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4" fontId="15" fillId="0" borderId="18" xfId="0" applyNumberFormat="1" applyFont="1" applyBorder="1" applyAlignment="1">
      <alignment horizontal="center" vertical="center" wrapText="1"/>
    </xf>
    <xf numFmtId="164" fontId="15" fillId="0" borderId="18" xfId="1" applyNumberFormat="1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8" fontId="7" fillId="0" borderId="0" xfId="0" applyNumberFormat="1" applyFont="1"/>
    <xf numFmtId="167" fontId="15" fillId="6" borderId="18" xfId="0" applyNumberFormat="1" applyFont="1" applyFill="1" applyBorder="1" applyAlignment="1">
      <alignment vertical="center"/>
    </xf>
    <xf numFmtId="44" fontId="17" fillId="0" borderId="7" xfId="1" applyFont="1" applyBorder="1" applyAlignment="1">
      <alignment horizontal="center" vertical="center" wrapText="1"/>
    </xf>
    <xf numFmtId="0" fontId="18" fillId="0" borderId="0" xfId="0" applyFont="1"/>
    <xf numFmtId="44" fontId="18" fillId="0" borderId="0" xfId="1" applyFont="1"/>
    <xf numFmtId="0" fontId="17" fillId="0" borderId="1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44" fontId="17" fillId="0" borderId="8" xfId="1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/>
    </xf>
    <xf numFmtId="1" fontId="18" fillId="0" borderId="7" xfId="0" applyNumberFormat="1" applyFont="1" applyBorder="1" applyAlignment="1">
      <alignment horizontal="center"/>
    </xf>
    <xf numFmtId="44" fontId="18" fillId="0" borderId="7" xfId="1" applyFont="1" applyBorder="1" applyAlignment="1">
      <alignment horizontal="center"/>
    </xf>
    <xf numFmtId="165" fontId="18" fillId="0" borderId="7" xfId="2" applyNumberFormat="1" applyFont="1" applyBorder="1" applyAlignment="1">
      <alignment horizontal="center"/>
    </xf>
    <xf numFmtId="44" fontId="18" fillId="0" borderId="8" xfId="1" applyFont="1" applyBorder="1"/>
    <xf numFmtId="0" fontId="18" fillId="0" borderId="7" xfId="0" applyFont="1" applyBorder="1" applyAlignment="1">
      <alignment horizontal="center"/>
    </xf>
    <xf numFmtId="10" fontId="18" fillId="0" borderId="7" xfId="2" applyNumberFormat="1" applyFont="1" applyBorder="1" applyAlignment="1">
      <alignment horizontal="center"/>
    </xf>
    <xf numFmtId="0" fontId="17" fillId="0" borderId="7" xfId="0" applyFont="1" applyBorder="1" applyAlignment="1">
      <alignment horizontal="center" wrapText="1"/>
    </xf>
    <xf numFmtId="44" fontId="17" fillId="0" borderId="7" xfId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44" fontId="18" fillId="0" borderId="8" xfId="0" applyNumberFormat="1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44" fontId="18" fillId="0" borderId="24" xfId="1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7" fillId="0" borderId="31" xfId="0" applyFont="1" applyBorder="1"/>
    <xf numFmtId="0" fontId="18" fillId="0" borderId="0" xfId="1" applyNumberFormat="1" applyFont="1" applyBorder="1" applyAlignment="1">
      <alignment horizontal="center" vertical="center"/>
    </xf>
    <xf numFmtId="44" fontId="18" fillId="0" borderId="0" xfId="1" applyFont="1" applyBorder="1"/>
    <xf numFmtId="44" fontId="18" fillId="0" borderId="32" xfId="0" applyNumberFormat="1" applyFont="1" applyBorder="1"/>
    <xf numFmtId="0" fontId="17" fillId="0" borderId="14" xfId="0" applyFont="1" applyBorder="1" applyAlignment="1">
      <alignment horizontal="left" vertical="center"/>
    </xf>
    <xf numFmtId="44" fontId="17" fillId="0" borderId="8" xfId="1" applyFont="1" applyBorder="1" applyAlignment="1">
      <alignment horizontal="center" vertical="center" wrapText="1"/>
    </xf>
    <xf numFmtId="0" fontId="18" fillId="0" borderId="14" xfId="0" applyFont="1" applyBorder="1"/>
    <xf numFmtId="44" fontId="18" fillId="0" borderId="7" xfId="1" applyFont="1" applyBorder="1"/>
    <xf numFmtId="0" fontId="18" fillId="0" borderId="27" xfId="0" applyFont="1" applyBorder="1"/>
    <xf numFmtId="0" fontId="18" fillId="0" borderId="23" xfId="0" applyFont="1" applyBorder="1" applyAlignment="1">
      <alignment horizontal="center"/>
    </xf>
    <xf numFmtId="44" fontId="18" fillId="0" borderId="10" xfId="0" applyNumberFormat="1" applyFont="1" applyBorder="1"/>
    <xf numFmtId="44" fontId="17" fillId="0" borderId="5" xfId="0" applyNumberFormat="1" applyFont="1" applyBorder="1"/>
    <xf numFmtId="4" fontId="18" fillId="0" borderId="7" xfId="0" applyNumberFormat="1" applyFont="1" applyBorder="1" applyAlignment="1">
      <alignment horizontal="center"/>
    </xf>
    <xf numFmtId="0" fontId="19" fillId="0" borderId="0" xfId="0" applyFont="1"/>
    <xf numFmtId="44" fontId="7" fillId="0" borderId="1" xfId="1" applyFont="1" applyBorder="1" applyAlignment="1">
      <alignment horizontal="left" vertical="center" wrapText="1"/>
    </xf>
    <xf numFmtId="44" fontId="7" fillId="0" borderId="5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4" fontId="7" fillId="0" borderId="1" xfId="1" applyFont="1" applyBorder="1" applyAlignment="1">
      <alignment horizontal="center" vertical="center" wrapText="1"/>
    </xf>
    <xf numFmtId="44" fontId="7" fillId="0" borderId="5" xfId="1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44" fontId="9" fillId="0" borderId="1" xfId="1" applyFont="1" applyBorder="1" applyAlignment="1">
      <alignment horizontal="center" vertical="center" wrapText="1"/>
    </xf>
    <xf numFmtId="44" fontId="9" fillId="0" borderId="5" xfId="1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7" fillId="0" borderId="1" xfId="2" applyFont="1" applyBorder="1" applyAlignment="1">
      <alignment horizontal="center" vertical="center" wrapText="1"/>
    </xf>
    <xf numFmtId="9" fontId="7" fillId="0" borderId="5" xfId="2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44" fontId="7" fillId="0" borderId="1" xfId="1" applyFont="1" applyBorder="1" applyAlignment="1">
      <alignment horizontal="left" vertical="center" wrapText="1"/>
    </xf>
    <xf numFmtId="44" fontId="7" fillId="0" borderId="5" xfId="1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/>
    </xf>
    <xf numFmtId="164" fontId="2" fillId="0" borderId="10" xfId="1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18" fillId="0" borderId="38" xfId="0" applyFont="1" applyBorder="1" applyAlignment="1">
      <alignment horizontal="right"/>
    </xf>
    <xf numFmtId="0" fontId="18" fillId="0" borderId="39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17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6" borderId="1" xfId="0" applyFont="1" applyFill="1" applyBorder="1" applyAlignment="1">
      <alignment horizontal="left" vertical="center"/>
    </xf>
    <xf numFmtId="0" fontId="15" fillId="6" borderId="2" xfId="0" applyFont="1" applyFill="1" applyBorder="1" applyAlignment="1">
      <alignment horizontal="left" vertical="center"/>
    </xf>
    <xf numFmtId="0" fontId="15" fillId="6" borderId="5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8"/>
  <sheetViews>
    <sheetView tabSelected="1" topLeftCell="A22" workbookViewId="0">
      <selection activeCell="H50" sqref="H50"/>
    </sheetView>
  </sheetViews>
  <sheetFormatPr defaultColWidth="8.85546875" defaultRowHeight="14.25" x14ac:dyDescent="0.2"/>
  <cols>
    <col min="1" max="1" width="9" style="37" bestFit="1" customWidth="1"/>
    <col min="2" max="2" width="55.5703125" style="37" customWidth="1"/>
    <col min="3" max="3" width="15.28515625" style="37" customWidth="1"/>
    <col min="4" max="4" width="14.5703125" style="37" bestFit="1" customWidth="1"/>
    <col min="5" max="5" width="15.7109375" style="37" bestFit="1" customWidth="1"/>
    <col min="6" max="16384" width="8.85546875" style="37"/>
  </cols>
  <sheetData>
    <row r="1" spans="1:5" x14ac:dyDescent="0.2">
      <c r="A1" s="160" t="s">
        <v>154</v>
      </c>
      <c r="B1" s="161"/>
      <c r="C1" s="161"/>
      <c r="D1" s="161"/>
      <c r="E1" s="161"/>
    </row>
    <row r="2" spans="1:5" x14ac:dyDescent="0.2">
      <c r="A2" s="161"/>
      <c r="B2" s="161"/>
      <c r="C2" s="161"/>
      <c r="D2" s="161"/>
      <c r="E2" s="161"/>
    </row>
    <row r="3" spans="1:5" x14ac:dyDescent="0.2">
      <c r="A3" s="161"/>
      <c r="B3" s="161"/>
      <c r="C3" s="161"/>
      <c r="D3" s="161"/>
      <c r="E3" s="161"/>
    </row>
    <row r="4" spans="1:5" x14ac:dyDescent="0.2">
      <c r="A4" s="161"/>
      <c r="B4" s="161"/>
      <c r="C4" s="161"/>
      <c r="D4" s="161"/>
      <c r="E4" s="161"/>
    </row>
    <row r="5" spans="1:5" ht="15" thickBot="1" x14ac:dyDescent="0.25">
      <c r="A5" s="161"/>
      <c r="B5" s="161"/>
      <c r="C5" s="161"/>
      <c r="D5" s="161"/>
      <c r="E5" s="161"/>
    </row>
    <row r="6" spans="1:5" ht="20.25" x14ac:dyDescent="0.3">
      <c r="A6" s="180" t="s">
        <v>24</v>
      </c>
      <c r="B6" s="181"/>
      <c r="C6" s="181"/>
      <c r="D6" s="181"/>
      <c r="E6" s="182"/>
    </row>
    <row r="7" spans="1:5" ht="18" customHeight="1" thickBot="1" x14ac:dyDescent="0.25">
      <c r="A7" s="183" t="s">
        <v>25</v>
      </c>
      <c r="B7" s="184"/>
      <c r="C7" s="184"/>
      <c r="D7" s="184"/>
      <c r="E7" s="185"/>
    </row>
    <row r="8" spans="1:5" ht="15.75" thickBot="1" x14ac:dyDescent="0.25">
      <c r="A8" s="38" t="s">
        <v>26</v>
      </c>
      <c r="B8" s="39" t="s">
        <v>98</v>
      </c>
      <c r="C8" s="40" t="s">
        <v>27</v>
      </c>
      <c r="D8" s="40" t="s">
        <v>28</v>
      </c>
      <c r="E8" s="41" t="s">
        <v>29</v>
      </c>
    </row>
    <row r="9" spans="1:5" ht="15" thickBot="1" x14ac:dyDescent="0.25">
      <c r="A9" s="42" t="s">
        <v>30</v>
      </c>
      <c r="B9" s="43" t="s">
        <v>31</v>
      </c>
      <c r="C9" s="44">
        <v>2</v>
      </c>
      <c r="D9" s="142">
        <v>0</v>
      </c>
      <c r="E9" s="45">
        <f>C9*D9</f>
        <v>0</v>
      </c>
    </row>
    <row r="10" spans="1:5" ht="15" thickBot="1" x14ac:dyDescent="0.25">
      <c r="A10" s="42" t="s">
        <v>32</v>
      </c>
      <c r="B10" s="43" t="s">
        <v>33</v>
      </c>
      <c r="C10" s="46">
        <v>0.4</v>
      </c>
      <c r="D10" s="143">
        <f>D9*C10</f>
        <v>0</v>
      </c>
      <c r="E10" s="47">
        <f>D10*C9</f>
        <v>0</v>
      </c>
    </row>
    <row r="11" spans="1:5" ht="15.75" thickBot="1" x14ac:dyDescent="0.25">
      <c r="A11" s="186" t="s">
        <v>34</v>
      </c>
      <c r="B11" s="187"/>
      <c r="C11" s="48"/>
      <c r="D11" s="142">
        <f>SUM(D9:D10)</f>
        <v>0</v>
      </c>
      <c r="E11" s="50">
        <f>SUM(E4:F5)</f>
        <v>0</v>
      </c>
    </row>
    <row r="12" spans="1:5" ht="30.75" thickBot="1" x14ac:dyDescent="0.25">
      <c r="A12" s="38" t="s">
        <v>35</v>
      </c>
      <c r="B12" s="39" t="s">
        <v>99</v>
      </c>
      <c r="C12" s="40"/>
      <c r="D12" s="40"/>
      <c r="E12" s="41"/>
    </row>
    <row r="13" spans="1:5" ht="15.75" thickBot="1" x14ac:dyDescent="0.25">
      <c r="A13" s="42" t="s">
        <v>30</v>
      </c>
      <c r="B13" s="43" t="s">
        <v>31</v>
      </c>
      <c r="C13" s="51">
        <v>7</v>
      </c>
      <c r="D13" s="142">
        <v>0</v>
      </c>
      <c r="E13" s="45">
        <f>D13*C13</f>
        <v>0</v>
      </c>
    </row>
    <row r="14" spans="1:5" ht="15.75" thickBot="1" x14ac:dyDescent="0.25">
      <c r="A14" s="42" t="s">
        <v>32</v>
      </c>
      <c r="B14" s="43" t="s">
        <v>33</v>
      </c>
      <c r="C14" s="52">
        <v>0.4</v>
      </c>
      <c r="D14" s="143">
        <f>D13*C14</f>
        <v>0</v>
      </c>
      <c r="E14" s="47">
        <f>D14*C13</f>
        <v>0</v>
      </c>
    </row>
    <row r="15" spans="1:5" ht="15.75" thickBot="1" x14ac:dyDescent="0.25">
      <c r="A15" s="186" t="s">
        <v>34</v>
      </c>
      <c r="B15" s="187"/>
      <c r="C15" s="48"/>
      <c r="D15" s="142">
        <f>SUM(D13:D14)</f>
        <v>0</v>
      </c>
      <c r="E15" s="50">
        <f>SUM(E8:F9)</f>
        <v>0</v>
      </c>
    </row>
    <row r="16" spans="1:5" ht="18.75" customHeight="1" thickBot="1" x14ac:dyDescent="0.25">
      <c r="A16" s="38" t="s">
        <v>37</v>
      </c>
      <c r="B16" s="39" t="s">
        <v>100</v>
      </c>
      <c r="C16" s="40"/>
      <c r="D16" s="40"/>
      <c r="E16" s="41"/>
    </row>
    <row r="17" spans="1:5" ht="15.75" thickBot="1" x14ac:dyDescent="0.25">
      <c r="A17" s="42" t="s">
        <v>30</v>
      </c>
      <c r="B17" s="43" t="s">
        <v>31</v>
      </c>
      <c r="C17" s="51">
        <v>4</v>
      </c>
      <c r="D17" s="142">
        <v>0</v>
      </c>
      <c r="E17" s="45">
        <f>D17*C17</f>
        <v>0</v>
      </c>
    </row>
    <row r="18" spans="1:5" ht="15.75" thickBot="1" x14ac:dyDescent="0.25">
      <c r="A18" s="42" t="s">
        <v>32</v>
      </c>
      <c r="B18" s="43" t="s">
        <v>33</v>
      </c>
      <c r="C18" s="52">
        <v>0.4</v>
      </c>
      <c r="D18" s="143">
        <f>D17*C18</f>
        <v>0</v>
      </c>
      <c r="E18" s="47">
        <f>D18*C18</f>
        <v>0</v>
      </c>
    </row>
    <row r="19" spans="1:5" ht="15.75" thickBot="1" x14ac:dyDescent="0.25">
      <c r="A19" s="186" t="s">
        <v>34</v>
      </c>
      <c r="B19" s="187"/>
      <c r="C19" s="48"/>
      <c r="D19" s="142">
        <f>SUM(D17:D18)</f>
        <v>0</v>
      </c>
      <c r="E19" s="45">
        <f>SUM(E12:F13)</f>
        <v>0</v>
      </c>
    </row>
    <row r="20" spans="1:5" ht="15.75" thickBot="1" x14ac:dyDescent="0.25">
      <c r="A20" s="144" t="s">
        <v>38</v>
      </c>
      <c r="B20" s="188"/>
      <c r="C20" s="48"/>
      <c r="D20" s="48"/>
      <c r="E20" s="50">
        <f>E11+E15+E19</f>
        <v>0</v>
      </c>
    </row>
    <row r="21" spans="1:5" ht="15.75" thickBot="1" x14ac:dyDescent="0.25">
      <c r="A21" s="53"/>
      <c r="B21" s="53"/>
      <c r="C21" s="54"/>
      <c r="D21" s="54"/>
      <c r="E21" s="54"/>
    </row>
    <row r="22" spans="1:5" ht="15.75" x14ac:dyDescent="0.2">
      <c r="A22" s="148" t="s">
        <v>39</v>
      </c>
      <c r="B22" s="149"/>
      <c r="C22" s="149"/>
      <c r="D22" s="149"/>
      <c r="E22" s="150"/>
    </row>
    <row r="23" spans="1:5" ht="15.75" thickBot="1" x14ac:dyDescent="0.25">
      <c r="A23" s="151" t="s">
        <v>40</v>
      </c>
      <c r="B23" s="152"/>
      <c r="C23" s="152"/>
      <c r="D23" s="152"/>
      <c r="E23" s="153"/>
    </row>
    <row r="24" spans="1:5" ht="30.75" customHeight="1" thickBot="1" x14ac:dyDescent="0.25">
      <c r="A24" s="38" t="s">
        <v>41</v>
      </c>
      <c r="B24" s="40" t="s">
        <v>42</v>
      </c>
      <c r="C24" s="40" t="s">
        <v>43</v>
      </c>
      <c r="D24" s="154" t="s">
        <v>36</v>
      </c>
      <c r="E24" s="155"/>
    </row>
    <row r="25" spans="1:5" ht="30.6" customHeight="1" thickBot="1" x14ac:dyDescent="0.25">
      <c r="A25" s="42" t="s">
        <v>30</v>
      </c>
      <c r="B25" s="43" t="s">
        <v>44</v>
      </c>
      <c r="C25" s="55">
        <f>1/12</f>
        <v>8.3333333333333329E-2</v>
      </c>
      <c r="D25" s="146">
        <f>C25*E$20</f>
        <v>0</v>
      </c>
      <c r="E25" s="147"/>
    </row>
    <row r="26" spans="1:5" ht="16.149999999999999" customHeight="1" thickBot="1" x14ac:dyDescent="0.25">
      <c r="A26" s="42" t="s">
        <v>32</v>
      </c>
      <c r="B26" s="43" t="s">
        <v>45</v>
      </c>
      <c r="C26" s="55">
        <f>1/12</f>
        <v>8.3333333333333329E-2</v>
      </c>
      <c r="D26" s="146">
        <f>C26*E$20</f>
        <v>0</v>
      </c>
      <c r="E26" s="147"/>
    </row>
    <row r="27" spans="1:5" ht="15" thickBot="1" x14ac:dyDescent="0.25">
      <c r="A27" s="42" t="s">
        <v>46</v>
      </c>
      <c r="B27" s="43" t="s">
        <v>47</v>
      </c>
      <c r="C27" s="55">
        <v>2.7799999999999998E-2</v>
      </c>
      <c r="D27" s="146">
        <f>C27*E$20</f>
        <v>0</v>
      </c>
      <c r="E27" s="147"/>
    </row>
    <row r="28" spans="1:5" ht="15.75" thickBot="1" x14ac:dyDescent="0.25">
      <c r="A28" s="144" t="s">
        <v>34</v>
      </c>
      <c r="B28" s="145"/>
      <c r="C28" s="56">
        <f>SUM(C25:C27)</f>
        <v>0.19446666666666665</v>
      </c>
      <c r="D28" s="154">
        <f>C28*E$20</f>
        <v>0</v>
      </c>
      <c r="E28" s="155"/>
    </row>
    <row r="29" spans="1:5" ht="15.75" thickBot="1" x14ac:dyDescent="0.25">
      <c r="A29" s="53"/>
      <c r="B29" s="53"/>
      <c r="C29" s="57"/>
      <c r="D29" s="58"/>
      <c r="E29" s="58"/>
    </row>
    <row r="30" spans="1:5" ht="15.75" thickBot="1" x14ac:dyDescent="0.25">
      <c r="A30" s="177" t="s">
        <v>48</v>
      </c>
      <c r="B30" s="178"/>
      <c r="C30" s="178"/>
      <c r="D30" s="178"/>
      <c r="E30" s="179"/>
    </row>
    <row r="31" spans="1:5" ht="30.75" thickBot="1" x14ac:dyDescent="0.25">
      <c r="A31" s="38" t="s">
        <v>49</v>
      </c>
      <c r="B31" s="40" t="s">
        <v>50</v>
      </c>
      <c r="C31" s="40" t="s">
        <v>43</v>
      </c>
      <c r="D31" s="154" t="s">
        <v>36</v>
      </c>
      <c r="E31" s="155"/>
    </row>
    <row r="32" spans="1:5" ht="15" thickBot="1" x14ac:dyDescent="0.25">
      <c r="A32" s="42" t="s">
        <v>30</v>
      </c>
      <c r="B32" s="43" t="s">
        <v>51</v>
      </c>
      <c r="C32" s="59">
        <v>0.2</v>
      </c>
      <c r="D32" s="146">
        <f>C32*E$20</f>
        <v>0</v>
      </c>
      <c r="E32" s="147"/>
    </row>
    <row r="33" spans="1:5" ht="15" thickBot="1" x14ac:dyDescent="0.25">
      <c r="A33" s="42" t="s">
        <v>32</v>
      </c>
      <c r="B33" s="43" t="s">
        <v>52</v>
      </c>
      <c r="C33" s="59">
        <v>2.5000000000000001E-2</v>
      </c>
      <c r="D33" s="146">
        <f t="shared" ref="D33:D39" si="0">C33*E$20</f>
        <v>0</v>
      </c>
      <c r="E33" s="147"/>
    </row>
    <row r="34" spans="1:5" ht="15" thickBot="1" x14ac:dyDescent="0.25">
      <c r="A34" s="42" t="s">
        <v>46</v>
      </c>
      <c r="B34" s="43" t="s">
        <v>53</v>
      </c>
      <c r="C34" s="60">
        <v>0.03</v>
      </c>
      <c r="D34" s="146">
        <f t="shared" si="0"/>
        <v>0</v>
      </c>
      <c r="E34" s="147"/>
    </row>
    <row r="35" spans="1:5" ht="15" thickBot="1" x14ac:dyDescent="0.25">
      <c r="A35" s="42" t="s">
        <v>54</v>
      </c>
      <c r="B35" s="43" t="s">
        <v>55</v>
      </c>
      <c r="C35" s="59">
        <v>1.4999999999999999E-2</v>
      </c>
      <c r="D35" s="146">
        <f t="shared" si="0"/>
        <v>0</v>
      </c>
      <c r="E35" s="147"/>
    </row>
    <row r="36" spans="1:5" ht="9" customHeight="1" thickBot="1" x14ac:dyDescent="0.25">
      <c r="A36" s="42" t="s">
        <v>56</v>
      </c>
      <c r="B36" s="43" t="s">
        <v>57</v>
      </c>
      <c r="C36" s="59">
        <v>0.01</v>
      </c>
      <c r="D36" s="146">
        <f t="shared" si="0"/>
        <v>0</v>
      </c>
      <c r="E36" s="147"/>
    </row>
    <row r="37" spans="1:5" ht="15" thickBot="1" x14ac:dyDescent="0.25">
      <c r="A37" s="42" t="s">
        <v>58</v>
      </c>
      <c r="B37" s="43" t="s">
        <v>59</v>
      </c>
      <c r="C37" s="59">
        <v>6.0000000000000001E-3</v>
      </c>
      <c r="D37" s="146">
        <f t="shared" si="0"/>
        <v>0</v>
      </c>
      <c r="E37" s="147"/>
    </row>
    <row r="38" spans="1:5" ht="9.6" customHeight="1" thickBot="1" x14ac:dyDescent="0.25">
      <c r="A38" s="42" t="s">
        <v>60</v>
      </c>
      <c r="B38" s="43" t="s">
        <v>61</v>
      </c>
      <c r="C38" s="59">
        <v>2E-3</v>
      </c>
      <c r="D38" s="146">
        <f t="shared" si="0"/>
        <v>0</v>
      </c>
      <c r="E38" s="147"/>
    </row>
    <row r="39" spans="1:5" ht="15" thickBot="1" x14ac:dyDescent="0.25">
      <c r="A39" s="42" t="s">
        <v>62</v>
      </c>
      <c r="B39" s="43" t="s">
        <v>63</v>
      </c>
      <c r="C39" s="59">
        <v>0.08</v>
      </c>
      <c r="D39" s="146">
        <f t="shared" si="0"/>
        <v>0</v>
      </c>
      <c r="E39" s="147"/>
    </row>
    <row r="40" spans="1:5" ht="15.75" thickBot="1" x14ac:dyDescent="0.25">
      <c r="A40" s="144" t="s">
        <v>64</v>
      </c>
      <c r="B40" s="145"/>
      <c r="C40" s="56">
        <f>SUM(C32:C39)</f>
        <v>0.36800000000000005</v>
      </c>
      <c r="D40" s="146">
        <f>C40*E20</f>
        <v>0</v>
      </c>
      <c r="E40" s="147"/>
    </row>
    <row r="41" spans="1:5" ht="15" thickBot="1" x14ac:dyDescent="0.25">
      <c r="C41" s="61"/>
      <c r="D41" s="61"/>
      <c r="E41" s="62"/>
    </row>
    <row r="42" spans="1:5" ht="15" x14ac:dyDescent="0.2">
      <c r="A42" s="173" t="s">
        <v>65</v>
      </c>
      <c r="B42" s="174"/>
      <c r="C42" s="174"/>
      <c r="D42" s="174"/>
      <c r="E42" s="175"/>
    </row>
    <row r="43" spans="1:5" ht="7.9" customHeight="1" thickBot="1" x14ac:dyDescent="0.25">
      <c r="A43" s="63"/>
      <c r="B43" s="64"/>
      <c r="C43" s="65"/>
      <c r="D43" s="65"/>
      <c r="E43" s="66"/>
    </row>
    <row r="44" spans="1:5" ht="15.75" thickBot="1" x14ac:dyDescent="0.25">
      <c r="A44" s="38" t="s">
        <v>66</v>
      </c>
      <c r="B44" s="40" t="s">
        <v>67</v>
      </c>
      <c r="C44" s="38" t="s">
        <v>27</v>
      </c>
      <c r="D44" s="67" t="s">
        <v>28</v>
      </c>
      <c r="E44" s="68" t="s">
        <v>29</v>
      </c>
    </row>
    <row r="45" spans="1:5" ht="15.75" thickBot="1" x14ac:dyDescent="0.25">
      <c r="A45" s="78" t="s">
        <v>30</v>
      </c>
      <c r="B45" s="220" t="s">
        <v>101</v>
      </c>
      <c r="C45" s="69">
        <v>13</v>
      </c>
      <c r="D45" s="67"/>
      <c r="E45" s="68"/>
    </row>
    <row r="46" spans="1:5" ht="15.75" thickBot="1" x14ac:dyDescent="0.25">
      <c r="A46" s="78" t="s">
        <v>32</v>
      </c>
      <c r="B46" s="221" t="s">
        <v>155</v>
      </c>
      <c r="C46" s="69">
        <v>13</v>
      </c>
      <c r="D46" s="67"/>
      <c r="E46" s="68"/>
    </row>
    <row r="47" spans="1:5" ht="15" thickBot="1" x14ac:dyDescent="0.25">
      <c r="A47" s="42" t="s">
        <v>46</v>
      </c>
      <c r="B47" s="221" t="s">
        <v>156</v>
      </c>
      <c r="C47" s="69">
        <v>13</v>
      </c>
      <c r="D47" s="49">
        <v>0</v>
      </c>
      <c r="E47" s="45">
        <f>(C47*D47)-((C47*D47)*0.2)</f>
        <v>0</v>
      </c>
    </row>
    <row r="48" spans="1:5" ht="15" thickBot="1" x14ac:dyDescent="0.25">
      <c r="A48" s="42" t="s">
        <v>54</v>
      </c>
      <c r="B48" s="221" t="s">
        <v>157</v>
      </c>
      <c r="C48" s="69">
        <v>13</v>
      </c>
      <c r="D48" s="49"/>
      <c r="E48" s="45"/>
    </row>
    <row r="49" spans="1:5" ht="15" thickBot="1" x14ac:dyDescent="0.25">
      <c r="A49" s="42" t="s">
        <v>56</v>
      </c>
      <c r="B49" s="221" t="s">
        <v>158</v>
      </c>
      <c r="C49" s="69">
        <v>13</v>
      </c>
      <c r="D49" s="49"/>
      <c r="E49" s="45"/>
    </row>
    <row r="50" spans="1:5" ht="15" thickBot="1" x14ac:dyDescent="0.25">
      <c r="A50" s="42" t="s">
        <v>58</v>
      </c>
      <c r="B50" s="221" t="s">
        <v>159</v>
      </c>
      <c r="C50" s="69">
        <v>13</v>
      </c>
      <c r="D50" s="49"/>
      <c r="E50" s="45"/>
    </row>
    <row r="51" spans="1:5" ht="16.149999999999999" customHeight="1" thickBot="1" x14ac:dyDescent="0.25">
      <c r="A51" s="42" t="s">
        <v>60</v>
      </c>
      <c r="B51" s="43" t="s">
        <v>68</v>
      </c>
      <c r="C51" s="69"/>
      <c r="D51" s="49"/>
      <c r="E51" s="45"/>
    </row>
    <row r="52" spans="1:5" ht="15.75" thickBot="1" x14ac:dyDescent="0.25">
      <c r="A52" s="144" t="s">
        <v>34</v>
      </c>
      <c r="B52" s="145"/>
      <c r="C52" s="70"/>
      <c r="D52" s="49">
        <f>D47+D51</f>
        <v>0</v>
      </c>
      <c r="E52" s="71">
        <f>E47+E51</f>
        <v>0</v>
      </c>
    </row>
    <row r="53" spans="1:5" x14ac:dyDescent="0.2">
      <c r="C53" s="61"/>
      <c r="D53" s="61"/>
      <c r="E53" s="62"/>
    </row>
    <row r="54" spans="1:5" ht="15.75" thickBot="1" x14ac:dyDescent="0.25">
      <c r="A54" s="176" t="s">
        <v>69</v>
      </c>
      <c r="B54" s="176"/>
      <c r="C54" s="176"/>
      <c r="D54" s="176"/>
      <c r="E54" s="176"/>
    </row>
    <row r="55" spans="1:5" ht="49.15" customHeight="1" thickBot="1" x14ac:dyDescent="0.25">
      <c r="A55" s="38">
        <v>2</v>
      </c>
      <c r="B55" s="40" t="s">
        <v>70</v>
      </c>
      <c r="C55" s="40"/>
      <c r="D55" s="144" t="s">
        <v>36</v>
      </c>
      <c r="E55" s="145"/>
    </row>
    <row r="56" spans="1:5" ht="29.25" thickBot="1" x14ac:dyDescent="0.25">
      <c r="A56" s="42" t="s">
        <v>41</v>
      </c>
      <c r="B56" s="43" t="s">
        <v>42</v>
      </c>
      <c r="C56" s="69"/>
      <c r="D56" s="168">
        <f>D28</f>
        <v>0</v>
      </c>
      <c r="E56" s="169"/>
    </row>
    <row r="57" spans="1:5" ht="15" customHeight="1" thickBot="1" x14ac:dyDescent="0.25">
      <c r="A57" s="42" t="s">
        <v>49</v>
      </c>
      <c r="B57" s="43" t="s">
        <v>50</v>
      </c>
      <c r="C57" s="69"/>
      <c r="D57" s="168">
        <f>D40</f>
        <v>0</v>
      </c>
      <c r="E57" s="169"/>
    </row>
    <row r="58" spans="1:5" ht="15" thickBot="1" x14ac:dyDescent="0.25">
      <c r="A58" s="42" t="s">
        <v>66</v>
      </c>
      <c r="B58" s="43" t="s">
        <v>67</v>
      </c>
      <c r="C58" s="69"/>
      <c r="D58" s="168">
        <f>E52</f>
        <v>0</v>
      </c>
      <c r="E58" s="169"/>
    </row>
    <row r="59" spans="1:5" ht="17.45" customHeight="1" thickBot="1" x14ac:dyDescent="0.25">
      <c r="A59" s="144" t="s">
        <v>34</v>
      </c>
      <c r="B59" s="145"/>
      <c r="C59" s="70"/>
      <c r="D59" s="168">
        <f>D56+D57+D58</f>
        <v>0</v>
      </c>
      <c r="E59" s="169"/>
    </row>
    <row r="60" spans="1:5" ht="30.6" customHeight="1" thickBot="1" x14ac:dyDescent="0.25">
      <c r="C60" s="61"/>
      <c r="D60" s="61"/>
      <c r="E60" s="62"/>
    </row>
    <row r="61" spans="1:5" ht="16.5" thickBot="1" x14ac:dyDescent="0.25">
      <c r="A61" s="163" t="s">
        <v>71</v>
      </c>
      <c r="B61" s="164"/>
      <c r="C61" s="164"/>
      <c r="D61" s="164"/>
      <c r="E61" s="165"/>
    </row>
    <row r="62" spans="1:5" ht="30.75" thickBot="1" x14ac:dyDescent="0.25">
      <c r="A62" s="38">
        <v>3</v>
      </c>
      <c r="B62" s="40" t="s">
        <v>72</v>
      </c>
      <c r="C62" s="40" t="s">
        <v>43</v>
      </c>
      <c r="D62" s="144" t="s">
        <v>36</v>
      </c>
      <c r="E62" s="145"/>
    </row>
    <row r="63" spans="1:5" ht="15" thickBot="1" x14ac:dyDescent="0.25">
      <c r="A63" s="42" t="s">
        <v>30</v>
      </c>
      <c r="B63" s="72" t="s">
        <v>73</v>
      </c>
      <c r="C63" s="55">
        <v>4.1999999999999997E-3</v>
      </c>
      <c r="D63" s="146">
        <f t="shared" ref="D63:D68" si="1">C63*E$20</f>
        <v>0</v>
      </c>
      <c r="E63" s="147"/>
    </row>
    <row r="64" spans="1:5" ht="15" thickBot="1" x14ac:dyDescent="0.25">
      <c r="A64" s="42" t="s">
        <v>32</v>
      </c>
      <c r="B64" s="72" t="s">
        <v>74</v>
      </c>
      <c r="C64" s="55">
        <v>3.3E-3</v>
      </c>
      <c r="D64" s="146">
        <f t="shared" si="1"/>
        <v>0</v>
      </c>
      <c r="E64" s="147"/>
    </row>
    <row r="65" spans="1:5" ht="13.5" customHeight="1" thickBot="1" x14ac:dyDescent="0.25">
      <c r="A65" s="42" t="s">
        <v>46</v>
      </c>
      <c r="B65" s="72" t="s">
        <v>75</v>
      </c>
      <c r="C65" s="55">
        <v>3.44E-2</v>
      </c>
      <c r="D65" s="146">
        <f t="shared" si="1"/>
        <v>0</v>
      </c>
      <c r="E65" s="147"/>
    </row>
    <row r="66" spans="1:5" ht="15" thickBot="1" x14ac:dyDescent="0.25">
      <c r="A66" s="42" t="s">
        <v>54</v>
      </c>
      <c r="B66" s="72" t="s">
        <v>76</v>
      </c>
      <c r="C66" s="55">
        <v>1.9400000000000001E-2</v>
      </c>
      <c r="D66" s="146">
        <f t="shared" si="1"/>
        <v>0</v>
      </c>
      <c r="E66" s="147"/>
    </row>
    <row r="67" spans="1:5" ht="29.25" thickBot="1" x14ac:dyDescent="0.25">
      <c r="A67" s="42" t="s">
        <v>56</v>
      </c>
      <c r="B67" s="72" t="s">
        <v>77</v>
      </c>
      <c r="C67" s="55">
        <v>7.1999999999999998E-3</v>
      </c>
      <c r="D67" s="146">
        <f>C67*E$20</f>
        <v>0</v>
      </c>
      <c r="E67" s="147"/>
    </row>
    <row r="68" spans="1:5" ht="15" thickBot="1" x14ac:dyDescent="0.25">
      <c r="A68" s="42" t="s">
        <v>58</v>
      </c>
      <c r="B68" s="72" t="s">
        <v>78</v>
      </c>
      <c r="C68" s="73">
        <f>C66*0.08*0.4</f>
        <v>6.2080000000000002E-4</v>
      </c>
      <c r="D68" s="146">
        <f t="shared" si="1"/>
        <v>0</v>
      </c>
      <c r="E68" s="147"/>
    </row>
    <row r="69" spans="1:5" ht="15.75" thickBot="1" x14ac:dyDescent="0.25">
      <c r="A69" s="144" t="s">
        <v>34</v>
      </c>
      <c r="B69" s="145"/>
      <c r="C69" s="74">
        <f>SUM(C63:C68)</f>
        <v>6.912080000000001E-2</v>
      </c>
      <c r="D69" s="146">
        <f>D63+D64+D65+D66+D67+D68</f>
        <v>0</v>
      </c>
      <c r="E69" s="147"/>
    </row>
    <row r="70" spans="1:5" ht="15" thickBot="1" x14ac:dyDescent="0.25">
      <c r="C70" s="61"/>
      <c r="D70" s="61"/>
      <c r="E70" s="62"/>
    </row>
    <row r="71" spans="1:5" ht="15.75" x14ac:dyDescent="0.2">
      <c r="A71" s="148" t="s">
        <v>79</v>
      </c>
      <c r="B71" s="149"/>
      <c r="C71" s="149"/>
      <c r="D71" s="149"/>
      <c r="E71" s="150"/>
    </row>
    <row r="72" spans="1:5" ht="15.75" thickBot="1" x14ac:dyDescent="0.25">
      <c r="A72" s="151" t="s">
        <v>80</v>
      </c>
      <c r="B72" s="152"/>
      <c r="C72" s="152"/>
      <c r="D72" s="152"/>
      <c r="E72" s="153"/>
    </row>
    <row r="73" spans="1:5" ht="30.75" thickBot="1" x14ac:dyDescent="0.25">
      <c r="A73" s="38" t="s">
        <v>81</v>
      </c>
      <c r="B73" s="40" t="s">
        <v>82</v>
      </c>
      <c r="C73" s="40" t="s">
        <v>43</v>
      </c>
      <c r="D73" s="144" t="s">
        <v>36</v>
      </c>
      <c r="E73" s="145"/>
    </row>
    <row r="74" spans="1:5" ht="15" thickBot="1" x14ac:dyDescent="0.25">
      <c r="A74" s="42" t="s">
        <v>30</v>
      </c>
      <c r="B74" s="43" t="s">
        <v>45</v>
      </c>
      <c r="C74" s="55">
        <v>8.3299999999999999E-2</v>
      </c>
      <c r="D74" s="156">
        <f>$E$20*C74</f>
        <v>0</v>
      </c>
      <c r="E74" s="157"/>
    </row>
    <row r="75" spans="1:5" ht="15" thickBot="1" x14ac:dyDescent="0.25">
      <c r="A75" s="42" t="s">
        <v>32</v>
      </c>
      <c r="B75" s="43" t="s">
        <v>82</v>
      </c>
      <c r="C75" s="55">
        <v>2.8E-3</v>
      </c>
      <c r="D75" s="156">
        <f t="shared" ref="D75:D80" si="2">$E$20*C75</f>
        <v>0</v>
      </c>
      <c r="E75" s="157"/>
    </row>
    <row r="76" spans="1:5" ht="12.75" customHeight="1" thickBot="1" x14ac:dyDescent="0.25">
      <c r="A76" s="42" t="s">
        <v>46</v>
      </c>
      <c r="B76" s="43" t="s">
        <v>83</v>
      </c>
      <c r="C76" s="55">
        <v>2.0000000000000001E-4</v>
      </c>
      <c r="D76" s="156">
        <f t="shared" si="2"/>
        <v>0</v>
      </c>
      <c r="E76" s="157"/>
    </row>
    <row r="77" spans="1:5" ht="15" thickBot="1" x14ac:dyDescent="0.25">
      <c r="A77" s="42" t="s">
        <v>54</v>
      </c>
      <c r="B77" s="43" t="s">
        <v>84</v>
      </c>
      <c r="C77" s="55">
        <v>6.9999999999999999E-4</v>
      </c>
      <c r="D77" s="156">
        <f t="shared" si="2"/>
        <v>0</v>
      </c>
      <c r="E77" s="157"/>
    </row>
    <row r="78" spans="1:5" ht="16.5" customHeight="1" thickBot="1" x14ac:dyDescent="0.25">
      <c r="A78" s="42" t="s">
        <v>56</v>
      </c>
      <c r="B78" s="43" t="s">
        <v>85</v>
      </c>
      <c r="C78" s="55">
        <v>1.3899999999999999E-2</v>
      </c>
      <c r="D78" s="156">
        <f t="shared" si="2"/>
        <v>0</v>
      </c>
      <c r="E78" s="157"/>
    </row>
    <row r="79" spans="1:5" ht="15" thickBot="1" x14ac:dyDescent="0.25">
      <c r="A79" s="42" t="s">
        <v>58</v>
      </c>
      <c r="B79" s="43" t="s">
        <v>68</v>
      </c>
      <c r="C79" s="55">
        <v>0</v>
      </c>
      <c r="D79" s="156">
        <f t="shared" si="2"/>
        <v>0</v>
      </c>
      <c r="E79" s="157"/>
    </row>
    <row r="80" spans="1:5" ht="15.75" thickBot="1" x14ac:dyDescent="0.25">
      <c r="A80" s="144" t="s">
        <v>64</v>
      </c>
      <c r="B80" s="145"/>
      <c r="C80" s="75">
        <f>SUM(C74:C79)</f>
        <v>0.1009</v>
      </c>
      <c r="D80" s="156">
        <f t="shared" si="2"/>
        <v>0</v>
      </c>
      <c r="E80" s="157"/>
    </row>
    <row r="81" spans="1:5" ht="15" thickBot="1" x14ac:dyDescent="0.25">
      <c r="C81" s="61"/>
      <c r="D81" s="61"/>
      <c r="E81" s="62"/>
    </row>
    <row r="82" spans="1:5" ht="15.75" x14ac:dyDescent="0.2">
      <c r="A82" s="148" t="s">
        <v>86</v>
      </c>
      <c r="B82" s="149"/>
      <c r="C82" s="149"/>
      <c r="D82" s="149"/>
      <c r="E82" s="150"/>
    </row>
    <row r="83" spans="1:5" ht="15" thickBot="1" x14ac:dyDescent="0.25">
      <c r="A83" s="63"/>
      <c r="B83" s="64"/>
      <c r="C83" s="65"/>
      <c r="D83" s="65"/>
      <c r="E83" s="66"/>
    </row>
    <row r="84" spans="1:5" ht="12.75" customHeight="1" thickBot="1" x14ac:dyDescent="0.25">
      <c r="A84" s="38">
        <v>5</v>
      </c>
      <c r="B84" s="76" t="s">
        <v>87</v>
      </c>
      <c r="C84" s="40"/>
      <c r="D84" s="144" t="s">
        <v>36</v>
      </c>
      <c r="E84" s="145"/>
    </row>
    <row r="85" spans="1:5" ht="15" thickBot="1" x14ac:dyDescent="0.25">
      <c r="A85" s="42" t="s">
        <v>30</v>
      </c>
      <c r="B85" s="43" t="s">
        <v>123</v>
      </c>
      <c r="C85" s="69"/>
      <c r="D85" s="146">
        <f>'UNIFORMES E EPIs'!E43</f>
        <v>0</v>
      </c>
      <c r="E85" s="147"/>
    </row>
    <row r="86" spans="1:5" ht="29.25" thickBot="1" x14ac:dyDescent="0.25">
      <c r="A86" s="42" t="s">
        <v>32</v>
      </c>
      <c r="B86" s="79" t="s">
        <v>124</v>
      </c>
      <c r="C86" s="69"/>
      <c r="D86" s="156" t="e">
        <f>'EQUIPAMENTOS E INSUMOS'!F32</f>
        <v>#DIV/0!</v>
      </c>
      <c r="E86" s="157"/>
    </row>
    <row r="87" spans="1:5" ht="15" thickBot="1" x14ac:dyDescent="0.25">
      <c r="A87" s="42" t="s">
        <v>54</v>
      </c>
      <c r="B87" s="43" t="s">
        <v>68</v>
      </c>
      <c r="C87" s="69"/>
      <c r="D87" s="162"/>
      <c r="E87" s="157"/>
    </row>
    <row r="88" spans="1:5" ht="15.75" thickBot="1" x14ac:dyDescent="0.25">
      <c r="A88" s="144" t="s">
        <v>64</v>
      </c>
      <c r="B88" s="145"/>
      <c r="C88" s="70"/>
      <c r="D88" s="146" t="e">
        <f>SUM(D85:E87)</f>
        <v>#DIV/0!</v>
      </c>
      <c r="E88" s="147"/>
    </row>
    <row r="89" spans="1:5" ht="15" thickBot="1" x14ac:dyDescent="0.25">
      <c r="C89" s="61"/>
      <c r="D89" s="61"/>
      <c r="E89" s="62"/>
    </row>
    <row r="90" spans="1:5" ht="16.5" thickBot="1" x14ac:dyDescent="0.25">
      <c r="A90" s="163" t="s">
        <v>88</v>
      </c>
      <c r="B90" s="164"/>
      <c r="C90" s="164"/>
      <c r="D90" s="164"/>
      <c r="E90" s="165"/>
    </row>
    <row r="91" spans="1:5" ht="30.75" thickBot="1" x14ac:dyDescent="0.25">
      <c r="A91" s="38">
        <v>6</v>
      </c>
      <c r="B91" s="76" t="s">
        <v>89</v>
      </c>
      <c r="C91" s="40" t="s">
        <v>43</v>
      </c>
      <c r="D91" s="154" t="s">
        <v>36</v>
      </c>
      <c r="E91" s="155"/>
    </row>
    <row r="92" spans="1:5" ht="29.25" thickBot="1" x14ac:dyDescent="0.25">
      <c r="A92" s="42" t="s">
        <v>30</v>
      </c>
      <c r="B92" s="43" t="s">
        <v>90</v>
      </c>
      <c r="C92" s="55">
        <v>0.05</v>
      </c>
      <c r="D92" s="146" t="e">
        <f>SUM(D88+D80+D69+D59+E20)*C92</f>
        <v>#DIV/0!</v>
      </c>
      <c r="E92" s="147"/>
    </row>
    <row r="93" spans="1:5" ht="30.75" customHeight="1" thickBot="1" x14ac:dyDescent="0.25">
      <c r="A93" s="42" t="s">
        <v>32</v>
      </c>
      <c r="B93" s="43" t="s">
        <v>91</v>
      </c>
      <c r="C93" s="55">
        <v>0.1</v>
      </c>
      <c r="D93" s="146" t="e">
        <f>SUM(D88+D80+D69+D59+E20+D92)*C93</f>
        <v>#DIV/0!</v>
      </c>
      <c r="E93" s="147"/>
    </row>
    <row r="94" spans="1:5" ht="29.25" thickBot="1" x14ac:dyDescent="0.25">
      <c r="A94" s="42" t="s">
        <v>46</v>
      </c>
      <c r="B94" s="43" t="s">
        <v>92</v>
      </c>
      <c r="C94" s="77"/>
      <c r="D94" s="158"/>
      <c r="E94" s="159"/>
    </row>
    <row r="95" spans="1:5" ht="15" thickBot="1" x14ac:dyDescent="0.25">
      <c r="A95" s="42"/>
      <c r="B95" s="43" t="s">
        <v>93</v>
      </c>
      <c r="C95" s="55">
        <v>3.6499999999999998E-2</v>
      </c>
      <c r="D95" s="146" t="e">
        <f>SUM(D88+D80+D69+D59+E20+D92+D93)*C95</f>
        <v>#DIV/0!</v>
      </c>
      <c r="E95" s="147"/>
    </row>
    <row r="96" spans="1:5" ht="15" thickBot="1" x14ac:dyDescent="0.25">
      <c r="A96" s="42"/>
      <c r="B96" s="43" t="s">
        <v>94</v>
      </c>
      <c r="C96" s="55">
        <v>0.03</v>
      </c>
      <c r="D96" s="146" t="e">
        <f>SUM(D88+D80+D69+D59+E20+D92+D93)*C96</f>
        <v>#DIV/0!</v>
      </c>
      <c r="E96" s="147"/>
    </row>
    <row r="97" spans="1:5" ht="15.75" thickBot="1" x14ac:dyDescent="0.25">
      <c r="A97" s="144" t="s">
        <v>64</v>
      </c>
      <c r="B97" s="145"/>
      <c r="C97" s="74">
        <f>SUM(C92:C96)</f>
        <v>0.21650000000000003</v>
      </c>
      <c r="D97" s="146" t="e">
        <f>D92+D93+D95+D96</f>
        <v>#DIV/0!</v>
      </c>
      <c r="E97" s="147"/>
    </row>
    <row r="98" spans="1:5" ht="15" thickBot="1" x14ac:dyDescent="0.25">
      <c r="C98" s="61"/>
      <c r="D98" s="61"/>
      <c r="E98" s="62"/>
    </row>
    <row r="99" spans="1:5" ht="16.5" thickBot="1" x14ac:dyDescent="0.25">
      <c r="A99" s="170" t="s">
        <v>147</v>
      </c>
      <c r="B99" s="171"/>
      <c r="C99" s="171"/>
      <c r="D99" s="171"/>
      <c r="E99" s="172"/>
    </row>
    <row r="100" spans="1:5" ht="15.75" thickBot="1" x14ac:dyDescent="0.25">
      <c r="A100" s="38"/>
      <c r="B100" s="40" t="s">
        <v>95</v>
      </c>
      <c r="C100" s="40"/>
      <c r="D100" s="154" t="s">
        <v>36</v>
      </c>
      <c r="E100" s="155"/>
    </row>
    <row r="101" spans="1:5" ht="15.75" thickBot="1" x14ac:dyDescent="0.25">
      <c r="A101" s="78" t="s">
        <v>30</v>
      </c>
      <c r="B101" s="43" t="s">
        <v>25</v>
      </c>
      <c r="C101" s="69"/>
      <c r="D101" s="168">
        <f>E20</f>
        <v>0</v>
      </c>
      <c r="E101" s="169"/>
    </row>
    <row r="102" spans="1:5" ht="29.25" thickBot="1" x14ac:dyDescent="0.25">
      <c r="A102" s="78" t="s">
        <v>32</v>
      </c>
      <c r="B102" s="43" t="s">
        <v>39</v>
      </c>
      <c r="C102" s="69"/>
      <c r="D102" s="168">
        <f>D59</f>
        <v>0</v>
      </c>
      <c r="E102" s="169"/>
    </row>
    <row r="103" spans="1:5" ht="15.75" thickBot="1" x14ac:dyDescent="0.25">
      <c r="A103" s="78" t="s">
        <v>46</v>
      </c>
      <c r="B103" s="43" t="s">
        <v>71</v>
      </c>
      <c r="C103" s="69"/>
      <c r="D103" s="168">
        <f>D69</f>
        <v>0</v>
      </c>
      <c r="E103" s="169"/>
    </row>
    <row r="104" spans="1:5" ht="15.75" thickBot="1" x14ac:dyDescent="0.25">
      <c r="A104" s="78" t="s">
        <v>54</v>
      </c>
      <c r="B104" s="43" t="s">
        <v>79</v>
      </c>
      <c r="C104" s="69"/>
      <c r="D104" s="168">
        <f>D80</f>
        <v>0</v>
      </c>
      <c r="E104" s="169"/>
    </row>
    <row r="105" spans="1:5" ht="15.75" thickBot="1" x14ac:dyDescent="0.25">
      <c r="A105" s="78" t="s">
        <v>56</v>
      </c>
      <c r="B105" s="43" t="s">
        <v>86</v>
      </c>
      <c r="C105" s="69"/>
      <c r="D105" s="146" t="e">
        <f>D88</f>
        <v>#DIV/0!</v>
      </c>
      <c r="E105" s="147"/>
    </row>
    <row r="106" spans="1:5" ht="15.75" thickBot="1" x14ac:dyDescent="0.25">
      <c r="A106" s="144" t="s">
        <v>96</v>
      </c>
      <c r="B106" s="145"/>
      <c r="C106" s="70"/>
      <c r="D106" s="166" t="e">
        <f>SUM(D101:E105)</f>
        <v>#DIV/0!</v>
      </c>
      <c r="E106" s="167"/>
    </row>
    <row r="107" spans="1:5" ht="15.75" thickBot="1" x14ac:dyDescent="0.25">
      <c r="A107" s="78" t="s">
        <v>58</v>
      </c>
      <c r="B107" s="43" t="s">
        <v>97</v>
      </c>
      <c r="C107" s="69"/>
      <c r="D107" s="146" t="e">
        <f>D97</f>
        <v>#DIV/0!</v>
      </c>
      <c r="E107" s="147"/>
    </row>
    <row r="108" spans="1:5" ht="15.75" thickBot="1" x14ac:dyDescent="0.25">
      <c r="A108" s="144" t="s">
        <v>29</v>
      </c>
      <c r="B108" s="145"/>
      <c r="C108" s="70"/>
      <c r="D108" s="154" t="e">
        <f>D107+D106</f>
        <v>#DIV/0!</v>
      </c>
      <c r="E108" s="155"/>
    </row>
  </sheetData>
  <mergeCells count="85">
    <mergeCell ref="D27:E27"/>
    <mergeCell ref="A6:E6"/>
    <mergeCell ref="A7:E7"/>
    <mergeCell ref="A11:B11"/>
    <mergeCell ref="A15:B15"/>
    <mergeCell ref="A19:B19"/>
    <mergeCell ref="A20:B20"/>
    <mergeCell ref="A22:E22"/>
    <mergeCell ref="A23:E23"/>
    <mergeCell ref="D24:E24"/>
    <mergeCell ref="D25:E25"/>
    <mergeCell ref="D26:E26"/>
    <mergeCell ref="D39:E39"/>
    <mergeCell ref="A28:B28"/>
    <mergeCell ref="D28:E28"/>
    <mergeCell ref="A30:E30"/>
    <mergeCell ref="D31:E31"/>
    <mergeCell ref="D32:E32"/>
    <mergeCell ref="D33:E33"/>
    <mergeCell ref="D34:E34"/>
    <mergeCell ref="D35:E35"/>
    <mergeCell ref="D36:E36"/>
    <mergeCell ref="D37:E37"/>
    <mergeCell ref="D38:E38"/>
    <mergeCell ref="D40:E40"/>
    <mergeCell ref="A42:E42"/>
    <mergeCell ref="A52:B52"/>
    <mergeCell ref="A54:E54"/>
    <mergeCell ref="D55:E55"/>
    <mergeCell ref="A40:B40"/>
    <mergeCell ref="D78:E78"/>
    <mergeCell ref="D56:E56"/>
    <mergeCell ref="D57:E57"/>
    <mergeCell ref="D58:E58"/>
    <mergeCell ref="A59:B59"/>
    <mergeCell ref="D59:E59"/>
    <mergeCell ref="D62:E62"/>
    <mergeCell ref="D63:E63"/>
    <mergeCell ref="A61:E61"/>
    <mergeCell ref="A108:B108"/>
    <mergeCell ref="D108:E108"/>
    <mergeCell ref="D97:E97"/>
    <mergeCell ref="D105:E105"/>
    <mergeCell ref="A106:B106"/>
    <mergeCell ref="D106:E106"/>
    <mergeCell ref="D107:E107"/>
    <mergeCell ref="D104:E104"/>
    <mergeCell ref="D102:E102"/>
    <mergeCell ref="D103:E103"/>
    <mergeCell ref="A99:E99"/>
    <mergeCell ref="D100:E100"/>
    <mergeCell ref="D101:E101"/>
    <mergeCell ref="A97:B97"/>
    <mergeCell ref="D93:E93"/>
    <mergeCell ref="D94:E94"/>
    <mergeCell ref="D95:E95"/>
    <mergeCell ref="D96:E96"/>
    <mergeCell ref="A1:E5"/>
    <mergeCell ref="D87:E87"/>
    <mergeCell ref="A88:B88"/>
    <mergeCell ref="D88:E88"/>
    <mergeCell ref="A90:E90"/>
    <mergeCell ref="D64:E64"/>
    <mergeCell ref="D65:E65"/>
    <mergeCell ref="D66:E66"/>
    <mergeCell ref="D80:E80"/>
    <mergeCell ref="A82:E82"/>
    <mergeCell ref="D67:E67"/>
    <mergeCell ref="D68:E68"/>
    <mergeCell ref="A69:B69"/>
    <mergeCell ref="D69:E69"/>
    <mergeCell ref="A71:E71"/>
    <mergeCell ref="A72:E72"/>
    <mergeCell ref="D92:E92"/>
    <mergeCell ref="D84:E84"/>
    <mergeCell ref="D85:E85"/>
    <mergeCell ref="D73:E73"/>
    <mergeCell ref="D91:E91"/>
    <mergeCell ref="D86:E86"/>
    <mergeCell ref="D74:E74"/>
    <mergeCell ref="D79:E79"/>
    <mergeCell ref="A80:B80"/>
    <mergeCell ref="D75:E75"/>
    <mergeCell ref="D76:E76"/>
    <mergeCell ref="D77:E77"/>
  </mergeCells>
  <pageMargins left="0.23622047244094491" right="0.23622047244094491" top="0.39370078740157483" bottom="0.39370078740157483" header="0" footer="0"/>
  <pageSetup paperSize="9" scale="94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47"/>
  <sheetViews>
    <sheetView workbookViewId="0">
      <selection activeCell="J18" sqref="J18"/>
    </sheetView>
  </sheetViews>
  <sheetFormatPr defaultRowHeight="15" x14ac:dyDescent="0.25"/>
  <cols>
    <col min="1" max="1" width="3.28515625" customWidth="1"/>
    <col min="2" max="2" width="19.140625" customWidth="1"/>
    <col min="3" max="3" width="42.28515625" customWidth="1"/>
    <col min="4" max="4" width="20.140625" bestFit="1" customWidth="1"/>
    <col min="5" max="5" width="15.5703125" style="5" bestFit="1" customWidth="1"/>
    <col min="6" max="6" width="11.85546875" style="5" bestFit="1" customWidth="1"/>
    <col min="7" max="7" width="12" style="5" bestFit="1" customWidth="1"/>
    <col min="10" max="10" width="33.7109375" customWidth="1"/>
  </cols>
  <sheetData>
    <row r="1" spans="2:11" ht="15.75" thickBot="1" x14ac:dyDescent="0.3"/>
    <row r="2" spans="2:11" ht="14.45" customHeight="1" x14ac:dyDescent="0.25">
      <c r="B2" s="189" t="s">
        <v>18</v>
      </c>
      <c r="C2" s="190"/>
      <c r="D2" s="190"/>
      <c r="E2" s="190"/>
      <c r="F2" s="190"/>
      <c r="G2" s="191"/>
    </row>
    <row r="3" spans="2:11" ht="45" x14ac:dyDescent="0.25">
      <c r="B3" s="80" t="s">
        <v>2</v>
      </c>
      <c r="C3" s="2" t="s">
        <v>13</v>
      </c>
      <c r="D3" s="6" t="s">
        <v>17</v>
      </c>
      <c r="E3" s="7" t="s">
        <v>15</v>
      </c>
      <c r="F3" s="7" t="s">
        <v>16</v>
      </c>
      <c r="G3" s="25" t="s">
        <v>14</v>
      </c>
    </row>
    <row r="4" spans="2:11" ht="14.45" customHeight="1" x14ac:dyDescent="0.25">
      <c r="B4" s="201" t="s">
        <v>0</v>
      </c>
      <c r="C4" s="18" t="s">
        <v>4</v>
      </c>
      <c r="D4" s="3">
        <v>3</v>
      </c>
      <c r="E4" s="8">
        <v>0</v>
      </c>
      <c r="F4" s="8">
        <f>E4*D4</f>
        <v>0</v>
      </c>
      <c r="G4" s="26">
        <f>F4/12</f>
        <v>0</v>
      </c>
    </row>
    <row r="5" spans="2:11" x14ac:dyDescent="0.25">
      <c r="B5" s="201"/>
      <c r="C5" s="18" t="s">
        <v>5</v>
      </c>
      <c r="D5" s="3">
        <v>3</v>
      </c>
      <c r="E5" s="8">
        <v>0</v>
      </c>
      <c r="F5" s="8">
        <f t="shared" ref="F5:F36" si="0">E5*D5</f>
        <v>0</v>
      </c>
      <c r="G5" s="26">
        <f t="shared" ref="G5:G36" si="1">F5/12</f>
        <v>0</v>
      </c>
    </row>
    <row r="6" spans="2:11" x14ac:dyDescent="0.25">
      <c r="B6" s="201"/>
      <c r="C6" s="18" t="s">
        <v>7</v>
      </c>
      <c r="D6" s="3">
        <v>4</v>
      </c>
      <c r="E6" s="8">
        <v>0</v>
      </c>
      <c r="F6" s="8">
        <f t="shared" si="0"/>
        <v>0</v>
      </c>
      <c r="G6" s="26">
        <f t="shared" si="1"/>
        <v>0</v>
      </c>
    </row>
    <row r="7" spans="2:11" x14ac:dyDescent="0.25">
      <c r="B7" s="201"/>
      <c r="C7" s="18" t="s">
        <v>146</v>
      </c>
      <c r="D7" s="3">
        <v>3</v>
      </c>
      <c r="E7" s="8">
        <v>0</v>
      </c>
      <c r="F7" s="8">
        <f t="shared" si="0"/>
        <v>0</v>
      </c>
      <c r="G7" s="26">
        <f t="shared" si="1"/>
        <v>0</v>
      </c>
    </row>
    <row r="8" spans="2:11" x14ac:dyDescent="0.25">
      <c r="B8" s="201"/>
      <c r="C8" s="18" t="s">
        <v>8</v>
      </c>
      <c r="D8" s="3">
        <v>3</v>
      </c>
      <c r="E8" s="8">
        <v>0</v>
      </c>
      <c r="F8" s="8">
        <f t="shared" si="0"/>
        <v>0</v>
      </c>
      <c r="G8" s="26">
        <f t="shared" si="1"/>
        <v>0</v>
      </c>
    </row>
    <row r="9" spans="2:11" x14ac:dyDescent="0.25">
      <c r="B9" s="201"/>
      <c r="C9" s="18" t="s">
        <v>9</v>
      </c>
      <c r="D9" s="3">
        <v>2</v>
      </c>
      <c r="E9" s="8">
        <v>0</v>
      </c>
      <c r="F9" s="8">
        <f t="shared" si="0"/>
        <v>0</v>
      </c>
      <c r="G9" s="26">
        <f t="shared" si="1"/>
        <v>0</v>
      </c>
    </row>
    <row r="10" spans="2:11" x14ac:dyDescent="0.25">
      <c r="B10" s="201"/>
      <c r="C10" s="24" t="s">
        <v>6</v>
      </c>
      <c r="D10" s="16">
        <v>2</v>
      </c>
      <c r="E10" s="8">
        <v>0</v>
      </c>
      <c r="F10" s="8">
        <f>E10*D10</f>
        <v>0</v>
      </c>
      <c r="G10" s="26">
        <f>F10/12</f>
        <v>0</v>
      </c>
    </row>
    <row r="11" spans="2:11" ht="30" x14ac:dyDescent="0.25">
      <c r="B11" s="201"/>
      <c r="C11" s="20" t="s">
        <v>103</v>
      </c>
      <c r="D11" s="3">
        <v>5</v>
      </c>
      <c r="E11" s="8">
        <v>0</v>
      </c>
      <c r="F11" s="8">
        <f t="shared" ref="F11:F13" si="2">E11*D11</f>
        <v>0</v>
      </c>
      <c r="G11" s="26">
        <f t="shared" ref="G11:G13" si="3">F11/12</f>
        <v>0</v>
      </c>
    </row>
    <row r="12" spans="2:11" x14ac:dyDescent="0.25">
      <c r="B12" s="201"/>
      <c r="C12" s="20" t="s">
        <v>102</v>
      </c>
      <c r="D12" s="3">
        <v>5</v>
      </c>
      <c r="E12" s="8">
        <v>0</v>
      </c>
      <c r="F12" s="8">
        <f t="shared" si="2"/>
        <v>0</v>
      </c>
      <c r="G12" s="26">
        <f t="shared" si="3"/>
        <v>0</v>
      </c>
    </row>
    <row r="13" spans="2:11" x14ac:dyDescent="0.25">
      <c r="B13" s="201"/>
      <c r="C13" s="21" t="s">
        <v>144</v>
      </c>
      <c r="D13" s="17">
        <v>3</v>
      </c>
      <c r="E13" s="8">
        <v>0</v>
      </c>
      <c r="F13" s="8">
        <f t="shared" si="2"/>
        <v>0</v>
      </c>
      <c r="G13" s="26">
        <f t="shared" si="3"/>
        <v>0</v>
      </c>
    </row>
    <row r="14" spans="2:11" ht="14.45" customHeight="1" x14ac:dyDescent="0.25">
      <c r="B14" s="201"/>
      <c r="C14" s="22" t="s">
        <v>20</v>
      </c>
      <c r="D14" s="13"/>
      <c r="E14" s="9">
        <f>SUM(E4:E13)</f>
        <v>0</v>
      </c>
      <c r="F14" s="9">
        <f>SUM(F4:F13)</f>
        <v>0</v>
      </c>
      <c r="G14" s="27">
        <f>SUM(G4:G13)</f>
        <v>0</v>
      </c>
    </row>
    <row r="15" spans="2:11" ht="14.45" customHeight="1" thickBot="1" x14ac:dyDescent="0.3">
      <c r="B15" s="202"/>
      <c r="C15" s="28" t="s">
        <v>21</v>
      </c>
      <c r="D15" s="29">
        <v>7</v>
      </c>
      <c r="E15" s="30" t="s">
        <v>22</v>
      </c>
      <c r="F15" s="194">
        <f>D15*G14</f>
        <v>0</v>
      </c>
      <c r="G15" s="195"/>
    </row>
    <row r="16" spans="2:11" ht="15.75" thickBot="1" x14ac:dyDescent="0.3">
      <c r="B16" s="11"/>
      <c r="C16" s="11"/>
      <c r="D16" s="11"/>
      <c r="E16" s="12"/>
      <c r="F16" s="12"/>
      <c r="G16" s="12"/>
      <c r="K16" s="10"/>
    </row>
    <row r="17" spans="2:10" ht="14.45" customHeight="1" thickBot="1" x14ac:dyDescent="0.3">
      <c r="B17" s="200" t="s">
        <v>1</v>
      </c>
      <c r="C17" s="31" t="s">
        <v>4</v>
      </c>
      <c r="D17" s="32">
        <v>2</v>
      </c>
      <c r="E17" s="33">
        <v>0</v>
      </c>
      <c r="F17" s="33">
        <f t="shared" si="0"/>
        <v>0</v>
      </c>
      <c r="G17" s="34">
        <f t="shared" si="1"/>
        <v>0</v>
      </c>
    </row>
    <row r="18" spans="2:10" ht="15.75" thickBot="1" x14ac:dyDescent="0.3">
      <c r="B18" s="201"/>
      <c r="C18" s="18" t="s">
        <v>12</v>
      </c>
      <c r="D18" s="3">
        <v>3</v>
      </c>
      <c r="E18" s="33">
        <v>0</v>
      </c>
      <c r="F18" s="8">
        <f t="shared" si="0"/>
        <v>0</v>
      </c>
      <c r="G18" s="26">
        <f t="shared" si="1"/>
        <v>0</v>
      </c>
    </row>
    <row r="19" spans="2:10" ht="15.75" thickBot="1" x14ac:dyDescent="0.3">
      <c r="B19" s="201"/>
      <c r="C19" s="18" t="s">
        <v>7</v>
      </c>
      <c r="D19" s="3">
        <v>24</v>
      </c>
      <c r="E19" s="33">
        <v>0</v>
      </c>
      <c r="F19" s="8">
        <f t="shared" si="0"/>
        <v>0</v>
      </c>
      <c r="G19" s="26">
        <f t="shared" si="1"/>
        <v>0</v>
      </c>
    </row>
    <row r="20" spans="2:10" ht="15.75" thickBot="1" x14ac:dyDescent="0.3">
      <c r="B20" s="201"/>
      <c r="C20" s="18" t="s">
        <v>145</v>
      </c>
      <c r="D20" s="3">
        <v>2</v>
      </c>
      <c r="E20" s="33">
        <v>0</v>
      </c>
      <c r="F20" s="8">
        <f t="shared" si="0"/>
        <v>0</v>
      </c>
      <c r="G20" s="26">
        <f t="shared" si="1"/>
        <v>0</v>
      </c>
    </row>
    <row r="21" spans="2:10" ht="15.75" thickBot="1" x14ac:dyDescent="0.3">
      <c r="B21" s="201"/>
      <c r="C21" s="18" t="s">
        <v>11</v>
      </c>
      <c r="D21" s="3">
        <v>2</v>
      </c>
      <c r="E21" s="33">
        <v>0</v>
      </c>
      <c r="F21" s="8">
        <f t="shared" si="0"/>
        <v>0</v>
      </c>
      <c r="G21" s="26">
        <f t="shared" si="1"/>
        <v>0</v>
      </c>
    </row>
    <row r="22" spans="2:10" ht="30.75" thickBot="1" x14ac:dyDescent="0.3">
      <c r="B22" s="201"/>
      <c r="C22" s="18" t="s">
        <v>19</v>
      </c>
      <c r="D22" s="4">
        <v>200</v>
      </c>
      <c r="E22" s="33">
        <v>0</v>
      </c>
      <c r="F22" s="8">
        <f t="shared" si="0"/>
        <v>0</v>
      </c>
      <c r="G22" s="26">
        <f t="shared" si="1"/>
        <v>0</v>
      </c>
    </row>
    <row r="23" spans="2:10" ht="15.75" thickBot="1" x14ac:dyDescent="0.3">
      <c r="B23" s="201"/>
      <c r="C23" s="18" t="s">
        <v>6</v>
      </c>
      <c r="D23" s="3">
        <v>2</v>
      </c>
      <c r="E23" s="33">
        <v>0</v>
      </c>
      <c r="F23" s="8">
        <f t="shared" si="0"/>
        <v>0</v>
      </c>
      <c r="G23" s="26">
        <f t="shared" si="1"/>
        <v>0</v>
      </c>
    </row>
    <row r="24" spans="2:10" ht="30.75" thickBot="1" x14ac:dyDescent="0.3">
      <c r="B24" s="201"/>
      <c r="C24" s="20" t="s">
        <v>103</v>
      </c>
      <c r="D24" s="3">
        <v>5</v>
      </c>
      <c r="E24" s="33">
        <v>0</v>
      </c>
      <c r="F24" s="8">
        <f t="shared" si="0"/>
        <v>0</v>
      </c>
      <c r="G24" s="26">
        <f t="shared" si="1"/>
        <v>0</v>
      </c>
    </row>
    <row r="25" spans="2:10" ht="15.75" thickBot="1" x14ac:dyDescent="0.3">
      <c r="B25" s="201"/>
      <c r="C25" s="20" t="s">
        <v>102</v>
      </c>
      <c r="D25" s="3">
        <v>5</v>
      </c>
      <c r="E25" s="33">
        <v>0</v>
      </c>
      <c r="F25" s="8">
        <f t="shared" si="0"/>
        <v>0</v>
      </c>
      <c r="G25" s="26">
        <f t="shared" si="1"/>
        <v>0</v>
      </c>
    </row>
    <row r="26" spans="2:10" x14ac:dyDescent="0.25">
      <c r="B26" s="201"/>
      <c r="C26" s="21" t="s">
        <v>144</v>
      </c>
      <c r="D26" s="17">
        <v>3</v>
      </c>
      <c r="E26" s="33">
        <v>0</v>
      </c>
      <c r="F26" s="8">
        <f t="shared" si="0"/>
        <v>0</v>
      </c>
      <c r="G26" s="26">
        <f t="shared" si="1"/>
        <v>0</v>
      </c>
    </row>
    <row r="27" spans="2:10" ht="14.45" customHeight="1" x14ac:dyDescent="0.25">
      <c r="B27" s="201"/>
      <c r="C27" s="22" t="s">
        <v>20</v>
      </c>
      <c r="D27" s="13"/>
      <c r="E27" s="15">
        <f>SUM(E17:E26)</f>
        <v>0</v>
      </c>
      <c r="F27" s="9">
        <f>SUM(F17:F26)</f>
        <v>0</v>
      </c>
      <c r="G27" s="27">
        <f>SUM(G17:G26)</f>
        <v>0</v>
      </c>
    </row>
    <row r="28" spans="2:10" ht="14.45" customHeight="1" thickBot="1" x14ac:dyDescent="0.3">
      <c r="B28" s="202"/>
      <c r="C28" s="28" t="s">
        <v>21</v>
      </c>
      <c r="D28" s="29">
        <v>4</v>
      </c>
      <c r="E28" s="30" t="s">
        <v>22</v>
      </c>
      <c r="F28" s="194">
        <f>D28*G27</f>
        <v>0</v>
      </c>
      <c r="G28" s="195"/>
    </row>
    <row r="29" spans="2:10" ht="15.75" thickBot="1" x14ac:dyDescent="0.3">
      <c r="B29" s="11"/>
      <c r="C29" s="11"/>
      <c r="D29" s="11"/>
      <c r="E29" s="12"/>
      <c r="F29" s="12"/>
      <c r="G29" s="12"/>
      <c r="J29" s="10"/>
    </row>
    <row r="30" spans="2:10" ht="14.45" customHeight="1" thickBot="1" x14ac:dyDescent="0.3">
      <c r="B30" s="200" t="s">
        <v>3</v>
      </c>
      <c r="C30" s="31" t="s">
        <v>4</v>
      </c>
      <c r="D30" s="35">
        <v>2</v>
      </c>
      <c r="E30" s="33">
        <v>0</v>
      </c>
      <c r="F30" s="33">
        <f t="shared" si="0"/>
        <v>0</v>
      </c>
      <c r="G30" s="34">
        <f t="shared" si="1"/>
        <v>0</v>
      </c>
    </row>
    <row r="31" spans="2:10" ht="15.75" thickBot="1" x14ac:dyDescent="0.3">
      <c r="B31" s="201"/>
      <c r="C31" s="18" t="s">
        <v>5</v>
      </c>
      <c r="D31" s="4">
        <v>3</v>
      </c>
      <c r="E31" s="33">
        <v>0</v>
      </c>
      <c r="F31" s="8">
        <f t="shared" si="0"/>
        <v>0</v>
      </c>
      <c r="G31" s="26">
        <f t="shared" si="1"/>
        <v>0</v>
      </c>
    </row>
    <row r="32" spans="2:10" ht="15.75" thickBot="1" x14ac:dyDescent="0.3">
      <c r="B32" s="201"/>
      <c r="C32" s="18" t="s">
        <v>7</v>
      </c>
      <c r="D32" s="4">
        <v>36</v>
      </c>
      <c r="E32" s="33">
        <v>0</v>
      </c>
      <c r="F32" s="8">
        <f t="shared" si="0"/>
        <v>0</v>
      </c>
      <c r="G32" s="26">
        <f t="shared" si="1"/>
        <v>0</v>
      </c>
      <c r="I32" s="10"/>
    </row>
    <row r="33" spans="2:7" ht="15.75" thickBot="1" x14ac:dyDescent="0.3">
      <c r="B33" s="201"/>
      <c r="C33" s="18" t="s">
        <v>10</v>
      </c>
      <c r="D33" s="4">
        <v>2</v>
      </c>
      <c r="E33" s="33">
        <v>0</v>
      </c>
      <c r="F33" s="8">
        <f t="shared" si="0"/>
        <v>0</v>
      </c>
      <c r="G33" s="26">
        <f t="shared" si="1"/>
        <v>0</v>
      </c>
    </row>
    <row r="34" spans="2:7" ht="15.75" thickBot="1" x14ac:dyDescent="0.3">
      <c r="B34" s="201"/>
      <c r="C34" s="18" t="s">
        <v>8</v>
      </c>
      <c r="D34" s="4">
        <v>2</v>
      </c>
      <c r="E34" s="33">
        <v>0</v>
      </c>
      <c r="F34" s="8">
        <f t="shared" si="0"/>
        <v>0</v>
      </c>
      <c r="G34" s="26">
        <f t="shared" si="1"/>
        <v>0</v>
      </c>
    </row>
    <row r="35" spans="2:7" ht="30.75" thickBot="1" x14ac:dyDescent="0.3">
      <c r="B35" s="201"/>
      <c r="C35" s="18" t="s">
        <v>19</v>
      </c>
      <c r="D35" s="4">
        <v>200</v>
      </c>
      <c r="E35" s="33">
        <v>0</v>
      </c>
      <c r="F35" s="8">
        <f t="shared" si="0"/>
        <v>0</v>
      </c>
      <c r="G35" s="26">
        <f t="shared" si="1"/>
        <v>0</v>
      </c>
    </row>
    <row r="36" spans="2:7" ht="15.75" thickBot="1" x14ac:dyDescent="0.3">
      <c r="B36" s="201"/>
      <c r="C36" s="18" t="s">
        <v>6</v>
      </c>
      <c r="D36" s="4">
        <v>2</v>
      </c>
      <c r="E36" s="33">
        <v>0</v>
      </c>
      <c r="F36" s="8">
        <f t="shared" si="0"/>
        <v>0</v>
      </c>
      <c r="G36" s="26">
        <f t="shared" si="1"/>
        <v>0</v>
      </c>
    </row>
    <row r="37" spans="2:7" ht="30.75" thickBot="1" x14ac:dyDescent="0.3">
      <c r="B37" s="201"/>
      <c r="C37" s="20" t="s">
        <v>103</v>
      </c>
      <c r="D37" s="3">
        <v>5</v>
      </c>
      <c r="E37" s="33">
        <v>0</v>
      </c>
      <c r="F37" s="8">
        <f t="shared" ref="F37:F39" si="4">E37*D37</f>
        <v>0</v>
      </c>
      <c r="G37" s="26">
        <f t="shared" ref="G37:G39" si="5">F37/12</f>
        <v>0</v>
      </c>
    </row>
    <row r="38" spans="2:7" x14ac:dyDescent="0.25">
      <c r="B38" s="201"/>
      <c r="C38" s="20" t="s">
        <v>102</v>
      </c>
      <c r="D38" s="3">
        <v>5</v>
      </c>
      <c r="E38" s="33">
        <v>0</v>
      </c>
      <c r="F38" s="8">
        <f t="shared" si="4"/>
        <v>0</v>
      </c>
      <c r="G38" s="26">
        <f t="shared" si="5"/>
        <v>0</v>
      </c>
    </row>
    <row r="39" spans="2:7" x14ac:dyDescent="0.25">
      <c r="B39" s="201"/>
      <c r="C39" s="21" t="s">
        <v>144</v>
      </c>
      <c r="D39" s="17">
        <v>5</v>
      </c>
      <c r="E39" s="8">
        <v>0</v>
      </c>
      <c r="F39" s="8">
        <f t="shared" si="4"/>
        <v>0</v>
      </c>
      <c r="G39" s="26">
        <f t="shared" si="5"/>
        <v>0</v>
      </c>
    </row>
    <row r="40" spans="2:7" ht="14.45" customHeight="1" x14ac:dyDescent="0.25">
      <c r="B40" s="201"/>
      <c r="C40" s="19" t="s">
        <v>20</v>
      </c>
      <c r="D40" s="14"/>
      <c r="E40" s="9">
        <f>SUM(E30:E39)</f>
        <v>0</v>
      </c>
      <c r="F40" s="9">
        <f>SUM(F30:F39)</f>
        <v>0</v>
      </c>
      <c r="G40" s="27">
        <f>SUM(G30:G39)</f>
        <v>0</v>
      </c>
    </row>
    <row r="41" spans="2:7" ht="14.45" customHeight="1" thickBot="1" x14ac:dyDescent="0.3">
      <c r="B41" s="202"/>
      <c r="C41" s="28" t="s">
        <v>21</v>
      </c>
      <c r="D41" s="36">
        <v>2</v>
      </c>
      <c r="E41" s="30" t="s">
        <v>22</v>
      </c>
      <c r="F41" s="194">
        <f>D41*G40</f>
        <v>0</v>
      </c>
      <c r="G41" s="195"/>
    </row>
    <row r="42" spans="2:7" ht="15.75" thickBot="1" x14ac:dyDescent="0.3">
      <c r="B42" s="23"/>
      <c r="C42" s="23"/>
      <c r="D42" s="23"/>
      <c r="E42" s="12"/>
      <c r="F42" s="12"/>
      <c r="G42" s="12"/>
    </row>
    <row r="43" spans="2:7" ht="15.75" thickBot="1" x14ac:dyDescent="0.3">
      <c r="B43" s="192" t="s">
        <v>23</v>
      </c>
      <c r="C43" s="193"/>
      <c r="D43" s="193"/>
      <c r="E43" s="196">
        <f>F15+F28+F41</f>
        <v>0</v>
      </c>
      <c r="F43" s="197"/>
      <c r="G43" s="198"/>
    </row>
    <row r="44" spans="2:7" x14ac:dyDescent="0.25">
      <c r="B44" s="1"/>
    </row>
    <row r="46" spans="2:7" x14ac:dyDescent="0.25">
      <c r="B46" s="199" t="s">
        <v>152</v>
      </c>
      <c r="C46" s="199"/>
    </row>
    <row r="47" spans="2:7" x14ac:dyDescent="0.25">
      <c r="B47" s="199" t="s">
        <v>153</v>
      </c>
      <c r="C47" s="199"/>
      <c r="D47" s="199"/>
      <c r="E47" s="199"/>
    </row>
  </sheetData>
  <mergeCells count="11">
    <mergeCell ref="B46:C46"/>
    <mergeCell ref="B47:E47"/>
    <mergeCell ref="B30:B41"/>
    <mergeCell ref="B17:B28"/>
    <mergeCell ref="B4:B15"/>
    <mergeCell ref="B2:G2"/>
    <mergeCell ref="B43:D43"/>
    <mergeCell ref="F15:G15"/>
    <mergeCell ref="F41:G41"/>
    <mergeCell ref="F28:G28"/>
    <mergeCell ref="E43:G43"/>
  </mergeCells>
  <pageMargins left="0.51181102362204722" right="0.51181102362204722" top="0.39370078740157483" bottom="0.39370078740157483" header="0" footer="0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36"/>
  <sheetViews>
    <sheetView workbookViewId="0">
      <selection activeCell="B36" sqref="B36"/>
    </sheetView>
  </sheetViews>
  <sheetFormatPr defaultColWidth="8.85546875" defaultRowHeight="14.25" x14ac:dyDescent="0.2"/>
  <cols>
    <col min="1" max="1" width="2.7109375" style="37" customWidth="1"/>
    <col min="2" max="2" width="33.85546875" style="107" bestFit="1" customWidth="1"/>
    <col min="3" max="3" width="16.85546875" style="107" customWidth="1"/>
    <col min="4" max="4" width="16.7109375" style="107" customWidth="1"/>
    <col min="5" max="5" width="19" style="108" customWidth="1"/>
    <col min="6" max="6" width="26.140625" style="107" bestFit="1" customWidth="1"/>
    <col min="7" max="7" width="13.28515625" style="37" bestFit="1" customWidth="1"/>
    <col min="8" max="16384" width="8.85546875" style="37"/>
  </cols>
  <sheetData>
    <row r="1" spans="2:10" ht="15" thickBot="1" x14ac:dyDescent="0.25"/>
    <row r="2" spans="2:10" ht="15.75" x14ac:dyDescent="0.25">
      <c r="B2" s="203" t="s">
        <v>104</v>
      </c>
      <c r="C2" s="204"/>
      <c r="D2" s="204"/>
      <c r="E2" s="204"/>
      <c r="F2" s="205"/>
    </row>
    <row r="3" spans="2:10" ht="38.25" x14ac:dyDescent="0.2">
      <c r="B3" s="109" t="s">
        <v>107</v>
      </c>
      <c r="C3" s="110" t="s">
        <v>106</v>
      </c>
      <c r="D3" s="106" t="s">
        <v>118</v>
      </c>
      <c r="E3" s="111" t="s">
        <v>108</v>
      </c>
      <c r="F3" s="112" t="s">
        <v>109</v>
      </c>
    </row>
    <row r="4" spans="2:10" x14ac:dyDescent="0.2">
      <c r="B4" s="113" t="s">
        <v>105</v>
      </c>
      <c r="C4" s="114">
        <v>3</v>
      </c>
      <c r="D4" s="115">
        <v>0</v>
      </c>
      <c r="E4" s="116">
        <f>(1/60)*100%</f>
        <v>1.6666666666666666E-2</v>
      </c>
      <c r="F4" s="117">
        <f>(C4*D4)*E4</f>
        <v>0</v>
      </c>
    </row>
    <row r="5" spans="2:10" x14ac:dyDescent="0.2">
      <c r="B5" s="113"/>
      <c r="C5" s="118"/>
      <c r="D5" s="115"/>
      <c r="E5" s="119"/>
      <c r="F5" s="117"/>
    </row>
    <row r="6" spans="2:10" ht="25.5" x14ac:dyDescent="0.2">
      <c r="B6" s="113"/>
      <c r="C6" s="120" t="s">
        <v>111</v>
      </c>
      <c r="D6" s="120" t="s">
        <v>112</v>
      </c>
      <c r="E6" s="121" t="s">
        <v>113</v>
      </c>
      <c r="F6" s="122" t="s">
        <v>109</v>
      </c>
      <c r="J6" s="103"/>
    </row>
    <row r="7" spans="2:10" x14ac:dyDescent="0.2">
      <c r="B7" s="113" t="s">
        <v>110</v>
      </c>
      <c r="C7" s="140">
        <v>97840</v>
      </c>
      <c r="D7" s="118">
        <v>0</v>
      </c>
      <c r="E7" s="115">
        <v>0</v>
      </c>
      <c r="F7" s="123">
        <f>(C7*D7)*E7</f>
        <v>0</v>
      </c>
    </row>
    <row r="8" spans="2:10" x14ac:dyDescent="0.2">
      <c r="B8" s="124"/>
      <c r="C8" s="125"/>
      <c r="D8" s="120" t="s">
        <v>126</v>
      </c>
      <c r="E8" s="126"/>
      <c r="F8" s="123"/>
    </row>
    <row r="9" spans="2:10" x14ac:dyDescent="0.2">
      <c r="B9" s="124" t="s">
        <v>125</v>
      </c>
      <c r="C9" s="127"/>
      <c r="D9" s="125">
        <f>(C7*D7)*1/50</f>
        <v>0</v>
      </c>
      <c r="E9" s="126">
        <v>0</v>
      </c>
      <c r="F9" s="123">
        <f>D9*E9</f>
        <v>0</v>
      </c>
    </row>
    <row r="10" spans="2:10" x14ac:dyDescent="0.2">
      <c r="B10" s="128"/>
      <c r="C10" s="129"/>
      <c r="D10" s="129"/>
      <c r="E10" s="130"/>
      <c r="F10" s="131"/>
    </row>
    <row r="11" spans="2:10" x14ac:dyDescent="0.2">
      <c r="B11" s="132" t="s">
        <v>120</v>
      </c>
      <c r="C11" s="111" t="s">
        <v>149</v>
      </c>
      <c r="D11" s="106" t="s">
        <v>117</v>
      </c>
      <c r="E11" s="106" t="s">
        <v>16</v>
      </c>
      <c r="F11" s="133" t="s">
        <v>109</v>
      </c>
    </row>
    <row r="12" spans="2:10" x14ac:dyDescent="0.2">
      <c r="B12" s="134" t="s">
        <v>114</v>
      </c>
      <c r="C12" s="118">
        <v>6</v>
      </c>
      <c r="D12" s="135">
        <v>0</v>
      </c>
      <c r="E12" s="135">
        <f>C12*D12</f>
        <v>0</v>
      </c>
      <c r="F12" s="117">
        <f>E12/12</f>
        <v>0</v>
      </c>
    </row>
    <row r="13" spans="2:10" x14ac:dyDescent="0.2">
      <c r="B13" s="134" t="s">
        <v>115</v>
      </c>
      <c r="C13" s="118">
        <v>3</v>
      </c>
      <c r="D13" s="135">
        <v>0</v>
      </c>
      <c r="E13" s="135">
        <f>C13*D13</f>
        <v>0</v>
      </c>
      <c r="F13" s="117">
        <f t="shared" ref="F13:F16" si="0">E13/12</f>
        <v>0</v>
      </c>
    </row>
    <row r="14" spans="2:10" x14ac:dyDescent="0.2">
      <c r="B14" s="134" t="s">
        <v>116</v>
      </c>
      <c r="C14" s="118">
        <v>3</v>
      </c>
      <c r="D14" s="135">
        <v>0</v>
      </c>
      <c r="E14" s="135">
        <f>C14*D14</f>
        <v>0</v>
      </c>
      <c r="F14" s="117">
        <f t="shared" si="0"/>
        <v>0</v>
      </c>
    </row>
    <row r="15" spans="2:10" x14ac:dyDescent="0.2">
      <c r="B15" s="134" t="s">
        <v>119</v>
      </c>
      <c r="C15" s="118">
        <v>4</v>
      </c>
      <c r="D15" s="135">
        <v>0</v>
      </c>
      <c r="E15" s="135">
        <f>C15*D15</f>
        <v>0</v>
      </c>
      <c r="F15" s="117">
        <f t="shared" si="0"/>
        <v>0</v>
      </c>
    </row>
    <row r="16" spans="2:10" x14ac:dyDescent="0.2">
      <c r="B16" s="134" t="s">
        <v>150</v>
      </c>
      <c r="C16" s="118">
        <v>160</v>
      </c>
      <c r="D16" s="135">
        <v>0</v>
      </c>
      <c r="E16" s="135">
        <f>C16*D16*12</f>
        <v>0</v>
      </c>
      <c r="F16" s="117">
        <f t="shared" si="0"/>
        <v>0</v>
      </c>
      <c r="I16" s="61"/>
    </row>
    <row r="17" spans="2:10" x14ac:dyDescent="0.2">
      <c r="B17" s="136" t="s">
        <v>151</v>
      </c>
      <c r="C17" s="137">
        <v>200</v>
      </c>
      <c r="D17" s="135">
        <v>0</v>
      </c>
      <c r="E17" s="135">
        <f t="shared" ref="E17" si="1">C17*D17*12</f>
        <v>0</v>
      </c>
      <c r="F17" s="117">
        <f t="shared" ref="F17" si="2">E17/12</f>
        <v>0</v>
      </c>
    </row>
    <row r="18" spans="2:10" ht="15" thickBot="1" x14ac:dyDescent="0.25">
      <c r="B18" s="206" t="s">
        <v>121</v>
      </c>
      <c r="C18" s="207"/>
      <c r="D18" s="207"/>
      <c r="E18" s="208"/>
      <c r="F18" s="138">
        <f>SUM(F12:F17)</f>
        <v>0</v>
      </c>
      <c r="J18" s="104"/>
    </row>
    <row r="19" spans="2:10" ht="15" thickBot="1" x14ac:dyDescent="0.25"/>
    <row r="20" spans="2:10" ht="15" customHeight="1" thickBot="1" x14ac:dyDescent="0.25">
      <c r="B20" s="212" t="s">
        <v>143</v>
      </c>
      <c r="C20" s="213"/>
      <c r="D20" s="213"/>
      <c r="E20" s="213"/>
      <c r="F20" s="214"/>
      <c r="G20" s="98"/>
    </row>
    <row r="21" spans="2:10" ht="15" thickBot="1" x14ac:dyDescent="0.25">
      <c r="B21" s="81" t="s">
        <v>138</v>
      </c>
      <c r="C21" s="100">
        <v>10</v>
      </c>
      <c r="D21" s="215" t="s">
        <v>142</v>
      </c>
      <c r="E21" s="216"/>
      <c r="F21" s="102" t="s">
        <v>140</v>
      </c>
      <c r="G21" s="99"/>
    </row>
    <row r="22" spans="2:10" ht="15" customHeight="1" thickBot="1" x14ac:dyDescent="0.25">
      <c r="B22" s="82" t="s">
        <v>139</v>
      </c>
      <c r="C22" s="83">
        <f>C21*20</f>
        <v>200</v>
      </c>
      <c r="D22" s="215" t="s">
        <v>141</v>
      </c>
      <c r="E22" s="216"/>
      <c r="F22" s="101">
        <v>0</v>
      </c>
    </row>
    <row r="23" spans="2:10" ht="15" thickBot="1" x14ac:dyDescent="0.25">
      <c r="B23" s="95" t="s">
        <v>127</v>
      </c>
      <c r="C23" s="84" t="s">
        <v>128</v>
      </c>
      <c r="D23" s="84" t="s">
        <v>129</v>
      </c>
      <c r="E23" s="85" t="s">
        <v>130</v>
      </c>
      <c r="F23" s="85" t="s">
        <v>131</v>
      </c>
    </row>
    <row r="24" spans="2:10" ht="15" thickBot="1" x14ac:dyDescent="0.25">
      <c r="B24" s="93" t="s">
        <v>132</v>
      </c>
      <c r="C24" s="86">
        <v>0</v>
      </c>
      <c r="D24" s="87">
        <v>0</v>
      </c>
      <c r="E24" s="88" t="e">
        <f>SUM(C24/D24)</f>
        <v>#DIV/0!</v>
      </c>
      <c r="F24" s="97" t="e">
        <f>SUM(E24*$C$22)</f>
        <v>#DIV/0!</v>
      </c>
    </row>
    <row r="25" spans="2:10" ht="15" thickBot="1" x14ac:dyDescent="0.25">
      <c r="B25" s="94" t="s">
        <v>133</v>
      </c>
      <c r="C25" s="89">
        <v>0</v>
      </c>
      <c r="D25" s="90">
        <v>0</v>
      </c>
      <c r="E25" s="91" t="e">
        <f t="shared" ref="E25:E29" si="3">SUM(C25/D25)</f>
        <v>#DIV/0!</v>
      </c>
      <c r="F25" s="97" t="e">
        <f t="shared" ref="F25:F29" si="4">SUM(E25*$C$22)</f>
        <v>#DIV/0!</v>
      </c>
    </row>
    <row r="26" spans="2:10" ht="15" thickBot="1" x14ac:dyDescent="0.25">
      <c r="B26" s="94" t="s">
        <v>134</v>
      </c>
      <c r="C26" s="92">
        <v>0</v>
      </c>
      <c r="D26" s="90">
        <v>0</v>
      </c>
      <c r="E26" s="91" t="e">
        <f t="shared" si="3"/>
        <v>#DIV/0!</v>
      </c>
      <c r="F26" s="97" t="e">
        <f t="shared" si="4"/>
        <v>#DIV/0!</v>
      </c>
    </row>
    <row r="27" spans="2:10" ht="15" thickBot="1" x14ac:dyDescent="0.25">
      <c r="B27" s="94" t="s">
        <v>148</v>
      </c>
      <c r="C27" s="89">
        <f>F22*0.0058</f>
        <v>0</v>
      </c>
      <c r="D27" s="96">
        <f>C22</f>
        <v>200</v>
      </c>
      <c r="E27" s="91">
        <f>SUM(C27/D27)</f>
        <v>0</v>
      </c>
      <c r="F27" s="97">
        <f t="shared" si="4"/>
        <v>0</v>
      </c>
    </row>
    <row r="28" spans="2:10" ht="15" thickBot="1" x14ac:dyDescent="0.25">
      <c r="B28" s="94" t="s">
        <v>135</v>
      </c>
      <c r="C28" s="89">
        <f>SUM((F22*30%)/120)</f>
        <v>0</v>
      </c>
      <c r="D28" s="96">
        <f>C22</f>
        <v>200</v>
      </c>
      <c r="E28" s="91">
        <f t="shared" si="3"/>
        <v>0</v>
      </c>
      <c r="F28" s="97">
        <f t="shared" si="4"/>
        <v>0</v>
      </c>
    </row>
    <row r="29" spans="2:10" ht="15" thickBot="1" x14ac:dyDescent="0.25">
      <c r="B29" s="94" t="s">
        <v>136</v>
      </c>
      <c r="C29" s="89">
        <f>(F22*3.5%)/12</f>
        <v>0</v>
      </c>
      <c r="D29" s="96">
        <f>C22</f>
        <v>200</v>
      </c>
      <c r="E29" s="91">
        <f t="shared" si="3"/>
        <v>0</v>
      </c>
      <c r="F29" s="97">
        <f t="shared" si="4"/>
        <v>0</v>
      </c>
    </row>
    <row r="30" spans="2:10" ht="15" thickBot="1" x14ac:dyDescent="0.25">
      <c r="B30" s="217" t="s">
        <v>137</v>
      </c>
      <c r="C30" s="218"/>
      <c r="D30" s="219"/>
      <c r="E30" s="105" t="e">
        <f>SUM(E24:E29)</f>
        <v>#DIV/0!</v>
      </c>
      <c r="F30" s="105" t="e">
        <f>SUM(F24:F29)</f>
        <v>#DIV/0!</v>
      </c>
    </row>
    <row r="31" spans="2:10" ht="15" thickBot="1" x14ac:dyDescent="0.25"/>
    <row r="32" spans="2:10" ht="15" thickBot="1" x14ac:dyDescent="0.25">
      <c r="B32" s="209" t="s">
        <v>122</v>
      </c>
      <c r="C32" s="210"/>
      <c r="D32" s="210"/>
      <c r="E32" s="211"/>
      <c r="F32" s="139" t="e">
        <f>F4+F7+F9+F18+F30</f>
        <v>#DIV/0!</v>
      </c>
    </row>
    <row r="35" spans="2:3" x14ac:dyDescent="0.2">
      <c r="B35" s="107" t="s">
        <v>152</v>
      </c>
      <c r="C35" s="141"/>
    </row>
    <row r="36" spans="2:3" x14ac:dyDescent="0.2">
      <c r="B36" s="107" t="s">
        <v>153</v>
      </c>
    </row>
  </sheetData>
  <mergeCells count="7">
    <mergeCell ref="B2:F2"/>
    <mergeCell ref="B18:E18"/>
    <mergeCell ref="B32:E32"/>
    <mergeCell ref="B20:F20"/>
    <mergeCell ref="D22:E22"/>
    <mergeCell ref="D21:E21"/>
    <mergeCell ref="B30:D30"/>
  </mergeCells>
  <pageMargins left="0.23622047244094491" right="0.23622047244094491" top="0.74803149606299213" bottom="0.74803149606299213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DE CUSTO</vt:lpstr>
      <vt:lpstr>UNIFORMES E EPIs</vt:lpstr>
      <vt:lpstr>EQUIPAMENTOS E 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Silas</dc:creator>
  <cp:lastModifiedBy>Ana Rodiak</cp:lastModifiedBy>
  <cp:lastPrinted>2023-05-30T19:27:11Z</cp:lastPrinted>
  <dcterms:created xsi:type="dcterms:W3CDTF">2023-05-12T12:19:13Z</dcterms:created>
  <dcterms:modified xsi:type="dcterms:W3CDTF">2026-04-23T14:26:55Z</dcterms:modified>
</cp:coreProperties>
</file>