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/>
  <workbookPr/>
  <mc:AlternateContent xmlns:mc="http://schemas.openxmlformats.org/markup-compatibility/2006">
    <mc:Choice Requires="x15">
      <x15ac:absPath xmlns:x15ac="http://schemas.microsoft.com/office/spreadsheetml/2010/11/ac" url="H:\Meu Drive\DIREITO PÚBLICO\Município de Araricá\ARARICÁ - TERCEIRIZAÇÃO 2024\Processo Adm.Nº125-2024 P.E. 132-2024 Terceirizados Saude\"/>
    </mc:Choice>
  </mc:AlternateContent>
  <xr:revisionPtr revIDLastSave="0" documentId="13_ncr:1_{CD6750D1-FFFA-4D04-9F49-D00AC9379738}" xr6:coauthVersionLast="47" xr6:coauthVersionMax="47" xr10:uidLastSave="{00000000-0000-0000-0000-000000000000}"/>
  <bookViews>
    <workbookView xWindow="-120" yWindow="-120" windowWidth="24240" windowHeight="13140" tabRatio="745" firstSheet="12" activeTab="18" xr2:uid="{00000000-000D-0000-FFFF-FFFF00000000}"/>
  </bookViews>
  <sheets>
    <sheet name="Odontólogo 40h" sheetId="6" r:id="rId1"/>
    <sheet name="Odontólogo 20h" sheetId="8" r:id="rId2"/>
    <sheet name="Enfermagem vacinadora" sheetId="30" r:id="rId3"/>
    <sheet name="Enfermagem 30h" sheetId="10" r:id="rId4"/>
    <sheet name="Enfermagem 40h" sheetId="11" r:id="rId5"/>
    <sheet name="Téc Enfermagem 30h" sheetId="12" r:id="rId6"/>
    <sheet name="Téc Enfermagem 40h" sheetId="13" r:id="rId7"/>
    <sheet name="Recepcionista" sheetId="14" r:id="rId8"/>
    <sheet name="Nutricionista" sheetId="15" r:id="rId9"/>
    <sheet name="Higienização" sheetId="16" r:id="rId10"/>
    <sheet name="Remoção" sheetId="33" r:id="rId11"/>
    <sheet name="Faturamento" sheetId="17" r:id="rId12"/>
    <sheet name="Regulação" sheetId="18" r:id="rId13"/>
    <sheet name="Gerente Administrativo" sheetId="19" r:id="rId14"/>
    <sheet name="Administrativo Plantão" sheetId="20" r:id="rId15"/>
    <sheet name="Administrativo UBS" sheetId="21" r:id="rId16"/>
    <sheet name="Vigilância epidemiológica" sheetId="22" r:id="rId17"/>
    <sheet name="Atendimento em farmácia" sheetId="23" r:id="rId18"/>
    <sheet name="Resumo" sheetId="3" r:id="rId19"/>
  </sheets>
  <externalReferences>
    <externalReference r:id="rId20"/>
    <externalReference r:id="rId21"/>
  </externalReferences>
  <definedNames>
    <definedName name="_xlnm.Print_Area" localSheetId="14">'Administrativo Plantão'!$A$1:$I$173</definedName>
    <definedName name="_xlnm.Print_Area" localSheetId="15">'Administrativo UBS'!$A$1:$I$173</definedName>
    <definedName name="_xlnm.Print_Area" localSheetId="17">'Atendimento em farmácia'!$A$1:$I$173</definedName>
    <definedName name="_xlnm.Print_Area" localSheetId="3">'Enfermagem 30h'!$A$1:$I$173</definedName>
    <definedName name="_xlnm.Print_Area" localSheetId="4">'Enfermagem 40h'!$A$1:$I$173</definedName>
    <definedName name="_xlnm.Print_Area" localSheetId="2">'Enfermagem vacinadora'!$A$1:$I$173</definedName>
    <definedName name="_xlnm.Print_Area" localSheetId="11">Faturamento!$A$1:$I$173</definedName>
    <definedName name="_xlnm.Print_Area" localSheetId="13">'Gerente Administrativo'!$A$1:$I$173</definedName>
    <definedName name="_xlnm.Print_Area" localSheetId="9">Higienização!$A$1:$I$173</definedName>
    <definedName name="_xlnm.Print_Area" localSheetId="8">Nutricionista!$A$1:$I$173</definedName>
    <definedName name="_xlnm.Print_Area" localSheetId="1">'Odontólogo 20h'!$A$1:$I$173</definedName>
    <definedName name="_xlnm.Print_Area" localSheetId="0">'Odontólogo 40h'!$A$1:$I$173</definedName>
    <definedName name="_xlnm.Print_Area" localSheetId="7">Recepcionista!$A$1:$I$173</definedName>
    <definedName name="_xlnm.Print_Area" localSheetId="12">Regulação!$A$1:$I$173</definedName>
    <definedName name="_xlnm.Print_Area" localSheetId="5">'Téc Enfermagem 30h'!$A$1:$I$173</definedName>
    <definedName name="_xlnm.Print_Area" localSheetId="6">'Téc Enfermagem 40h'!$A$1:$I$173</definedName>
    <definedName name="_xlnm.Print_Area" localSheetId="16">'Vigilância epidemiológica'!$A$1:$I$173</definedName>
    <definedName name="Auxiliar">#REF!</definedName>
    <definedName name="CUSTO_VALE_TRANSPORTE">#REF!</definedName>
    <definedName name="ecwece4c">#REF!</definedName>
    <definedName name="MOMB4">'[1]SERVENTE MANUTENCAO'!$I$144</definedName>
    <definedName name="MONA1">#REF!</definedName>
    <definedName name="MONA2">#REF!</definedName>
    <definedName name="MONA3">[2]HIDRAULICO!$I$138</definedName>
    <definedName name="MONA4">'[2]SERVENTE (AUX PRODUCAO)'!$I$138</definedName>
    <definedName name="MONA5">#REF!</definedName>
    <definedName name="MONA6">#REF!</definedName>
    <definedName name="MONA7">#REF!</definedName>
    <definedName name="MONA8">[2]MECANICO_REFRIGERACAO!$I$138</definedName>
    <definedName name="MONB1">#REF!</definedName>
    <definedName name="MONB2">#REF!</definedName>
    <definedName name="MONB3">[2]HIDRAULICO!$I$144</definedName>
    <definedName name="MONB4">'[2]SERVENTE (AUX PRODUCAO)'!$I$144</definedName>
    <definedName name="MONB5">#REF!</definedName>
    <definedName name="MONB6">#REF!</definedName>
    <definedName name="MONB7">#REF!</definedName>
    <definedName name="MONB8">[2]MECANICO_REFRIGERACAO!$I$144</definedName>
    <definedName name="MONC1">#REF!</definedName>
    <definedName name="MONC2">#REF!</definedName>
    <definedName name="MONC3">[2]HIDRAULICO!$I$148</definedName>
    <definedName name="MONC4">'[2]SERVENTE (AUX PRODUCAO)'!$I$148</definedName>
    <definedName name="MONC5">#REF!</definedName>
    <definedName name="MONC6">#REF!</definedName>
    <definedName name="MONC7">#REF!</definedName>
    <definedName name="MONC8">[2]MECANICO_REFRIGERACAO!$I$148</definedName>
    <definedName name="mont">#REF!</definedName>
    <definedName name="MONTANTEA">#REF!</definedName>
    <definedName name="MONTANTEA1">#REF!</definedName>
    <definedName name="MONTANTEA2">#REF!</definedName>
    <definedName name="MONTANTEB">#REF!</definedName>
    <definedName name="MONTANTEB1">#REF!</definedName>
    <definedName name="MONTANTEB2">#REF!</definedName>
    <definedName name="MONTANTEC">#REF!</definedName>
    <definedName name="MONTANTEC1">#REF!</definedName>
    <definedName name="MONTANTEC2">#REF!</definedName>
    <definedName name="ok">#REF!</definedName>
    <definedName name="REMUNERACAO1">#REF!</definedName>
    <definedName name="REMUNERACAO2">#REF!</definedName>
    <definedName name="REMUNERACAO3">[2]HIDRAULICO!$I$30</definedName>
    <definedName name="REMUNERACAO4">'[2]SERVENTE (AUX PRODUCAO)'!$I$30</definedName>
    <definedName name="REMUNERACAO5">#REF!</definedName>
    <definedName name="REMUNERACAO6">#REF!</definedName>
    <definedName name="REMUNERACAO7">#REF!</definedName>
    <definedName name="REMUNERACAO8">[2]MECANICO_REFRIGERACAO!$I$30</definedName>
    <definedName name="TOTAL_MONT_A">#REF!</definedName>
    <definedName name="TOTAL1">#REF!</definedName>
    <definedName name="TOTAL2">#REF!</definedName>
    <definedName name="VALE_TRANSPORTE">#REF!</definedName>
  </definedNames>
  <calcPr calcId="191029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C13" i="3" l="1"/>
  <c r="H171" i="33" l="1"/>
  <c r="A171" i="33"/>
  <c r="H147" i="33"/>
  <c r="D144" i="33" s="1"/>
  <c r="E144" i="33" s="1"/>
  <c r="G147" i="33"/>
  <c r="D143" i="33" s="1"/>
  <c r="E143" i="33" s="1"/>
  <c r="E145" i="33"/>
  <c r="H144" i="33"/>
  <c r="G144" i="33"/>
  <c r="F144" i="33"/>
  <c r="F143" i="33"/>
  <c r="F142" i="33"/>
  <c r="H122" i="33"/>
  <c r="H118" i="33"/>
  <c r="F111" i="33"/>
  <c r="I105" i="33"/>
  <c r="G96" i="33"/>
  <c r="C96" i="33"/>
  <c r="A96" i="33"/>
  <c r="H95" i="33"/>
  <c r="G92" i="33"/>
  <c r="C92" i="33"/>
  <c r="A92" i="33"/>
  <c r="E92" i="33" s="1"/>
  <c r="G88" i="33"/>
  <c r="C88" i="33"/>
  <c r="A88" i="33"/>
  <c r="E88" i="33" s="1"/>
  <c r="I83" i="33"/>
  <c r="I82" i="33"/>
  <c r="H70" i="33"/>
  <c r="H63" i="33"/>
  <c r="H51" i="33"/>
  <c r="B39" i="33"/>
  <c r="I38" i="33"/>
  <c r="I37" i="33"/>
  <c r="I36" i="33"/>
  <c r="I35" i="33"/>
  <c r="I34" i="33"/>
  <c r="I33" i="33"/>
  <c r="A33" i="33"/>
  <c r="A34" i="33" s="1"/>
  <c r="A35" i="33" s="1"/>
  <c r="A36" i="33" s="1"/>
  <c r="A37" i="33" s="1"/>
  <c r="A38" i="33" s="1"/>
  <c r="A39" i="33" s="1"/>
  <c r="I32" i="33"/>
  <c r="A32" i="33"/>
  <c r="G11" i="33"/>
  <c r="A6" i="33"/>
  <c r="I5" i="33"/>
  <c r="I31" i="33" s="1"/>
  <c r="G5" i="33"/>
  <c r="C20" i="3"/>
  <c r="E20" i="3" s="1"/>
  <c r="E11" i="3"/>
  <c r="E12" i="3"/>
  <c r="E13" i="3"/>
  <c r="E14" i="3"/>
  <c r="E15" i="3"/>
  <c r="E16" i="3"/>
  <c r="E17" i="3"/>
  <c r="E18" i="3"/>
  <c r="E19" i="3"/>
  <c r="C12" i="3"/>
  <c r="E10" i="3"/>
  <c r="C9" i="3"/>
  <c r="C8" i="3"/>
  <c r="I121" i="23"/>
  <c r="I117" i="23"/>
  <c r="I116" i="23"/>
  <c r="I121" i="22"/>
  <c r="I117" i="22"/>
  <c r="I116" i="22"/>
  <c r="I121" i="21"/>
  <c r="I117" i="21"/>
  <c r="I116" i="21"/>
  <c r="I121" i="20"/>
  <c r="I117" i="20"/>
  <c r="I116" i="20"/>
  <c r="I121" i="19"/>
  <c r="I117" i="19"/>
  <c r="I116" i="19"/>
  <c r="I121" i="18"/>
  <c r="I117" i="18"/>
  <c r="I116" i="18"/>
  <c r="I121" i="17"/>
  <c r="I117" i="17"/>
  <c r="I116" i="17"/>
  <c r="I121" i="16"/>
  <c r="I117" i="16"/>
  <c r="I116" i="16"/>
  <c r="I121" i="15"/>
  <c r="I117" i="15"/>
  <c r="I116" i="15"/>
  <c r="I121" i="14"/>
  <c r="I116" i="14"/>
  <c r="E96" i="33" l="1"/>
  <c r="F88" i="33"/>
  <c r="H88" i="33" s="1"/>
  <c r="I88" i="33" s="1"/>
  <c r="I81" i="33" s="1"/>
  <c r="I40" i="33"/>
  <c r="H38" i="33" s="1"/>
  <c r="F92" i="33"/>
  <c r="H92" i="33" s="1"/>
  <c r="I92" i="33"/>
  <c r="I80" i="33" s="1"/>
  <c r="F96" i="33"/>
  <c r="H96" i="33" s="1"/>
  <c r="I96" i="33" s="1"/>
  <c r="I79" i="33" s="1"/>
  <c r="I108" i="33"/>
  <c r="H73" i="33"/>
  <c r="H74" i="33" s="1"/>
  <c r="H76" i="33" s="1"/>
  <c r="I121" i="13"/>
  <c r="I117" i="13"/>
  <c r="I116" i="13"/>
  <c r="I121" i="12"/>
  <c r="I117" i="12"/>
  <c r="I116" i="12"/>
  <c r="I121" i="11"/>
  <c r="I117" i="11"/>
  <c r="I116" i="11"/>
  <c r="I121" i="10"/>
  <c r="I117" i="10"/>
  <c r="I116" i="10"/>
  <c r="I121" i="6"/>
  <c r="I117" i="6"/>
  <c r="I116" i="6"/>
  <c r="H80" i="33" l="1"/>
  <c r="H31" i="33"/>
  <c r="H82" i="33"/>
  <c r="H33" i="33"/>
  <c r="I84" i="33"/>
  <c r="H79" i="33"/>
  <c r="I124" i="33"/>
  <c r="I111" i="33"/>
  <c r="H81" i="33"/>
  <c r="I160" i="33"/>
  <c r="H35" i="33"/>
  <c r="I73" i="33"/>
  <c r="I74" i="33" s="1"/>
  <c r="I69" i="33"/>
  <c r="I59" i="33"/>
  <c r="I55" i="33"/>
  <c r="I49" i="33"/>
  <c r="I45" i="33"/>
  <c r="H34" i="33"/>
  <c r="H32" i="33"/>
  <c r="I68" i="33"/>
  <c r="I62" i="33"/>
  <c r="I58" i="33"/>
  <c r="I48" i="33"/>
  <c r="I44" i="33"/>
  <c r="H39" i="33"/>
  <c r="I67" i="33"/>
  <c r="I61" i="33"/>
  <c r="I57" i="33"/>
  <c r="I47" i="33"/>
  <c r="I43" i="33"/>
  <c r="I154" i="33"/>
  <c r="A126" i="33"/>
  <c r="A113" i="33"/>
  <c r="H83" i="33"/>
  <c r="I60" i="33"/>
  <c r="I56" i="33"/>
  <c r="I50" i="33"/>
  <c r="I46" i="33"/>
  <c r="H36" i="33"/>
  <c r="H37" i="33"/>
  <c r="H40" i="33" s="1"/>
  <c r="H171" i="30"/>
  <c r="A171" i="30"/>
  <c r="E145" i="30"/>
  <c r="H144" i="30"/>
  <c r="H147" i="30" s="1"/>
  <c r="D144" i="30" s="1"/>
  <c r="E144" i="30" s="1"/>
  <c r="G144" i="30"/>
  <c r="G147" i="30" s="1"/>
  <c r="D143" i="30" s="1"/>
  <c r="E143" i="30" s="1"/>
  <c r="F144" i="30"/>
  <c r="F143" i="30"/>
  <c r="F142" i="30"/>
  <c r="F111" i="30"/>
  <c r="I105" i="30" s="1"/>
  <c r="G96" i="30"/>
  <c r="C96" i="30"/>
  <c r="A96" i="30"/>
  <c r="H95" i="30"/>
  <c r="C92" i="30"/>
  <c r="A92" i="30"/>
  <c r="G88" i="30"/>
  <c r="C88" i="30"/>
  <c r="A88" i="30"/>
  <c r="I83" i="30"/>
  <c r="I82" i="30"/>
  <c r="H70" i="30"/>
  <c r="H63" i="30"/>
  <c r="H51" i="30"/>
  <c r="B39" i="30"/>
  <c r="I38" i="30"/>
  <c r="I37" i="30"/>
  <c r="I36" i="30"/>
  <c r="I35" i="30"/>
  <c r="I34" i="30"/>
  <c r="I33" i="30"/>
  <c r="I32" i="30"/>
  <c r="A32" i="30"/>
  <c r="A33" i="30" s="1"/>
  <c r="A34" i="30" s="1"/>
  <c r="A35" i="30" s="1"/>
  <c r="A36" i="30" s="1"/>
  <c r="A37" i="30" s="1"/>
  <c r="A38" i="30" s="1"/>
  <c r="A39" i="30" s="1"/>
  <c r="G11" i="30"/>
  <c r="A6" i="30"/>
  <c r="I5" i="30"/>
  <c r="I31" i="30" s="1"/>
  <c r="G5" i="30"/>
  <c r="H171" i="23"/>
  <c r="A171" i="23"/>
  <c r="E145" i="23"/>
  <c r="H144" i="23"/>
  <c r="H147" i="23" s="1"/>
  <c r="D144" i="23" s="1"/>
  <c r="E144" i="23" s="1"/>
  <c r="G144" i="23"/>
  <c r="G147" i="23" s="1"/>
  <c r="D143" i="23" s="1"/>
  <c r="E143" i="23" s="1"/>
  <c r="F144" i="23"/>
  <c r="F143" i="23"/>
  <c r="F142" i="23"/>
  <c r="I118" i="23"/>
  <c r="I161" i="23" s="1"/>
  <c r="F111" i="23"/>
  <c r="I105" i="23" s="1"/>
  <c r="G96" i="23"/>
  <c r="C96" i="23"/>
  <c r="A96" i="23"/>
  <c r="H95" i="23"/>
  <c r="G92" i="23"/>
  <c r="C92" i="23"/>
  <c r="A92" i="23"/>
  <c r="G88" i="23"/>
  <c r="C88" i="23"/>
  <c r="A88" i="23"/>
  <c r="E88" i="23" s="1"/>
  <c r="I83" i="23"/>
  <c r="I82" i="23"/>
  <c r="H70" i="23"/>
  <c r="H63" i="23"/>
  <c r="H51" i="23"/>
  <c r="B39" i="23"/>
  <c r="I38" i="23"/>
  <c r="I37" i="23"/>
  <c r="I36" i="23"/>
  <c r="I35" i="23"/>
  <c r="I34" i="23"/>
  <c r="I33" i="23"/>
  <c r="I32" i="23"/>
  <c r="A32" i="23"/>
  <c r="A33" i="23" s="1"/>
  <c r="A34" i="23" s="1"/>
  <c r="A35" i="23" s="1"/>
  <c r="A36" i="23" s="1"/>
  <c r="A37" i="23" s="1"/>
  <c r="A38" i="23" s="1"/>
  <c r="A39" i="23" s="1"/>
  <c r="G11" i="23"/>
  <c r="A6" i="23"/>
  <c r="I5" i="23"/>
  <c r="I31" i="23" s="1"/>
  <c r="F88" i="23" s="1"/>
  <c r="G5" i="23"/>
  <c r="H171" i="22"/>
  <c r="A171" i="22"/>
  <c r="E145" i="22"/>
  <c r="H144" i="22"/>
  <c r="H147" i="22" s="1"/>
  <c r="D144" i="22" s="1"/>
  <c r="E144" i="22" s="1"/>
  <c r="G144" i="22"/>
  <c r="G147" i="22" s="1"/>
  <c r="D143" i="22" s="1"/>
  <c r="E143" i="22" s="1"/>
  <c r="F144" i="22"/>
  <c r="F143" i="22"/>
  <c r="F142" i="22"/>
  <c r="I118" i="22"/>
  <c r="I161" i="22" s="1"/>
  <c r="F111" i="22"/>
  <c r="I105" i="22" s="1"/>
  <c r="G96" i="22"/>
  <c r="C96" i="22"/>
  <c r="A96" i="22"/>
  <c r="H95" i="22"/>
  <c r="G92" i="22"/>
  <c r="C92" i="22"/>
  <c r="A92" i="22"/>
  <c r="G88" i="22"/>
  <c r="C88" i="22"/>
  <c r="A88" i="22"/>
  <c r="E88" i="22" s="1"/>
  <c r="I83" i="22"/>
  <c r="I82" i="22"/>
  <c r="H70" i="22"/>
  <c r="H63" i="22"/>
  <c r="H51" i="22"/>
  <c r="B39" i="22"/>
  <c r="I38" i="22"/>
  <c r="I37" i="22"/>
  <c r="I36" i="22"/>
  <c r="I35" i="22"/>
  <c r="I34" i="22"/>
  <c r="I33" i="22"/>
  <c r="I32" i="22"/>
  <c r="A32" i="22"/>
  <c r="A33" i="22" s="1"/>
  <c r="A34" i="22" s="1"/>
  <c r="A35" i="22" s="1"/>
  <c r="A36" i="22" s="1"/>
  <c r="A37" i="22" s="1"/>
  <c r="A38" i="22" s="1"/>
  <c r="A39" i="22" s="1"/>
  <c r="G11" i="22"/>
  <c r="A6" i="22"/>
  <c r="I5" i="22"/>
  <c r="I31" i="22" s="1"/>
  <c r="G5" i="22"/>
  <c r="H171" i="21"/>
  <c r="A171" i="21"/>
  <c r="E145" i="21"/>
  <c r="H144" i="21"/>
  <c r="H147" i="21" s="1"/>
  <c r="D144" i="21" s="1"/>
  <c r="E144" i="21" s="1"/>
  <c r="G144" i="21"/>
  <c r="G147" i="21" s="1"/>
  <c r="D143" i="21" s="1"/>
  <c r="E143" i="21" s="1"/>
  <c r="F144" i="21"/>
  <c r="F143" i="21"/>
  <c r="F142" i="21"/>
  <c r="I118" i="21"/>
  <c r="I161" i="21" s="1"/>
  <c r="F111" i="21"/>
  <c r="I105" i="21"/>
  <c r="G96" i="21"/>
  <c r="C96" i="21"/>
  <c r="A96" i="21"/>
  <c r="H95" i="21"/>
  <c r="G92" i="21"/>
  <c r="C92" i="21"/>
  <c r="A92" i="21"/>
  <c r="G88" i="21"/>
  <c r="C88" i="21"/>
  <c r="A88" i="21"/>
  <c r="I83" i="21"/>
  <c r="I82" i="21"/>
  <c r="H70" i="21"/>
  <c r="H63" i="21"/>
  <c r="H51" i="21"/>
  <c r="B39" i="21"/>
  <c r="I38" i="21"/>
  <c r="I37" i="21"/>
  <c r="I36" i="21"/>
  <c r="I35" i="21"/>
  <c r="I34" i="21"/>
  <c r="I33" i="21"/>
  <c r="I32" i="21"/>
  <c r="A32" i="21"/>
  <c r="A33" i="21" s="1"/>
  <c r="A34" i="21" s="1"/>
  <c r="A35" i="21" s="1"/>
  <c r="A36" i="21" s="1"/>
  <c r="A37" i="21" s="1"/>
  <c r="A38" i="21" s="1"/>
  <c r="A39" i="21" s="1"/>
  <c r="G11" i="21"/>
  <c r="A6" i="21"/>
  <c r="I5" i="21"/>
  <c r="I31" i="21" s="1"/>
  <c r="F88" i="21" s="1"/>
  <c r="G5" i="21"/>
  <c r="H171" i="20"/>
  <c r="A171" i="20"/>
  <c r="E145" i="20"/>
  <c r="H144" i="20"/>
  <c r="H147" i="20" s="1"/>
  <c r="D144" i="20" s="1"/>
  <c r="E144" i="20" s="1"/>
  <c r="G144" i="20"/>
  <c r="G147" i="20" s="1"/>
  <c r="D143" i="20" s="1"/>
  <c r="E143" i="20" s="1"/>
  <c r="F144" i="20"/>
  <c r="F143" i="20"/>
  <c r="F142" i="20"/>
  <c r="I118" i="20"/>
  <c r="I161" i="20" s="1"/>
  <c r="F111" i="20"/>
  <c r="I105" i="20" s="1"/>
  <c r="G96" i="20"/>
  <c r="C96" i="20"/>
  <c r="A96" i="20"/>
  <c r="H95" i="20"/>
  <c r="G92" i="20"/>
  <c r="C92" i="20"/>
  <c r="A92" i="20"/>
  <c r="G88" i="20"/>
  <c r="C88" i="20"/>
  <c r="A88" i="20"/>
  <c r="I83" i="20"/>
  <c r="I82" i="20"/>
  <c r="H70" i="20"/>
  <c r="H63" i="20"/>
  <c r="H51" i="20"/>
  <c r="B39" i="20"/>
  <c r="I38" i="20"/>
  <c r="I37" i="20"/>
  <c r="I36" i="20"/>
  <c r="I35" i="20"/>
  <c r="I34" i="20"/>
  <c r="I33" i="20"/>
  <c r="I32" i="20"/>
  <c r="A32" i="20"/>
  <c r="A33" i="20" s="1"/>
  <c r="A34" i="20" s="1"/>
  <c r="A35" i="20" s="1"/>
  <c r="A36" i="20" s="1"/>
  <c r="A37" i="20" s="1"/>
  <c r="A38" i="20" s="1"/>
  <c r="A39" i="20" s="1"/>
  <c r="G11" i="20"/>
  <c r="A6" i="20"/>
  <c r="I5" i="20"/>
  <c r="I31" i="20" s="1"/>
  <c r="G5" i="20"/>
  <c r="H171" i="19"/>
  <c r="A171" i="19"/>
  <c r="E145" i="19"/>
  <c r="H144" i="19"/>
  <c r="H147" i="19" s="1"/>
  <c r="D144" i="19" s="1"/>
  <c r="E144" i="19" s="1"/>
  <c r="G144" i="19"/>
  <c r="G147" i="19" s="1"/>
  <c r="D143" i="19" s="1"/>
  <c r="E143" i="19" s="1"/>
  <c r="F144" i="19"/>
  <c r="F143" i="19"/>
  <c r="F142" i="19"/>
  <c r="I118" i="19"/>
  <c r="I161" i="19" s="1"/>
  <c r="F111" i="19"/>
  <c r="I105" i="19" s="1"/>
  <c r="G96" i="19"/>
  <c r="C96" i="19"/>
  <c r="A96" i="19"/>
  <c r="H95" i="19"/>
  <c r="G92" i="19"/>
  <c r="C92" i="19"/>
  <c r="A92" i="19"/>
  <c r="G88" i="19"/>
  <c r="C88" i="19"/>
  <c r="A88" i="19"/>
  <c r="E88" i="19" s="1"/>
  <c r="I83" i="19"/>
  <c r="I82" i="19"/>
  <c r="H70" i="19"/>
  <c r="H63" i="19"/>
  <c r="H51" i="19"/>
  <c r="B39" i="19"/>
  <c r="I38" i="19"/>
  <c r="I37" i="19"/>
  <c r="I36" i="19"/>
  <c r="I35" i="19"/>
  <c r="I34" i="19"/>
  <c r="I33" i="19"/>
  <c r="I32" i="19"/>
  <c r="A32" i="19"/>
  <c r="A33" i="19" s="1"/>
  <c r="A34" i="19" s="1"/>
  <c r="A35" i="19" s="1"/>
  <c r="A36" i="19" s="1"/>
  <c r="A37" i="19" s="1"/>
  <c r="A38" i="19" s="1"/>
  <c r="A39" i="19" s="1"/>
  <c r="G11" i="19"/>
  <c r="A6" i="19"/>
  <c r="I5" i="19"/>
  <c r="I31" i="19" s="1"/>
  <c r="G5" i="19"/>
  <c r="H171" i="18"/>
  <c r="A171" i="18"/>
  <c r="E145" i="18"/>
  <c r="H144" i="18"/>
  <c r="H147" i="18" s="1"/>
  <c r="D144" i="18" s="1"/>
  <c r="E144" i="18" s="1"/>
  <c r="G144" i="18"/>
  <c r="G147" i="18" s="1"/>
  <c r="D143" i="18" s="1"/>
  <c r="E143" i="18" s="1"/>
  <c r="F144" i="18"/>
  <c r="F143" i="18"/>
  <c r="F142" i="18"/>
  <c r="I118" i="18"/>
  <c r="I161" i="18" s="1"/>
  <c r="F111" i="18"/>
  <c r="I105" i="18" s="1"/>
  <c r="G96" i="18"/>
  <c r="C96" i="18"/>
  <c r="A96" i="18"/>
  <c r="H95" i="18"/>
  <c r="G92" i="18"/>
  <c r="C92" i="18"/>
  <c r="A92" i="18"/>
  <c r="G88" i="18"/>
  <c r="C88" i="18"/>
  <c r="A88" i="18"/>
  <c r="I83" i="18"/>
  <c r="I82" i="18"/>
  <c r="H70" i="18"/>
  <c r="H63" i="18"/>
  <c r="H51" i="18"/>
  <c r="B39" i="18"/>
  <c r="I38" i="18"/>
  <c r="I37" i="18"/>
  <c r="I36" i="18"/>
  <c r="I35" i="18"/>
  <c r="I34" i="18"/>
  <c r="I33" i="18"/>
  <c r="I32" i="18"/>
  <c r="A32" i="18"/>
  <c r="A33" i="18" s="1"/>
  <c r="A34" i="18" s="1"/>
  <c r="A35" i="18" s="1"/>
  <c r="A36" i="18" s="1"/>
  <c r="A37" i="18" s="1"/>
  <c r="A38" i="18" s="1"/>
  <c r="A39" i="18" s="1"/>
  <c r="I31" i="18"/>
  <c r="G11" i="18"/>
  <c r="A6" i="18"/>
  <c r="I5" i="18"/>
  <c r="G5" i="18"/>
  <c r="H171" i="17"/>
  <c r="A171" i="17"/>
  <c r="E145" i="17"/>
  <c r="H144" i="17"/>
  <c r="H147" i="17" s="1"/>
  <c r="D144" i="17" s="1"/>
  <c r="E144" i="17" s="1"/>
  <c r="G144" i="17"/>
  <c r="G147" i="17" s="1"/>
  <c r="D143" i="17" s="1"/>
  <c r="E143" i="17" s="1"/>
  <c r="F144" i="17"/>
  <c r="F143" i="17"/>
  <c r="F142" i="17"/>
  <c r="I118" i="17"/>
  <c r="I161" i="17" s="1"/>
  <c r="F111" i="17"/>
  <c r="I105" i="17"/>
  <c r="G96" i="17"/>
  <c r="C96" i="17"/>
  <c r="A96" i="17"/>
  <c r="H95" i="17"/>
  <c r="G92" i="17"/>
  <c r="C92" i="17"/>
  <c r="A92" i="17"/>
  <c r="G88" i="17"/>
  <c r="C88" i="17"/>
  <c r="A88" i="17"/>
  <c r="I83" i="17"/>
  <c r="I82" i="17"/>
  <c r="H70" i="17"/>
  <c r="H63" i="17"/>
  <c r="H51" i="17"/>
  <c r="B39" i="17"/>
  <c r="I38" i="17"/>
  <c r="I37" i="17"/>
  <c r="I36" i="17"/>
  <c r="I35" i="17"/>
  <c r="I34" i="17"/>
  <c r="I33" i="17"/>
  <c r="I32" i="17"/>
  <c r="A32" i="17"/>
  <c r="A33" i="17" s="1"/>
  <c r="A34" i="17" s="1"/>
  <c r="A35" i="17" s="1"/>
  <c r="A36" i="17" s="1"/>
  <c r="A37" i="17" s="1"/>
  <c r="A38" i="17" s="1"/>
  <c r="A39" i="17" s="1"/>
  <c r="G11" i="17"/>
  <c r="A6" i="17"/>
  <c r="I5" i="17"/>
  <c r="I31" i="17" s="1"/>
  <c r="F88" i="17" s="1"/>
  <c r="G5" i="17"/>
  <c r="H171" i="16"/>
  <c r="A171" i="16"/>
  <c r="E145" i="16"/>
  <c r="H144" i="16"/>
  <c r="H147" i="16" s="1"/>
  <c r="D144" i="16" s="1"/>
  <c r="E144" i="16" s="1"/>
  <c r="G144" i="16"/>
  <c r="G147" i="16" s="1"/>
  <c r="D143" i="16" s="1"/>
  <c r="E143" i="16" s="1"/>
  <c r="F144" i="16"/>
  <c r="F143" i="16"/>
  <c r="F142" i="16"/>
  <c r="I118" i="16"/>
  <c r="I161" i="16" s="1"/>
  <c r="F111" i="16"/>
  <c r="I105" i="16" s="1"/>
  <c r="G96" i="16"/>
  <c r="C96" i="16"/>
  <c r="A96" i="16"/>
  <c r="H95" i="16"/>
  <c r="G92" i="16"/>
  <c r="C92" i="16"/>
  <c r="A92" i="16"/>
  <c r="G88" i="16"/>
  <c r="C88" i="16"/>
  <c r="A88" i="16"/>
  <c r="I83" i="16"/>
  <c r="I82" i="16"/>
  <c r="H70" i="16"/>
  <c r="H63" i="16"/>
  <c r="H51" i="16"/>
  <c r="B39" i="16"/>
  <c r="I38" i="16"/>
  <c r="I37" i="16"/>
  <c r="I36" i="16"/>
  <c r="I35" i="16"/>
  <c r="I34" i="16"/>
  <c r="I33" i="16"/>
  <c r="I32" i="16"/>
  <c r="A32" i="16"/>
  <c r="A33" i="16" s="1"/>
  <c r="A34" i="16" s="1"/>
  <c r="A35" i="16" s="1"/>
  <c r="A36" i="16" s="1"/>
  <c r="A37" i="16" s="1"/>
  <c r="A38" i="16" s="1"/>
  <c r="A39" i="16" s="1"/>
  <c r="G11" i="16"/>
  <c r="A6" i="16"/>
  <c r="I5" i="16"/>
  <c r="I31" i="16" s="1"/>
  <c r="G5" i="16"/>
  <c r="H171" i="15"/>
  <c r="A171" i="15"/>
  <c r="E145" i="15"/>
  <c r="H144" i="15"/>
  <c r="H147" i="15" s="1"/>
  <c r="D144" i="15" s="1"/>
  <c r="E144" i="15" s="1"/>
  <c r="G144" i="15"/>
  <c r="G147" i="15" s="1"/>
  <c r="D143" i="15" s="1"/>
  <c r="E143" i="15" s="1"/>
  <c r="F144" i="15"/>
  <c r="F143" i="15"/>
  <c r="F142" i="15"/>
  <c r="I118" i="15"/>
  <c r="I161" i="15" s="1"/>
  <c r="F111" i="15"/>
  <c r="I105" i="15" s="1"/>
  <c r="G96" i="15"/>
  <c r="C96" i="15"/>
  <c r="A96" i="15"/>
  <c r="H95" i="15"/>
  <c r="G92" i="15"/>
  <c r="C92" i="15"/>
  <c r="A92" i="15"/>
  <c r="G88" i="15"/>
  <c r="C88" i="15"/>
  <c r="A88" i="15"/>
  <c r="I83" i="15"/>
  <c r="I82" i="15"/>
  <c r="H70" i="15"/>
  <c r="H63" i="15"/>
  <c r="H51" i="15"/>
  <c r="B39" i="15"/>
  <c r="I38" i="15"/>
  <c r="I37" i="15"/>
  <c r="I36" i="15"/>
  <c r="I35" i="15"/>
  <c r="I34" i="15"/>
  <c r="I33" i="15"/>
  <c r="I32" i="15"/>
  <c r="A32" i="15"/>
  <c r="A33" i="15" s="1"/>
  <c r="A34" i="15" s="1"/>
  <c r="A35" i="15" s="1"/>
  <c r="A36" i="15" s="1"/>
  <c r="A37" i="15" s="1"/>
  <c r="A38" i="15" s="1"/>
  <c r="A39" i="15" s="1"/>
  <c r="G11" i="15"/>
  <c r="A6" i="15"/>
  <c r="I5" i="15"/>
  <c r="I31" i="15" s="1"/>
  <c r="F88" i="15" s="1"/>
  <c r="G5" i="15"/>
  <c r="H171" i="14"/>
  <c r="A171" i="14"/>
  <c r="E145" i="14"/>
  <c r="H144" i="14"/>
  <c r="H147" i="14" s="1"/>
  <c r="D144" i="14" s="1"/>
  <c r="E144" i="14" s="1"/>
  <c r="G144" i="14"/>
  <c r="G147" i="14" s="1"/>
  <c r="D143" i="14" s="1"/>
  <c r="E143" i="14" s="1"/>
  <c r="F144" i="14"/>
  <c r="F143" i="14"/>
  <c r="F142" i="14"/>
  <c r="I118" i="14"/>
  <c r="I161" i="14" s="1"/>
  <c r="F111" i="14"/>
  <c r="I105" i="14"/>
  <c r="G96" i="14"/>
  <c r="C96" i="14"/>
  <c r="A96" i="14"/>
  <c r="H95" i="14"/>
  <c r="G92" i="14"/>
  <c r="C92" i="14"/>
  <c r="A92" i="14"/>
  <c r="G88" i="14"/>
  <c r="C88" i="14"/>
  <c r="A88" i="14"/>
  <c r="I83" i="14"/>
  <c r="I82" i="14"/>
  <c r="H70" i="14"/>
  <c r="H63" i="14"/>
  <c r="H51" i="14"/>
  <c r="B39" i="14"/>
  <c r="I38" i="14"/>
  <c r="I37" i="14"/>
  <c r="I36" i="14"/>
  <c r="I35" i="14"/>
  <c r="I34" i="14"/>
  <c r="I33" i="14"/>
  <c r="I32" i="14"/>
  <c r="A32" i="14"/>
  <c r="A33" i="14" s="1"/>
  <c r="A34" i="14" s="1"/>
  <c r="A35" i="14" s="1"/>
  <c r="A36" i="14" s="1"/>
  <c r="A37" i="14" s="1"/>
  <c r="A38" i="14" s="1"/>
  <c r="A39" i="14" s="1"/>
  <c r="G11" i="14"/>
  <c r="A6" i="14"/>
  <c r="I5" i="14"/>
  <c r="I31" i="14" s="1"/>
  <c r="G5" i="14"/>
  <c r="H171" i="13"/>
  <c r="A171" i="13"/>
  <c r="E145" i="13"/>
  <c r="H144" i="13"/>
  <c r="H147" i="13" s="1"/>
  <c r="D144" i="13" s="1"/>
  <c r="E144" i="13" s="1"/>
  <c r="G144" i="13"/>
  <c r="G147" i="13" s="1"/>
  <c r="D143" i="13" s="1"/>
  <c r="E143" i="13" s="1"/>
  <c r="F144" i="13"/>
  <c r="F143" i="13"/>
  <c r="F142" i="13"/>
  <c r="I118" i="13"/>
  <c r="I161" i="13" s="1"/>
  <c r="F111" i="13"/>
  <c r="I105" i="13" s="1"/>
  <c r="G96" i="13"/>
  <c r="C96" i="13"/>
  <c r="A96" i="13"/>
  <c r="E96" i="13" s="1"/>
  <c r="H95" i="13"/>
  <c r="G92" i="13"/>
  <c r="C92" i="13"/>
  <c r="A92" i="13"/>
  <c r="G88" i="13"/>
  <c r="C88" i="13"/>
  <c r="A88" i="13"/>
  <c r="I83" i="13"/>
  <c r="I82" i="13"/>
  <c r="H70" i="13"/>
  <c r="H63" i="13"/>
  <c r="H51" i="13"/>
  <c r="B39" i="13"/>
  <c r="I38" i="13"/>
  <c r="I37" i="13"/>
  <c r="I36" i="13"/>
  <c r="I35" i="13"/>
  <c r="I34" i="13"/>
  <c r="I33" i="13"/>
  <c r="I32" i="13"/>
  <c r="A32" i="13"/>
  <c r="A33" i="13" s="1"/>
  <c r="A34" i="13" s="1"/>
  <c r="A35" i="13" s="1"/>
  <c r="A36" i="13" s="1"/>
  <c r="A37" i="13" s="1"/>
  <c r="A38" i="13" s="1"/>
  <c r="A39" i="13" s="1"/>
  <c r="G11" i="13"/>
  <c r="A6" i="13"/>
  <c r="I5" i="13"/>
  <c r="I31" i="13" s="1"/>
  <c r="G5" i="13"/>
  <c r="H171" i="12"/>
  <c r="A171" i="12"/>
  <c r="E145" i="12"/>
  <c r="H144" i="12"/>
  <c r="H147" i="12" s="1"/>
  <c r="D144" i="12" s="1"/>
  <c r="E144" i="12" s="1"/>
  <c r="G144" i="12"/>
  <c r="G147" i="12" s="1"/>
  <c r="D143" i="12" s="1"/>
  <c r="E143" i="12" s="1"/>
  <c r="F144" i="12"/>
  <c r="F143" i="12"/>
  <c r="F142" i="12"/>
  <c r="I118" i="12"/>
  <c r="I161" i="12" s="1"/>
  <c r="F111" i="12"/>
  <c r="I105" i="12" s="1"/>
  <c r="G96" i="12"/>
  <c r="C96" i="12"/>
  <c r="A96" i="12"/>
  <c r="E96" i="12" s="1"/>
  <c r="H95" i="12"/>
  <c r="G92" i="12"/>
  <c r="C92" i="12"/>
  <c r="A92" i="12"/>
  <c r="G88" i="12"/>
  <c r="C88" i="12"/>
  <c r="A88" i="12"/>
  <c r="I83" i="12"/>
  <c r="I82" i="12"/>
  <c r="H70" i="12"/>
  <c r="H63" i="12"/>
  <c r="H51" i="12"/>
  <c r="B39" i="12"/>
  <c r="I38" i="12"/>
  <c r="I37" i="12"/>
  <c r="I36" i="12"/>
  <c r="I35" i="12"/>
  <c r="I34" i="12"/>
  <c r="I33" i="12"/>
  <c r="I32" i="12"/>
  <c r="A32" i="12"/>
  <c r="A33" i="12" s="1"/>
  <c r="A34" i="12" s="1"/>
  <c r="A35" i="12" s="1"/>
  <c r="A36" i="12" s="1"/>
  <c r="A37" i="12" s="1"/>
  <c r="A38" i="12" s="1"/>
  <c r="A39" i="12" s="1"/>
  <c r="G11" i="12"/>
  <c r="A6" i="12"/>
  <c r="I5" i="12"/>
  <c r="I31" i="12" s="1"/>
  <c r="F88" i="12" s="1"/>
  <c r="G5" i="12"/>
  <c r="H171" i="11"/>
  <c r="A171" i="11"/>
  <c r="E145" i="11"/>
  <c r="H144" i="11"/>
  <c r="H147" i="11" s="1"/>
  <c r="D144" i="11" s="1"/>
  <c r="E144" i="11" s="1"/>
  <c r="G144" i="11"/>
  <c r="G147" i="11" s="1"/>
  <c r="D143" i="11" s="1"/>
  <c r="E143" i="11" s="1"/>
  <c r="F144" i="11"/>
  <c r="F143" i="11"/>
  <c r="F142" i="11"/>
  <c r="I118" i="11"/>
  <c r="I161" i="11" s="1"/>
  <c r="F111" i="11"/>
  <c r="I105" i="11" s="1"/>
  <c r="G96" i="11"/>
  <c r="C96" i="11"/>
  <c r="A96" i="11"/>
  <c r="H95" i="11"/>
  <c r="G92" i="11"/>
  <c r="C92" i="11"/>
  <c r="A92" i="11"/>
  <c r="G88" i="11"/>
  <c r="C88" i="11"/>
  <c r="A88" i="11"/>
  <c r="I83" i="11"/>
  <c r="I82" i="11"/>
  <c r="H70" i="11"/>
  <c r="H63" i="11"/>
  <c r="H51" i="11"/>
  <c r="B39" i="11"/>
  <c r="I38" i="11"/>
  <c r="I37" i="11"/>
  <c r="I36" i="11"/>
  <c r="I35" i="11"/>
  <c r="I34" i="11"/>
  <c r="I33" i="11"/>
  <c r="I32" i="11"/>
  <c r="A32" i="11"/>
  <c r="A33" i="11" s="1"/>
  <c r="A34" i="11" s="1"/>
  <c r="A35" i="11" s="1"/>
  <c r="A36" i="11" s="1"/>
  <c r="A37" i="11" s="1"/>
  <c r="A38" i="11" s="1"/>
  <c r="A39" i="11" s="1"/>
  <c r="G11" i="11"/>
  <c r="A6" i="11"/>
  <c r="I5" i="11"/>
  <c r="I31" i="11" s="1"/>
  <c r="G5" i="11"/>
  <c r="H171" i="10"/>
  <c r="A171" i="10"/>
  <c r="E145" i="10"/>
  <c r="H144" i="10"/>
  <c r="H147" i="10" s="1"/>
  <c r="D144" i="10" s="1"/>
  <c r="E144" i="10" s="1"/>
  <c r="G144" i="10"/>
  <c r="G147" i="10" s="1"/>
  <c r="D143" i="10" s="1"/>
  <c r="E143" i="10" s="1"/>
  <c r="F144" i="10"/>
  <c r="F143" i="10"/>
  <c r="F142" i="10"/>
  <c r="I118" i="10"/>
  <c r="I161" i="10" s="1"/>
  <c r="F111" i="10"/>
  <c r="I105" i="10" s="1"/>
  <c r="G96" i="10"/>
  <c r="C96" i="10"/>
  <c r="A96" i="10"/>
  <c r="E96" i="10" s="1"/>
  <c r="H95" i="10"/>
  <c r="G92" i="10"/>
  <c r="C92" i="10"/>
  <c r="A92" i="10"/>
  <c r="G88" i="10"/>
  <c r="C88" i="10"/>
  <c r="A88" i="10"/>
  <c r="I83" i="10"/>
  <c r="I82" i="10"/>
  <c r="H70" i="10"/>
  <c r="H63" i="10"/>
  <c r="H51" i="10"/>
  <c r="B39" i="10"/>
  <c r="I38" i="10"/>
  <c r="I37" i="10"/>
  <c r="I36" i="10"/>
  <c r="I35" i="10"/>
  <c r="I34" i="10"/>
  <c r="I33" i="10"/>
  <c r="I32" i="10"/>
  <c r="A32" i="10"/>
  <c r="A33" i="10" s="1"/>
  <c r="A34" i="10" s="1"/>
  <c r="A35" i="10" s="1"/>
  <c r="A36" i="10" s="1"/>
  <c r="A37" i="10" s="1"/>
  <c r="A38" i="10" s="1"/>
  <c r="A39" i="10" s="1"/>
  <c r="G11" i="10"/>
  <c r="A6" i="10"/>
  <c r="I5" i="10"/>
  <c r="I31" i="10" s="1"/>
  <c r="G5" i="10"/>
  <c r="H171" i="8"/>
  <c r="A171" i="8"/>
  <c r="E145" i="8"/>
  <c r="H144" i="8"/>
  <c r="H147" i="8" s="1"/>
  <c r="D144" i="8" s="1"/>
  <c r="E144" i="8" s="1"/>
  <c r="G144" i="8"/>
  <c r="G147" i="8" s="1"/>
  <c r="D143" i="8" s="1"/>
  <c r="E143" i="8" s="1"/>
  <c r="F144" i="8"/>
  <c r="F143" i="8"/>
  <c r="F142" i="8"/>
  <c r="F111" i="8"/>
  <c r="I105" i="8"/>
  <c r="G96" i="8"/>
  <c r="C96" i="8"/>
  <c r="A96" i="8"/>
  <c r="H95" i="8"/>
  <c r="G92" i="8"/>
  <c r="C92" i="8"/>
  <c r="A92" i="8"/>
  <c r="G88" i="8"/>
  <c r="C88" i="8"/>
  <c r="A88" i="8"/>
  <c r="I83" i="8"/>
  <c r="I82" i="8"/>
  <c r="H70" i="8"/>
  <c r="H63" i="8"/>
  <c r="H51" i="8"/>
  <c r="B39" i="8"/>
  <c r="I38" i="8"/>
  <c r="I37" i="8"/>
  <c r="I36" i="8"/>
  <c r="I35" i="8"/>
  <c r="I34" i="8"/>
  <c r="I33" i="8"/>
  <c r="I32" i="8"/>
  <c r="A32" i="8"/>
  <c r="A33" i="8" s="1"/>
  <c r="A34" i="8" s="1"/>
  <c r="A35" i="8" s="1"/>
  <c r="A36" i="8" s="1"/>
  <c r="A37" i="8" s="1"/>
  <c r="A38" i="8" s="1"/>
  <c r="A39" i="8" s="1"/>
  <c r="G11" i="8"/>
  <c r="A6" i="8"/>
  <c r="I5" i="8"/>
  <c r="I31" i="8" s="1"/>
  <c r="F88" i="8" s="1"/>
  <c r="G5" i="8"/>
  <c r="H171" i="6"/>
  <c r="A171" i="6"/>
  <c r="E145" i="6"/>
  <c r="H144" i="6"/>
  <c r="H147" i="6" s="1"/>
  <c r="D144" i="6" s="1"/>
  <c r="E144" i="6" s="1"/>
  <c r="G144" i="6"/>
  <c r="G147" i="6" s="1"/>
  <c r="D143" i="6" s="1"/>
  <c r="E143" i="6" s="1"/>
  <c r="F144" i="6"/>
  <c r="F143" i="6"/>
  <c r="F142" i="6"/>
  <c r="I118" i="6"/>
  <c r="I161" i="6" s="1"/>
  <c r="F111" i="6"/>
  <c r="I105" i="6" s="1"/>
  <c r="G96" i="6"/>
  <c r="C96" i="6"/>
  <c r="A96" i="6"/>
  <c r="H95" i="6"/>
  <c r="G92" i="6"/>
  <c r="C92" i="6"/>
  <c r="A92" i="6"/>
  <c r="G88" i="6"/>
  <c r="C88" i="6"/>
  <c r="A88" i="6"/>
  <c r="E88" i="6" s="1"/>
  <c r="I83" i="6"/>
  <c r="I82" i="6"/>
  <c r="H70" i="6"/>
  <c r="H63" i="6"/>
  <c r="H51" i="6"/>
  <c r="B39" i="6"/>
  <c r="I38" i="6"/>
  <c r="I37" i="6"/>
  <c r="I36" i="6"/>
  <c r="I35" i="6"/>
  <c r="I34" i="6"/>
  <c r="I33" i="6"/>
  <c r="I32" i="6"/>
  <c r="A32" i="6"/>
  <c r="A33" i="6" s="1"/>
  <c r="A34" i="6" s="1"/>
  <c r="A35" i="6" s="1"/>
  <c r="A36" i="6" s="1"/>
  <c r="A37" i="6" s="1"/>
  <c r="A38" i="6" s="1"/>
  <c r="A39" i="6" s="1"/>
  <c r="G11" i="6"/>
  <c r="A6" i="6"/>
  <c r="I5" i="6"/>
  <c r="I31" i="6" s="1"/>
  <c r="G5" i="6"/>
  <c r="I51" i="33" l="1"/>
  <c r="I70" i="33"/>
  <c r="F126" i="33"/>
  <c r="F113" i="33"/>
  <c r="H84" i="33"/>
  <c r="H98" i="33" s="1"/>
  <c r="I63" i="33"/>
  <c r="G126" i="33"/>
  <c r="G113" i="33"/>
  <c r="I156" i="33"/>
  <c r="H88" i="23"/>
  <c r="H88" i="12"/>
  <c r="H88" i="15"/>
  <c r="E96" i="15"/>
  <c r="H88" i="17"/>
  <c r="E88" i="10"/>
  <c r="E88" i="15"/>
  <c r="I88" i="15" s="1"/>
  <c r="I81" i="15" s="1"/>
  <c r="E96" i="30"/>
  <c r="H73" i="30"/>
  <c r="H74" i="30" s="1"/>
  <c r="H88" i="8"/>
  <c r="E96" i="11"/>
  <c r="F96" i="11" s="1"/>
  <c r="H96" i="11" s="1"/>
  <c r="I96" i="11" s="1"/>
  <c r="I79" i="11" s="1"/>
  <c r="E96" i="16"/>
  <c r="F96" i="16" s="1"/>
  <c r="H96" i="16" s="1"/>
  <c r="I96" i="16" s="1"/>
  <c r="I79" i="16" s="1"/>
  <c r="E96" i="23"/>
  <c r="F96" i="23" s="1"/>
  <c r="H96" i="23" s="1"/>
  <c r="I96" i="23" s="1"/>
  <c r="I79" i="23" s="1"/>
  <c r="E92" i="11"/>
  <c r="E92" i="12"/>
  <c r="F92" i="12" s="1"/>
  <c r="H92" i="12" s="1"/>
  <c r="I92" i="12" s="1"/>
  <c r="I80" i="12" s="1"/>
  <c r="E92" i="14"/>
  <c r="F92" i="14" s="1"/>
  <c r="H92" i="14" s="1"/>
  <c r="I92" i="14" s="1"/>
  <c r="I80" i="14" s="1"/>
  <c r="E92" i="19"/>
  <c r="F92" i="19" s="1"/>
  <c r="H92" i="19" s="1"/>
  <c r="I92" i="19" s="1"/>
  <c r="I80" i="19" s="1"/>
  <c r="E92" i="6"/>
  <c r="F92" i="6" s="1"/>
  <c r="H92" i="6" s="1"/>
  <c r="E88" i="11"/>
  <c r="E92" i="13"/>
  <c r="F92" i="13" s="1"/>
  <c r="H92" i="13" s="1"/>
  <c r="I92" i="13" s="1"/>
  <c r="I80" i="13" s="1"/>
  <c r="H73" i="14"/>
  <c r="H74" i="14" s="1"/>
  <c r="E92" i="20"/>
  <c r="F92" i="20" s="1"/>
  <c r="H92" i="20" s="1"/>
  <c r="I92" i="20" s="1"/>
  <c r="I80" i="20" s="1"/>
  <c r="E96" i="20"/>
  <c r="F96" i="20" s="1"/>
  <c r="H96" i="20" s="1"/>
  <c r="I96" i="20" s="1"/>
  <c r="I79" i="20" s="1"/>
  <c r="E88" i="12"/>
  <c r="H88" i="21"/>
  <c r="E92" i="30"/>
  <c r="I40" i="14"/>
  <c r="H33" i="14" s="1"/>
  <c r="I40" i="10"/>
  <c r="I58" i="10" s="1"/>
  <c r="I40" i="16"/>
  <c r="I60" i="16" s="1"/>
  <c r="I40" i="13"/>
  <c r="H38" i="13" s="1"/>
  <c r="I40" i="6"/>
  <c r="I49" i="6" s="1"/>
  <c r="I40" i="20"/>
  <c r="I61" i="20" s="1"/>
  <c r="E88" i="30"/>
  <c r="I40" i="30"/>
  <c r="H35" i="30" s="1"/>
  <c r="F88" i="30"/>
  <c r="H88" i="30" s="1"/>
  <c r="F96" i="30"/>
  <c r="H96" i="30" s="1"/>
  <c r="I96" i="30" s="1"/>
  <c r="I79" i="30" s="1"/>
  <c r="F92" i="30"/>
  <c r="H76" i="30"/>
  <c r="E88" i="17"/>
  <c r="E96" i="18"/>
  <c r="E92" i="22"/>
  <c r="F92" i="22" s="1"/>
  <c r="H92" i="22" s="1"/>
  <c r="I92" i="22" s="1"/>
  <c r="I80" i="22" s="1"/>
  <c r="E92" i="10"/>
  <c r="F92" i="10" s="1"/>
  <c r="H92" i="10" s="1"/>
  <c r="I92" i="10" s="1"/>
  <c r="I80" i="10" s="1"/>
  <c r="H37" i="13"/>
  <c r="E88" i="13"/>
  <c r="E92" i="15"/>
  <c r="F92" i="15" s="1"/>
  <c r="H92" i="15" s="1"/>
  <c r="I92" i="15" s="1"/>
  <c r="I80" i="15" s="1"/>
  <c r="E88" i="18"/>
  <c r="E96" i="19"/>
  <c r="F96" i="19" s="1"/>
  <c r="H96" i="19" s="1"/>
  <c r="I96" i="19" s="1"/>
  <c r="I79" i="19" s="1"/>
  <c r="E92" i="23"/>
  <c r="F92" i="23" s="1"/>
  <c r="H92" i="23" s="1"/>
  <c r="H34" i="13"/>
  <c r="I40" i="18"/>
  <c r="I62" i="18" s="1"/>
  <c r="E92" i="8"/>
  <c r="E96" i="14"/>
  <c r="F96" i="14" s="1"/>
  <c r="H96" i="14" s="1"/>
  <c r="I96" i="14" s="1"/>
  <c r="I79" i="14" s="1"/>
  <c r="E92" i="16"/>
  <c r="F92" i="16" s="1"/>
  <c r="H92" i="16" s="1"/>
  <c r="I92" i="16" s="1"/>
  <c r="I80" i="16" s="1"/>
  <c r="E92" i="17"/>
  <c r="F92" i="17" s="1"/>
  <c r="H92" i="17" s="1"/>
  <c r="I40" i="19"/>
  <c r="H33" i="19" s="1"/>
  <c r="E88" i="20"/>
  <c r="E96" i="21"/>
  <c r="F96" i="21" s="1"/>
  <c r="H96" i="21" s="1"/>
  <c r="I96" i="21" s="1"/>
  <c r="I79" i="21" s="1"/>
  <c r="E92" i="18"/>
  <c r="E88" i="21"/>
  <c r="E96" i="22"/>
  <c r="F96" i="22" s="1"/>
  <c r="H96" i="22" s="1"/>
  <c r="I96" i="22" s="1"/>
  <c r="I79" i="22" s="1"/>
  <c r="I40" i="22"/>
  <c r="H38" i="22" s="1"/>
  <c r="H35" i="13"/>
  <c r="E88" i="16"/>
  <c r="E96" i="17"/>
  <c r="E92" i="21"/>
  <c r="F92" i="21" s="1"/>
  <c r="H92" i="21" s="1"/>
  <c r="I92" i="21" s="1"/>
  <c r="I80" i="21" s="1"/>
  <c r="I88" i="23"/>
  <c r="I81" i="23" s="1"/>
  <c r="I40" i="23"/>
  <c r="H33" i="23" s="1"/>
  <c r="H73" i="23"/>
  <c r="H74" i="23" s="1"/>
  <c r="H76" i="23" s="1"/>
  <c r="F88" i="22"/>
  <c r="H88" i="22" s="1"/>
  <c r="I88" i="22" s="1"/>
  <c r="I81" i="22" s="1"/>
  <c r="H73" i="22"/>
  <c r="H74" i="22" s="1"/>
  <c r="H76" i="22" s="1"/>
  <c r="H73" i="21"/>
  <c r="H74" i="21" s="1"/>
  <c r="H76" i="21" s="1"/>
  <c r="I40" i="21"/>
  <c r="F88" i="20"/>
  <c r="H88" i="20" s="1"/>
  <c r="H73" i="20"/>
  <c r="H74" i="20" s="1"/>
  <c r="H76" i="20" s="1"/>
  <c r="F88" i="19"/>
  <c r="H88" i="19" s="1"/>
  <c r="I88" i="19" s="1"/>
  <c r="I81" i="19" s="1"/>
  <c r="H73" i="19"/>
  <c r="H74" i="19" s="1"/>
  <c r="H76" i="19" s="1"/>
  <c r="F96" i="18"/>
  <c r="H96" i="18" s="1"/>
  <c r="I96" i="18" s="1"/>
  <c r="I79" i="18" s="1"/>
  <c r="F92" i="18"/>
  <c r="H92" i="18" s="1"/>
  <c r="F88" i="18"/>
  <c r="H88" i="18" s="1"/>
  <c r="H73" i="18"/>
  <c r="H74" i="18" s="1"/>
  <c r="H76" i="18" s="1"/>
  <c r="F96" i="17"/>
  <c r="H96" i="17" s="1"/>
  <c r="I96" i="17" s="1"/>
  <c r="I79" i="17" s="1"/>
  <c r="I40" i="17"/>
  <c r="H73" i="17"/>
  <c r="H74" i="17" s="1"/>
  <c r="H76" i="17" s="1"/>
  <c r="H73" i="16"/>
  <c r="H74" i="16" s="1"/>
  <c r="H76" i="16" s="1"/>
  <c r="F88" i="16"/>
  <c r="H88" i="16" s="1"/>
  <c r="I88" i="16" s="1"/>
  <c r="I81" i="16" s="1"/>
  <c r="F96" i="15"/>
  <c r="H96" i="15" s="1"/>
  <c r="I96" i="15" s="1"/>
  <c r="I79" i="15" s="1"/>
  <c r="I40" i="15"/>
  <c r="H73" i="15"/>
  <c r="H74" i="15" s="1"/>
  <c r="H76" i="15" s="1"/>
  <c r="E88" i="14"/>
  <c r="H82" i="14"/>
  <c r="I58" i="14"/>
  <c r="H36" i="14"/>
  <c r="I49" i="14"/>
  <c r="I62" i="14"/>
  <c r="I46" i="14"/>
  <c r="H31" i="14"/>
  <c r="H76" i="14"/>
  <c r="F88" i="14"/>
  <c r="H88" i="14" s="1"/>
  <c r="I62" i="13"/>
  <c r="I48" i="13"/>
  <c r="I46" i="13"/>
  <c r="A126" i="13"/>
  <c r="I59" i="13"/>
  <c r="I45" i="13"/>
  <c r="H82" i="13"/>
  <c r="I58" i="13"/>
  <c r="I44" i="13"/>
  <c r="H39" i="13"/>
  <c r="I69" i="13"/>
  <c r="I55" i="13"/>
  <c r="A113" i="13"/>
  <c r="I67" i="13"/>
  <c r="I49" i="13"/>
  <c r="I50" i="13"/>
  <c r="I154" i="13"/>
  <c r="H32" i="13"/>
  <c r="H83" i="13"/>
  <c r="H33" i="13"/>
  <c r="H31" i="13"/>
  <c r="F88" i="13"/>
  <c r="H88" i="13" s="1"/>
  <c r="H73" i="13"/>
  <c r="H74" i="13" s="1"/>
  <c r="H76" i="13" s="1"/>
  <c r="F96" i="13"/>
  <c r="H96" i="13" s="1"/>
  <c r="I96" i="13" s="1"/>
  <c r="I79" i="13" s="1"/>
  <c r="I88" i="12"/>
  <c r="I81" i="12" s="1"/>
  <c r="F96" i="12"/>
  <c r="H96" i="12" s="1"/>
  <c r="I96" i="12" s="1"/>
  <c r="I79" i="12" s="1"/>
  <c r="I40" i="12"/>
  <c r="H73" i="12"/>
  <c r="H74" i="12" s="1"/>
  <c r="H76" i="12" s="1"/>
  <c r="I40" i="11"/>
  <c r="H34" i="11" s="1"/>
  <c r="F92" i="11"/>
  <c r="H92" i="11" s="1"/>
  <c r="I92" i="11" s="1"/>
  <c r="I80" i="11" s="1"/>
  <c r="H73" i="11"/>
  <c r="H74" i="11" s="1"/>
  <c r="H76" i="11" s="1"/>
  <c r="F88" i="11"/>
  <c r="H88" i="11" s="1"/>
  <c r="I88" i="11" s="1"/>
  <c r="I81" i="11" s="1"/>
  <c r="F96" i="10"/>
  <c r="H96" i="10" s="1"/>
  <c r="I96" i="10" s="1"/>
  <c r="I79" i="10" s="1"/>
  <c r="H73" i="10"/>
  <c r="H74" i="10" s="1"/>
  <c r="H76" i="10" s="1"/>
  <c r="F88" i="10"/>
  <c r="H88" i="10" s="1"/>
  <c r="I88" i="10" s="1"/>
  <c r="I81" i="10" s="1"/>
  <c r="E96" i="8"/>
  <c r="F96" i="8" s="1"/>
  <c r="H96" i="8" s="1"/>
  <c r="I96" i="8" s="1"/>
  <c r="I79" i="8" s="1"/>
  <c r="E88" i="8"/>
  <c r="I88" i="8" s="1"/>
  <c r="I81" i="8" s="1"/>
  <c r="F92" i="8"/>
  <c r="H92" i="8" s="1"/>
  <c r="I92" i="8" s="1"/>
  <c r="I80" i="8" s="1"/>
  <c r="I40" i="8"/>
  <c r="H34" i="8" s="1"/>
  <c r="H73" i="8"/>
  <c r="H74" i="8" s="1"/>
  <c r="H76" i="8" s="1"/>
  <c r="E96" i="6"/>
  <c r="F96" i="6" s="1"/>
  <c r="H96" i="6" s="1"/>
  <c r="I96" i="6" s="1"/>
  <c r="I79" i="6" s="1"/>
  <c r="H38" i="6"/>
  <c r="I45" i="6"/>
  <c r="H37" i="6"/>
  <c r="I56" i="6"/>
  <c r="I50" i="6"/>
  <c r="A126" i="6"/>
  <c r="H82" i="6"/>
  <c r="I44" i="6"/>
  <c r="H36" i="6"/>
  <c r="I69" i="6"/>
  <c r="H32" i="6"/>
  <c r="I55" i="6"/>
  <c r="I68" i="6"/>
  <c r="H39" i="6"/>
  <c r="I67" i="6"/>
  <c r="H35" i="6"/>
  <c r="H31" i="6"/>
  <c r="I154" i="6"/>
  <c r="F88" i="6"/>
  <c r="H88" i="6" s="1"/>
  <c r="I88" i="6" s="1"/>
  <c r="I81" i="6" s="1"/>
  <c r="H73" i="6"/>
  <c r="H74" i="6" s="1"/>
  <c r="H76" i="6" s="1"/>
  <c r="E126" i="33" l="1"/>
  <c r="E113" i="33"/>
  <c r="I76" i="33"/>
  <c r="I98" i="33" s="1"/>
  <c r="A142" i="33" s="1"/>
  <c r="I155" i="33"/>
  <c r="C126" i="33"/>
  <c r="C113" i="33"/>
  <c r="D126" i="33"/>
  <c r="D113" i="33"/>
  <c r="H35" i="22"/>
  <c r="I88" i="21"/>
  <c r="I81" i="21" s="1"/>
  <c r="H39" i="20"/>
  <c r="H37" i="20"/>
  <c r="H80" i="20"/>
  <c r="I47" i="16"/>
  <c r="H32" i="16"/>
  <c r="A113" i="16"/>
  <c r="H34" i="16"/>
  <c r="I43" i="16"/>
  <c r="I68" i="16"/>
  <c r="H80" i="16"/>
  <c r="I58" i="16"/>
  <c r="I46" i="16"/>
  <c r="I61" i="16"/>
  <c r="H37" i="16"/>
  <c r="I49" i="16"/>
  <c r="H82" i="16"/>
  <c r="I59" i="16"/>
  <c r="I50" i="16"/>
  <c r="H31" i="16"/>
  <c r="H83" i="16"/>
  <c r="I45" i="16"/>
  <c r="I56" i="16"/>
  <c r="H38" i="16"/>
  <c r="I154" i="16"/>
  <c r="H36" i="16"/>
  <c r="A126" i="16"/>
  <c r="H35" i="16"/>
  <c r="I67" i="16"/>
  <c r="H32" i="14"/>
  <c r="H36" i="13"/>
  <c r="I58" i="11"/>
  <c r="I154" i="10"/>
  <c r="I44" i="20"/>
  <c r="I45" i="20"/>
  <c r="H80" i="10"/>
  <c r="I45" i="10"/>
  <c r="A126" i="10"/>
  <c r="H82" i="20"/>
  <c r="I88" i="17"/>
  <c r="I81" i="17" s="1"/>
  <c r="I124" i="17" s="1"/>
  <c r="H32" i="10"/>
  <c r="I57" i="11"/>
  <c r="I73" i="13"/>
  <c r="I74" i="13" s="1"/>
  <c r="H33" i="20"/>
  <c r="I88" i="14"/>
  <c r="I81" i="14" s="1"/>
  <c r="H81" i="14" s="1"/>
  <c r="I56" i="11"/>
  <c r="H82" i="11"/>
  <c r="I43" i="11"/>
  <c r="I48" i="10"/>
  <c r="I68" i="10"/>
  <c r="I60" i="14"/>
  <c r="I56" i="14"/>
  <c r="I45" i="14"/>
  <c r="H39" i="22"/>
  <c r="I50" i="10"/>
  <c r="I46" i="10"/>
  <c r="I51" i="10" s="1"/>
  <c r="I69" i="10"/>
  <c r="I67" i="10"/>
  <c r="I49" i="10"/>
  <c r="H82" i="10"/>
  <c r="H37" i="10"/>
  <c r="I154" i="14"/>
  <c r="I48" i="14"/>
  <c r="I55" i="14"/>
  <c r="I44" i="14"/>
  <c r="I49" i="22"/>
  <c r="I55" i="22"/>
  <c r="H33" i="10"/>
  <c r="I50" i="14"/>
  <c r="I88" i="20"/>
  <c r="I81" i="20" s="1"/>
  <c r="I111" i="20" s="1"/>
  <c r="H34" i="10"/>
  <c r="I59" i="10"/>
  <c r="I55" i="10"/>
  <c r="A113" i="10"/>
  <c r="I69" i="11"/>
  <c r="I47" i="14"/>
  <c r="I67" i="14"/>
  <c r="I43" i="14"/>
  <c r="I59" i="14"/>
  <c r="H82" i="22"/>
  <c r="H80" i="14"/>
  <c r="H39" i="10"/>
  <c r="I68" i="22"/>
  <c r="A113" i="22"/>
  <c r="I61" i="10"/>
  <c r="H31" i="10"/>
  <c r="I60" i="10"/>
  <c r="I56" i="10"/>
  <c r="I43" i="10"/>
  <c r="H34" i="14"/>
  <c r="H39" i="14"/>
  <c r="H35" i="14"/>
  <c r="A126" i="14"/>
  <c r="H36" i="22"/>
  <c r="H37" i="14"/>
  <c r="H83" i="14"/>
  <c r="I44" i="10"/>
  <c r="I47" i="10"/>
  <c r="H38" i="10"/>
  <c r="I62" i="10"/>
  <c r="H36" i="10"/>
  <c r="I61" i="14"/>
  <c r="A113" i="14"/>
  <c r="I57" i="14"/>
  <c r="I73" i="14"/>
  <c r="I74" i="14" s="1"/>
  <c r="F113" i="14" s="1"/>
  <c r="H35" i="10"/>
  <c r="H83" i="10"/>
  <c r="I57" i="10"/>
  <c r="H38" i="14"/>
  <c r="I68" i="14"/>
  <c r="I69" i="14"/>
  <c r="I67" i="22"/>
  <c r="I92" i="6"/>
  <c r="I80" i="6" s="1"/>
  <c r="H80" i="6" s="1"/>
  <c r="I92" i="18"/>
  <c r="I80" i="18" s="1"/>
  <c r="I92" i="23"/>
  <c r="I80" i="23" s="1"/>
  <c r="I84" i="23" s="1"/>
  <c r="I88" i="18"/>
  <c r="I81" i="18" s="1"/>
  <c r="I124" i="18" s="1"/>
  <c r="I92" i="30"/>
  <c r="I80" i="30" s="1"/>
  <c r="I46" i="6"/>
  <c r="I59" i="6"/>
  <c r="H83" i="6"/>
  <c r="I48" i="6"/>
  <c r="A113" i="6"/>
  <c r="I62" i="6"/>
  <c r="A126" i="11"/>
  <c r="I57" i="13"/>
  <c r="H39" i="16"/>
  <c r="I69" i="16"/>
  <c r="I48" i="16"/>
  <c r="I55" i="16"/>
  <c r="I57" i="16"/>
  <c r="I62" i="16"/>
  <c r="H33" i="16"/>
  <c r="I44" i="16"/>
  <c r="I68" i="18"/>
  <c r="I49" i="20"/>
  <c r="I154" i="20"/>
  <c r="A113" i="20"/>
  <c r="I59" i="20"/>
  <c r="I69" i="20"/>
  <c r="I67" i="20"/>
  <c r="I46" i="20"/>
  <c r="H34" i="22"/>
  <c r="I49" i="19"/>
  <c r="A126" i="20"/>
  <c r="I43" i="6"/>
  <c r="I60" i="6"/>
  <c r="I57" i="6"/>
  <c r="I47" i="6"/>
  <c r="H80" i="13"/>
  <c r="I68" i="13"/>
  <c r="I70" i="13" s="1"/>
  <c r="I60" i="13"/>
  <c r="H33" i="18"/>
  <c r="I50" i="20"/>
  <c r="I56" i="22"/>
  <c r="H38" i="23"/>
  <c r="I55" i="18"/>
  <c r="H32" i="18"/>
  <c r="H80" i="19"/>
  <c r="I49" i="18"/>
  <c r="I60" i="20"/>
  <c r="H31" i="18"/>
  <c r="H83" i="20"/>
  <c r="I58" i="6"/>
  <c r="I61" i="6"/>
  <c r="I56" i="13"/>
  <c r="I47" i="13"/>
  <c r="H37" i="18"/>
  <c r="H31" i="20"/>
  <c r="I47" i="22"/>
  <c r="H34" i="23"/>
  <c r="H34" i="6"/>
  <c r="H33" i="6"/>
  <c r="I67" i="11"/>
  <c r="I43" i="13"/>
  <c r="I61" i="13"/>
  <c r="H35" i="18"/>
  <c r="H34" i="20"/>
  <c r="H35" i="20"/>
  <c r="I154" i="22"/>
  <c r="H37" i="23"/>
  <c r="I60" i="11"/>
  <c r="H32" i="20"/>
  <c r="A113" i="11"/>
  <c r="H36" i="20"/>
  <c r="I55" i="20"/>
  <c r="I62" i="20"/>
  <c r="H37" i="22"/>
  <c r="H80" i="22"/>
  <c r="H34" i="30"/>
  <c r="H33" i="11"/>
  <c r="H37" i="11"/>
  <c r="I56" i="19"/>
  <c r="I46" i="11"/>
  <c r="I59" i="19"/>
  <c r="I68" i="20"/>
  <c r="I48" i="20"/>
  <c r="I49" i="11"/>
  <c r="I55" i="11"/>
  <c r="I56" i="20"/>
  <c r="I57" i="20"/>
  <c r="I45" i="22"/>
  <c r="H31" i="11"/>
  <c r="H36" i="11"/>
  <c r="I43" i="20"/>
  <c r="I47" i="20"/>
  <c r="I59" i="22"/>
  <c r="H83" i="30"/>
  <c r="H80" i="11"/>
  <c r="I46" i="19"/>
  <c r="H35" i="11"/>
  <c r="I154" i="11"/>
  <c r="H38" i="20"/>
  <c r="I58" i="20"/>
  <c r="H83" i="22"/>
  <c r="I88" i="30"/>
  <c r="I81" i="30" s="1"/>
  <c r="H81" i="30" s="1"/>
  <c r="H82" i="30"/>
  <c r="H31" i="30"/>
  <c r="H38" i="30"/>
  <c r="H79" i="30"/>
  <c r="I62" i="30"/>
  <c r="I44" i="30"/>
  <c r="A113" i="30"/>
  <c r="I61" i="30"/>
  <c r="I43" i="30"/>
  <c r="A126" i="30"/>
  <c r="I60" i="30"/>
  <c r="I50" i="30"/>
  <c r="H32" i="30"/>
  <c r="I45" i="30"/>
  <c r="I69" i="30"/>
  <c r="I59" i="30"/>
  <c r="I49" i="30"/>
  <c r="H37" i="30"/>
  <c r="I68" i="30"/>
  <c r="I58" i="30"/>
  <c r="I48" i="30"/>
  <c r="H39" i="30"/>
  <c r="I154" i="30"/>
  <c r="I67" i="30"/>
  <c r="I57" i="30"/>
  <c r="I47" i="30"/>
  <c r="I56" i="30"/>
  <c r="I46" i="30"/>
  <c r="H36" i="30"/>
  <c r="I73" i="30"/>
  <c r="I74" i="30" s="1"/>
  <c r="I55" i="30"/>
  <c r="H33" i="30"/>
  <c r="H31" i="19"/>
  <c r="H38" i="18"/>
  <c r="I45" i="18"/>
  <c r="H36" i="18"/>
  <c r="H38" i="19"/>
  <c r="I44" i="19"/>
  <c r="I61" i="19"/>
  <c r="H39" i="11"/>
  <c r="I45" i="11"/>
  <c r="I47" i="11"/>
  <c r="I48" i="11"/>
  <c r="H39" i="18"/>
  <c r="I59" i="18"/>
  <c r="I47" i="18"/>
  <c r="I56" i="18"/>
  <c r="A113" i="19"/>
  <c r="I58" i="19"/>
  <c r="I154" i="19"/>
  <c r="H36" i="19"/>
  <c r="I69" i="22"/>
  <c r="I73" i="22"/>
  <c r="I74" i="22" s="1"/>
  <c r="F113" i="22" s="1"/>
  <c r="I57" i="22"/>
  <c r="I44" i="22"/>
  <c r="I60" i="19"/>
  <c r="A113" i="18"/>
  <c r="I58" i="18"/>
  <c r="H35" i="19"/>
  <c r="H83" i="19"/>
  <c r="I73" i="10"/>
  <c r="I74" i="10" s="1"/>
  <c r="F113" i="10" s="1"/>
  <c r="H38" i="11"/>
  <c r="I68" i="11"/>
  <c r="I59" i="11"/>
  <c r="I61" i="11"/>
  <c r="I62" i="11"/>
  <c r="I69" i="18"/>
  <c r="I73" i="18"/>
  <c r="I74" i="18" s="1"/>
  <c r="F113" i="18" s="1"/>
  <c r="I61" i="18"/>
  <c r="I57" i="18"/>
  <c r="H34" i="19"/>
  <c r="H39" i="19"/>
  <c r="H82" i="19"/>
  <c r="I50" i="19"/>
  <c r="I43" i="19"/>
  <c r="H32" i="22"/>
  <c r="I46" i="22"/>
  <c r="I58" i="22"/>
  <c r="I48" i="22"/>
  <c r="I57" i="19"/>
  <c r="I70" i="6"/>
  <c r="E126" i="6" s="1"/>
  <c r="I92" i="17"/>
  <c r="I80" i="17" s="1"/>
  <c r="H34" i="18"/>
  <c r="I43" i="18"/>
  <c r="I46" i="18"/>
  <c r="I154" i="18"/>
  <c r="A126" i="18"/>
  <c r="I68" i="19"/>
  <c r="H37" i="19"/>
  <c r="I67" i="19"/>
  <c r="I48" i="19"/>
  <c r="I43" i="22"/>
  <c r="I60" i="22"/>
  <c r="A126" i="22"/>
  <c r="I62" i="22"/>
  <c r="I47" i="19"/>
  <c r="I88" i="13"/>
  <c r="I81" i="13" s="1"/>
  <c r="I124" i="13" s="1"/>
  <c r="I44" i="18"/>
  <c r="I60" i="18"/>
  <c r="I50" i="18"/>
  <c r="I48" i="18"/>
  <c r="I69" i="19"/>
  <c r="I45" i="19"/>
  <c r="I55" i="19"/>
  <c r="I62" i="19"/>
  <c r="I50" i="11"/>
  <c r="I44" i="11"/>
  <c r="H83" i="11"/>
  <c r="H32" i="11"/>
  <c r="H82" i="18"/>
  <c r="H83" i="18"/>
  <c r="I67" i="18"/>
  <c r="I70" i="18" s="1"/>
  <c r="E113" i="18" s="1"/>
  <c r="H32" i="19"/>
  <c r="A126" i="19"/>
  <c r="I50" i="22"/>
  <c r="H33" i="22"/>
  <c r="H31" i="22"/>
  <c r="I61" i="22"/>
  <c r="H79" i="23"/>
  <c r="I111" i="23"/>
  <c r="H81" i="23"/>
  <c r="I124" i="23"/>
  <c r="I62" i="23"/>
  <c r="I48" i="23"/>
  <c r="H39" i="23"/>
  <c r="A113" i="23"/>
  <c r="I50" i="23"/>
  <c r="I61" i="23"/>
  <c r="I47" i="23"/>
  <c r="H83" i="23"/>
  <c r="I60" i="23"/>
  <c r="I46" i="23"/>
  <c r="I56" i="23"/>
  <c r="H36" i="23"/>
  <c r="I69" i="23"/>
  <c r="I67" i="23"/>
  <c r="I154" i="23"/>
  <c r="I49" i="23"/>
  <c r="A126" i="23"/>
  <c r="I73" i="23"/>
  <c r="I74" i="23" s="1"/>
  <c r="I59" i="23"/>
  <c r="I45" i="23"/>
  <c r="H82" i="23"/>
  <c r="I58" i="23"/>
  <c r="I44" i="23"/>
  <c r="I57" i="23"/>
  <c r="I43" i="23"/>
  <c r="H32" i="23"/>
  <c r="I55" i="23"/>
  <c r="I68" i="23"/>
  <c r="H35" i="23"/>
  <c r="H31" i="23"/>
  <c r="I111" i="22"/>
  <c r="I124" i="22"/>
  <c r="H81" i="22"/>
  <c r="H79" i="22"/>
  <c r="I84" i="22"/>
  <c r="I84" i="21"/>
  <c r="H79" i="21"/>
  <c r="I62" i="21"/>
  <c r="I48" i="21"/>
  <c r="I56" i="21"/>
  <c r="H36" i="21"/>
  <c r="I69" i="21"/>
  <c r="I61" i="21"/>
  <c r="I47" i="21"/>
  <c r="A126" i="21"/>
  <c r="I73" i="21"/>
  <c r="I74" i="21" s="1"/>
  <c r="I59" i="21"/>
  <c r="I45" i="21"/>
  <c r="H33" i="21"/>
  <c r="H82" i="21"/>
  <c r="I44" i="21"/>
  <c r="I57" i="21"/>
  <c r="I68" i="21"/>
  <c r="H39" i="21"/>
  <c r="H31" i="21"/>
  <c r="I154" i="21"/>
  <c r="I49" i="21"/>
  <c r="H83" i="21"/>
  <c r="I60" i="21"/>
  <c r="I46" i="21"/>
  <c r="H37" i="21"/>
  <c r="I58" i="21"/>
  <c r="I43" i="21"/>
  <c r="H32" i="21"/>
  <c r="I55" i="21"/>
  <c r="A113" i="21"/>
  <c r="I67" i="21"/>
  <c r="H35" i="21"/>
  <c r="I50" i="21"/>
  <c r="H34" i="21"/>
  <c r="H80" i="21"/>
  <c r="H38" i="21"/>
  <c r="H81" i="21"/>
  <c r="I124" i="21"/>
  <c r="I111" i="21"/>
  <c r="H79" i="20"/>
  <c r="I73" i="20"/>
  <c r="I74" i="20" s="1"/>
  <c r="H79" i="19"/>
  <c r="I84" i="19"/>
  <c r="I73" i="19"/>
  <c r="I74" i="19" s="1"/>
  <c r="I111" i="19"/>
  <c r="I124" i="19"/>
  <c r="H81" i="19"/>
  <c r="H79" i="18"/>
  <c r="H79" i="17"/>
  <c r="I62" i="17"/>
  <c r="I48" i="17"/>
  <c r="H32" i="17"/>
  <c r="I67" i="17"/>
  <c r="H31" i="17"/>
  <c r="I61" i="17"/>
  <c r="I47" i="17"/>
  <c r="I56" i="17"/>
  <c r="I69" i="17"/>
  <c r="I68" i="17"/>
  <c r="A113" i="17"/>
  <c r="I154" i="17"/>
  <c r="I49" i="17"/>
  <c r="H83" i="17"/>
  <c r="I60" i="17"/>
  <c r="I46" i="17"/>
  <c r="H36" i="17"/>
  <c r="H39" i="17"/>
  <c r="A126" i="17"/>
  <c r="I73" i="17"/>
  <c r="I74" i="17" s="1"/>
  <c r="I59" i="17"/>
  <c r="I45" i="17"/>
  <c r="I57" i="17"/>
  <c r="H35" i="17"/>
  <c r="I50" i="17"/>
  <c r="H82" i="17"/>
  <c r="I58" i="17"/>
  <c r="I44" i="17"/>
  <c r="I43" i="17"/>
  <c r="I55" i="17"/>
  <c r="H34" i="17"/>
  <c r="H38" i="17"/>
  <c r="H37" i="17"/>
  <c r="H33" i="17"/>
  <c r="H79" i="16"/>
  <c r="I84" i="16"/>
  <c r="H81" i="16"/>
  <c r="I111" i="16"/>
  <c r="I124" i="16"/>
  <c r="I73" i="16"/>
  <c r="I74" i="16" s="1"/>
  <c r="H79" i="15"/>
  <c r="I84" i="15"/>
  <c r="I62" i="15"/>
  <c r="I48" i="15"/>
  <c r="I61" i="15"/>
  <c r="I47" i="15"/>
  <c r="I44" i="15"/>
  <c r="H36" i="15"/>
  <c r="I69" i="15"/>
  <c r="H35" i="15"/>
  <c r="H31" i="15"/>
  <c r="I50" i="15"/>
  <c r="I49" i="15"/>
  <c r="I60" i="15"/>
  <c r="I46" i="15"/>
  <c r="A126" i="15"/>
  <c r="I73" i="15"/>
  <c r="I74" i="15" s="1"/>
  <c r="I59" i="15"/>
  <c r="I45" i="15"/>
  <c r="H37" i="15"/>
  <c r="H33" i="15"/>
  <c r="H82" i="15"/>
  <c r="I58" i="15"/>
  <c r="I57" i="15"/>
  <c r="I43" i="15"/>
  <c r="I56" i="15"/>
  <c r="H32" i="15"/>
  <c r="I55" i="15"/>
  <c r="I68" i="15"/>
  <c r="H39" i="15"/>
  <c r="A113" i="15"/>
  <c r="I67" i="15"/>
  <c r="I154" i="15"/>
  <c r="H34" i="15"/>
  <c r="H80" i="15"/>
  <c r="I124" i="15"/>
  <c r="H81" i="15"/>
  <c r="I111" i="15"/>
  <c r="H83" i="15"/>
  <c r="H38" i="15"/>
  <c r="I124" i="14"/>
  <c r="H79" i="14"/>
  <c r="H79" i="13"/>
  <c r="F113" i="13"/>
  <c r="F126" i="13"/>
  <c r="H40" i="13"/>
  <c r="H79" i="12"/>
  <c r="I84" i="12"/>
  <c r="I62" i="12"/>
  <c r="I48" i="12"/>
  <c r="A126" i="12"/>
  <c r="I73" i="12"/>
  <c r="I74" i="12" s="1"/>
  <c r="I59" i="12"/>
  <c r="I45" i="12"/>
  <c r="H33" i="12"/>
  <c r="I44" i="12"/>
  <c r="H36" i="12"/>
  <c r="I55" i="12"/>
  <c r="H31" i="12"/>
  <c r="I61" i="12"/>
  <c r="I47" i="12"/>
  <c r="I56" i="12"/>
  <c r="H32" i="12"/>
  <c r="I68" i="12"/>
  <c r="I154" i="12"/>
  <c r="I49" i="12"/>
  <c r="H83" i="12"/>
  <c r="I60" i="12"/>
  <c r="I46" i="12"/>
  <c r="H37" i="12"/>
  <c r="H82" i="12"/>
  <c r="I58" i="12"/>
  <c r="I57" i="12"/>
  <c r="I43" i="12"/>
  <c r="I69" i="12"/>
  <c r="H39" i="12"/>
  <c r="A113" i="12"/>
  <c r="I67" i="12"/>
  <c r="H35" i="12"/>
  <c r="I50" i="12"/>
  <c r="I111" i="12"/>
  <c r="I124" i="12"/>
  <c r="H81" i="12"/>
  <c r="H38" i="12"/>
  <c r="H80" i="12"/>
  <c r="H34" i="12"/>
  <c r="H79" i="11"/>
  <c r="I84" i="11"/>
  <c r="I73" i="11"/>
  <c r="I74" i="11" s="1"/>
  <c r="H81" i="11"/>
  <c r="I124" i="11"/>
  <c r="I111" i="11"/>
  <c r="I84" i="10"/>
  <c r="H79" i="10"/>
  <c r="I124" i="10"/>
  <c r="H81" i="10"/>
  <c r="I111" i="10"/>
  <c r="I70" i="10"/>
  <c r="I63" i="10"/>
  <c r="H79" i="8"/>
  <c r="I84" i="8"/>
  <c r="I62" i="8"/>
  <c r="I48" i="8"/>
  <c r="H83" i="8"/>
  <c r="I60" i="8"/>
  <c r="I46" i="8"/>
  <c r="H37" i="8"/>
  <c r="I58" i="8"/>
  <c r="I43" i="8"/>
  <c r="I56" i="8"/>
  <c r="H36" i="8"/>
  <c r="I55" i="8"/>
  <c r="I68" i="8"/>
  <c r="A113" i="8"/>
  <c r="I67" i="8"/>
  <c r="H35" i="8"/>
  <c r="H31" i="8"/>
  <c r="I49" i="8"/>
  <c r="I61" i="8"/>
  <c r="I47" i="8"/>
  <c r="I73" i="8"/>
  <c r="I74" i="8" s="1"/>
  <c r="I59" i="8"/>
  <c r="I45" i="8"/>
  <c r="H33" i="8"/>
  <c r="H82" i="8"/>
  <c r="I57" i="8"/>
  <c r="I69" i="8"/>
  <c r="H39" i="8"/>
  <c r="I154" i="8"/>
  <c r="A126" i="8"/>
  <c r="I44" i="8"/>
  <c r="H32" i="8"/>
  <c r="I50" i="8"/>
  <c r="H38" i="8"/>
  <c r="H80" i="8"/>
  <c r="I124" i="8"/>
  <c r="H81" i="8"/>
  <c r="I111" i="8"/>
  <c r="H79" i="6"/>
  <c r="I124" i="6"/>
  <c r="H81" i="6"/>
  <c r="I111" i="6"/>
  <c r="I73" i="6"/>
  <c r="I74" i="6" s="1"/>
  <c r="H113" i="33" l="1"/>
  <c r="I113" i="33" s="1"/>
  <c r="H126" i="33"/>
  <c r="I126" i="33" s="1"/>
  <c r="I157" i="33"/>
  <c r="I84" i="20"/>
  <c r="G113" i="20" s="1"/>
  <c r="H81" i="20"/>
  <c r="I124" i="20"/>
  <c r="I111" i="17"/>
  <c r="I70" i="16"/>
  <c r="E126" i="16" s="1"/>
  <c r="I63" i="16"/>
  <c r="D113" i="16" s="1"/>
  <c r="I84" i="14"/>
  <c r="I156" i="14" s="1"/>
  <c r="I51" i="14"/>
  <c r="F126" i="14"/>
  <c r="I111" i="14"/>
  <c r="I70" i="14"/>
  <c r="E113" i="14" s="1"/>
  <c r="H40" i="14"/>
  <c r="I63" i="14"/>
  <c r="D126" i="14" s="1"/>
  <c r="I124" i="30"/>
  <c r="H40" i="10"/>
  <c r="H81" i="17"/>
  <c r="I84" i="17"/>
  <c r="I156" i="17" s="1"/>
  <c r="I111" i="30"/>
  <c r="H81" i="18"/>
  <c r="H80" i="23"/>
  <c r="H84" i="23" s="1"/>
  <c r="I84" i="18"/>
  <c r="G126" i="18" s="1"/>
  <c r="H80" i="17"/>
  <c r="H84" i="17" s="1"/>
  <c r="I51" i="13"/>
  <c r="I111" i="18"/>
  <c r="I84" i="13"/>
  <c r="G126" i="13" s="1"/>
  <c r="I70" i="20"/>
  <c r="E126" i="20" s="1"/>
  <c r="H40" i="6"/>
  <c r="I111" i="13"/>
  <c r="I70" i="22"/>
  <c r="H81" i="13"/>
  <c r="H84" i="13" s="1"/>
  <c r="H98" i="13" s="1"/>
  <c r="I84" i="6"/>
  <c r="G113" i="6" s="1"/>
  <c r="H80" i="18"/>
  <c r="H84" i="30"/>
  <c r="I84" i="30"/>
  <c r="I156" i="30" s="1"/>
  <c r="I51" i="6"/>
  <c r="I63" i="6"/>
  <c r="D126" i="6" s="1"/>
  <c r="I51" i="16"/>
  <c r="C126" i="16" s="1"/>
  <c r="H40" i="16"/>
  <c r="I63" i="13"/>
  <c r="D126" i="13" s="1"/>
  <c r="E113" i="16"/>
  <c r="H40" i="18"/>
  <c r="I63" i="19"/>
  <c r="D126" i="19" s="1"/>
  <c r="I51" i="20"/>
  <c r="C113" i="20" s="1"/>
  <c r="H40" i="20"/>
  <c r="E113" i="13"/>
  <c r="E126" i="13"/>
  <c r="E126" i="18"/>
  <c r="I63" i="20"/>
  <c r="D113" i="20" s="1"/>
  <c r="F126" i="22"/>
  <c r="I63" i="11"/>
  <c r="D126" i="11" s="1"/>
  <c r="I63" i="22"/>
  <c r="D113" i="22" s="1"/>
  <c r="I70" i="11"/>
  <c r="E126" i="11" s="1"/>
  <c r="I51" i="22"/>
  <c r="I51" i="19"/>
  <c r="C113" i="19" s="1"/>
  <c r="E113" i="6"/>
  <c r="H84" i="22"/>
  <c r="I63" i="18"/>
  <c r="I51" i="18"/>
  <c r="C113" i="18" s="1"/>
  <c r="H40" i="22"/>
  <c r="H40" i="19"/>
  <c r="H40" i="11"/>
  <c r="F126" i="10"/>
  <c r="I51" i="11"/>
  <c r="C126" i="11" s="1"/>
  <c r="I70" i="30"/>
  <c r="E126" i="30" s="1"/>
  <c r="H40" i="30"/>
  <c r="I51" i="30"/>
  <c r="I63" i="30"/>
  <c r="F126" i="30"/>
  <c r="F113" i="30"/>
  <c r="E126" i="22"/>
  <c r="E113" i="22"/>
  <c r="H40" i="23"/>
  <c r="H84" i="14"/>
  <c r="H98" i="14" s="1"/>
  <c r="H40" i="15"/>
  <c r="I70" i="21"/>
  <c r="E126" i="21" s="1"/>
  <c r="I70" i="12"/>
  <c r="E126" i="12" s="1"/>
  <c r="I70" i="15"/>
  <c r="E126" i="15" s="1"/>
  <c r="F126" i="18"/>
  <c r="I70" i="19"/>
  <c r="I70" i="23"/>
  <c r="I51" i="23"/>
  <c r="I63" i="23"/>
  <c r="F126" i="23"/>
  <c r="F113" i="23"/>
  <c r="G126" i="23"/>
  <c r="I156" i="23"/>
  <c r="G113" i="23"/>
  <c r="G113" i="22"/>
  <c r="I156" i="22"/>
  <c r="G126" i="22"/>
  <c r="I63" i="21"/>
  <c r="F113" i="21"/>
  <c r="F126" i="21"/>
  <c r="H84" i="21"/>
  <c r="H40" i="21"/>
  <c r="I51" i="21"/>
  <c r="G113" i="21"/>
  <c r="I156" i="21"/>
  <c r="G126" i="21"/>
  <c r="F126" i="20"/>
  <c r="F113" i="20"/>
  <c r="G126" i="20"/>
  <c r="D126" i="20"/>
  <c r="H84" i="20"/>
  <c r="F113" i="19"/>
  <c r="F126" i="19"/>
  <c r="G113" i="19"/>
  <c r="I156" i="19"/>
  <c r="G126" i="19"/>
  <c r="H84" i="19"/>
  <c r="H40" i="17"/>
  <c r="F113" i="17"/>
  <c r="F126" i="17"/>
  <c r="I70" i="17"/>
  <c r="I63" i="17"/>
  <c r="I51" i="17"/>
  <c r="F113" i="16"/>
  <c r="F126" i="16"/>
  <c r="I76" i="16"/>
  <c r="I98" i="16" s="1"/>
  <c r="A142" i="16" s="1"/>
  <c r="I156" i="16"/>
  <c r="G126" i="16"/>
  <c r="G113" i="16"/>
  <c r="D126" i="16"/>
  <c r="H84" i="16"/>
  <c r="F126" i="15"/>
  <c r="F113" i="15"/>
  <c r="I63" i="15"/>
  <c r="I51" i="15"/>
  <c r="I156" i="15"/>
  <c r="G126" i="15"/>
  <c r="G113" i="15"/>
  <c r="H84" i="15"/>
  <c r="C113" i="14"/>
  <c r="C126" i="14"/>
  <c r="G113" i="14"/>
  <c r="G126" i="14"/>
  <c r="C113" i="13"/>
  <c r="I63" i="12"/>
  <c r="D113" i="12" s="1"/>
  <c r="F113" i="12"/>
  <c r="F126" i="12"/>
  <c r="I156" i="12"/>
  <c r="G126" i="12"/>
  <c r="G113" i="12"/>
  <c r="I51" i="12"/>
  <c r="H40" i="12"/>
  <c r="H84" i="12"/>
  <c r="F113" i="11"/>
  <c r="F126" i="11"/>
  <c r="I156" i="11"/>
  <c r="G126" i="11"/>
  <c r="G113" i="11"/>
  <c r="H84" i="11"/>
  <c r="E126" i="10"/>
  <c r="E113" i="10"/>
  <c r="D126" i="10"/>
  <c r="D113" i="10"/>
  <c r="H84" i="10"/>
  <c r="H98" i="10" s="1"/>
  <c r="I155" i="10"/>
  <c r="I76" i="10"/>
  <c r="I98" i="10" s="1"/>
  <c r="A142" i="10" s="1"/>
  <c r="C126" i="10"/>
  <c r="C113" i="10"/>
  <c r="I156" i="10"/>
  <c r="G113" i="10"/>
  <c r="G126" i="10"/>
  <c r="I51" i="8"/>
  <c r="C126" i="8" s="1"/>
  <c r="I70" i="8"/>
  <c r="G113" i="8"/>
  <c r="I156" i="8"/>
  <c r="G126" i="8"/>
  <c r="F113" i="8"/>
  <c r="F126" i="8"/>
  <c r="H40" i="8"/>
  <c r="I63" i="8"/>
  <c r="H84" i="8"/>
  <c r="D113" i="6"/>
  <c r="I76" i="6"/>
  <c r="C126" i="6"/>
  <c r="C113" i="6"/>
  <c r="I155" i="6"/>
  <c r="H84" i="6"/>
  <c r="H98" i="6" s="1"/>
  <c r="F113" i="6"/>
  <c r="F126" i="6"/>
  <c r="I121" i="33" l="1"/>
  <c r="I122" i="33" s="1"/>
  <c r="I162" i="33" s="1"/>
  <c r="G124" i="33"/>
  <c r="I116" i="33"/>
  <c r="I118" i="33" s="1"/>
  <c r="G111" i="33"/>
  <c r="H107" i="33"/>
  <c r="H104" i="33"/>
  <c r="H106" i="33"/>
  <c r="H103" i="33"/>
  <c r="H102" i="33"/>
  <c r="H105" i="33"/>
  <c r="I156" i="20"/>
  <c r="E113" i="20"/>
  <c r="I155" i="20"/>
  <c r="I157" i="20" s="1"/>
  <c r="D113" i="19"/>
  <c r="G113" i="17"/>
  <c r="D113" i="14"/>
  <c r="I76" i="14"/>
  <c r="I98" i="14" s="1"/>
  <c r="A142" i="14" s="1"/>
  <c r="I155" i="14"/>
  <c r="I157" i="14" s="1"/>
  <c r="E126" i="14"/>
  <c r="H126" i="14" s="1"/>
  <c r="I126" i="14" s="1"/>
  <c r="I155" i="13"/>
  <c r="G113" i="30"/>
  <c r="C113" i="8"/>
  <c r="C126" i="19"/>
  <c r="D113" i="11"/>
  <c r="I76" i="13"/>
  <c r="C113" i="16"/>
  <c r="H113" i="16" s="1"/>
  <c r="I113" i="16" s="1"/>
  <c r="G126" i="17"/>
  <c r="H98" i="20"/>
  <c r="G126" i="30"/>
  <c r="C126" i="13"/>
  <c r="I155" i="16"/>
  <c r="I157" i="16" s="1"/>
  <c r="I156" i="18"/>
  <c r="G113" i="18"/>
  <c r="H84" i="18"/>
  <c r="H98" i="18" s="1"/>
  <c r="G113" i="13"/>
  <c r="H113" i="13" s="1"/>
  <c r="I113" i="13" s="1"/>
  <c r="H104" i="13" s="1"/>
  <c r="I156" i="13"/>
  <c r="I98" i="13"/>
  <c r="A142" i="13" s="1"/>
  <c r="H98" i="11"/>
  <c r="H98" i="16"/>
  <c r="D113" i="13"/>
  <c r="G126" i="6"/>
  <c r="H126" i="6" s="1"/>
  <c r="I126" i="6" s="1"/>
  <c r="I98" i="6"/>
  <c r="A142" i="6" s="1"/>
  <c r="I156" i="6"/>
  <c r="I157" i="6" s="1"/>
  <c r="I76" i="20"/>
  <c r="I98" i="20" s="1"/>
  <c r="A142" i="20" s="1"/>
  <c r="I155" i="22"/>
  <c r="I157" i="22" s="1"/>
  <c r="I155" i="19"/>
  <c r="C126" i="20"/>
  <c r="I155" i="11"/>
  <c r="I157" i="11" s="1"/>
  <c r="E113" i="12"/>
  <c r="C113" i="22"/>
  <c r="H113" i="22" s="1"/>
  <c r="I113" i="22" s="1"/>
  <c r="G111" i="22" s="1"/>
  <c r="C126" i="18"/>
  <c r="D126" i="12"/>
  <c r="D126" i="22"/>
  <c r="I76" i="11"/>
  <c r="I98" i="11" s="1"/>
  <c r="A142" i="11" s="1"/>
  <c r="C126" i="22"/>
  <c r="H98" i="19"/>
  <c r="I76" i="18"/>
  <c r="I98" i="18" s="1"/>
  <c r="A142" i="18" s="1"/>
  <c r="I76" i="22"/>
  <c r="I98" i="22" s="1"/>
  <c r="A142" i="22" s="1"/>
  <c r="E113" i="11"/>
  <c r="C113" i="11"/>
  <c r="D126" i="18"/>
  <c r="H98" i="23"/>
  <c r="I155" i="18"/>
  <c r="D113" i="18"/>
  <c r="E113" i="21"/>
  <c r="H98" i="22"/>
  <c r="E113" i="15"/>
  <c r="E113" i="30"/>
  <c r="H98" i="30"/>
  <c r="D113" i="30"/>
  <c r="D126" i="30"/>
  <c r="C113" i="30"/>
  <c r="I76" i="30"/>
  <c r="I98" i="30" s="1"/>
  <c r="A142" i="30" s="1"/>
  <c r="I155" i="30"/>
  <c r="C126" i="30"/>
  <c r="H98" i="15"/>
  <c r="H113" i="20"/>
  <c r="I113" i="20" s="1"/>
  <c r="H105" i="20" s="1"/>
  <c r="H126" i="13"/>
  <c r="I126" i="13" s="1"/>
  <c r="H126" i="20"/>
  <c r="I126" i="20" s="1"/>
  <c r="I76" i="19"/>
  <c r="I98" i="19" s="1"/>
  <c r="A142" i="19" s="1"/>
  <c r="H98" i="21"/>
  <c r="E113" i="19"/>
  <c r="H113" i="19" s="1"/>
  <c r="I113" i="19" s="1"/>
  <c r="E126" i="19"/>
  <c r="C113" i="23"/>
  <c r="I76" i="23"/>
  <c r="I98" i="23" s="1"/>
  <c r="A142" i="23" s="1"/>
  <c r="C126" i="23"/>
  <c r="I155" i="23"/>
  <c r="D126" i="23"/>
  <c r="D113" i="23"/>
  <c r="E126" i="23"/>
  <c r="E113" i="23"/>
  <c r="D113" i="21"/>
  <c r="D126" i="21"/>
  <c r="C126" i="21"/>
  <c r="C113" i="21"/>
  <c r="I155" i="21"/>
  <c r="I76" i="21"/>
  <c r="I98" i="21" s="1"/>
  <c r="A142" i="21" s="1"/>
  <c r="I157" i="19"/>
  <c r="H126" i="18"/>
  <c r="I126" i="18" s="1"/>
  <c r="H98" i="17"/>
  <c r="C113" i="17"/>
  <c r="C126" i="17"/>
  <c r="I76" i="17"/>
  <c r="I98" i="17" s="1"/>
  <c r="A142" i="17" s="1"/>
  <c r="I155" i="17"/>
  <c r="D126" i="17"/>
  <c r="D113" i="17"/>
  <c r="E126" i="17"/>
  <c r="E113" i="17"/>
  <c r="H126" i="16"/>
  <c r="I126" i="16" s="1"/>
  <c r="I155" i="15"/>
  <c r="I76" i="15"/>
  <c r="I98" i="15" s="1"/>
  <c r="A142" i="15" s="1"/>
  <c r="C126" i="15"/>
  <c r="C113" i="15"/>
  <c r="D126" i="15"/>
  <c r="D113" i="15"/>
  <c r="H113" i="14"/>
  <c r="I113" i="14" s="1"/>
  <c r="I157" i="13"/>
  <c r="H98" i="12"/>
  <c r="I155" i="12"/>
  <c r="I76" i="12"/>
  <c r="I98" i="12" s="1"/>
  <c r="A142" i="12" s="1"/>
  <c r="C126" i="12"/>
  <c r="C113" i="12"/>
  <c r="H126" i="11"/>
  <c r="I126" i="11" s="1"/>
  <c r="H126" i="10"/>
  <c r="I126" i="10" s="1"/>
  <c r="I157" i="10"/>
  <c r="H113" i="10"/>
  <c r="I113" i="10" s="1"/>
  <c r="E126" i="8"/>
  <c r="E113" i="8"/>
  <c r="D113" i="8"/>
  <c r="D126" i="8"/>
  <c r="H98" i="8"/>
  <c r="I76" i="8"/>
  <c r="I98" i="8" s="1"/>
  <c r="A142" i="8" s="1"/>
  <c r="I155" i="8"/>
  <c r="H113" i="6"/>
  <c r="I113" i="6" s="1"/>
  <c r="I161" i="33" l="1"/>
  <c r="I128" i="33"/>
  <c r="C142" i="33" s="1"/>
  <c r="D142" i="33" s="1"/>
  <c r="H108" i="33"/>
  <c r="H128" i="33" s="1"/>
  <c r="H126" i="22"/>
  <c r="I126" i="22" s="1"/>
  <c r="G124" i="22" s="1"/>
  <c r="H122" i="22" s="1"/>
  <c r="H126" i="19"/>
  <c r="I126" i="19" s="1"/>
  <c r="G124" i="19" s="1"/>
  <c r="H113" i="18"/>
  <c r="I113" i="18" s="1"/>
  <c r="I157" i="18"/>
  <c r="H113" i="11"/>
  <c r="I113" i="11" s="1"/>
  <c r="H104" i="11" s="1"/>
  <c r="G124" i="13"/>
  <c r="I122" i="13" s="1"/>
  <c r="I162" i="13" s="1"/>
  <c r="H113" i="12"/>
  <c r="I113" i="12" s="1"/>
  <c r="H106" i="12" s="1"/>
  <c r="G124" i="10"/>
  <c r="H107" i="13"/>
  <c r="H106" i="13"/>
  <c r="H126" i="21"/>
  <c r="I126" i="21" s="1"/>
  <c r="H126" i="12"/>
  <c r="I126" i="12" s="1"/>
  <c r="H118" i="13"/>
  <c r="H106" i="20"/>
  <c r="G111" i="20"/>
  <c r="I108" i="20" s="1"/>
  <c r="H107" i="20"/>
  <c r="H102" i="20"/>
  <c r="H105" i="13"/>
  <c r="H104" i="20"/>
  <c r="H102" i="13"/>
  <c r="H104" i="22"/>
  <c r="H118" i="20"/>
  <c r="H102" i="22"/>
  <c r="H126" i="30"/>
  <c r="I126" i="30" s="1"/>
  <c r="H106" i="22"/>
  <c r="G124" i="20"/>
  <c r="H122" i="20" s="1"/>
  <c r="H118" i="10"/>
  <c r="G111" i="13"/>
  <c r="I108" i="13" s="1"/>
  <c r="H105" i="22"/>
  <c r="H107" i="22"/>
  <c r="I157" i="30"/>
  <c r="H113" i="30"/>
  <c r="I113" i="30" s="1"/>
  <c r="H113" i="8"/>
  <c r="I113" i="8" s="1"/>
  <c r="H105" i="8" s="1"/>
  <c r="I157" i="23"/>
  <c r="H126" i="23"/>
  <c r="I126" i="23" s="1"/>
  <c r="H113" i="23"/>
  <c r="I113" i="23" s="1"/>
  <c r="H103" i="22"/>
  <c r="I108" i="22"/>
  <c r="I157" i="21"/>
  <c r="H113" i="21"/>
  <c r="I113" i="21" s="1"/>
  <c r="I122" i="20"/>
  <c r="I162" i="20" s="1"/>
  <c r="H106" i="19"/>
  <c r="H105" i="19"/>
  <c r="G111" i="19"/>
  <c r="H107" i="19"/>
  <c r="H104" i="19"/>
  <c r="H102" i="19"/>
  <c r="H105" i="18"/>
  <c r="H104" i="18"/>
  <c r="H107" i="18"/>
  <c r="H106" i="18"/>
  <c r="H102" i="18"/>
  <c r="G111" i="18"/>
  <c r="G124" i="18"/>
  <c r="H126" i="17"/>
  <c r="I126" i="17" s="1"/>
  <c r="I157" i="17"/>
  <c r="H113" i="17"/>
  <c r="I113" i="17" s="1"/>
  <c r="H105" i="16"/>
  <c r="H102" i="16"/>
  <c r="H107" i="16"/>
  <c r="H106" i="16"/>
  <c r="H104" i="16"/>
  <c r="G111" i="16"/>
  <c r="G124" i="16"/>
  <c r="I157" i="15"/>
  <c r="H113" i="15"/>
  <c r="I113" i="15" s="1"/>
  <c r="H126" i="15"/>
  <c r="I126" i="15" s="1"/>
  <c r="H107" i="14"/>
  <c r="H106" i="14"/>
  <c r="H105" i="14"/>
  <c r="H104" i="14"/>
  <c r="H102" i="14"/>
  <c r="G111" i="14"/>
  <c r="G124" i="14"/>
  <c r="I157" i="12"/>
  <c r="G124" i="11"/>
  <c r="H107" i="11"/>
  <c r="I122" i="10"/>
  <c r="I162" i="10" s="1"/>
  <c r="H122" i="10"/>
  <c r="H107" i="10"/>
  <c r="H106" i="10"/>
  <c r="H105" i="10"/>
  <c r="H102" i="10"/>
  <c r="G111" i="10"/>
  <c r="H104" i="10"/>
  <c r="I157" i="8"/>
  <c r="H126" i="8"/>
  <c r="I126" i="8" s="1"/>
  <c r="H106" i="6"/>
  <c r="H104" i="6"/>
  <c r="H107" i="6"/>
  <c r="H105" i="6"/>
  <c r="H102" i="6"/>
  <c r="G111" i="6"/>
  <c r="G124" i="6"/>
  <c r="I163" i="33" l="1"/>
  <c r="I136" i="33"/>
  <c r="H136" i="33" s="1"/>
  <c r="I134" i="33"/>
  <c r="H134" i="33" s="1"/>
  <c r="I132" i="33"/>
  <c r="I135" i="33"/>
  <c r="H135" i="33" s="1"/>
  <c r="I133" i="33"/>
  <c r="H133" i="33" s="1"/>
  <c r="H107" i="12"/>
  <c r="G111" i="12"/>
  <c r="H102" i="12"/>
  <c r="H104" i="12"/>
  <c r="H105" i="12"/>
  <c r="H105" i="11"/>
  <c r="H102" i="11"/>
  <c r="H106" i="11"/>
  <c r="G111" i="11"/>
  <c r="I121" i="30"/>
  <c r="I117" i="30"/>
  <c r="I116" i="30"/>
  <c r="I118" i="30" s="1"/>
  <c r="I161" i="30" s="1"/>
  <c r="I121" i="8"/>
  <c r="I117" i="8"/>
  <c r="I116" i="8"/>
  <c r="I118" i="8" s="1"/>
  <c r="I161" i="8" s="1"/>
  <c r="H118" i="21"/>
  <c r="G124" i="21"/>
  <c r="H122" i="21" s="1"/>
  <c r="H122" i="13"/>
  <c r="G124" i="12"/>
  <c r="I122" i="12" s="1"/>
  <c r="I162" i="12" s="1"/>
  <c r="H118" i="12"/>
  <c r="H103" i="20"/>
  <c r="H108" i="20" s="1"/>
  <c r="H128" i="20" s="1"/>
  <c r="I122" i="22"/>
  <c r="I162" i="22" s="1"/>
  <c r="H118" i="11"/>
  <c r="H118" i="22"/>
  <c r="H106" i="8"/>
  <c r="H108" i="22"/>
  <c r="H118" i="30"/>
  <c r="G124" i="30"/>
  <c r="H122" i="30" s="1"/>
  <c r="H102" i="8"/>
  <c r="H104" i="8"/>
  <c r="G111" i="8"/>
  <c r="H103" i="8" s="1"/>
  <c r="H103" i="13"/>
  <c r="H108" i="13" s="1"/>
  <c r="H107" i="8"/>
  <c r="H118" i="6"/>
  <c r="H118" i="16"/>
  <c r="H118" i="18"/>
  <c r="H106" i="30"/>
  <c r="G111" i="30"/>
  <c r="H104" i="30"/>
  <c r="H102" i="30"/>
  <c r="H107" i="30"/>
  <c r="H105" i="30"/>
  <c r="H118" i="19"/>
  <c r="G124" i="23"/>
  <c r="H102" i="23"/>
  <c r="H104" i="23"/>
  <c r="G111" i="23"/>
  <c r="H107" i="23"/>
  <c r="H106" i="23"/>
  <c r="H105" i="23"/>
  <c r="I160" i="22"/>
  <c r="I122" i="21"/>
  <c r="I162" i="21" s="1"/>
  <c r="H107" i="21"/>
  <c r="H105" i="21"/>
  <c r="H102" i="21"/>
  <c r="H106" i="21"/>
  <c r="H104" i="21"/>
  <c r="G111" i="21"/>
  <c r="I160" i="20"/>
  <c r="I128" i="20"/>
  <c r="C142" i="20" s="1"/>
  <c r="D142" i="20" s="1"/>
  <c r="I122" i="19"/>
  <c r="I162" i="19" s="1"/>
  <c r="H122" i="19"/>
  <c r="I108" i="19"/>
  <c r="H103" i="19"/>
  <c r="H108" i="19" s="1"/>
  <c r="H103" i="18"/>
  <c r="H108" i="18" s="1"/>
  <c r="I108" i="18"/>
  <c r="I122" i="18"/>
  <c r="I162" i="18" s="1"/>
  <c r="H122" i="18"/>
  <c r="H102" i="17"/>
  <c r="H104" i="17"/>
  <c r="H107" i="17"/>
  <c r="H106" i="17"/>
  <c r="H105" i="17"/>
  <c r="G111" i="17"/>
  <c r="G124" i="17"/>
  <c r="H122" i="16"/>
  <c r="I122" i="16"/>
  <c r="I162" i="16" s="1"/>
  <c r="H103" i="16"/>
  <c r="H108" i="16" s="1"/>
  <c r="I108" i="16"/>
  <c r="G124" i="15"/>
  <c r="H105" i="15"/>
  <c r="H104" i="15"/>
  <c r="H102" i="15"/>
  <c r="H107" i="15"/>
  <c r="H106" i="15"/>
  <c r="G111" i="15"/>
  <c r="H118" i="14"/>
  <c r="I122" i="14"/>
  <c r="I162" i="14" s="1"/>
  <c r="H122" i="14"/>
  <c r="I108" i="14"/>
  <c r="H103" i="14"/>
  <c r="H108" i="14" s="1"/>
  <c r="I160" i="13"/>
  <c r="I128" i="13"/>
  <c r="C142" i="13" s="1"/>
  <c r="D142" i="13" s="1"/>
  <c r="H103" i="12"/>
  <c r="I108" i="12"/>
  <c r="H103" i="11"/>
  <c r="I108" i="11"/>
  <c r="I122" i="11"/>
  <c r="I162" i="11" s="1"/>
  <c r="H122" i="11"/>
  <c r="I108" i="10"/>
  <c r="H103" i="10"/>
  <c r="H108" i="10" s="1"/>
  <c r="H128" i="10" s="1"/>
  <c r="G124" i="8"/>
  <c r="I108" i="8"/>
  <c r="I108" i="6"/>
  <c r="H103" i="6"/>
  <c r="H108" i="6" s="1"/>
  <c r="I122" i="6"/>
  <c r="I162" i="6" s="1"/>
  <c r="H122" i="6"/>
  <c r="H132" i="33" l="1"/>
  <c r="H137" i="33" s="1"/>
  <c r="H150" i="33" s="1"/>
  <c r="I137" i="33"/>
  <c r="I128" i="22"/>
  <c r="C142" i="22" s="1"/>
  <c r="D142" i="22" s="1"/>
  <c r="H108" i="12"/>
  <c r="H108" i="11"/>
  <c r="H128" i="13"/>
  <c r="H118" i="17"/>
  <c r="H118" i="8"/>
  <c r="H122" i="12"/>
  <c r="H118" i="15"/>
  <c r="H128" i="22"/>
  <c r="H118" i="23"/>
  <c r="I122" i="30"/>
  <c r="I162" i="30" s="1"/>
  <c r="H108" i="8"/>
  <c r="I108" i="30"/>
  <c r="H103" i="30"/>
  <c r="H108" i="30" s="1"/>
  <c r="H128" i="30" s="1"/>
  <c r="H128" i="16"/>
  <c r="H128" i="14"/>
  <c r="H128" i="19"/>
  <c r="I108" i="23"/>
  <c r="H103" i="23"/>
  <c r="H108" i="23" s="1"/>
  <c r="I122" i="23"/>
  <c r="I162" i="23" s="1"/>
  <c r="H122" i="23"/>
  <c r="I163" i="22"/>
  <c r="I134" i="22"/>
  <c r="H134" i="22" s="1"/>
  <c r="I136" i="22"/>
  <c r="H136" i="22" s="1"/>
  <c r="I135" i="22"/>
  <c r="H135" i="22" s="1"/>
  <c r="I132" i="22"/>
  <c r="I133" i="22"/>
  <c r="H133" i="22" s="1"/>
  <c r="I108" i="21"/>
  <c r="H103" i="21"/>
  <c r="H108" i="21" s="1"/>
  <c r="H128" i="21" s="1"/>
  <c r="I134" i="20"/>
  <c r="H134" i="20" s="1"/>
  <c r="I136" i="20"/>
  <c r="H136" i="20" s="1"/>
  <c r="I133" i="20"/>
  <c r="H133" i="20" s="1"/>
  <c r="I132" i="20"/>
  <c r="I135" i="20"/>
  <c r="H135" i="20" s="1"/>
  <c r="I163" i="20"/>
  <c r="I160" i="19"/>
  <c r="I128" i="19"/>
  <c r="C142" i="19" s="1"/>
  <c r="D142" i="19" s="1"/>
  <c r="H128" i="18"/>
  <c r="I160" i="18"/>
  <c r="I128" i="18"/>
  <c r="C142" i="18" s="1"/>
  <c r="D142" i="18" s="1"/>
  <c r="H103" i="17"/>
  <c r="H108" i="17" s="1"/>
  <c r="I108" i="17"/>
  <c r="H122" i="17"/>
  <c r="I122" i="17"/>
  <c r="I162" i="17" s="1"/>
  <c r="I128" i="16"/>
  <c r="C142" i="16" s="1"/>
  <c r="D142" i="16" s="1"/>
  <c r="I160" i="16"/>
  <c r="I108" i="15"/>
  <c r="H103" i="15"/>
  <c r="H108" i="15" s="1"/>
  <c r="H122" i="15"/>
  <c r="I122" i="15"/>
  <c r="I162" i="15" s="1"/>
  <c r="I160" i="14"/>
  <c r="I128" i="14"/>
  <c r="C142" i="14" s="1"/>
  <c r="D142" i="14" s="1"/>
  <c r="I134" i="13"/>
  <c r="H134" i="13" s="1"/>
  <c r="I133" i="13"/>
  <c r="H133" i="13" s="1"/>
  <c r="I132" i="13"/>
  <c r="I136" i="13"/>
  <c r="H136" i="13" s="1"/>
  <c r="I135" i="13"/>
  <c r="H135" i="13" s="1"/>
  <c r="I163" i="13"/>
  <c r="I160" i="12"/>
  <c r="I128" i="12"/>
  <c r="C142" i="12" s="1"/>
  <c r="D142" i="12" s="1"/>
  <c r="H128" i="11"/>
  <c r="I160" i="11"/>
  <c r="I128" i="11"/>
  <c r="C142" i="11" s="1"/>
  <c r="D142" i="11" s="1"/>
  <c r="I160" i="10"/>
  <c r="I128" i="10"/>
  <c r="C142" i="10" s="1"/>
  <c r="D142" i="10" s="1"/>
  <c r="I122" i="8"/>
  <c r="I162" i="8" s="1"/>
  <c r="H122" i="8"/>
  <c r="I160" i="8"/>
  <c r="H128" i="6"/>
  <c r="I160" i="6"/>
  <c r="I128" i="6"/>
  <c r="C142" i="6" s="1"/>
  <c r="D142" i="6" s="1"/>
  <c r="I167" i="33" l="1"/>
  <c r="G171" i="33" s="1"/>
  <c r="I150" i="33"/>
  <c r="I166" i="33"/>
  <c r="H128" i="12"/>
  <c r="I128" i="8"/>
  <c r="C142" i="8" s="1"/>
  <c r="D142" i="8" s="1"/>
  <c r="I136" i="8" s="1"/>
  <c r="H136" i="8" s="1"/>
  <c r="H128" i="8"/>
  <c r="I160" i="30"/>
  <c r="I128" i="30"/>
  <c r="C142" i="30" s="1"/>
  <c r="D142" i="30" s="1"/>
  <c r="H128" i="23"/>
  <c r="I160" i="23"/>
  <c r="I128" i="23"/>
  <c r="C142" i="23" s="1"/>
  <c r="D142" i="23" s="1"/>
  <c r="H132" i="22"/>
  <c r="H137" i="22" s="1"/>
  <c r="H150" i="22" s="1"/>
  <c r="I137" i="22"/>
  <c r="I160" i="21"/>
  <c r="I128" i="21"/>
  <c r="C142" i="21" s="1"/>
  <c r="D142" i="21" s="1"/>
  <c r="H132" i="20"/>
  <c r="H137" i="20" s="1"/>
  <c r="H150" i="20" s="1"/>
  <c r="I137" i="20"/>
  <c r="I134" i="19"/>
  <c r="H134" i="19" s="1"/>
  <c r="I132" i="19"/>
  <c r="I133" i="19"/>
  <c r="H133" i="19" s="1"/>
  <c r="I136" i="19"/>
  <c r="H136" i="19" s="1"/>
  <c r="I135" i="19"/>
  <c r="H135" i="19" s="1"/>
  <c r="I163" i="19"/>
  <c r="I134" i="18"/>
  <c r="H134" i="18" s="1"/>
  <c r="I136" i="18"/>
  <c r="H136" i="18" s="1"/>
  <c r="I135" i="18"/>
  <c r="H135" i="18" s="1"/>
  <c r="I133" i="18"/>
  <c r="H133" i="18" s="1"/>
  <c r="I132" i="18"/>
  <c r="I163" i="18"/>
  <c r="H128" i="17"/>
  <c r="I160" i="17"/>
  <c r="I128" i="17"/>
  <c r="C142" i="17" s="1"/>
  <c r="D142" i="17" s="1"/>
  <c r="I163" i="16"/>
  <c r="I134" i="16"/>
  <c r="H134" i="16" s="1"/>
  <c r="I133" i="16"/>
  <c r="H133" i="16" s="1"/>
  <c r="I136" i="16"/>
  <c r="H136" i="16" s="1"/>
  <c r="I132" i="16"/>
  <c r="I135" i="16"/>
  <c r="H135" i="16" s="1"/>
  <c r="H128" i="15"/>
  <c r="I128" i="15"/>
  <c r="C142" i="15" s="1"/>
  <c r="D142" i="15" s="1"/>
  <c r="I160" i="15"/>
  <c r="I134" i="14"/>
  <c r="H134" i="14" s="1"/>
  <c r="I132" i="14"/>
  <c r="I136" i="14"/>
  <c r="H136" i="14" s="1"/>
  <c r="I135" i="14"/>
  <c r="H135" i="14" s="1"/>
  <c r="I133" i="14"/>
  <c r="H133" i="14" s="1"/>
  <c r="I163" i="14"/>
  <c r="H132" i="13"/>
  <c r="H137" i="13" s="1"/>
  <c r="H150" i="13" s="1"/>
  <c r="I137" i="13"/>
  <c r="I134" i="12"/>
  <c r="H134" i="12" s="1"/>
  <c r="I136" i="12"/>
  <c r="H136" i="12" s="1"/>
  <c r="I135" i="12"/>
  <c r="H135" i="12" s="1"/>
  <c r="I133" i="12"/>
  <c r="H133" i="12" s="1"/>
  <c r="I132" i="12"/>
  <c r="I163" i="12"/>
  <c r="I134" i="11"/>
  <c r="H134" i="11" s="1"/>
  <c r="I133" i="11"/>
  <c r="H133" i="11" s="1"/>
  <c r="I132" i="11"/>
  <c r="I136" i="11"/>
  <c r="H136" i="11" s="1"/>
  <c r="I135" i="11"/>
  <c r="H135" i="11" s="1"/>
  <c r="I163" i="11"/>
  <c r="I134" i="10"/>
  <c r="H134" i="10" s="1"/>
  <c r="I136" i="10"/>
  <c r="H136" i="10" s="1"/>
  <c r="I135" i="10"/>
  <c r="H135" i="10" s="1"/>
  <c r="I133" i="10"/>
  <c r="H133" i="10" s="1"/>
  <c r="I132" i="10"/>
  <c r="I163" i="10"/>
  <c r="I163" i="8"/>
  <c r="I134" i="6"/>
  <c r="H134" i="6" s="1"/>
  <c r="I136" i="6"/>
  <c r="H136" i="6" s="1"/>
  <c r="I133" i="6"/>
  <c r="H133" i="6" s="1"/>
  <c r="I132" i="6"/>
  <c r="I135" i="6"/>
  <c r="H135" i="6" s="1"/>
  <c r="I163" i="6"/>
  <c r="I171" i="33" l="1"/>
  <c r="I173" i="33" s="1"/>
  <c r="H160" i="33"/>
  <c r="H154" i="33"/>
  <c r="H156" i="33"/>
  <c r="H155" i="33"/>
  <c r="H162" i="33"/>
  <c r="H161" i="33"/>
  <c r="H166" i="33"/>
  <c r="H167" i="33" s="1"/>
  <c r="I132" i="8"/>
  <c r="H132" i="8" s="1"/>
  <c r="I133" i="8"/>
  <c r="H133" i="8" s="1"/>
  <c r="I134" i="8"/>
  <c r="H134" i="8" s="1"/>
  <c r="I135" i="8"/>
  <c r="H135" i="8" s="1"/>
  <c r="I163" i="30"/>
  <c r="I134" i="30"/>
  <c r="H134" i="30" s="1"/>
  <c r="I133" i="30"/>
  <c r="H133" i="30" s="1"/>
  <c r="I136" i="30"/>
  <c r="H136" i="30" s="1"/>
  <c r="I132" i="30"/>
  <c r="I135" i="30"/>
  <c r="H135" i="30" s="1"/>
  <c r="I134" i="23"/>
  <c r="H134" i="23" s="1"/>
  <c r="I135" i="23"/>
  <c r="H135" i="23" s="1"/>
  <c r="I133" i="23"/>
  <c r="H133" i="23" s="1"/>
  <c r="I136" i="23"/>
  <c r="H136" i="23" s="1"/>
  <c r="I132" i="23"/>
  <c r="I163" i="23"/>
  <c r="I167" i="22"/>
  <c r="G171" i="22" s="1"/>
  <c r="I166" i="22"/>
  <c r="I150" i="22"/>
  <c r="I134" i="21"/>
  <c r="H134" i="21" s="1"/>
  <c r="I136" i="21"/>
  <c r="H136" i="21" s="1"/>
  <c r="I135" i="21"/>
  <c r="H135" i="21" s="1"/>
  <c r="I133" i="21"/>
  <c r="H133" i="21" s="1"/>
  <c r="I132" i="21"/>
  <c r="I163" i="21"/>
  <c r="I150" i="20"/>
  <c r="I166" i="20"/>
  <c r="I167" i="20"/>
  <c r="G171" i="20" s="1"/>
  <c r="H132" i="19"/>
  <c r="H137" i="19" s="1"/>
  <c r="H150" i="19" s="1"/>
  <c r="I137" i="19"/>
  <c r="H132" i="18"/>
  <c r="H137" i="18" s="1"/>
  <c r="H150" i="18" s="1"/>
  <c r="I137" i="18"/>
  <c r="I134" i="17"/>
  <c r="H134" i="17" s="1"/>
  <c r="I133" i="17"/>
  <c r="H133" i="17" s="1"/>
  <c r="I136" i="17"/>
  <c r="H136" i="17" s="1"/>
  <c r="I135" i="17"/>
  <c r="H135" i="17" s="1"/>
  <c r="I132" i="17"/>
  <c r="I163" i="17"/>
  <c r="H132" i="16"/>
  <c r="H137" i="16" s="1"/>
  <c r="H150" i="16" s="1"/>
  <c r="I137" i="16"/>
  <c r="I163" i="15"/>
  <c r="I134" i="15"/>
  <c r="H134" i="15" s="1"/>
  <c r="I135" i="15"/>
  <c r="H135" i="15" s="1"/>
  <c r="I133" i="15"/>
  <c r="H133" i="15" s="1"/>
  <c r="I132" i="15"/>
  <c r="I136" i="15"/>
  <c r="H136" i="15" s="1"/>
  <c r="H132" i="14"/>
  <c r="H137" i="14" s="1"/>
  <c r="H150" i="14" s="1"/>
  <c r="I137" i="14"/>
  <c r="I150" i="13"/>
  <c r="I167" i="13"/>
  <c r="G171" i="13" s="1"/>
  <c r="I166" i="13"/>
  <c r="H132" i="12"/>
  <c r="H137" i="12" s="1"/>
  <c r="H150" i="12" s="1"/>
  <c r="I137" i="12"/>
  <c r="H132" i="11"/>
  <c r="H137" i="11" s="1"/>
  <c r="H150" i="11" s="1"/>
  <c r="I137" i="11"/>
  <c r="H132" i="10"/>
  <c r="H137" i="10" s="1"/>
  <c r="H150" i="10" s="1"/>
  <c r="I137" i="10"/>
  <c r="I137" i="6"/>
  <c r="H132" i="6"/>
  <c r="H137" i="6" s="1"/>
  <c r="H150" i="6" s="1"/>
  <c r="H157" i="33" l="1"/>
  <c r="H163" i="33"/>
  <c r="I137" i="8"/>
  <c r="I166" i="8" s="1"/>
  <c r="H137" i="8"/>
  <c r="H150" i="8" s="1"/>
  <c r="H166" i="22"/>
  <c r="H167" i="22" s="1"/>
  <c r="I137" i="30"/>
  <c r="H132" i="30"/>
  <c r="H137" i="30" s="1"/>
  <c r="H150" i="30" s="1"/>
  <c r="H166" i="13"/>
  <c r="H167" i="13" s="1"/>
  <c r="I137" i="23"/>
  <c r="H132" i="23"/>
  <c r="H137" i="23" s="1"/>
  <c r="H150" i="23" s="1"/>
  <c r="I171" i="22"/>
  <c r="I173" i="22" s="1"/>
  <c r="C18" i="3" s="1"/>
  <c r="H161" i="22"/>
  <c r="H154" i="22"/>
  <c r="H156" i="22"/>
  <c r="H155" i="22"/>
  <c r="H162" i="22"/>
  <c r="H160" i="22"/>
  <c r="H132" i="21"/>
  <c r="H137" i="21" s="1"/>
  <c r="H150" i="21" s="1"/>
  <c r="I137" i="21"/>
  <c r="I171" i="20"/>
  <c r="I173" i="20" s="1"/>
  <c r="C17" i="3" s="1"/>
  <c r="H161" i="20"/>
  <c r="H154" i="20"/>
  <c r="H155" i="20"/>
  <c r="H156" i="20"/>
  <c r="H162" i="20"/>
  <c r="H160" i="20"/>
  <c r="H166" i="20"/>
  <c r="H167" i="20" s="1"/>
  <c r="I150" i="19"/>
  <c r="I167" i="19"/>
  <c r="G171" i="19" s="1"/>
  <c r="I166" i="19"/>
  <c r="I166" i="18"/>
  <c r="I150" i="18"/>
  <c r="I167" i="18"/>
  <c r="G171" i="18" s="1"/>
  <c r="H132" i="17"/>
  <c r="H137" i="17" s="1"/>
  <c r="H150" i="17" s="1"/>
  <c r="I137" i="17"/>
  <c r="I150" i="16"/>
  <c r="I166" i="16"/>
  <c r="I167" i="16"/>
  <c r="G171" i="16" s="1"/>
  <c r="H132" i="15"/>
  <c r="H137" i="15" s="1"/>
  <c r="H150" i="15" s="1"/>
  <c r="I137" i="15"/>
  <c r="I150" i="14"/>
  <c r="I167" i="14"/>
  <c r="G171" i="14" s="1"/>
  <c r="I166" i="14"/>
  <c r="I171" i="13"/>
  <c r="I173" i="13" s="1"/>
  <c r="H161" i="13"/>
  <c r="H154" i="13"/>
  <c r="H155" i="13"/>
  <c r="H156" i="13"/>
  <c r="H162" i="13"/>
  <c r="H160" i="13"/>
  <c r="I150" i="12"/>
  <c r="I167" i="12"/>
  <c r="G171" i="12" s="1"/>
  <c r="I166" i="12"/>
  <c r="I150" i="11"/>
  <c r="I167" i="11"/>
  <c r="G171" i="11" s="1"/>
  <c r="I166" i="11"/>
  <c r="I150" i="10"/>
  <c r="I166" i="10"/>
  <c r="I167" i="10"/>
  <c r="G171" i="10" s="1"/>
  <c r="I150" i="6"/>
  <c r="I167" i="6"/>
  <c r="G171" i="6" s="1"/>
  <c r="I166" i="6"/>
  <c r="I150" i="8" l="1"/>
  <c r="I167" i="8"/>
  <c r="G171" i="8" s="1"/>
  <c r="H166" i="8" s="1"/>
  <c r="H167" i="8" s="1"/>
  <c r="H166" i="12"/>
  <c r="H167" i="12" s="1"/>
  <c r="I150" i="30"/>
  <c r="I167" i="30"/>
  <c r="G171" i="30" s="1"/>
  <c r="I166" i="30"/>
  <c r="H166" i="19"/>
  <c r="H167" i="19" s="1"/>
  <c r="H166" i="14"/>
  <c r="H167" i="14" s="1"/>
  <c r="H163" i="20"/>
  <c r="H163" i="22"/>
  <c r="H166" i="11"/>
  <c r="H167" i="11" s="1"/>
  <c r="H166" i="6"/>
  <c r="H167" i="6" s="1"/>
  <c r="I150" i="23"/>
  <c r="I167" i="23"/>
  <c r="G171" i="23" s="1"/>
  <c r="I166" i="23"/>
  <c r="H157" i="22"/>
  <c r="I150" i="21"/>
  <c r="I166" i="21"/>
  <c r="I167" i="21"/>
  <c r="G171" i="21" s="1"/>
  <c r="H157" i="20"/>
  <c r="I171" i="19"/>
  <c r="I173" i="19" s="1"/>
  <c r="C16" i="3" s="1"/>
  <c r="H161" i="19"/>
  <c r="H154" i="19"/>
  <c r="H156" i="19"/>
  <c r="H155" i="19"/>
  <c r="H162" i="19"/>
  <c r="H160" i="19"/>
  <c r="I171" i="18"/>
  <c r="I173" i="18" s="1"/>
  <c r="C15" i="3" s="1"/>
  <c r="H161" i="18"/>
  <c r="H154" i="18"/>
  <c r="H156" i="18"/>
  <c r="H155" i="18"/>
  <c r="H162" i="18"/>
  <c r="H160" i="18"/>
  <c r="H166" i="18"/>
  <c r="H167" i="18" s="1"/>
  <c r="I150" i="17"/>
  <c r="I166" i="17"/>
  <c r="I167" i="17"/>
  <c r="G171" i="17" s="1"/>
  <c r="I171" i="16"/>
  <c r="I173" i="16" s="1"/>
  <c r="H161" i="16"/>
  <c r="H154" i="16"/>
  <c r="H156" i="16"/>
  <c r="H155" i="16"/>
  <c r="H162" i="16"/>
  <c r="H160" i="16"/>
  <c r="H166" i="16"/>
  <c r="H167" i="16" s="1"/>
  <c r="I150" i="15"/>
  <c r="I167" i="15"/>
  <c r="G171" i="15" s="1"/>
  <c r="I166" i="15"/>
  <c r="I171" i="14"/>
  <c r="I173" i="14" s="1"/>
  <c r="C10" i="3" s="1"/>
  <c r="H161" i="14"/>
  <c r="H154" i="14"/>
  <c r="H155" i="14"/>
  <c r="H156" i="14"/>
  <c r="H162" i="14"/>
  <c r="H160" i="14"/>
  <c r="H163" i="13"/>
  <c r="H157" i="13"/>
  <c r="I171" i="12"/>
  <c r="I173" i="12" s="1"/>
  <c r="H161" i="12"/>
  <c r="H154" i="12"/>
  <c r="H156" i="12"/>
  <c r="H155" i="12"/>
  <c r="H162" i="12"/>
  <c r="H160" i="12"/>
  <c r="I171" i="11"/>
  <c r="I173" i="11" s="1"/>
  <c r="C7" i="3" s="1"/>
  <c r="H161" i="11"/>
  <c r="H154" i="11"/>
  <c r="H156" i="11"/>
  <c r="H155" i="11"/>
  <c r="H162" i="11"/>
  <c r="H160" i="11"/>
  <c r="I171" i="10"/>
  <c r="I173" i="10" s="1"/>
  <c r="C6" i="3" s="1"/>
  <c r="H161" i="10"/>
  <c r="H154" i="10"/>
  <c r="H156" i="10"/>
  <c r="H155" i="10"/>
  <c r="H162" i="10"/>
  <c r="H160" i="10"/>
  <c r="H166" i="10"/>
  <c r="H167" i="10" s="1"/>
  <c r="I171" i="6"/>
  <c r="I173" i="6" s="1"/>
  <c r="C3" i="3" s="1"/>
  <c r="H161" i="6"/>
  <c r="H154" i="6"/>
  <c r="H156" i="6"/>
  <c r="H155" i="6"/>
  <c r="H162" i="6"/>
  <c r="H160" i="6"/>
  <c r="H155" i="8" l="1"/>
  <c r="H156" i="8"/>
  <c r="H162" i="8"/>
  <c r="H154" i="8"/>
  <c r="H160" i="8"/>
  <c r="H161" i="8"/>
  <c r="I171" i="8"/>
  <c r="I173" i="8" s="1"/>
  <c r="C4" i="3" s="1"/>
  <c r="E4" i="3" s="1"/>
  <c r="H166" i="15"/>
  <c r="H167" i="15" s="1"/>
  <c r="H163" i="16"/>
  <c r="H163" i="12"/>
  <c r="H163" i="14"/>
  <c r="H163" i="11"/>
  <c r="E9" i="3"/>
  <c r="H166" i="30"/>
  <c r="H167" i="30" s="1"/>
  <c r="I171" i="30"/>
  <c r="I173" i="30" s="1"/>
  <c r="C5" i="3" s="1"/>
  <c r="E5" i="3" s="1"/>
  <c r="H161" i="30"/>
  <c r="H154" i="30"/>
  <c r="H156" i="30"/>
  <c r="H155" i="30"/>
  <c r="H162" i="30"/>
  <c r="H160" i="30"/>
  <c r="H163" i="18"/>
  <c r="H163" i="10"/>
  <c r="H166" i="23"/>
  <c r="H167" i="23" s="1"/>
  <c r="H163" i="6"/>
  <c r="H163" i="19"/>
  <c r="I171" i="23"/>
  <c r="I173" i="23" s="1"/>
  <c r="H161" i="23"/>
  <c r="H154" i="23"/>
  <c r="H156" i="23"/>
  <c r="H155" i="23"/>
  <c r="H162" i="23"/>
  <c r="H160" i="23"/>
  <c r="H166" i="21"/>
  <c r="H167" i="21" s="1"/>
  <c r="I171" i="21"/>
  <c r="I173" i="21" s="1"/>
  <c r="C19" i="3" s="1"/>
  <c r="H161" i="21"/>
  <c r="H154" i="21"/>
  <c r="H156" i="21"/>
  <c r="H155" i="21"/>
  <c r="H162" i="21"/>
  <c r="H160" i="21"/>
  <c r="H157" i="19"/>
  <c r="H157" i="18"/>
  <c r="I171" i="17"/>
  <c r="I173" i="17" s="1"/>
  <c r="C14" i="3" s="1"/>
  <c r="H161" i="17"/>
  <c r="H154" i="17"/>
  <c r="H156" i="17"/>
  <c r="H155" i="17"/>
  <c r="H162" i="17"/>
  <c r="H160" i="17"/>
  <c r="H166" i="17"/>
  <c r="H167" i="17" s="1"/>
  <c r="H157" i="16"/>
  <c r="I171" i="15"/>
  <c r="I173" i="15" s="1"/>
  <c r="C11" i="3" s="1"/>
  <c r="H161" i="15"/>
  <c r="H154" i="15"/>
  <c r="H156" i="15"/>
  <c r="H155" i="15"/>
  <c r="H162" i="15"/>
  <c r="H160" i="15"/>
  <c r="H157" i="14"/>
  <c r="H157" i="12"/>
  <c r="H157" i="11"/>
  <c r="H157" i="10"/>
  <c r="H157" i="6"/>
  <c r="D21" i="3"/>
  <c r="E8" i="3"/>
  <c r="E7" i="3"/>
  <c r="E6" i="3"/>
  <c r="E3" i="3"/>
  <c r="H157" i="8" l="1"/>
  <c r="H163" i="8"/>
  <c r="H163" i="21"/>
  <c r="H163" i="23"/>
  <c r="H163" i="30"/>
  <c r="H157" i="30"/>
  <c r="H163" i="17"/>
  <c r="H163" i="15"/>
  <c r="H157" i="23"/>
  <c r="H157" i="21"/>
  <c r="H157" i="17"/>
  <c r="H157" i="15"/>
  <c r="E21" i="3" l="1"/>
</calcChain>
</file>

<file path=xl/sharedStrings.xml><?xml version="1.0" encoding="utf-8"?>
<sst xmlns="http://schemas.openxmlformats.org/spreadsheetml/2006/main" count="4629" uniqueCount="237">
  <si>
    <r>
      <rPr>
        <b/>
        <sz val="8"/>
        <color rgb="FF000000"/>
        <rFont val="Calibri"/>
        <family val="2"/>
        <charset val="1"/>
      </rPr>
      <t xml:space="preserve">PLANILHA DE CUSTOS E FORMAÇÃO DE PREÇOS DE SERVIÇOS CONTINUADOS </t>
    </r>
    <r>
      <rPr>
        <b/>
        <u/>
        <sz val="10"/>
        <color rgb="FFFF0000"/>
        <rFont val="Calibri"/>
        <family val="2"/>
        <charset val="1"/>
      </rPr>
      <t>COM DEDICAÇÃO EXCLUSIVA</t>
    </r>
    <r>
      <rPr>
        <b/>
        <sz val="8"/>
        <color rgb="FF000000"/>
        <rFont val="Calibri"/>
        <family val="2"/>
        <charset val="1"/>
      </rPr>
      <t xml:space="preserve"> DE MÃO DE OBRA (ANEXO III - DECRETO 52.768 de 15.12.2015)</t>
    </r>
  </si>
  <si>
    <t>PROCESSO:</t>
  </si>
  <si>
    <r>
      <rPr>
        <b/>
        <sz val="14"/>
        <color rgb="FF000000"/>
        <rFont val="Calibri"/>
        <family val="2"/>
        <charset val="1"/>
      </rPr>
      <t xml:space="preserve">REGIME DE TRIBUTAÇÃO: </t>
    </r>
    <r>
      <rPr>
        <b/>
        <sz val="14"/>
        <color rgb="FFFF0000"/>
        <rFont val="Calibri"/>
        <family val="2"/>
        <charset val="1"/>
      </rPr>
      <t>LUCRO REAL</t>
    </r>
  </si>
  <si>
    <t>LICITAÇÃO/EDITAL</t>
  </si>
  <si>
    <t>ABERTURA:</t>
  </si>
  <si>
    <t>Cargo/Função:</t>
  </si>
  <si>
    <t>Convenção Coletiva de Trabalho:</t>
  </si>
  <si>
    <t>INSALUBRIDADE (10%, 20%, 40%)</t>
  </si>
  <si>
    <t>Origem do salário:</t>
  </si>
  <si>
    <t>Cidade:</t>
  </si>
  <si>
    <t>PERICULOSIDADE (30%)</t>
  </si>
  <si>
    <t>Não aplicável</t>
  </si>
  <si>
    <t>Salário Normativo</t>
  </si>
  <si>
    <t>Vlr. do salário e nº de horas correspondentes</t>
  </si>
  <si>
    <t>ISS</t>
  </si>
  <si>
    <t>Alíquota</t>
  </si>
  <si>
    <t>Tarifa Transporte</t>
  </si>
  <si>
    <t>CCT</t>
  </si>
  <si>
    <t>Vr. Unitário</t>
  </si>
  <si>
    <t>Dias</t>
  </si>
  <si>
    <t>Desconto</t>
  </si>
  <si>
    <t>Auxílio Alimentação</t>
  </si>
  <si>
    <t>Auxílio Lanche</t>
  </si>
  <si>
    <t>Valor mensal</t>
  </si>
  <si>
    <t>Adicional de Supervisor (37%)</t>
  </si>
  <si>
    <t>Porcentagem</t>
  </si>
  <si>
    <t>Base de cálculo da insalubridade</t>
  </si>
  <si>
    <t>Valor</t>
  </si>
  <si>
    <t>Quantitativo de horas trabalhadas em feriados no mês (estimado) - Não aplicável para postos 12x36</t>
  </si>
  <si>
    <t>Horas por mês</t>
  </si>
  <si>
    <t>Acréscimo da hora extra</t>
  </si>
  <si>
    <t>Hora Intervalar (somente para postos 12x36, quando for o caso)</t>
  </si>
  <si>
    <t>Sem fornecimento de materiais ou apenas fornecimento de EPIs ou uniformes, utilizar 10%.       Com fornecimento de materiais ou equipamentos, utilizar 20%.                                                               (Decreto 52.768/2015, alterado pelo Decreto 53.424/2017)</t>
  </si>
  <si>
    <t>MONTANTE A</t>
  </si>
  <si>
    <t>I</t>
  </si>
  <si>
    <t>Remuneração - Grupo I</t>
  </si>
  <si>
    <t>%</t>
  </si>
  <si>
    <t>Valor Mensal/unidade de serviço (R$)</t>
  </si>
  <si>
    <t>Salário</t>
  </si>
  <si>
    <r>
      <rPr>
        <sz val="8"/>
        <color rgb="FF000000"/>
        <rFont val="Calibri"/>
        <family val="2"/>
        <charset val="1"/>
      </rPr>
      <t xml:space="preserve">Adicional Periculosidade 30% </t>
    </r>
    <r>
      <rPr>
        <b/>
        <sz val="5"/>
        <color rgb="FF000000"/>
        <rFont val="Calibri"/>
        <family val="2"/>
        <charset val="1"/>
      </rPr>
      <t>(Ver súmulas 364, 132 e 191 do TST)</t>
    </r>
  </si>
  <si>
    <r>
      <rPr>
        <sz val="8"/>
        <color rgb="FF000000"/>
        <rFont val="Calibri"/>
        <family val="2"/>
        <charset val="1"/>
      </rPr>
      <t xml:space="preserve">Adicional Insalubridade 10%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</si>
  <si>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20%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</si>
  <si>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40% </t>
    </r>
    <r>
      <rPr>
        <b/>
        <sz val="5"/>
        <color rgb="FF000000"/>
        <rFont val="Calibri"/>
        <family val="2"/>
        <charset val="1"/>
      </rPr>
      <t>(Ver súmula 228 e 139 TST)</t>
    </r>
  </si>
  <si>
    <t>Feriados</t>
  </si>
  <si>
    <t>DSR =  número total das horas extras do mês / número de dias úteis X domingos e feriados do mês X valor da hora extra com acréscimo</t>
  </si>
  <si>
    <t>Total de Remuneração</t>
  </si>
  <si>
    <t>II</t>
  </si>
  <si>
    <t>Encargos Sociais - Grupo II: Obrigações Sociais</t>
  </si>
  <si>
    <r>
      <rPr>
        <sz val="8"/>
        <color rgb="FF000000"/>
        <rFont val="Calibri"/>
        <family val="2"/>
        <charset val="1"/>
      </rPr>
      <t xml:space="preserve">INSS </t>
    </r>
    <r>
      <rPr>
        <b/>
        <sz val="5"/>
        <color rgb="FF000000"/>
        <rFont val="Calibri"/>
        <family val="2"/>
        <charset val="1"/>
      </rPr>
      <t>(art. 22, inc. I, Lei nº 8.212/91)</t>
    </r>
  </si>
  <si>
    <r>
      <rPr>
        <sz val="8"/>
        <color rgb="FF000000"/>
        <rFont val="Calibri"/>
        <family val="2"/>
        <charset val="1"/>
      </rPr>
      <t xml:space="preserve">SESI ou SESC </t>
    </r>
    <r>
      <rPr>
        <b/>
        <sz val="5"/>
        <color rgb="FF000000"/>
        <rFont val="Calibri"/>
        <family val="2"/>
        <charset val="1"/>
      </rPr>
      <t>(art. 30, Lei nº 8.036/90)</t>
    </r>
  </si>
  <si>
    <r>
      <rPr>
        <sz val="8"/>
        <color rgb="FF000000"/>
        <rFont val="Calibri"/>
        <family val="2"/>
        <charset val="1"/>
      </rPr>
      <t xml:space="preserve">SENAI ou SENAC </t>
    </r>
    <r>
      <rPr>
        <b/>
        <sz val="5"/>
        <color rgb="FF000000"/>
        <rFont val="Calibri"/>
        <family val="2"/>
        <charset val="1"/>
      </rPr>
      <t>(Decreto-Lei nº 2.318/86)</t>
    </r>
  </si>
  <si>
    <r>
      <rPr>
        <sz val="8"/>
        <color rgb="FF000000"/>
        <rFont val="Calibri"/>
        <family val="2"/>
        <charset val="1"/>
      </rPr>
      <t xml:space="preserve">INCRA </t>
    </r>
    <r>
      <rPr>
        <b/>
        <sz val="5"/>
        <color rgb="FF000000"/>
        <rFont val="Calibri"/>
        <family val="2"/>
        <charset val="1"/>
      </rPr>
      <t>(art. 15I, Lei Complementar nº 011/71)</t>
    </r>
  </si>
  <si>
    <r>
      <rPr>
        <sz val="8"/>
        <color rgb="FF000000"/>
        <rFont val="Calibri"/>
        <family val="2"/>
        <charset val="1"/>
      </rPr>
      <t xml:space="preserve">SALÁRIO EDUCAÇÃO </t>
    </r>
    <r>
      <rPr>
        <b/>
        <sz val="5"/>
        <color rgb="FF000000"/>
        <rFont val="Calibri"/>
        <family val="2"/>
        <charset val="1"/>
      </rPr>
      <t>(art. , inc. I, Decreto nº 87.043/82)</t>
    </r>
  </si>
  <si>
    <r>
      <rPr>
        <sz val="8"/>
        <color rgb="FF000000"/>
        <rFont val="Calibri"/>
        <family val="2"/>
        <charset val="1"/>
      </rPr>
      <t>FGTS</t>
    </r>
    <r>
      <rPr>
        <b/>
        <sz val="5"/>
        <color rgb="FF000000"/>
        <rFont val="Calibri"/>
        <family val="2"/>
        <charset val="1"/>
      </rPr>
      <t xml:space="preserve"> (art. 15, Lei nº 8.036/90)</t>
    </r>
  </si>
  <si>
    <r>
      <rPr>
        <sz val="8"/>
        <color rgb="FF000000"/>
        <rFont val="Calibri"/>
        <family val="2"/>
        <charset val="1"/>
      </rPr>
      <t xml:space="preserve">SEG. ACIDENTE DO TRABALHO 1%, 2% e 3% </t>
    </r>
    <r>
      <rPr>
        <b/>
        <sz val="5"/>
        <color rgb="FF000000"/>
        <rFont val="Calibri"/>
        <family val="2"/>
        <charset val="1"/>
      </rPr>
      <t>(art. 22, inc. II, alíneas "b" e "c", da Lei nº 8.212/91)</t>
    </r>
  </si>
  <si>
    <r>
      <rPr>
        <sz val="8"/>
        <color rgb="FF000000"/>
        <rFont val="Calibri"/>
        <family val="2"/>
        <charset val="1"/>
      </rPr>
      <t xml:space="preserve">SEBRAE </t>
    </r>
    <r>
      <rPr>
        <b/>
        <sz val="5"/>
        <color rgb="FF000000"/>
        <rFont val="Calibri"/>
        <family val="2"/>
        <charset val="1"/>
      </rPr>
      <t>(§ 3º, art. 8º, Lei nº 8.029/90)</t>
    </r>
  </si>
  <si>
    <t>Total do Grupo II</t>
  </si>
  <si>
    <t>Os percentuais para o SAT podem variar de 0,50% a 6,00% em função do Fator de Acidente Previdenciário (FAP), Decreto nº 6.957/2009</t>
  </si>
  <si>
    <t>Deverá obrigatoriamente acompanhar a proposta de preços e a planilha de custos e formação de preços a prova do Fator Acidentário de Prevenção – FAP por meio de impressão de consulta ao site do Ministério da Previdência Social (que pode ser obtido no endereço eletrônico http://www2.dataprev.gov.br/fap/fap.htm), independentemente de alteração da alíquota da parcela do Seguro Acidente de Trabalho disposta no Quadro II da referida planilha.</t>
  </si>
  <si>
    <t>III</t>
  </si>
  <si>
    <t>Encargos Sociais - Grupo III: Tempo Não Trabalhado</t>
  </si>
  <si>
    <t>FÉRIAS GOZADAS + ADICIONAL DE FÉRIAS</t>
  </si>
  <si>
    <r>
      <rPr>
        <sz val="8"/>
        <color rgb="FF000000"/>
        <rFont val="Calibri"/>
        <family val="2"/>
        <charset val="1"/>
      </rPr>
      <t>FALTAS ABONADAS</t>
    </r>
    <r>
      <rPr>
        <b/>
        <vertAlign val="superscript"/>
        <sz val="8"/>
        <color rgb="FF000000"/>
        <rFont val="Calibri"/>
        <family val="2"/>
        <charset val="1"/>
      </rPr>
      <t xml:space="preserve"> (3)</t>
    </r>
  </si>
  <si>
    <r>
      <rPr>
        <sz val="8"/>
        <color rgb="FF000000"/>
        <rFont val="Calibri"/>
        <family val="2"/>
        <charset val="1"/>
      </rPr>
      <t xml:space="preserve">FALTAS LEGAIS </t>
    </r>
    <r>
      <rPr>
        <vertAlign val="superscript"/>
        <sz val="8"/>
        <color rgb="FF000000"/>
        <rFont val="Calibri"/>
        <family val="2"/>
        <charset val="1"/>
      </rPr>
      <t>(4)</t>
    </r>
  </si>
  <si>
    <t>LICENÇA MATERNIDADE</t>
  </si>
  <si>
    <t>LICENÇA PATERNIDADE</t>
  </si>
  <si>
    <t>ACIDENTE DE TRABALHO</t>
  </si>
  <si>
    <t>AVISO PRÉVIO TRABALHADO</t>
  </si>
  <si>
    <t>13º SALÁRIO</t>
  </si>
  <si>
    <t>Total do Grupo III</t>
  </si>
  <si>
    <t>(3)</t>
  </si>
  <si>
    <t>Faltas Justificadas por Auxílio Doença</t>
  </si>
  <si>
    <t>(4)</t>
  </si>
  <si>
    <t>Faltas Legais - Art. 473 CLT</t>
  </si>
  <si>
    <t>IV</t>
  </si>
  <si>
    <t>Encargos Sociais - Grupo IV: Indenizações</t>
  </si>
  <si>
    <t>INDENIZAÇÕES</t>
  </si>
  <si>
    <t>FGTS SOBRE INDENIZAÇÕES</t>
  </si>
  <si>
    <t>INDENIZAÇÃO COMPENSATÓRIA POR DEMISSÃO SEM JUSTA CAUSA</t>
  </si>
  <si>
    <t>Total do Grupo IV</t>
  </si>
  <si>
    <t>V</t>
  </si>
  <si>
    <t>Encargos Sociais - Grupo V: Incidências</t>
  </si>
  <si>
    <t>INCIDÊNCIA GRUPO II (Obrigações Sociais) X GRUPO III (Tempo Não Trabalhado)</t>
  </si>
  <si>
    <t>Total do Grupo V</t>
  </si>
  <si>
    <t>TOTAL DOS ENCAGOS SOCIAIS (II + III + IV + V)</t>
  </si>
  <si>
    <t>VI</t>
  </si>
  <si>
    <t>Demais custos relativos à Norma Coletiva ou Disposições Legais - Grupo VI</t>
  </si>
  <si>
    <t>Vale-Transporte⁽⁵⁾</t>
  </si>
  <si>
    <t>Adicional Intervalar</t>
  </si>
  <si>
    <t>Outros</t>
  </si>
  <si>
    <t>Total do Grupo VI</t>
  </si>
  <si>
    <t>(5)</t>
  </si>
  <si>
    <t>O valor do vale-transporte pode variar de acordo com o modal fornecido pelo empregador.</t>
  </si>
  <si>
    <t>MEMÓRIA DE CÁLCULO DO VALE TRANSPORTE</t>
  </si>
  <si>
    <t>Valor Unitário</t>
  </si>
  <si>
    <t>Dias de Trabalho</t>
  </si>
  <si>
    <t>Vale p/dia</t>
  </si>
  <si>
    <t>Custo total</t>
  </si>
  <si>
    <t>Base de cálculo</t>
  </si>
  <si>
    <t>Percentual de desconto</t>
  </si>
  <si>
    <t>Valor desconto</t>
  </si>
  <si>
    <t>Custo efetivo</t>
  </si>
  <si>
    <t>MEMÓRIA DE CÁLCULO DO VALE LANCHE</t>
  </si>
  <si>
    <t>Dias por mês</t>
  </si>
  <si>
    <t>MEMÓRIA DE CÁLCULO DO VALE ALIMENTAÇÃO</t>
  </si>
  <si>
    <t>TOTAL DO MONTANTE A (I + II + III+ IV + V +VI)</t>
  </si>
  <si>
    <t>MONTANTE B</t>
  </si>
  <si>
    <t>Despesas Diretas</t>
  </si>
  <si>
    <r>
      <rPr>
        <sz val="8"/>
        <color rgb="FF000000"/>
        <rFont val="Calibri"/>
        <family val="2"/>
        <charset val="1"/>
      </rPr>
      <t xml:space="preserve">Transporte </t>
    </r>
    <r>
      <rPr>
        <vertAlign val="superscript"/>
        <sz val="8"/>
        <color rgb="FF000000"/>
        <rFont val="Calibri"/>
        <family val="2"/>
        <charset val="1"/>
      </rPr>
      <t xml:space="preserve">(6) </t>
    </r>
  </si>
  <si>
    <r>
      <rPr>
        <sz val="8"/>
        <color rgb="FF000000"/>
        <rFont val="Calibri"/>
        <family val="2"/>
        <charset val="1"/>
      </rPr>
      <t>Uniformes/EPI</t>
    </r>
    <r>
      <rPr>
        <vertAlign val="superscript"/>
        <sz val="8"/>
        <color rgb="FF000000"/>
        <rFont val="Calibri"/>
        <family val="2"/>
        <charset val="1"/>
      </rPr>
      <t xml:space="preserve"> (6a) </t>
    </r>
  </si>
  <si>
    <t>Seguro de vida</t>
  </si>
  <si>
    <t>Materiais/Equipamentos</t>
  </si>
  <si>
    <r>
      <rPr>
        <sz val="8"/>
        <color rgb="FF000000"/>
        <rFont val="Calibri"/>
        <family val="2"/>
        <charset val="1"/>
      </rPr>
      <t>Mobilização</t>
    </r>
    <r>
      <rPr>
        <vertAlign val="superscript"/>
        <sz val="8"/>
        <color rgb="FF000000"/>
        <rFont val="Calibri"/>
        <family val="2"/>
        <charset val="1"/>
      </rPr>
      <t xml:space="preserve"> (7)</t>
    </r>
  </si>
  <si>
    <t>Outros (especificar)</t>
  </si>
  <si>
    <t>Total de Despesas Diretas</t>
  </si>
  <si>
    <t>(6)   Somente será preenchido quando o licitante fornecer transporte próprio
(6a)  EPI - Equipamento de Proteção Individual
(7)   Tais custos de mobilização não são renováveis, devendo ser eliminados após o primeiro ano de contrato caso haja prorrogação</t>
  </si>
  <si>
    <t>LIMITE QUADRO I (Despesas Diretas) sobre Montante A (exceto Vale-transporte), conforme alíneas "b.2" e "b.3", Inc. II, art. 7º, do Decreto 52.768/2015, alterado pelo Decreto 53.424/2017: 10% SEM MATERIAIS/EQUIPAMENTOS; 20% COM MATERIAIS/EQUIPAMENTOS</t>
  </si>
  <si>
    <t>Dedução Vale Transporte</t>
  </si>
  <si>
    <t>Remuneração (Grupo I)</t>
  </si>
  <si>
    <t>Obrigações Sociais (Grupo II)</t>
  </si>
  <si>
    <t>Tempo Não Trabalhado (Grupo III)</t>
  </si>
  <si>
    <t>Indenizações (Grupo IV)</t>
  </si>
  <si>
    <t>Incidências (Grupo V)</t>
  </si>
  <si>
    <t>Demais Custos CCT</t>
  </si>
  <si>
    <t>Total Montante A</t>
  </si>
  <si>
    <t>Base de Cálculo</t>
  </si>
  <si>
    <t>Despesas Indiretas</t>
  </si>
  <si>
    <t>Despesas Administrativas</t>
  </si>
  <si>
    <t>Seguros</t>
  </si>
  <si>
    <t>Total de Despesas Indiretas</t>
  </si>
  <si>
    <t>Lucro</t>
  </si>
  <si>
    <t>Total do Lucro</t>
  </si>
  <si>
    <t>LIMITE DOS QUADROS II (Despesas Indiretas) e III (Lucro) sobre Montante A (exceto Vale-transporte), conforme alínea "b1", Inc. II, art. 7º, do Decreto 52.768</t>
  </si>
  <si>
    <t>TOTAL DO MONTANTE B (I + II + III)</t>
  </si>
  <si>
    <t>MONTANTE C</t>
  </si>
  <si>
    <r>
      <rPr>
        <b/>
        <sz val="10"/>
        <color rgb="FF000000"/>
        <rFont val="Calibri"/>
        <family val="2"/>
        <charset val="1"/>
      </rPr>
      <t xml:space="preserve">Tributos </t>
    </r>
    <r>
      <rPr>
        <b/>
        <vertAlign val="superscript"/>
        <sz val="10"/>
        <color rgb="FF000000"/>
        <rFont val="Calibri"/>
        <family val="2"/>
        <charset val="1"/>
      </rPr>
      <t>(8)</t>
    </r>
  </si>
  <si>
    <t>PIS</t>
  </si>
  <si>
    <t>COFINS</t>
  </si>
  <si>
    <r>
      <rPr>
        <sz val="8"/>
        <color rgb="FF000000"/>
        <rFont val="Calibri"/>
        <family val="2"/>
        <charset val="1"/>
      </rPr>
      <t xml:space="preserve">SIMPLES </t>
    </r>
    <r>
      <rPr>
        <vertAlign val="superscript"/>
        <sz val="8"/>
        <color rgb="FF000000"/>
        <rFont val="Calibri"/>
        <family val="2"/>
        <charset val="1"/>
      </rPr>
      <t>(9)</t>
    </r>
  </si>
  <si>
    <t>Outros (CPRB)</t>
  </si>
  <si>
    <t>Total de Tributos</t>
  </si>
  <si>
    <t>(8)</t>
  </si>
  <si>
    <t>O valor referente a tributos é obtido aplicando-se o percentual sobre o valor do faturamento.</t>
  </si>
  <si>
    <t>(9)</t>
  </si>
  <si>
    <t>As empresas optantes pelo SIMPLES que se enquadrarem nas exceções previstas nos parágrafos 5º-B a 5º-E do artigo 18 da Lei Complementar 123/2006, deverão preencher apenas a linha 4 da planilha</t>
  </si>
  <si>
    <t>MEMÓRIA DE CÁLCULO DOS TRIBUTOS</t>
  </si>
  <si>
    <t>Montante A</t>
  </si>
  <si>
    <t>Montante B</t>
  </si>
  <si>
    <t>Custo total por empregado</t>
  </si>
  <si>
    <t>TRIBUTOS</t>
  </si>
  <si>
    <t>LUCRO REAL</t>
  </si>
  <si>
    <t>LUCRO PRESUMIDO</t>
  </si>
  <si>
    <t>Coeficiente L. Real</t>
  </si>
  <si>
    <t>Coeficiente L. Presumido</t>
  </si>
  <si>
    <r>
      <rPr>
        <sz val="6"/>
        <color rgb="FF000000"/>
        <rFont val="Calibri"/>
        <family val="2"/>
        <charset val="1"/>
      </rPr>
      <t>Coef SIMPLES</t>
    </r>
    <r>
      <rPr>
        <i/>
        <vertAlign val="superscript"/>
        <sz val="6"/>
        <color rgb="FF000000"/>
        <rFont val="Calibri"/>
        <family val="2"/>
        <charset val="1"/>
      </rPr>
      <t xml:space="preserve"> (*)</t>
    </r>
  </si>
  <si>
    <t>SIMPLES</t>
  </si>
  <si>
    <t>(*)</t>
  </si>
  <si>
    <t>Segunda faixa: Receita Bruta em 12 meses De 180.000,01 a 360.000,00- Alíquota de 9,00%</t>
  </si>
  <si>
    <r>
      <rPr>
        <sz val="8"/>
        <color rgb="FF000000"/>
        <rFont val="Calibri"/>
        <family val="2"/>
        <charset val="1"/>
      </rPr>
      <t xml:space="preserve">Outros (CPRB) </t>
    </r>
    <r>
      <rPr>
        <vertAlign val="superscript"/>
        <sz val="8"/>
        <color rgb="FF000000"/>
        <rFont val="Calibri"/>
        <family val="2"/>
        <charset val="1"/>
      </rPr>
      <t>(1)</t>
    </r>
  </si>
  <si>
    <t>TOTAL</t>
  </si>
  <si>
    <t>(1)</t>
  </si>
  <si>
    <t>As empresas optantes pela desoneração da Folha de Pagamento prevista na Lei Federal nº 12.546/2011 devem preencher a alíquota no campo "Outros (CPRB)"</t>
  </si>
  <si>
    <t>TOTAL DO MONTANTE C</t>
  </si>
  <si>
    <t>QUADRO RESUMO</t>
  </si>
  <si>
    <t>Remuneração (I)</t>
  </si>
  <si>
    <t>Encargos Sociais (II + III + IV + V)</t>
  </si>
  <si>
    <t>Demais Custos realtivos a Norma Coletiva ou Disposições Legais (VI)</t>
  </si>
  <si>
    <t xml:space="preserve">Total do Montante A </t>
  </si>
  <si>
    <t>Despesas Diretas (I)</t>
  </si>
  <si>
    <t>Despesas Indiretas (II)</t>
  </si>
  <si>
    <t>Lucro (III)</t>
  </si>
  <si>
    <t xml:space="preserve">Total do Montante B </t>
  </si>
  <si>
    <t>Tributos (I)</t>
  </si>
  <si>
    <t xml:space="preserve">Total do Montante C </t>
  </si>
  <si>
    <t>Serviço</t>
  </si>
  <si>
    <t>Valor Mensal por Unidade de Serviço (A + B + C)</t>
  </si>
  <si>
    <t>Quantidade de Unidade de Serviços</t>
  </si>
  <si>
    <t>Valor mensal do serviço</t>
  </si>
  <si>
    <t>Subtotal</t>
  </si>
  <si>
    <t>Quadro Resumo Mensal</t>
  </si>
  <si>
    <t>Função</t>
  </si>
  <si>
    <t>Carga Horária</t>
  </si>
  <si>
    <t>Nº de Postos</t>
  </si>
  <si>
    <t>Valor Total</t>
  </si>
  <si>
    <r>
      <t xml:space="preserve">Adicional de Supervisor </t>
    </r>
    <r>
      <rPr>
        <b/>
        <sz val="5"/>
        <color rgb="FF000000"/>
        <rFont val="Calibri"/>
        <family val="2"/>
        <charset val="1"/>
      </rPr>
      <t>(IN 05/2017 MPOG SLTI)</t>
    </r>
  </si>
  <si>
    <t>CCT RS002738/2023</t>
  </si>
  <si>
    <t>Outros benefícios que refletem na planilha de custos, caso constem na CCT.</t>
  </si>
  <si>
    <t>40h</t>
  </si>
  <si>
    <t>Cesta básica</t>
  </si>
  <si>
    <t>MEMÓRIA DE CÁLCULO DA CESTA BÁSICA</t>
  </si>
  <si>
    <t>Salário Mínimo Regional, alínea "g" do inciso ll do art. 1º da Lei 16.040/2023</t>
  </si>
  <si>
    <t>Mês</t>
  </si>
  <si>
    <t>Cesta básica dentro do PAT, conforme Cláusula Décima Quarta da CCT  RS002738/2023</t>
  </si>
  <si>
    <t>Odontólogo</t>
  </si>
  <si>
    <t>20h</t>
  </si>
  <si>
    <t>Enfermagem vacinadora</t>
  </si>
  <si>
    <t>Enfermagem</t>
  </si>
  <si>
    <t>30h</t>
  </si>
  <si>
    <t>Técnico em enfermagem</t>
  </si>
  <si>
    <t>Recepção</t>
  </si>
  <si>
    <t>Nutricionista</t>
  </si>
  <si>
    <t>Higienização</t>
  </si>
  <si>
    <t>Faturamento</t>
  </si>
  <si>
    <t>Regulação</t>
  </si>
  <si>
    <t>Gerente administrativo</t>
  </si>
  <si>
    <t>Administrativo plantão</t>
  </si>
  <si>
    <t>Administrativo UBS</t>
  </si>
  <si>
    <t>Vigilância epidemiológica</t>
  </si>
  <si>
    <t>Atendimento em farmácia</t>
  </si>
  <si>
    <t>125/2024</t>
  </si>
  <si>
    <t>Média CAGED</t>
  </si>
  <si>
    <t>Araricá/RS</t>
  </si>
  <si>
    <t>Concurso Araricá 2024</t>
  </si>
  <si>
    <t xml:space="preserve">Adicional de Supervisor </t>
  </si>
  <si>
    <t>Salário Mínimo Regional, Lei 16.040/2023</t>
  </si>
  <si>
    <t>Salário Mínimo Regional,  Lei 16.040/2023</t>
  </si>
  <si>
    <t>Adicional de Supervisor</t>
  </si>
  <si>
    <t>Enfermagem Vacinadora (Técnicos em Enfermagem)</t>
  </si>
  <si>
    <t>Piso Nacional</t>
  </si>
  <si>
    <t>Técnico em Enfermagem</t>
  </si>
  <si>
    <t>Salário Mínimo Regional, da Lei 16.040/2023</t>
  </si>
  <si>
    <t>Recepcionista</t>
  </si>
  <si>
    <t xml:space="preserve">CCT RS004917/2023 </t>
  </si>
  <si>
    <t>Cesta básica dentro do PAT</t>
  </si>
  <si>
    <t>Salário Mínimo Regional, 16.040/2023</t>
  </si>
  <si>
    <t>Serviços de Higienização (Auxiliar de Limpeza)</t>
  </si>
  <si>
    <t>CCT RS004971/2023</t>
  </si>
  <si>
    <t>Serviços de Regulação (assistente administrativo)</t>
  </si>
  <si>
    <t>Serviços de Faturamento (assistente administrativo)</t>
  </si>
  <si>
    <t>Gerente Administrativo (Secretariado Executivo)</t>
  </si>
  <si>
    <t>Administrativo Plantão (assistente administrativo)</t>
  </si>
  <si>
    <t>Administrativo UBS (assistente administrativo)</t>
  </si>
  <si>
    <t>Agente Epidemiológico (ACE)</t>
  </si>
  <si>
    <t>Atendimento em farmácia (recepcionista)</t>
  </si>
  <si>
    <t xml:space="preserve">Remoção </t>
  </si>
  <si>
    <r>
      <t xml:space="preserve">PLANILHA DE CUSTOS E FORMAÇÃO DE PREÇOS DE SERVIÇOS CONTINUADOS </t>
    </r>
    <r>
      <rPr>
        <b/>
        <u/>
        <sz val="10"/>
        <color rgb="FFFF0000"/>
        <rFont val="Calibri"/>
        <family val="2"/>
        <charset val="1"/>
      </rPr>
      <t>COM DEDICAÇÃO EXCLUSIVA</t>
    </r>
    <r>
      <rPr>
        <b/>
        <sz val="8"/>
        <color rgb="FF000000"/>
        <rFont val="Calibri"/>
        <family val="2"/>
        <charset val="1"/>
      </rPr>
      <t xml:space="preserve"> DE MÃO DE OBRA (ANEXO III - DECRETO 52.768 de 15.12.2015)</t>
    </r>
  </si>
  <si>
    <t>Motorista (auxiliar de remoção)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</si>
</sst>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-&quot;R$ &quot;* #,##0.00_-;&quot;-R$ &quot;* #,##0.00_-;_-&quot;R$ &quot;* \-??_-;_-@_-"/>
    <numFmt numFmtId="165" formatCode="0.0000%"/>
    <numFmt numFmtId="166" formatCode="00\/0000\-0000000\-0"/>
    <numFmt numFmtId="167" formatCode="&quot;R$ &quot;#,##0.00"/>
    <numFmt numFmtId="168" formatCode="0.0%"/>
    <numFmt numFmtId="169" formatCode="0.0000"/>
    <numFmt numFmtId="170" formatCode="_-* #,##0.00_-;\-* #,##0.00_-;_-* \-??_-;_-@_-"/>
  </numFmts>
  <fonts count="27" x14ac:knownFonts="1">
    <font>
      <sz val="11"/>
      <color rgb="FF000000"/>
      <name val="Calibri"/>
      <family val="2"/>
      <charset val="1"/>
    </font>
    <font>
      <u/>
      <sz val="11"/>
      <color rgb="FF0563C1"/>
      <name val="Calibri"/>
      <family val="2"/>
      <charset val="1"/>
    </font>
    <font>
      <sz val="8"/>
      <color rgb="FF000000"/>
      <name val="Calibri"/>
      <family val="2"/>
      <charset val="1"/>
    </font>
    <font>
      <b/>
      <sz val="8"/>
      <color rgb="FF000000"/>
      <name val="Calibri"/>
      <family val="2"/>
      <charset val="1"/>
    </font>
    <font>
      <b/>
      <u/>
      <sz val="10"/>
      <color rgb="FFFF0000"/>
      <name val="Calibri"/>
      <family val="2"/>
      <charset val="1"/>
    </font>
    <font>
      <b/>
      <sz val="12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4"/>
      <color rgb="FFFF0000"/>
      <name val="Calibri"/>
      <family val="2"/>
      <charset val="1"/>
    </font>
    <font>
      <sz val="7.5"/>
      <color rgb="FF000000"/>
      <name val="Calibri"/>
      <family val="2"/>
      <charset val="1"/>
    </font>
    <font>
      <sz val="7"/>
      <color rgb="FF000000"/>
      <name val="Calibri"/>
      <family val="2"/>
      <charset val="1"/>
    </font>
    <font>
      <sz val="6"/>
      <color rgb="FF000000"/>
      <name val="Calibri"/>
      <family val="2"/>
      <charset val="1"/>
    </font>
    <font>
      <b/>
      <sz val="10"/>
      <color rgb="FF000000"/>
      <name val="Calibri"/>
      <family val="2"/>
      <charset val="1"/>
    </font>
    <font>
      <b/>
      <sz val="5"/>
      <color rgb="FF000000"/>
      <name val="Calibri"/>
      <family val="2"/>
      <charset val="1"/>
    </font>
    <font>
      <b/>
      <sz val="9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i/>
      <sz val="7"/>
      <color rgb="FF000000"/>
      <name val="Calibri"/>
      <family val="2"/>
      <charset val="1"/>
    </font>
    <font>
      <b/>
      <vertAlign val="superscript"/>
      <sz val="8"/>
      <color rgb="FF000000"/>
      <name val="Calibri"/>
      <family val="2"/>
      <charset val="1"/>
    </font>
    <font>
      <vertAlign val="superscript"/>
      <sz val="8"/>
      <color rgb="FF000000"/>
      <name val="Calibri"/>
      <family val="2"/>
      <charset val="1"/>
    </font>
    <font>
      <i/>
      <sz val="6"/>
      <color rgb="FF000000"/>
      <name val="Calibri"/>
      <family val="2"/>
      <charset val="1"/>
    </font>
    <font>
      <b/>
      <vertAlign val="superscript"/>
      <sz val="10"/>
      <color rgb="FF000000"/>
      <name val="Calibri"/>
      <family val="2"/>
      <charset val="1"/>
    </font>
    <font>
      <i/>
      <vertAlign val="superscript"/>
      <sz val="6"/>
      <color rgb="FF000000"/>
      <name val="Calibri"/>
      <family val="2"/>
      <charset val="1"/>
    </font>
    <font>
      <b/>
      <i/>
      <sz val="6"/>
      <color rgb="FF000000"/>
      <name val="Calibri"/>
      <family val="2"/>
      <charset val="1"/>
    </font>
    <font>
      <sz val="5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b/>
      <sz val="11"/>
      <name val="Calibri"/>
      <family val="2"/>
      <charset val="1"/>
    </font>
    <font>
      <sz val="11"/>
      <color rgb="FFFF0000"/>
      <name val="Calibri"/>
      <family val="2"/>
      <charset val="1"/>
    </font>
    <font>
      <sz val="11"/>
      <color rgb="FF000000"/>
      <name val="Calibri"/>
      <family val="2"/>
      <charset val="1"/>
    </font>
  </fonts>
  <fills count="14">
    <fill>
      <patternFill patternType="none"/>
    </fill>
    <fill>
      <patternFill patternType="gray125"/>
    </fill>
    <fill>
      <patternFill patternType="solid">
        <fgColor rgb="FFFFFFFF"/>
        <bgColor rgb="FFFFF2CC"/>
      </patternFill>
    </fill>
    <fill>
      <patternFill patternType="solid">
        <fgColor rgb="FFFFFF00"/>
        <bgColor rgb="FFFFFF00"/>
      </patternFill>
    </fill>
    <fill>
      <patternFill patternType="solid">
        <fgColor rgb="FFD9D9D9"/>
        <bgColor rgb="FFDBDBDB"/>
      </patternFill>
    </fill>
    <fill>
      <patternFill patternType="solid">
        <fgColor rgb="FFD6DCE5"/>
        <bgColor rgb="FFDBDBDB"/>
      </patternFill>
    </fill>
    <fill>
      <patternFill patternType="solid">
        <fgColor rgb="FFFFF2CC"/>
        <bgColor rgb="FFFFE699"/>
      </patternFill>
    </fill>
    <fill>
      <patternFill patternType="solid">
        <fgColor rgb="FFC5E0B4"/>
        <bgColor rgb="FFD9D9D9"/>
      </patternFill>
    </fill>
    <fill>
      <patternFill patternType="solid">
        <fgColor rgb="FFA5A5A5"/>
        <bgColor rgb="FF95B3D7"/>
      </patternFill>
    </fill>
    <fill>
      <patternFill patternType="solid">
        <fgColor rgb="FFFFE699"/>
        <bgColor rgb="FFFFF2CC"/>
      </patternFill>
    </fill>
    <fill>
      <patternFill patternType="solid">
        <fgColor rgb="FFDBDBDB"/>
        <bgColor rgb="FFD9D9D9"/>
      </patternFill>
    </fill>
    <fill>
      <patternFill patternType="solid">
        <fgColor rgb="FF95B3D7"/>
        <bgColor rgb="FFA5A5A5"/>
      </patternFill>
    </fill>
    <fill>
      <patternFill patternType="solid">
        <fgColor rgb="FFC6D9F1"/>
        <bgColor rgb="FFD6DCE5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8">
    <xf numFmtId="0" fontId="0" fillId="0" borderId="0"/>
    <xf numFmtId="0" fontId="1" fillId="0" borderId="0" applyBorder="0" applyProtection="0"/>
    <xf numFmtId="0" fontId="1" fillId="0" borderId="0" applyBorder="0" applyProtection="0"/>
    <xf numFmtId="164" fontId="26" fillId="0" borderId="0" applyBorder="0" applyProtection="0"/>
    <xf numFmtId="0" fontId="26" fillId="0" borderId="0"/>
    <xf numFmtId="0" fontId="26" fillId="0" borderId="0"/>
    <xf numFmtId="0" fontId="26" fillId="0" borderId="0"/>
    <xf numFmtId="9" fontId="26" fillId="0" borderId="0" applyBorder="0" applyProtection="0"/>
  </cellStyleXfs>
  <cellXfs count="149">
    <xf numFmtId="0" fontId="0" fillId="0" borderId="0" xfId="0"/>
    <xf numFmtId="0" fontId="2" fillId="4" borderId="1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 wrapText="1"/>
    </xf>
    <xf numFmtId="0" fontId="1" fillId="0" borderId="0" xfId="1" applyBorder="1" applyAlignment="1" applyProtection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167" fontId="2" fillId="4" borderId="1" xfId="0" applyNumberFormat="1" applyFont="1" applyFill="1" applyBorder="1" applyAlignment="1">
      <alignment horizontal="center" vertical="center" wrapText="1"/>
    </xf>
    <xf numFmtId="10" fontId="2" fillId="4" borderId="1" xfId="0" applyNumberFormat="1" applyFont="1" applyFill="1" applyBorder="1" applyAlignment="1">
      <alignment horizontal="center" vertical="center" wrapText="1"/>
    </xf>
    <xf numFmtId="3" fontId="2" fillId="4" borderId="1" xfId="0" applyNumberFormat="1" applyFont="1" applyFill="1" applyBorder="1" applyAlignment="1">
      <alignment horizontal="center" vertical="center" wrapText="1"/>
    </xf>
    <xf numFmtId="167" fontId="2" fillId="4" borderId="3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9" fontId="2" fillId="4" borderId="3" xfId="0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165" fontId="13" fillId="0" borderId="1" xfId="0" applyNumberFormat="1" applyFont="1" applyBorder="1" applyAlignment="1">
      <alignment horizontal="center" vertical="center" wrapText="1"/>
    </xf>
    <xf numFmtId="4" fontId="13" fillId="0" borderId="1" xfId="0" applyNumberFormat="1" applyFont="1" applyBorder="1" applyAlignment="1">
      <alignment horizontal="center" vertical="center" wrapText="1"/>
    </xf>
    <xf numFmtId="2" fontId="14" fillId="0" borderId="0" xfId="0" applyNumberFormat="1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2" fontId="13" fillId="0" borderId="0" xfId="0" applyNumberFormat="1" applyFont="1" applyAlignment="1">
      <alignment horizontal="center" vertical="center" wrapText="1"/>
    </xf>
    <xf numFmtId="168" fontId="2" fillId="0" borderId="0" xfId="0" applyNumberFormat="1" applyFont="1" applyAlignment="1">
      <alignment horizontal="center" vertical="center" wrapText="1"/>
    </xf>
    <xf numFmtId="165" fontId="13" fillId="4" borderId="1" xfId="0" applyNumberFormat="1" applyFont="1" applyFill="1" applyBorder="1" applyAlignment="1">
      <alignment horizontal="center" vertical="center" wrapText="1"/>
    </xf>
    <xf numFmtId="4" fontId="13" fillId="4" borderId="1" xfId="0" applyNumberFormat="1" applyFont="1" applyFill="1" applyBorder="1" applyAlignment="1">
      <alignment horizontal="center" vertical="center" wrapText="1"/>
    </xf>
    <xf numFmtId="2" fontId="2" fillId="0" borderId="0" xfId="0" applyNumberFormat="1" applyFont="1" applyAlignment="1">
      <alignment horizontal="center" vertical="center" wrapText="1"/>
    </xf>
    <xf numFmtId="165" fontId="13" fillId="0" borderId="0" xfId="0" applyNumberFormat="1" applyFont="1" applyAlignment="1">
      <alignment horizontal="center" vertical="center" wrapText="1"/>
    </xf>
    <xf numFmtId="4" fontId="13" fillId="0" borderId="0" xfId="0" applyNumberFormat="1" applyFont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167" fontId="2" fillId="0" borderId="0" xfId="0" applyNumberFormat="1" applyFont="1" applyAlignment="1">
      <alignment horizontal="center" vertical="center" wrapText="1"/>
    </xf>
    <xf numFmtId="9" fontId="2" fillId="0" borderId="0" xfId="0" applyNumberFormat="1" applyFont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9" fontId="14" fillId="0" borderId="0" xfId="0" applyNumberFormat="1" applyFont="1" applyAlignment="1">
      <alignment horizontal="center" vertical="center" wrapText="1"/>
    </xf>
    <xf numFmtId="4" fontId="14" fillId="0" borderId="0" xfId="0" applyNumberFormat="1" applyFont="1" applyAlignment="1">
      <alignment horizontal="center" vertical="center" wrapText="1"/>
    </xf>
    <xf numFmtId="165" fontId="13" fillId="7" borderId="1" xfId="0" applyNumberFormat="1" applyFont="1" applyFill="1" applyBorder="1" applyAlignment="1">
      <alignment horizontal="center" vertical="center" wrapText="1"/>
    </xf>
    <xf numFmtId="4" fontId="13" fillId="7" borderId="1" xfId="0" applyNumberFormat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 vertical="center" wrapText="1"/>
    </xf>
    <xf numFmtId="165" fontId="13" fillId="2" borderId="0" xfId="0" applyNumberFormat="1" applyFont="1" applyFill="1" applyAlignment="1">
      <alignment horizontal="center" vertical="center" wrapText="1"/>
    </xf>
    <xf numFmtId="4" fontId="13" fillId="2" borderId="0" xfId="0" applyNumberFormat="1" applyFont="1" applyFill="1" applyAlignment="1">
      <alignment horizontal="center" vertical="center" wrapText="1"/>
    </xf>
    <xf numFmtId="2" fontId="2" fillId="2" borderId="0" xfId="0" applyNumberFormat="1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4" fontId="13" fillId="3" borderId="1" xfId="0" applyNumberFormat="1" applyFont="1" applyFill="1" applyBorder="1" applyAlignment="1">
      <alignment horizontal="center" vertical="center" wrapText="1"/>
    </xf>
    <xf numFmtId="9" fontId="3" fillId="8" borderId="1" xfId="0" applyNumberFormat="1" applyFont="1" applyFill="1" applyBorder="1" applyAlignment="1">
      <alignment horizontal="center" vertical="center" wrapText="1"/>
    </xf>
    <xf numFmtId="2" fontId="3" fillId="3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10" fontId="10" fillId="2" borderId="1" xfId="0" applyNumberFormat="1" applyFont="1" applyFill="1" applyBorder="1" applyAlignment="1">
      <alignment horizontal="center" vertical="center" wrapText="1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10" fontId="2" fillId="3" borderId="1" xfId="0" applyNumberFormat="1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49" fontId="13" fillId="3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13" fillId="0" borderId="5" xfId="0" applyNumberFormat="1" applyFont="1" applyBorder="1" applyAlignment="1">
      <alignment horizontal="center" vertical="center" wrapText="1"/>
    </xf>
    <xf numFmtId="169" fontId="2" fillId="2" borderId="1" xfId="0" applyNumberFormat="1" applyFont="1" applyFill="1" applyBorder="1" applyAlignment="1">
      <alignment horizontal="center" vertical="center" wrapText="1"/>
    </xf>
    <xf numFmtId="169" fontId="13" fillId="2" borderId="1" xfId="0" applyNumberFormat="1" applyFont="1" applyFill="1" applyBorder="1" applyAlignment="1">
      <alignment horizontal="center" vertical="center" wrapText="1"/>
    </xf>
    <xf numFmtId="10" fontId="3" fillId="3" borderId="1" xfId="0" applyNumberFormat="1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2" fillId="10" borderId="1" xfId="0" applyFont="1" applyFill="1" applyBorder="1" applyAlignment="1">
      <alignment horizontal="center" vertical="center" wrapText="1"/>
    </xf>
    <xf numFmtId="4" fontId="2" fillId="10" borderId="1" xfId="0" applyNumberFormat="1" applyFont="1" applyFill="1" applyBorder="1" applyAlignment="1">
      <alignment horizontal="center" vertical="center" wrapText="1"/>
    </xf>
    <xf numFmtId="4" fontId="13" fillId="10" borderId="1" xfId="0" applyNumberFormat="1" applyFont="1" applyFill="1" applyBorder="1" applyAlignment="1">
      <alignment horizontal="center" vertical="center" wrapText="1"/>
    </xf>
    <xf numFmtId="0" fontId="26" fillId="0" borderId="0" xfId="4"/>
    <xf numFmtId="0" fontId="24" fillId="12" borderId="1" xfId="4" applyFont="1" applyFill="1" applyBorder="1" applyAlignment="1">
      <alignment horizontal="center" vertical="center" wrapText="1"/>
    </xf>
    <xf numFmtId="0" fontId="23" fillId="12" borderId="1" xfId="4" applyFont="1" applyFill="1" applyBorder="1" applyAlignment="1">
      <alignment horizontal="center" vertical="center" wrapText="1"/>
    </xf>
    <xf numFmtId="0" fontId="0" fillId="0" borderId="1" xfId="4" applyFont="1" applyBorder="1"/>
    <xf numFmtId="0" fontId="0" fillId="0" borderId="1" xfId="4" applyFont="1" applyBorder="1" applyAlignment="1">
      <alignment horizontal="center"/>
    </xf>
    <xf numFmtId="164" fontId="26" fillId="0" borderId="1" xfId="4" applyNumberFormat="1" applyBorder="1"/>
    <xf numFmtId="0" fontId="26" fillId="0" borderId="1" xfId="4" applyBorder="1" applyAlignment="1">
      <alignment horizontal="center"/>
    </xf>
    <xf numFmtId="0" fontId="23" fillId="0" borderId="1" xfId="4" applyFont="1" applyBorder="1" applyAlignment="1">
      <alignment horizontal="center"/>
    </xf>
    <xf numFmtId="164" fontId="23" fillId="0" borderId="1" xfId="4" applyNumberFormat="1" applyFont="1" applyBorder="1"/>
    <xf numFmtId="170" fontId="26" fillId="0" borderId="0" xfId="4" applyNumberFormat="1"/>
    <xf numFmtId="0" fontId="25" fillId="0" borderId="0" xfId="4" applyFont="1"/>
    <xf numFmtId="0" fontId="0" fillId="13" borderId="1" xfId="4" applyFont="1" applyFill="1" applyBorder="1"/>
    <xf numFmtId="0" fontId="0" fillId="13" borderId="1" xfId="4" applyFont="1" applyFill="1" applyBorder="1" applyAlignment="1">
      <alignment horizontal="center"/>
    </xf>
    <xf numFmtId="164" fontId="26" fillId="13" borderId="1" xfId="4" applyNumberFormat="1" applyFill="1" applyBorder="1"/>
    <xf numFmtId="0" fontId="26" fillId="13" borderId="1" xfId="4" applyFill="1" applyBorder="1" applyAlignment="1">
      <alignment horizontal="center"/>
    </xf>
    <xf numFmtId="0" fontId="2" fillId="10" borderId="1" xfId="0" applyFont="1" applyFill="1" applyBorder="1" applyAlignment="1">
      <alignment horizontal="left" vertical="center" wrapText="1"/>
    </xf>
    <xf numFmtId="0" fontId="13" fillId="10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13" fillId="7" borderId="1" xfId="0" applyFont="1" applyFill="1" applyBorder="1" applyAlignment="1">
      <alignment horizontal="center" vertical="center" wrapText="1"/>
    </xf>
    <xf numFmtId="0" fontId="2" fillId="10" borderId="1" xfId="0" applyFont="1" applyFill="1" applyBorder="1" applyAlignment="1">
      <alignment horizontal="center" vertical="center" wrapText="1"/>
    </xf>
    <xf numFmtId="0" fontId="3" fillId="10" borderId="1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10" fontId="3" fillId="0" borderId="1" xfId="0" applyNumberFormat="1" applyFont="1" applyBorder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  <xf numFmtId="0" fontId="10" fillId="0" borderId="9" xfId="0" applyFont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13" fillId="0" borderId="5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left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3" fillId="8" borderId="1" xfId="0" applyFont="1" applyFill="1" applyBorder="1" applyAlignment="1">
      <alignment vertical="top" wrapText="1"/>
    </xf>
    <xf numFmtId="2" fontId="2" fillId="0" borderId="1" xfId="0" applyNumberFormat="1" applyFont="1" applyBorder="1" applyAlignment="1">
      <alignment horizontal="center" vertical="center" wrapText="1"/>
    </xf>
    <xf numFmtId="0" fontId="15" fillId="0" borderId="7" xfId="0" applyFont="1" applyBorder="1" applyAlignment="1">
      <alignment horizontal="left" vertical="center" wrapText="1"/>
    </xf>
    <xf numFmtId="167" fontId="2" fillId="0" borderId="1" xfId="0" applyNumberFormat="1" applyFont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5" fillId="0" borderId="9" xfId="0" applyFont="1" applyBorder="1" applyAlignment="1">
      <alignment horizontal="left" vertical="center" wrapText="1"/>
    </xf>
    <xf numFmtId="0" fontId="15" fillId="0" borderId="7" xfId="0" applyFont="1" applyBorder="1" applyAlignment="1">
      <alignment horizontal="justify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2" fillId="4" borderId="3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3" fillId="0" borderId="10" xfId="0" applyFont="1" applyBorder="1" applyAlignment="1">
      <alignment horizontal="left" vertical="center"/>
    </xf>
    <xf numFmtId="0" fontId="2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4" fontId="2" fillId="0" borderId="10" xfId="0" applyNumberFormat="1" applyFont="1" applyBorder="1" applyAlignment="1">
      <alignment horizontal="center" vertical="center" wrapText="1"/>
    </xf>
    <xf numFmtId="166" fontId="5" fillId="2" borderId="1" xfId="0" applyNumberFormat="1" applyFont="1" applyFill="1" applyBorder="1" applyAlignment="1">
      <alignment horizontal="center" vertical="center" wrapText="1"/>
    </xf>
    <xf numFmtId="0" fontId="23" fillId="11" borderId="1" xfId="4" applyFont="1" applyFill="1" applyBorder="1" applyAlignment="1">
      <alignment horizontal="center"/>
    </xf>
    <xf numFmtId="0" fontId="23" fillId="0" borderId="1" xfId="4" applyFont="1" applyBorder="1" applyAlignment="1">
      <alignment horizontal="right"/>
    </xf>
  </cellXfs>
  <cellStyles count="8">
    <cellStyle name="Hiperlink" xfId="1" builtinId="8"/>
    <cellStyle name="Hiperlink 2" xfId="2" xr:uid="{00000000-0005-0000-0000-000001000000}"/>
    <cellStyle name="Moeda 2" xfId="3" xr:uid="{00000000-0005-0000-0000-000002000000}"/>
    <cellStyle name="Normal" xfId="0" builtinId="0"/>
    <cellStyle name="Normal 2" xfId="4" xr:uid="{00000000-0005-0000-0000-000004000000}"/>
    <cellStyle name="Normal 2 2" xfId="5" xr:uid="{00000000-0005-0000-0000-000005000000}"/>
    <cellStyle name="Normal 3" xfId="6" xr:uid="{00000000-0005-0000-0000-000006000000}"/>
    <cellStyle name="Porcentagem 2" xfId="7" xr:uid="{00000000-0005-0000-0000-000007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9D9D9"/>
      <rgbColor rgb="FF808080"/>
      <rgbColor rgb="FF9999FF"/>
      <rgbColor rgb="FF993366"/>
      <rgbColor rgb="FFFFF2CC"/>
      <rgbColor rgb="FFD6DCE5"/>
      <rgbColor rgb="FF660066"/>
      <rgbColor rgb="FFFF8080"/>
      <rgbColor rgb="FF0563C1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BDBDB"/>
      <rgbColor rgb="FFC5E0B4"/>
      <rgbColor rgb="FFFFE699"/>
      <rgbColor rgb="FF95B3D7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5A5A5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2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rhpaefs01\deplan\AAAA\INFORMACOES%20EXPEDIENTES%20SPI%20PROA\EXPEDIENTE%20209921400167%20SEFAZ%20SERVICOS%20GERAIS\EXPEDIENTE%20209921400167%20SEFAZ%20SERVICOS%20GERAIS%20PLANILHAS%20DE%20CUSTO%20E%20FORMACAO%20DE%20PRECO%20RETIFICADA%20IMPUGNACA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lagpaefs02.seplag.intra.rs.gov.br\Direcao\1PLANILHAS%20DE%20FORMACAO%20DE%20PRECO\EPESQ\DAER%20Manut%20Predial%200000960435166\DAER%20Manut%20Predial%2096043516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LETRICISTA"/>
      <sheetName val="SUPERVISOR"/>
      <sheetName val="PEDREI MARC PINTOR"/>
      <sheetName val="HIDRAULICO"/>
      <sheetName val="SERVENTE MANUTENCAO"/>
      <sheetName val="TEC TELEF CLIMAT REFRIG"/>
      <sheetName val="postos"/>
      <sheetName val="Plan4"/>
      <sheetName val="Plan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IDRAULICO"/>
      <sheetName val="ELETRICISTA"/>
      <sheetName val="PEDREIRO MARCENEIRO CARPINT"/>
      <sheetName val="JARDINEIRO"/>
      <sheetName val="SERVENTE (AUX PRODUCAO)"/>
      <sheetName val="MECANICO_REFRIGERACAO"/>
      <sheetName val="PINTOR"/>
      <sheetName val="RESUMO"/>
      <sheetName val="postos"/>
      <sheetName val="Plan4"/>
      <sheetName val="Plan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173"/>
  <sheetViews>
    <sheetView view="pageBreakPreview" topLeftCell="A10" zoomScale="145" zoomScaleNormal="130" zoomScaleSheetLayoutView="145" zoomScalePageLayoutView="130" workbookViewId="0">
      <selection activeCell="D6" sqref="D6:F8"/>
    </sheetView>
  </sheetViews>
  <sheetFormatPr defaultColWidth="9.140625" defaultRowHeight="11.25" x14ac:dyDescent="0.25"/>
  <cols>
    <col min="1" max="1" width="2.85546875" style="7" customWidth="1"/>
    <col min="2" max="4" width="11.28515625" style="7" customWidth="1"/>
    <col min="5" max="5" width="12.140625" style="7" customWidth="1"/>
    <col min="6" max="6" width="11.28515625" style="7" customWidth="1"/>
    <col min="7" max="7" width="18.85546875" style="7" customWidth="1"/>
    <col min="8" max="8" width="9.28515625" style="7" customWidth="1"/>
    <col min="9" max="9" width="11.7109375" style="7" customWidth="1"/>
    <col min="10" max="10" width="11.140625" style="8" customWidth="1"/>
    <col min="11" max="11" width="10" style="7" customWidth="1"/>
    <col min="12" max="12" width="9.140625" style="7"/>
    <col min="13" max="15" width="22.28515625" style="7" customWidth="1"/>
    <col min="16" max="16384" width="9.140625" style="7"/>
  </cols>
  <sheetData>
    <row r="1" spans="1:11" ht="27.75" customHeight="1" x14ac:dyDescent="0.25">
      <c r="A1" s="134" t="s">
        <v>0</v>
      </c>
      <c r="B1" s="134"/>
      <c r="C1" s="134"/>
      <c r="D1" s="134"/>
      <c r="E1" s="134"/>
      <c r="F1" s="134"/>
      <c r="G1" s="134"/>
      <c r="H1" s="134"/>
      <c r="I1" s="134"/>
      <c r="K1" s="9"/>
    </row>
    <row r="2" spans="1:11" ht="22.5" customHeight="1" x14ac:dyDescent="0.25">
      <c r="A2" s="134" t="s">
        <v>1</v>
      </c>
      <c r="B2" s="134"/>
      <c r="C2" s="135" t="s">
        <v>209</v>
      </c>
      <c r="D2" s="135"/>
      <c r="E2" s="136" t="s">
        <v>2</v>
      </c>
      <c r="F2" s="136"/>
      <c r="G2" s="136"/>
      <c r="H2" s="136"/>
      <c r="I2" s="136"/>
    </row>
    <row r="3" spans="1:11" ht="11.25" customHeight="1" x14ac:dyDescent="0.25">
      <c r="A3" s="134" t="s">
        <v>3</v>
      </c>
      <c r="B3" s="134"/>
      <c r="C3" s="10"/>
      <c r="D3" s="11"/>
      <c r="E3" s="12" t="s">
        <v>4</v>
      </c>
      <c r="F3" s="10"/>
      <c r="G3" s="11"/>
      <c r="H3" s="11"/>
      <c r="I3" s="11"/>
    </row>
    <row r="4" spans="1:11" ht="4.5" customHeight="1" x14ac:dyDescent="0.25"/>
    <row r="5" spans="1:11" ht="18.75" customHeight="1" x14ac:dyDescent="0.25">
      <c r="A5" s="120" t="s">
        <v>5</v>
      </c>
      <c r="B5" s="120"/>
      <c r="C5" s="120"/>
      <c r="D5" s="137" t="s">
        <v>193</v>
      </c>
      <c r="E5" s="137"/>
      <c r="F5" s="137"/>
      <c r="G5" s="138" t="str">
        <f>IF(D6="12x36","Regime de trabalho:","Quantidade de HORAS/MÊS")</f>
        <v>Quantidade de HORAS/MÊS</v>
      </c>
      <c r="H5" s="138"/>
      <c r="I5" s="139">
        <f>IF(D6="12x36",D6,5*D6)</f>
        <v>200</v>
      </c>
    </row>
    <row r="6" spans="1:11" ht="18.75" customHeight="1" x14ac:dyDescent="0.25">
      <c r="A6" s="120" t="str">
        <f>IF(D6="12x36","Regime de trabalho:","Regime de trabalho (horas semanais):")</f>
        <v>Regime de trabalho (horas semanais):</v>
      </c>
      <c r="B6" s="120"/>
      <c r="C6" s="120"/>
      <c r="D6" s="120">
        <v>40</v>
      </c>
      <c r="E6" s="120"/>
      <c r="F6" s="120"/>
      <c r="G6" s="138"/>
      <c r="H6" s="138"/>
      <c r="I6" s="139"/>
    </row>
    <row r="7" spans="1:11" ht="22.5" customHeight="1" x14ac:dyDescent="0.25">
      <c r="A7" s="120" t="s">
        <v>6</v>
      </c>
      <c r="B7" s="120"/>
      <c r="C7" s="120"/>
      <c r="D7" s="95" t="s">
        <v>212</v>
      </c>
      <c r="E7" s="95"/>
      <c r="F7" s="95"/>
      <c r="G7" s="131" t="s">
        <v>7</v>
      </c>
      <c r="H7" s="131"/>
      <c r="I7" s="133">
        <v>0.4</v>
      </c>
    </row>
    <row r="8" spans="1:11" ht="22.5" customHeight="1" x14ac:dyDescent="0.25">
      <c r="A8" s="120" t="s">
        <v>8</v>
      </c>
      <c r="B8" s="120"/>
      <c r="C8" s="120"/>
      <c r="D8" s="95" t="s">
        <v>212</v>
      </c>
      <c r="E8" s="95"/>
      <c r="F8" s="95"/>
      <c r="G8" s="131"/>
      <c r="H8" s="131"/>
      <c r="I8" s="133"/>
    </row>
    <row r="9" spans="1:11" ht="24.75" customHeight="1" x14ac:dyDescent="0.25">
      <c r="A9" s="120" t="s">
        <v>9</v>
      </c>
      <c r="B9" s="120"/>
      <c r="C9" s="120"/>
      <c r="D9" s="120" t="s">
        <v>211</v>
      </c>
      <c r="E9" s="120"/>
      <c r="F9" s="120"/>
      <c r="G9" s="131" t="s">
        <v>10</v>
      </c>
      <c r="H9" s="131"/>
      <c r="I9" s="3" t="s">
        <v>11</v>
      </c>
    </row>
    <row r="10" spans="1:11" ht="32.25" customHeight="1" x14ac:dyDescent="0.25">
      <c r="A10" s="132" t="s">
        <v>12</v>
      </c>
      <c r="B10" s="132"/>
      <c r="C10" s="132"/>
      <c r="D10" s="132"/>
      <c r="E10" s="132"/>
      <c r="F10" s="132"/>
      <c r="G10" s="4" t="s">
        <v>13</v>
      </c>
      <c r="H10" s="1">
        <v>200</v>
      </c>
      <c r="I10" s="13">
        <v>7496.02</v>
      </c>
    </row>
    <row r="11" spans="1:11" ht="11.25" customHeight="1" x14ac:dyDescent="0.25">
      <c r="A11" s="110" t="s">
        <v>14</v>
      </c>
      <c r="B11" s="110"/>
      <c r="C11" s="110"/>
      <c r="D11" s="110"/>
      <c r="E11" s="110"/>
      <c r="F11" s="110"/>
      <c r="G11" s="1" t="str">
        <f>D9</f>
        <v>Araricá/RS</v>
      </c>
      <c r="H11" s="1" t="s">
        <v>15</v>
      </c>
      <c r="I11" s="14">
        <v>0.02</v>
      </c>
    </row>
    <row r="12" spans="1:11" ht="15" customHeight="1" x14ac:dyDescent="0.25">
      <c r="A12" s="110" t="s">
        <v>16</v>
      </c>
      <c r="B12" s="110"/>
      <c r="C12" s="110"/>
      <c r="D12" s="110"/>
      <c r="E12" s="110"/>
      <c r="F12" s="110"/>
      <c r="G12" s="129" t="s">
        <v>17</v>
      </c>
      <c r="H12" s="1" t="s">
        <v>18</v>
      </c>
      <c r="I12" s="13"/>
    </row>
    <row r="13" spans="1:11" x14ac:dyDescent="0.25">
      <c r="A13" s="110"/>
      <c r="B13" s="110"/>
      <c r="C13" s="110"/>
      <c r="D13" s="110"/>
      <c r="E13" s="110"/>
      <c r="F13" s="110"/>
      <c r="G13" s="129"/>
      <c r="H13" s="1" t="s">
        <v>19</v>
      </c>
      <c r="I13" s="15">
        <v>22</v>
      </c>
    </row>
    <row r="14" spans="1:11" x14ac:dyDescent="0.25">
      <c r="A14" s="110"/>
      <c r="B14" s="110"/>
      <c r="C14" s="110"/>
      <c r="D14" s="110"/>
      <c r="E14" s="110"/>
      <c r="F14" s="110"/>
      <c r="G14" s="129"/>
      <c r="H14" s="1" t="s">
        <v>20</v>
      </c>
      <c r="I14" s="3"/>
    </row>
    <row r="15" spans="1:11" ht="11.25" customHeight="1" x14ac:dyDescent="0.25">
      <c r="A15" s="110" t="s">
        <v>21</v>
      </c>
      <c r="B15" s="110"/>
      <c r="C15" s="110"/>
      <c r="D15" s="110"/>
      <c r="E15" s="110"/>
      <c r="F15" s="110"/>
      <c r="G15" s="129" t="s">
        <v>17</v>
      </c>
      <c r="H15" s="1" t="s">
        <v>18</v>
      </c>
      <c r="I15" s="13"/>
    </row>
    <row r="16" spans="1:11" ht="11.25" customHeight="1" x14ac:dyDescent="0.25">
      <c r="A16" s="110"/>
      <c r="B16" s="110"/>
      <c r="C16" s="110"/>
      <c r="D16" s="110"/>
      <c r="E16" s="110"/>
      <c r="F16" s="110"/>
      <c r="G16" s="129"/>
      <c r="H16" s="1" t="s">
        <v>19</v>
      </c>
      <c r="I16" s="15">
        <v>22</v>
      </c>
    </row>
    <row r="17" spans="1:9" x14ac:dyDescent="0.25">
      <c r="A17" s="110"/>
      <c r="B17" s="110"/>
      <c r="C17" s="110"/>
      <c r="D17" s="110"/>
      <c r="E17" s="110"/>
      <c r="F17" s="110"/>
      <c r="G17" s="129"/>
      <c r="H17" s="1" t="s">
        <v>20</v>
      </c>
      <c r="I17" s="3"/>
    </row>
    <row r="18" spans="1:9" ht="11.25" customHeight="1" x14ac:dyDescent="0.25">
      <c r="A18" s="110" t="s">
        <v>192</v>
      </c>
      <c r="B18" s="110"/>
      <c r="C18" s="110"/>
      <c r="D18" s="110"/>
      <c r="E18" s="110"/>
      <c r="F18" s="110"/>
      <c r="G18" s="129" t="s">
        <v>17</v>
      </c>
      <c r="H18" s="1" t="s">
        <v>18</v>
      </c>
      <c r="I18" s="13"/>
    </row>
    <row r="19" spans="1:9" x14ac:dyDescent="0.25">
      <c r="A19" s="110"/>
      <c r="B19" s="110"/>
      <c r="C19" s="110"/>
      <c r="D19" s="110"/>
      <c r="E19" s="110"/>
      <c r="F19" s="110"/>
      <c r="G19" s="129"/>
      <c r="H19" s="1" t="s">
        <v>191</v>
      </c>
      <c r="I19" s="15">
        <v>1</v>
      </c>
    </row>
    <row r="20" spans="1:9" x14ac:dyDescent="0.25">
      <c r="A20" s="110"/>
      <c r="B20" s="110"/>
      <c r="C20" s="110"/>
      <c r="D20" s="110"/>
      <c r="E20" s="110"/>
      <c r="F20" s="110"/>
      <c r="G20" s="129"/>
      <c r="H20" s="1" t="s">
        <v>20</v>
      </c>
      <c r="I20" s="3"/>
    </row>
    <row r="21" spans="1:9" ht="36" customHeight="1" x14ac:dyDescent="0.25">
      <c r="A21" s="130" t="s">
        <v>186</v>
      </c>
      <c r="B21" s="130"/>
      <c r="C21" s="130"/>
      <c r="D21" s="130"/>
      <c r="E21" s="130"/>
      <c r="F21" s="130"/>
      <c r="G21" s="5" t="s">
        <v>17</v>
      </c>
      <c r="H21" s="5" t="s">
        <v>23</v>
      </c>
      <c r="I21" s="16"/>
    </row>
    <row r="22" spans="1:9" ht="22.5" customHeight="1" x14ac:dyDescent="0.25">
      <c r="A22" s="109" t="s">
        <v>213</v>
      </c>
      <c r="B22" s="109"/>
      <c r="C22" s="109"/>
      <c r="D22" s="109"/>
      <c r="E22" s="109"/>
      <c r="F22" s="109"/>
      <c r="G22" s="5"/>
      <c r="H22" s="5" t="s">
        <v>25</v>
      </c>
      <c r="I22" s="18" t="s">
        <v>11</v>
      </c>
    </row>
    <row r="23" spans="1:9" ht="34.5" customHeight="1" x14ac:dyDescent="0.25">
      <c r="A23" s="109" t="s">
        <v>26</v>
      </c>
      <c r="B23" s="109"/>
      <c r="C23" s="109"/>
      <c r="D23" s="109"/>
      <c r="E23" s="109"/>
      <c r="F23" s="109"/>
      <c r="G23" s="1" t="s">
        <v>214</v>
      </c>
      <c r="H23" s="1" t="s">
        <v>27</v>
      </c>
      <c r="I23" s="13">
        <v>1610.13</v>
      </c>
    </row>
    <row r="24" spans="1:9" ht="15" customHeight="1" x14ac:dyDescent="0.25">
      <c r="A24" s="109" t="s">
        <v>28</v>
      </c>
      <c r="B24" s="109"/>
      <c r="C24" s="109"/>
      <c r="D24" s="109"/>
      <c r="E24" s="109"/>
      <c r="F24" s="109"/>
      <c r="G24" s="5"/>
      <c r="H24" s="19" t="s">
        <v>29</v>
      </c>
      <c r="I24" s="20" t="s">
        <v>11</v>
      </c>
    </row>
    <row r="25" spans="1:9" ht="15" customHeight="1" x14ac:dyDescent="0.25">
      <c r="A25" s="109"/>
      <c r="B25" s="109"/>
      <c r="C25" s="109"/>
      <c r="D25" s="109"/>
      <c r="E25" s="109"/>
      <c r="F25" s="109"/>
      <c r="G25" s="5"/>
      <c r="H25" s="21" t="s">
        <v>30</v>
      </c>
      <c r="I25" s="3" t="s">
        <v>11</v>
      </c>
    </row>
    <row r="26" spans="1:9" ht="26.25" customHeight="1" x14ac:dyDescent="0.25">
      <c r="A26" s="109" t="s">
        <v>31</v>
      </c>
      <c r="B26" s="109"/>
      <c r="C26" s="109"/>
      <c r="D26" s="109"/>
      <c r="E26" s="109"/>
      <c r="F26" s="109"/>
      <c r="G26" s="5"/>
      <c r="H26" s="1" t="s">
        <v>29</v>
      </c>
      <c r="I26" s="20" t="s">
        <v>11</v>
      </c>
    </row>
    <row r="27" spans="1:9" ht="35.25" customHeight="1" x14ac:dyDescent="0.25">
      <c r="A27" s="109" t="s">
        <v>32</v>
      </c>
      <c r="B27" s="109"/>
      <c r="C27" s="109"/>
      <c r="D27" s="109"/>
      <c r="E27" s="109"/>
      <c r="F27" s="109"/>
      <c r="G27" s="1"/>
      <c r="H27" s="4" t="s">
        <v>25</v>
      </c>
      <c r="I27" s="3">
        <v>0.1</v>
      </c>
    </row>
    <row r="28" spans="1:9" ht="4.5" customHeight="1" x14ac:dyDescent="0.25"/>
    <row r="29" spans="1:9" ht="17.25" customHeight="1" x14ac:dyDescent="0.25">
      <c r="A29" s="94" t="s">
        <v>33</v>
      </c>
      <c r="B29" s="94"/>
      <c r="C29" s="94"/>
      <c r="D29" s="94"/>
      <c r="E29" s="94"/>
      <c r="F29" s="94"/>
      <c r="G29" s="94"/>
      <c r="H29" s="94"/>
      <c r="I29" s="94"/>
    </row>
    <row r="30" spans="1:9" ht="33.75" customHeight="1" x14ac:dyDescent="0.25">
      <c r="A30" s="22" t="s">
        <v>34</v>
      </c>
      <c r="B30" s="116" t="s">
        <v>35</v>
      </c>
      <c r="C30" s="116"/>
      <c r="D30" s="116"/>
      <c r="E30" s="116"/>
      <c r="F30" s="116"/>
      <c r="G30" s="116"/>
      <c r="H30" s="22" t="s">
        <v>36</v>
      </c>
      <c r="I30" s="22" t="s">
        <v>37</v>
      </c>
    </row>
    <row r="31" spans="1:9" ht="15" customHeight="1" x14ac:dyDescent="0.25">
      <c r="A31" s="17">
        <v>1</v>
      </c>
      <c r="B31" s="95" t="s">
        <v>38</v>
      </c>
      <c r="C31" s="95"/>
      <c r="D31" s="95"/>
      <c r="E31" s="95"/>
      <c r="F31" s="95"/>
      <c r="G31" s="95"/>
      <c r="H31" s="23">
        <f t="shared" ref="H31:H39" si="0">I31/$I$40</f>
        <v>0.92087883252138314</v>
      </c>
      <c r="I31" s="24">
        <f>IF(D6="12x36",I10,I10/H10*I5)</f>
        <v>7496.02</v>
      </c>
    </row>
    <row r="32" spans="1:9" ht="15" customHeight="1" x14ac:dyDescent="0.25">
      <c r="A32" s="17">
        <f t="shared" ref="A32:A39" si="1">A31+1</f>
        <v>2</v>
      </c>
      <c r="B32" s="95" t="s">
        <v>39</v>
      </c>
      <c r="C32" s="95"/>
      <c r="D32" s="95"/>
      <c r="E32" s="95"/>
      <c r="F32" s="95"/>
      <c r="G32" s="95"/>
      <c r="H32" s="23">
        <f t="shared" si="0"/>
        <v>0</v>
      </c>
      <c r="I32" s="24">
        <f>IF(I9=30%,I31*I9,0)</f>
        <v>0</v>
      </c>
    </row>
    <row r="33" spans="1:10" ht="15" customHeight="1" x14ac:dyDescent="0.25">
      <c r="A33" s="17">
        <f t="shared" si="1"/>
        <v>3</v>
      </c>
      <c r="B33" s="95" t="s">
        <v>40</v>
      </c>
      <c r="C33" s="95"/>
      <c r="D33" s="95"/>
      <c r="E33" s="95"/>
      <c r="F33" s="95"/>
      <c r="G33" s="95"/>
      <c r="H33" s="23">
        <f t="shared" si="0"/>
        <v>0</v>
      </c>
      <c r="I33" s="24">
        <f>IF(I7=10%,I23*I7,0)</f>
        <v>0</v>
      </c>
    </row>
    <row r="34" spans="1:10" ht="15" customHeight="1" x14ac:dyDescent="0.25">
      <c r="A34" s="17">
        <f t="shared" si="1"/>
        <v>4</v>
      </c>
      <c r="B34" s="95" t="s">
        <v>41</v>
      </c>
      <c r="C34" s="95"/>
      <c r="D34" s="95"/>
      <c r="E34" s="95"/>
      <c r="F34" s="95"/>
      <c r="G34" s="95"/>
      <c r="H34" s="23">
        <f t="shared" si="0"/>
        <v>0</v>
      </c>
      <c r="I34" s="24">
        <f>IF(I7=20%,I23*I7,0)</f>
        <v>0</v>
      </c>
    </row>
    <row r="35" spans="1:10" ht="15" customHeight="1" x14ac:dyDescent="0.25">
      <c r="A35" s="17">
        <f t="shared" si="1"/>
        <v>5</v>
      </c>
      <c r="B35" s="95" t="s">
        <v>42</v>
      </c>
      <c r="C35" s="95"/>
      <c r="D35" s="95"/>
      <c r="E35" s="95"/>
      <c r="F35" s="95"/>
      <c r="G35" s="95"/>
      <c r="H35" s="23">
        <f t="shared" si="0"/>
        <v>7.9121167478616916E-2</v>
      </c>
      <c r="I35" s="24">
        <f>IF(I7=40%,I23*I7,0)</f>
        <v>644.05200000000013</v>
      </c>
    </row>
    <row r="36" spans="1:10" ht="15" customHeight="1" x14ac:dyDescent="0.25">
      <c r="A36" s="17">
        <f t="shared" si="1"/>
        <v>6</v>
      </c>
      <c r="B36" s="95" t="s">
        <v>184</v>
      </c>
      <c r="C36" s="95"/>
      <c r="D36" s="95"/>
      <c r="E36" s="95"/>
      <c r="F36" s="95"/>
      <c r="G36" s="95"/>
      <c r="H36" s="23">
        <f t="shared" si="0"/>
        <v>0</v>
      </c>
      <c r="I36" s="24">
        <f>IF(I22="Não aplicável",0,I31*I22)</f>
        <v>0</v>
      </c>
    </row>
    <row r="37" spans="1:10" ht="15" customHeight="1" x14ac:dyDescent="0.25">
      <c r="A37" s="17">
        <f t="shared" si="1"/>
        <v>7</v>
      </c>
      <c r="B37" s="95" t="s">
        <v>43</v>
      </c>
      <c r="C37" s="95"/>
      <c r="D37" s="95"/>
      <c r="E37" s="95"/>
      <c r="F37" s="95"/>
      <c r="G37" s="95"/>
      <c r="H37" s="23">
        <f t="shared" si="0"/>
        <v>0</v>
      </c>
      <c r="I37" s="24">
        <f>IF(I24="Não aplicável",0,(I31+I32+I33+I34+I35+I36+I39)/I5*I24*(1+I25))</f>
        <v>0</v>
      </c>
    </row>
    <row r="38" spans="1:10" ht="23.25" customHeight="1" x14ac:dyDescent="0.25">
      <c r="A38" s="17">
        <f t="shared" si="1"/>
        <v>8</v>
      </c>
      <c r="B38" s="95" t="s">
        <v>44</v>
      </c>
      <c r="C38" s="95"/>
      <c r="D38" s="95"/>
      <c r="E38" s="95"/>
      <c r="F38" s="95"/>
      <c r="G38" s="95"/>
      <c r="H38" s="23">
        <f t="shared" si="0"/>
        <v>0</v>
      </c>
      <c r="I38" s="24">
        <f>IF(I24="Não aplicável",0,I24/I13*5*(I10/H10*(1+I25)))</f>
        <v>0</v>
      </c>
    </row>
    <row r="39" spans="1:10" ht="15" customHeight="1" x14ac:dyDescent="0.25">
      <c r="A39" s="17">
        <f t="shared" si="1"/>
        <v>9</v>
      </c>
      <c r="B39" s="128" t="str">
        <f>IF(D6="12x36","Para postos 12x36 os feriados são considerados compensados, conforme parágrafo único, Art. 59-A da CLT","Outros")</f>
        <v>Outros</v>
      </c>
      <c r="C39" s="128"/>
      <c r="D39" s="128"/>
      <c r="E39" s="128"/>
      <c r="F39" s="128"/>
      <c r="G39" s="128"/>
      <c r="H39" s="23">
        <f t="shared" si="0"/>
        <v>0</v>
      </c>
      <c r="I39" s="24">
        <v>0</v>
      </c>
    </row>
    <row r="40" spans="1:10" s="28" customFormat="1" ht="15" customHeight="1" x14ac:dyDescent="0.25">
      <c r="A40" s="113" t="s">
        <v>45</v>
      </c>
      <c r="B40" s="113"/>
      <c r="C40" s="113"/>
      <c r="D40" s="113"/>
      <c r="E40" s="113"/>
      <c r="F40" s="113"/>
      <c r="G40" s="113"/>
      <c r="H40" s="25">
        <f>SUM(H31:H39)</f>
        <v>1</v>
      </c>
      <c r="I40" s="26">
        <f>SUM(I31:I39)</f>
        <v>8140.0720000000001</v>
      </c>
      <c r="J40" s="27"/>
    </row>
    <row r="41" spans="1:10" ht="4.5" customHeight="1" x14ac:dyDescent="0.25"/>
    <row r="42" spans="1:10" ht="33.75" customHeight="1" x14ac:dyDescent="0.25">
      <c r="A42" s="22" t="s">
        <v>46</v>
      </c>
      <c r="B42" s="116" t="s">
        <v>47</v>
      </c>
      <c r="C42" s="116"/>
      <c r="D42" s="116"/>
      <c r="E42" s="116"/>
      <c r="F42" s="116"/>
      <c r="G42" s="116"/>
      <c r="H42" s="22" t="s">
        <v>36</v>
      </c>
      <c r="I42" s="22" t="s">
        <v>37</v>
      </c>
    </row>
    <row r="43" spans="1:10" ht="15" customHeight="1" x14ac:dyDescent="0.25">
      <c r="A43" s="17">
        <v>1</v>
      </c>
      <c r="B43" s="95" t="s">
        <v>48</v>
      </c>
      <c r="C43" s="95"/>
      <c r="D43" s="95"/>
      <c r="E43" s="95"/>
      <c r="F43" s="95"/>
      <c r="G43" s="95"/>
      <c r="H43" s="23">
        <v>0.2</v>
      </c>
      <c r="I43" s="24">
        <f t="shared" ref="I43:I50" si="2">$I$40*H43</f>
        <v>1628.0144</v>
      </c>
    </row>
    <row r="44" spans="1:10" ht="15" customHeight="1" x14ac:dyDescent="0.25">
      <c r="A44" s="17">
        <v>2</v>
      </c>
      <c r="B44" s="95" t="s">
        <v>49</v>
      </c>
      <c r="C44" s="95"/>
      <c r="D44" s="95"/>
      <c r="E44" s="95"/>
      <c r="F44" s="95"/>
      <c r="G44" s="95"/>
      <c r="H44" s="23">
        <v>1.4999999999999999E-2</v>
      </c>
      <c r="I44" s="24">
        <f t="shared" si="2"/>
        <v>122.10108</v>
      </c>
    </row>
    <row r="45" spans="1:10" ht="15" customHeight="1" x14ac:dyDescent="0.25">
      <c r="A45" s="17">
        <v>3</v>
      </c>
      <c r="B45" s="95" t="s">
        <v>50</v>
      </c>
      <c r="C45" s="95"/>
      <c r="D45" s="95"/>
      <c r="E45" s="95"/>
      <c r="F45" s="95"/>
      <c r="G45" s="95"/>
      <c r="H45" s="23">
        <v>0.01</v>
      </c>
      <c r="I45" s="24">
        <f t="shared" si="2"/>
        <v>81.400720000000007</v>
      </c>
    </row>
    <row r="46" spans="1:10" ht="15" customHeight="1" x14ac:dyDescent="0.25">
      <c r="A46" s="17">
        <v>4</v>
      </c>
      <c r="B46" s="95" t="s">
        <v>51</v>
      </c>
      <c r="C46" s="95"/>
      <c r="D46" s="95"/>
      <c r="E46" s="95"/>
      <c r="F46" s="95"/>
      <c r="G46" s="95"/>
      <c r="H46" s="23">
        <v>2E-3</v>
      </c>
      <c r="I46" s="24">
        <f t="shared" si="2"/>
        <v>16.280144</v>
      </c>
    </row>
    <row r="47" spans="1:10" ht="15" customHeight="1" x14ac:dyDescent="0.25">
      <c r="A47" s="17">
        <v>5</v>
      </c>
      <c r="B47" s="95" t="s">
        <v>52</v>
      </c>
      <c r="C47" s="95"/>
      <c r="D47" s="95"/>
      <c r="E47" s="95"/>
      <c r="F47" s="95"/>
      <c r="G47" s="95"/>
      <c r="H47" s="23">
        <v>2.5000000000000001E-2</v>
      </c>
      <c r="I47" s="24">
        <f t="shared" si="2"/>
        <v>203.5018</v>
      </c>
    </row>
    <row r="48" spans="1:10" ht="15" customHeight="1" x14ac:dyDescent="0.25">
      <c r="A48" s="17">
        <v>6</v>
      </c>
      <c r="B48" s="95" t="s">
        <v>53</v>
      </c>
      <c r="C48" s="95"/>
      <c r="D48" s="95"/>
      <c r="E48" s="95"/>
      <c r="F48" s="95"/>
      <c r="G48" s="95"/>
      <c r="H48" s="23">
        <v>0.08</v>
      </c>
      <c r="I48" s="24">
        <f t="shared" si="2"/>
        <v>651.20576000000005</v>
      </c>
    </row>
    <row r="49" spans="1:10" ht="15" customHeight="1" x14ac:dyDescent="0.25">
      <c r="A49" s="17">
        <v>7</v>
      </c>
      <c r="B49" s="95" t="s">
        <v>54</v>
      </c>
      <c r="C49" s="95"/>
      <c r="D49" s="95"/>
      <c r="E49" s="95"/>
      <c r="F49" s="95"/>
      <c r="G49" s="95"/>
      <c r="H49" s="23">
        <v>0.03</v>
      </c>
      <c r="I49" s="24">
        <f t="shared" si="2"/>
        <v>244.20215999999999</v>
      </c>
    </row>
    <row r="50" spans="1:10" ht="15" customHeight="1" x14ac:dyDescent="0.25">
      <c r="A50" s="17">
        <v>8</v>
      </c>
      <c r="B50" s="95" t="s">
        <v>55</v>
      </c>
      <c r="C50" s="95"/>
      <c r="D50" s="95"/>
      <c r="E50" s="95"/>
      <c r="F50" s="95"/>
      <c r="G50" s="95"/>
      <c r="H50" s="23">
        <v>6.0000000000000001E-3</v>
      </c>
      <c r="I50" s="24">
        <f t="shared" si="2"/>
        <v>48.840432</v>
      </c>
    </row>
    <row r="51" spans="1:10" s="28" customFormat="1" ht="15" customHeight="1" x14ac:dyDescent="0.25">
      <c r="A51" s="113" t="s">
        <v>56</v>
      </c>
      <c r="B51" s="113"/>
      <c r="C51" s="113"/>
      <c r="D51" s="113"/>
      <c r="E51" s="113"/>
      <c r="F51" s="113"/>
      <c r="G51" s="113"/>
      <c r="H51" s="25">
        <f>SUM(H43:H50)</f>
        <v>0.3680000000000001</v>
      </c>
      <c r="I51" s="26">
        <f>SUM(I43:I50)</f>
        <v>2995.5464959999999</v>
      </c>
      <c r="J51" s="27"/>
    </row>
    <row r="52" spans="1:10" ht="15" customHeight="1" x14ac:dyDescent="0.25">
      <c r="A52" s="123" t="s">
        <v>57</v>
      </c>
      <c r="B52" s="123"/>
      <c r="C52" s="123"/>
      <c r="D52" s="123"/>
      <c r="E52" s="123"/>
      <c r="F52" s="123"/>
      <c r="G52" s="123"/>
      <c r="H52" s="123"/>
      <c r="I52" s="123"/>
    </row>
    <row r="53" spans="1:10" ht="30.75" customHeight="1" x14ac:dyDescent="0.25">
      <c r="A53" s="127" t="s">
        <v>58</v>
      </c>
      <c r="B53" s="127"/>
      <c r="C53" s="127"/>
      <c r="D53" s="127"/>
      <c r="E53" s="127"/>
      <c r="F53" s="127"/>
      <c r="G53" s="127"/>
      <c r="H53" s="127"/>
      <c r="I53" s="127"/>
    </row>
    <row r="54" spans="1:10" ht="33.75" customHeight="1" x14ac:dyDescent="0.25">
      <c r="A54" s="22" t="s">
        <v>59</v>
      </c>
      <c r="B54" s="116" t="s">
        <v>60</v>
      </c>
      <c r="C54" s="116"/>
      <c r="D54" s="116"/>
      <c r="E54" s="116"/>
      <c r="F54" s="116"/>
      <c r="G54" s="116"/>
      <c r="H54" s="22" t="s">
        <v>36</v>
      </c>
      <c r="I54" s="22" t="s">
        <v>37</v>
      </c>
    </row>
    <row r="55" spans="1:10" ht="15" customHeight="1" x14ac:dyDescent="0.25">
      <c r="A55" s="17">
        <v>1</v>
      </c>
      <c r="B55" s="95" t="s">
        <v>61</v>
      </c>
      <c r="C55" s="95"/>
      <c r="D55" s="95"/>
      <c r="E55" s="95"/>
      <c r="F55" s="95"/>
      <c r="G55" s="95"/>
      <c r="H55" s="23">
        <v>0.119314</v>
      </c>
      <c r="I55" s="24">
        <f t="shared" ref="I55:I62" si="3">$I$40*H55</f>
        <v>971.22455060800007</v>
      </c>
    </row>
    <row r="56" spans="1:10" ht="15" customHeight="1" x14ac:dyDescent="0.25">
      <c r="A56" s="17">
        <v>2</v>
      </c>
      <c r="B56" s="95" t="s">
        <v>62</v>
      </c>
      <c r="C56" s="95"/>
      <c r="D56" s="95"/>
      <c r="E56" s="95"/>
      <c r="F56" s="95"/>
      <c r="G56" s="95"/>
      <c r="H56" s="23">
        <v>2.0479000000000001E-2</v>
      </c>
      <c r="I56" s="24">
        <f t="shared" si="3"/>
        <v>166.70053448800002</v>
      </c>
    </row>
    <row r="57" spans="1:10" ht="15" customHeight="1" x14ac:dyDescent="0.25">
      <c r="A57" s="17">
        <v>3</v>
      </c>
      <c r="B57" s="95" t="s">
        <v>63</v>
      </c>
      <c r="C57" s="95"/>
      <c r="D57" s="95"/>
      <c r="E57" s="95"/>
      <c r="F57" s="95"/>
      <c r="G57" s="95"/>
      <c r="H57" s="23">
        <v>1.2123E-2</v>
      </c>
      <c r="I57" s="24">
        <f t="shared" si="3"/>
        <v>98.682092855999997</v>
      </c>
    </row>
    <row r="58" spans="1:10" ht="15" customHeight="1" x14ac:dyDescent="0.25">
      <c r="A58" s="17">
        <v>4</v>
      </c>
      <c r="B58" s="95" t="s">
        <v>64</v>
      </c>
      <c r="C58" s="95"/>
      <c r="D58" s="95"/>
      <c r="E58" s="95"/>
      <c r="F58" s="95"/>
      <c r="G58" s="95"/>
      <c r="H58" s="23">
        <v>0</v>
      </c>
      <c r="I58" s="24">
        <f t="shared" si="3"/>
        <v>0</v>
      </c>
    </row>
    <row r="59" spans="1:10" ht="15" customHeight="1" x14ac:dyDescent="0.25">
      <c r="A59" s="17">
        <v>5</v>
      </c>
      <c r="B59" s="95" t="s">
        <v>65</v>
      </c>
      <c r="C59" s="95"/>
      <c r="D59" s="95"/>
      <c r="E59" s="95"/>
      <c r="F59" s="95"/>
      <c r="G59" s="95"/>
      <c r="H59" s="23">
        <v>1.74E-4</v>
      </c>
      <c r="I59" s="24">
        <f t="shared" si="3"/>
        <v>1.4163725280000001</v>
      </c>
    </row>
    <row r="60" spans="1:10" ht="15" customHeight="1" x14ac:dyDescent="0.25">
      <c r="A60" s="17">
        <v>6</v>
      </c>
      <c r="B60" s="95" t="s">
        <v>66</v>
      </c>
      <c r="C60" s="95"/>
      <c r="D60" s="95"/>
      <c r="E60" s="95"/>
      <c r="F60" s="95"/>
      <c r="G60" s="95"/>
      <c r="H60" s="23">
        <v>0</v>
      </c>
      <c r="I60" s="24">
        <f t="shared" si="3"/>
        <v>0</v>
      </c>
    </row>
    <row r="61" spans="1:10" ht="15" customHeight="1" x14ac:dyDescent="0.25">
      <c r="A61" s="17">
        <v>7</v>
      </c>
      <c r="B61" s="95" t="s">
        <v>67</v>
      </c>
      <c r="C61" s="95"/>
      <c r="D61" s="95"/>
      <c r="E61" s="95"/>
      <c r="F61" s="95"/>
      <c r="G61" s="95"/>
      <c r="H61" s="23">
        <v>1.85E-4</v>
      </c>
      <c r="I61" s="24">
        <f t="shared" si="3"/>
        <v>1.5059133200000001</v>
      </c>
    </row>
    <row r="62" spans="1:10" ht="15" customHeight="1" x14ac:dyDescent="0.25">
      <c r="A62" s="17">
        <v>8</v>
      </c>
      <c r="B62" s="95" t="s">
        <v>68</v>
      </c>
      <c r="C62" s="95"/>
      <c r="D62" s="95"/>
      <c r="E62" s="95"/>
      <c r="F62" s="95"/>
      <c r="G62" s="95"/>
      <c r="H62" s="23">
        <v>9.0789999999999996E-2</v>
      </c>
      <c r="I62" s="24">
        <f t="shared" si="3"/>
        <v>739.03713687999993</v>
      </c>
    </row>
    <row r="63" spans="1:10" s="28" customFormat="1" ht="15" customHeight="1" x14ac:dyDescent="0.25">
      <c r="A63" s="113" t="s">
        <v>69</v>
      </c>
      <c r="B63" s="113"/>
      <c r="C63" s="113"/>
      <c r="D63" s="113"/>
      <c r="E63" s="113"/>
      <c r="F63" s="113"/>
      <c r="G63" s="113"/>
      <c r="H63" s="25">
        <f>SUM(H55:H62)</f>
        <v>0.24306499999999998</v>
      </c>
      <c r="I63" s="26">
        <f>SUM(I55:I62)</f>
        <v>1978.5666006800002</v>
      </c>
      <c r="J63" s="27"/>
    </row>
    <row r="64" spans="1:10" ht="11.25" customHeight="1" x14ac:dyDescent="0.25">
      <c r="A64" s="29" t="s">
        <v>70</v>
      </c>
      <c r="B64" s="114" t="s">
        <v>71</v>
      </c>
      <c r="C64" s="114"/>
      <c r="D64" s="114"/>
      <c r="E64" s="114"/>
      <c r="F64" s="114"/>
      <c r="G64" s="114"/>
      <c r="H64" s="114"/>
      <c r="I64" s="114"/>
    </row>
    <row r="65" spans="1:11" ht="15" customHeight="1" x14ac:dyDescent="0.25">
      <c r="A65" s="29" t="s">
        <v>72</v>
      </c>
      <c r="B65" s="126" t="s">
        <v>73</v>
      </c>
      <c r="C65" s="126"/>
      <c r="D65" s="126"/>
      <c r="E65" s="126"/>
      <c r="F65" s="126"/>
      <c r="G65" s="126"/>
      <c r="H65" s="126"/>
      <c r="I65" s="126"/>
    </row>
    <row r="66" spans="1:11" ht="33.75" customHeight="1" x14ac:dyDescent="0.25">
      <c r="A66" s="22" t="s">
        <v>74</v>
      </c>
      <c r="B66" s="116" t="s">
        <v>75</v>
      </c>
      <c r="C66" s="116"/>
      <c r="D66" s="116"/>
      <c r="E66" s="116"/>
      <c r="F66" s="116"/>
      <c r="G66" s="116"/>
      <c r="H66" s="22" t="s">
        <v>36</v>
      </c>
      <c r="I66" s="22" t="s">
        <v>37</v>
      </c>
    </row>
    <row r="67" spans="1:11" ht="15" customHeight="1" x14ac:dyDescent="0.25">
      <c r="A67" s="17">
        <v>1</v>
      </c>
      <c r="B67" s="95" t="s">
        <v>76</v>
      </c>
      <c r="C67" s="95"/>
      <c r="D67" s="95"/>
      <c r="E67" s="95"/>
      <c r="F67" s="95"/>
      <c r="G67" s="95"/>
      <c r="H67" s="23">
        <v>2.3626999999999999E-2</v>
      </c>
      <c r="I67" s="24">
        <f>$I$40*H67</f>
        <v>192.32548114399998</v>
      </c>
    </row>
    <row r="68" spans="1:11" ht="15" customHeight="1" x14ac:dyDescent="0.25">
      <c r="A68" s="17">
        <v>2</v>
      </c>
      <c r="B68" s="95" t="s">
        <v>77</v>
      </c>
      <c r="C68" s="95"/>
      <c r="D68" s="95"/>
      <c r="E68" s="95"/>
      <c r="F68" s="95"/>
      <c r="G68" s="95"/>
      <c r="H68" s="23">
        <v>1.717E-3</v>
      </c>
      <c r="I68" s="24">
        <f>$I$40*H68</f>
        <v>13.976503623999999</v>
      </c>
    </row>
    <row r="69" spans="1:11" ht="15" customHeight="1" x14ac:dyDescent="0.25">
      <c r="A69" s="17">
        <v>3</v>
      </c>
      <c r="B69" s="95" t="s">
        <v>78</v>
      </c>
      <c r="C69" s="95"/>
      <c r="D69" s="95"/>
      <c r="E69" s="95"/>
      <c r="F69" s="95"/>
      <c r="G69" s="95"/>
      <c r="H69" s="23">
        <v>9.4509999999999993E-3</v>
      </c>
      <c r="I69" s="24">
        <f>$I$40*H69</f>
        <v>76.931820471999998</v>
      </c>
    </row>
    <row r="70" spans="1:11" s="28" customFormat="1" ht="15" customHeight="1" x14ac:dyDescent="0.25">
      <c r="A70" s="113" t="s">
        <v>79</v>
      </c>
      <c r="B70" s="113"/>
      <c r="C70" s="113"/>
      <c r="D70" s="113"/>
      <c r="E70" s="113"/>
      <c r="F70" s="113"/>
      <c r="G70" s="113"/>
      <c r="H70" s="25">
        <f>SUM(H67:H69)</f>
        <v>3.4795E-2</v>
      </c>
      <c r="I70" s="26">
        <f>SUM(I67:I69)</f>
        <v>283.23380523999998</v>
      </c>
      <c r="J70" s="27"/>
    </row>
    <row r="71" spans="1:11" ht="4.5" customHeight="1" x14ac:dyDescent="0.25"/>
    <row r="72" spans="1:11" ht="33.75" customHeight="1" x14ac:dyDescent="0.25">
      <c r="A72" s="22" t="s">
        <v>80</v>
      </c>
      <c r="B72" s="116" t="s">
        <v>81</v>
      </c>
      <c r="C72" s="116"/>
      <c r="D72" s="116"/>
      <c r="E72" s="116"/>
      <c r="F72" s="116"/>
      <c r="G72" s="116"/>
      <c r="H72" s="22" t="s">
        <v>36</v>
      </c>
      <c r="I72" s="22" t="s">
        <v>37</v>
      </c>
    </row>
    <row r="73" spans="1:11" ht="15" customHeight="1" x14ac:dyDescent="0.25">
      <c r="A73" s="17">
        <v>1</v>
      </c>
      <c r="B73" s="95" t="s">
        <v>82</v>
      </c>
      <c r="C73" s="95"/>
      <c r="D73" s="95"/>
      <c r="E73" s="95"/>
      <c r="F73" s="95"/>
      <c r="G73" s="95"/>
      <c r="H73" s="23">
        <f>(H51*H63)</f>
        <v>8.9447920000000014E-2</v>
      </c>
      <c r="I73" s="24">
        <f>$I$40*H73</f>
        <v>728.11250905024008</v>
      </c>
    </row>
    <row r="74" spans="1:11" s="28" customFormat="1" ht="15" customHeight="1" x14ac:dyDescent="0.25">
      <c r="A74" s="113" t="s">
        <v>83</v>
      </c>
      <c r="B74" s="113"/>
      <c r="C74" s="113"/>
      <c r="D74" s="113"/>
      <c r="E74" s="113"/>
      <c r="F74" s="113"/>
      <c r="G74" s="113"/>
      <c r="H74" s="25">
        <f>SUM(H73:H73)</f>
        <v>8.9447920000000014E-2</v>
      </c>
      <c r="I74" s="26">
        <f>I73</f>
        <v>728.11250905024008</v>
      </c>
      <c r="J74" s="27"/>
      <c r="K74" s="30"/>
    </row>
    <row r="75" spans="1:11" ht="4.5" customHeight="1" x14ac:dyDescent="0.25">
      <c r="J75" s="31"/>
    </row>
    <row r="76" spans="1:11" s="28" customFormat="1" ht="12" customHeight="1" x14ac:dyDescent="0.25">
      <c r="A76" s="125" t="s">
        <v>84</v>
      </c>
      <c r="B76" s="125"/>
      <c r="C76" s="125"/>
      <c r="D76" s="125"/>
      <c r="E76" s="125"/>
      <c r="F76" s="125"/>
      <c r="G76" s="125"/>
      <c r="H76" s="32">
        <f>H51+H63+H70+H74</f>
        <v>0.73530792000000011</v>
      </c>
      <c r="I76" s="33">
        <f>I51+I63+I70+I74</f>
        <v>5985.4594109702402</v>
      </c>
      <c r="J76" s="27"/>
    </row>
    <row r="77" spans="1:11" ht="4.5" customHeight="1" x14ac:dyDescent="0.25"/>
    <row r="78" spans="1:11" ht="33.75" customHeight="1" x14ac:dyDescent="0.25">
      <c r="A78" s="22" t="s">
        <v>85</v>
      </c>
      <c r="B78" s="116" t="s">
        <v>86</v>
      </c>
      <c r="C78" s="116"/>
      <c r="D78" s="116"/>
      <c r="E78" s="116"/>
      <c r="F78" s="116"/>
      <c r="G78" s="116"/>
      <c r="H78" s="22" t="s">
        <v>36</v>
      </c>
      <c r="I78" s="22" t="s">
        <v>37</v>
      </c>
    </row>
    <row r="79" spans="1:11" ht="15" customHeight="1" x14ac:dyDescent="0.25">
      <c r="A79" s="17">
        <v>1</v>
      </c>
      <c r="B79" s="95" t="s">
        <v>21</v>
      </c>
      <c r="C79" s="95"/>
      <c r="D79" s="95"/>
      <c r="E79" s="95"/>
      <c r="F79" s="95"/>
      <c r="G79" s="95"/>
      <c r="H79" s="23">
        <f>I79/$I$40</f>
        <v>0</v>
      </c>
      <c r="I79" s="24">
        <f>I96</f>
        <v>0</v>
      </c>
    </row>
    <row r="80" spans="1:11" ht="15" customHeight="1" x14ac:dyDescent="0.25">
      <c r="A80" s="17">
        <v>2</v>
      </c>
      <c r="B80" s="95" t="s">
        <v>22</v>
      </c>
      <c r="C80" s="95"/>
      <c r="D80" s="95"/>
      <c r="E80" s="95"/>
      <c r="F80" s="95"/>
      <c r="G80" s="95"/>
      <c r="H80" s="23">
        <f>I80/$I$40</f>
        <v>0</v>
      </c>
      <c r="I80" s="24">
        <f>I92</f>
        <v>0</v>
      </c>
    </row>
    <row r="81" spans="1:10" ht="15" customHeight="1" x14ac:dyDescent="0.25">
      <c r="A81" s="17">
        <v>3</v>
      </c>
      <c r="B81" s="95" t="s">
        <v>87</v>
      </c>
      <c r="C81" s="95"/>
      <c r="D81" s="95"/>
      <c r="E81" s="95"/>
      <c r="F81" s="95"/>
      <c r="G81" s="95"/>
      <c r="H81" s="23">
        <f>I81/$I$40</f>
        <v>0</v>
      </c>
      <c r="I81" s="24">
        <f>I88</f>
        <v>0</v>
      </c>
    </row>
    <row r="82" spans="1:10" ht="15" customHeight="1" x14ac:dyDescent="0.25">
      <c r="A82" s="17">
        <v>4</v>
      </c>
      <c r="B82" s="95" t="s">
        <v>88</v>
      </c>
      <c r="C82" s="95"/>
      <c r="D82" s="95"/>
      <c r="E82" s="95"/>
      <c r="F82" s="95"/>
      <c r="G82" s="95"/>
      <c r="H82" s="23">
        <f>I82/$I$40</f>
        <v>0</v>
      </c>
      <c r="I82" s="24">
        <f>IF(I26="Não aplicável",0,((I10/H10)*1.5*I26))</f>
        <v>0</v>
      </c>
    </row>
    <row r="83" spans="1:10" ht="15" customHeight="1" x14ac:dyDescent="0.25">
      <c r="A83" s="17">
        <v>5</v>
      </c>
      <c r="B83" s="95" t="s">
        <v>89</v>
      </c>
      <c r="C83" s="95"/>
      <c r="D83" s="95"/>
      <c r="E83" s="95"/>
      <c r="F83" s="95"/>
      <c r="G83" s="95"/>
      <c r="H83" s="23">
        <f>I83/$I$40</f>
        <v>0</v>
      </c>
      <c r="I83" s="24">
        <f>IF(I21="Não aplicável",0,I21)</f>
        <v>0</v>
      </c>
    </row>
    <row r="84" spans="1:10" ht="15" customHeight="1" x14ac:dyDescent="0.25">
      <c r="A84" s="113" t="s">
        <v>90</v>
      </c>
      <c r="B84" s="113"/>
      <c r="C84" s="113"/>
      <c r="D84" s="113"/>
      <c r="E84" s="113"/>
      <c r="F84" s="113"/>
      <c r="G84" s="113"/>
      <c r="H84" s="25">
        <f>SUM(H79:H83)</f>
        <v>0</v>
      </c>
      <c r="I84" s="26">
        <f>SUM(I79:I83)</f>
        <v>0</v>
      </c>
      <c r="J84" s="34"/>
    </row>
    <row r="85" spans="1:10" ht="18" customHeight="1" x14ac:dyDescent="0.25">
      <c r="A85" s="29" t="s">
        <v>91</v>
      </c>
      <c r="B85" s="123" t="s">
        <v>92</v>
      </c>
      <c r="C85" s="123"/>
      <c r="D85" s="123"/>
      <c r="E85" s="123"/>
      <c r="F85" s="123"/>
      <c r="G85" s="123"/>
      <c r="H85" s="35"/>
      <c r="I85" s="36"/>
    </row>
    <row r="86" spans="1:10" ht="15" customHeight="1" x14ac:dyDescent="0.25">
      <c r="A86" s="108" t="s">
        <v>93</v>
      </c>
      <c r="B86" s="108"/>
      <c r="C86" s="108"/>
      <c r="D86" s="108"/>
      <c r="E86" s="108"/>
      <c r="F86" s="108"/>
      <c r="G86" s="108"/>
      <c r="H86" s="108"/>
      <c r="I86" s="108"/>
    </row>
    <row r="87" spans="1:10" ht="24" customHeight="1" x14ac:dyDescent="0.25">
      <c r="A87" s="109" t="s">
        <v>94</v>
      </c>
      <c r="B87" s="109"/>
      <c r="C87" s="17" t="s">
        <v>95</v>
      </c>
      <c r="D87" s="17" t="s">
        <v>96</v>
      </c>
      <c r="E87" s="17" t="s">
        <v>97</v>
      </c>
      <c r="F87" s="17" t="s">
        <v>98</v>
      </c>
      <c r="G87" s="17" t="s">
        <v>99</v>
      </c>
      <c r="H87" s="23" t="s">
        <v>100</v>
      </c>
      <c r="I87" s="24" t="s">
        <v>101</v>
      </c>
    </row>
    <row r="88" spans="1:10" ht="15" customHeight="1" x14ac:dyDescent="0.25">
      <c r="A88" s="124">
        <f>I12</f>
        <v>0</v>
      </c>
      <c r="B88" s="124"/>
      <c r="C88" s="17">
        <f>I13</f>
        <v>22</v>
      </c>
      <c r="D88" s="17">
        <v>2</v>
      </c>
      <c r="E88" s="37">
        <f>A88*C88*D88</f>
        <v>0</v>
      </c>
      <c r="F88" s="37">
        <f>I31</f>
        <v>7496.02</v>
      </c>
      <c r="G88" s="38">
        <f>I14</f>
        <v>0</v>
      </c>
      <c r="H88" s="37">
        <f>F88*G88</f>
        <v>0</v>
      </c>
      <c r="I88" s="24">
        <f>IF((E88-H88)&gt;0,E88-H88,0)</f>
        <v>0</v>
      </c>
    </row>
    <row r="89" spans="1:10" ht="3.75" customHeight="1" x14ac:dyDescent="0.25">
      <c r="A89" s="39"/>
      <c r="E89" s="34"/>
      <c r="F89" s="34"/>
      <c r="G89" s="40"/>
      <c r="H89" s="34"/>
      <c r="I89" s="41"/>
    </row>
    <row r="90" spans="1:10" ht="15" customHeight="1" x14ac:dyDescent="0.25">
      <c r="A90" s="108" t="s">
        <v>102</v>
      </c>
      <c r="B90" s="108"/>
      <c r="C90" s="108"/>
      <c r="D90" s="108"/>
      <c r="E90" s="108"/>
      <c r="F90" s="108"/>
      <c r="G90" s="108"/>
      <c r="H90" s="108"/>
      <c r="I90" s="108"/>
    </row>
    <row r="91" spans="1:10" ht="23.25" customHeight="1" x14ac:dyDescent="0.25">
      <c r="A91" s="109" t="s">
        <v>94</v>
      </c>
      <c r="B91" s="109"/>
      <c r="C91" s="17" t="s">
        <v>103</v>
      </c>
      <c r="D91" s="17" t="s">
        <v>96</v>
      </c>
      <c r="E91" s="17" t="s">
        <v>97</v>
      </c>
      <c r="F91" s="17" t="s">
        <v>98</v>
      </c>
      <c r="G91" s="17" t="s">
        <v>99</v>
      </c>
      <c r="H91" s="23" t="s">
        <v>100</v>
      </c>
      <c r="I91" s="24" t="s">
        <v>101</v>
      </c>
    </row>
    <row r="92" spans="1:10" ht="15" customHeight="1" x14ac:dyDescent="0.25">
      <c r="A92" s="122">
        <f>I18</f>
        <v>0</v>
      </c>
      <c r="B92" s="122"/>
      <c r="C92" s="42">
        <f>I19</f>
        <v>1</v>
      </c>
      <c r="D92" s="17">
        <v>1</v>
      </c>
      <c r="E92" s="37">
        <f>A92*C92*D92</f>
        <v>0</v>
      </c>
      <c r="F92" s="37">
        <f>E92</f>
        <v>0</v>
      </c>
      <c r="G92" s="43">
        <f>I20</f>
        <v>0</v>
      </c>
      <c r="H92" s="37">
        <f>F92*G92</f>
        <v>0</v>
      </c>
      <c r="I92" s="24">
        <f>E92-H92</f>
        <v>0</v>
      </c>
    </row>
    <row r="93" spans="1:10" ht="4.5" customHeight="1" x14ac:dyDescent="0.25">
      <c r="A93" s="44"/>
      <c r="B93" s="44"/>
      <c r="C93" s="44"/>
      <c r="D93" s="44"/>
      <c r="E93" s="27"/>
      <c r="F93" s="27"/>
      <c r="G93" s="45"/>
      <c r="H93" s="27"/>
      <c r="I93" s="46"/>
    </row>
    <row r="94" spans="1:10" ht="15" customHeight="1" x14ac:dyDescent="0.25">
      <c r="A94" s="108" t="s">
        <v>104</v>
      </c>
      <c r="B94" s="108"/>
      <c r="C94" s="108"/>
      <c r="D94" s="108"/>
      <c r="E94" s="108"/>
      <c r="F94" s="108"/>
      <c r="G94" s="108"/>
      <c r="H94" s="108"/>
      <c r="I94" s="108"/>
    </row>
    <row r="95" spans="1:10" ht="23.25" customHeight="1" x14ac:dyDescent="0.25">
      <c r="A95" s="109" t="s">
        <v>94</v>
      </c>
      <c r="B95" s="109"/>
      <c r="C95" s="17" t="s">
        <v>103</v>
      </c>
      <c r="D95" s="17" t="s">
        <v>96</v>
      </c>
      <c r="E95" s="17" t="s">
        <v>97</v>
      </c>
      <c r="F95" s="17" t="s">
        <v>98</v>
      </c>
      <c r="G95" s="17" t="s">
        <v>99</v>
      </c>
      <c r="H95" s="23" t="str">
        <f>H87</f>
        <v>Valor desconto</v>
      </c>
      <c r="I95" s="24" t="s">
        <v>101</v>
      </c>
    </row>
    <row r="96" spans="1:10" ht="15" customHeight="1" x14ac:dyDescent="0.25">
      <c r="A96" s="122">
        <f>I15</f>
        <v>0</v>
      </c>
      <c r="B96" s="122"/>
      <c r="C96" s="42">
        <f>I16</f>
        <v>22</v>
      </c>
      <c r="D96" s="17">
        <v>1</v>
      </c>
      <c r="E96" s="37">
        <f>A96*C96*D96</f>
        <v>0</v>
      </c>
      <c r="F96" s="37">
        <f>E96</f>
        <v>0</v>
      </c>
      <c r="G96" s="43">
        <f>I17</f>
        <v>0</v>
      </c>
      <c r="H96" s="37">
        <f>F96*G96</f>
        <v>0</v>
      </c>
      <c r="I96" s="24">
        <f>E96-H96</f>
        <v>0</v>
      </c>
    </row>
    <row r="97" spans="1:12" ht="4.5" customHeight="1" x14ac:dyDescent="0.25"/>
    <row r="98" spans="1:12" ht="12" customHeight="1" x14ac:dyDescent="0.25">
      <c r="A98" s="96" t="s">
        <v>105</v>
      </c>
      <c r="B98" s="96"/>
      <c r="C98" s="96"/>
      <c r="D98" s="96"/>
      <c r="E98" s="96"/>
      <c r="F98" s="96"/>
      <c r="G98" s="96"/>
      <c r="H98" s="47">
        <f>H40+H76+H84</f>
        <v>1.7353079200000001</v>
      </c>
      <c r="I98" s="48">
        <f>I40+I76+I84</f>
        <v>14125.531410970241</v>
      </c>
      <c r="J98" s="34"/>
      <c r="L98" s="34"/>
    </row>
    <row r="99" spans="1:12" s="53" customFormat="1" ht="4.5" customHeight="1" x14ac:dyDescent="0.25">
      <c r="A99" s="49"/>
      <c r="B99" s="49"/>
      <c r="C99" s="49"/>
      <c r="D99" s="49"/>
      <c r="E99" s="49"/>
      <c r="F99" s="49"/>
      <c r="G99" s="49"/>
      <c r="H99" s="50"/>
      <c r="I99" s="51"/>
      <c r="J99" s="52"/>
      <c r="L99" s="52"/>
    </row>
    <row r="100" spans="1:12" ht="11.25" customHeight="1" x14ac:dyDescent="0.25">
      <c r="A100" s="94" t="s">
        <v>106</v>
      </c>
      <c r="B100" s="94"/>
      <c r="C100" s="94"/>
      <c r="D100" s="94"/>
      <c r="E100" s="94"/>
      <c r="F100" s="94"/>
      <c r="G100" s="94"/>
      <c r="H100" s="94"/>
      <c r="I100" s="94"/>
    </row>
    <row r="101" spans="1:12" ht="33.75" customHeight="1" x14ac:dyDescent="0.25">
      <c r="A101" s="22" t="s">
        <v>34</v>
      </c>
      <c r="B101" s="116" t="s">
        <v>107</v>
      </c>
      <c r="C101" s="116"/>
      <c r="D101" s="116"/>
      <c r="E101" s="116"/>
      <c r="F101" s="116"/>
      <c r="G101" s="116"/>
      <c r="H101" s="22" t="s">
        <v>36</v>
      </c>
      <c r="I101" s="22" t="s">
        <v>37</v>
      </c>
    </row>
    <row r="102" spans="1:12" ht="15" customHeight="1" x14ac:dyDescent="0.25">
      <c r="A102" s="17">
        <v>1</v>
      </c>
      <c r="B102" s="95" t="s">
        <v>108</v>
      </c>
      <c r="C102" s="95"/>
      <c r="D102" s="95"/>
      <c r="E102" s="95"/>
      <c r="F102" s="95"/>
      <c r="G102" s="95"/>
      <c r="H102" s="23">
        <f t="shared" ref="H102:H107" si="4">I102/$I$113</f>
        <v>0</v>
      </c>
      <c r="I102" s="24">
        <v>0</v>
      </c>
    </row>
    <row r="103" spans="1:12" ht="15" customHeight="1" x14ac:dyDescent="0.25">
      <c r="A103" s="17">
        <v>2</v>
      </c>
      <c r="B103" s="120" t="s">
        <v>109</v>
      </c>
      <c r="C103" s="120"/>
      <c r="D103" s="120"/>
      <c r="E103" s="120"/>
      <c r="F103" s="120"/>
      <c r="G103" s="120"/>
      <c r="H103" s="23">
        <f t="shared" si="4"/>
        <v>0</v>
      </c>
      <c r="I103" s="24">
        <v>0</v>
      </c>
    </row>
    <row r="104" spans="1:12" ht="15" customHeight="1" x14ac:dyDescent="0.25">
      <c r="A104" s="17">
        <v>3</v>
      </c>
      <c r="B104" s="95" t="s">
        <v>110</v>
      </c>
      <c r="C104" s="95"/>
      <c r="D104" s="95"/>
      <c r="E104" s="95"/>
      <c r="F104" s="95"/>
      <c r="G104" s="95"/>
      <c r="H104" s="23">
        <f t="shared" si="4"/>
        <v>0</v>
      </c>
      <c r="I104" s="24">
        <v>0</v>
      </c>
    </row>
    <row r="105" spans="1:12" ht="15" customHeight="1" x14ac:dyDescent="0.25">
      <c r="A105" s="17">
        <v>4</v>
      </c>
      <c r="B105" s="120" t="s">
        <v>111</v>
      </c>
      <c r="C105" s="120"/>
      <c r="D105" s="120"/>
      <c r="E105" s="120"/>
      <c r="F105" s="120"/>
      <c r="G105" s="120"/>
      <c r="H105" s="23">
        <f t="shared" si="4"/>
        <v>0</v>
      </c>
      <c r="I105" s="24">
        <f>IF(F111=20%,G111,0)</f>
        <v>0</v>
      </c>
    </row>
    <row r="106" spans="1:12" ht="15" customHeight="1" x14ac:dyDescent="0.25">
      <c r="A106" s="17">
        <v>5</v>
      </c>
      <c r="B106" s="95" t="s">
        <v>112</v>
      </c>
      <c r="C106" s="95"/>
      <c r="D106" s="95"/>
      <c r="E106" s="95"/>
      <c r="F106" s="95"/>
      <c r="G106" s="95"/>
      <c r="H106" s="23">
        <f t="shared" si="4"/>
        <v>0</v>
      </c>
      <c r="I106" s="24">
        <v>0</v>
      </c>
    </row>
    <row r="107" spans="1:12" ht="15" customHeight="1" x14ac:dyDescent="0.25">
      <c r="A107" s="17">
        <v>6</v>
      </c>
      <c r="B107" s="95" t="s">
        <v>113</v>
      </c>
      <c r="C107" s="95"/>
      <c r="D107" s="95"/>
      <c r="E107" s="95"/>
      <c r="F107" s="95"/>
      <c r="G107" s="95"/>
      <c r="H107" s="23">
        <f t="shared" si="4"/>
        <v>0</v>
      </c>
      <c r="I107" s="24">
        <v>0</v>
      </c>
    </row>
    <row r="108" spans="1:12" ht="15" customHeight="1" x14ac:dyDescent="0.25">
      <c r="A108" s="113" t="s">
        <v>114</v>
      </c>
      <c r="B108" s="113"/>
      <c r="C108" s="113"/>
      <c r="D108" s="113"/>
      <c r="E108" s="113"/>
      <c r="F108" s="113"/>
      <c r="G108" s="113"/>
      <c r="H108" s="25">
        <f>H102+H103+H104+H105+H106+H107</f>
        <v>0</v>
      </c>
      <c r="I108" s="54">
        <f>SUM(I102:I107)</f>
        <v>0</v>
      </c>
      <c r="J108" s="34"/>
    </row>
    <row r="109" spans="1:12" ht="30" customHeight="1" x14ac:dyDescent="0.25">
      <c r="B109" s="114" t="s">
        <v>115</v>
      </c>
      <c r="C109" s="114"/>
      <c r="D109" s="114"/>
      <c r="E109" s="114"/>
      <c r="F109" s="114"/>
      <c r="G109" s="114"/>
      <c r="H109" s="114"/>
      <c r="I109" s="114"/>
    </row>
    <row r="110" spans="1:12" ht="5.25" customHeight="1" x14ac:dyDescent="0.25"/>
    <row r="111" spans="1:12" ht="48.75" customHeight="1" x14ac:dyDescent="0.25">
      <c r="A111" s="121" t="s">
        <v>116</v>
      </c>
      <c r="B111" s="121"/>
      <c r="C111" s="121"/>
      <c r="D111" s="121"/>
      <c r="E111" s="121"/>
      <c r="F111" s="55">
        <f>I27</f>
        <v>0.1</v>
      </c>
      <c r="G111" s="56">
        <f>I113*F111</f>
        <v>1412.5531410970239</v>
      </c>
      <c r="H111" s="57" t="s">
        <v>117</v>
      </c>
      <c r="I111" s="58">
        <f>I81</f>
        <v>0</v>
      </c>
    </row>
    <row r="112" spans="1:12" s="61" customFormat="1" ht="16.5" customHeight="1" x14ac:dyDescent="0.25">
      <c r="A112" s="118" t="s">
        <v>118</v>
      </c>
      <c r="B112" s="118"/>
      <c r="C112" s="57" t="s">
        <v>119</v>
      </c>
      <c r="D112" s="57" t="s">
        <v>120</v>
      </c>
      <c r="E112" s="57" t="s">
        <v>121</v>
      </c>
      <c r="F112" s="57" t="s">
        <v>122</v>
      </c>
      <c r="G112" s="57" t="s">
        <v>123</v>
      </c>
      <c r="H112" s="57" t="s">
        <v>124</v>
      </c>
      <c r="I112" s="59" t="s">
        <v>125</v>
      </c>
      <c r="J112" s="60"/>
    </row>
    <row r="113" spans="1:12" ht="16.5" customHeight="1" x14ac:dyDescent="0.25">
      <c r="A113" s="115">
        <f>I40</f>
        <v>8140.0720000000001</v>
      </c>
      <c r="B113" s="115"/>
      <c r="C113" s="62">
        <f>I51</f>
        <v>2995.5464959999999</v>
      </c>
      <c r="D113" s="62">
        <f>I63</f>
        <v>1978.5666006800002</v>
      </c>
      <c r="E113" s="62">
        <f>I70</f>
        <v>283.23380523999998</v>
      </c>
      <c r="F113" s="62">
        <f>I74</f>
        <v>728.11250905024008</v>
      </c>
      <c r="G113" s="62">
        <f>I84</f>
        <v>0</v>
      </c>
      <c r="H113" s="62">
        <f>A113+C113+D113+E113+F113+G113</f>
        <v>14125.531410970238</v>
      </c>
      <c r="I113" s="62">
        <f>H113-I111</f>
        <v>14125.531410970238</v>
      </c>
      <c r="J113" s="34"/>
    </row>
    <row r="114" spans="1:12" ht="4.5" customHeight="1" x14ac:dyDescent="0.25">
      <c r="A114" s="29"/>
      <c r="B114" s="119"/>
      <c r="C114" s="119"/>
      <c r="D114" s="119"/>
      <c r="E114" s="119"/>
      <c r="F114" s="119"/>
      <c r="G114" s="119"/>
      <c r="H114" s="119"/>
      <c r="I114" s="119"/>
    </row>
    <row r="115" spans="1:12" ht="33.75" customHeight="1" x14ac:dyDescent="0.25">
      <c r="A115" s="22" t="s">
        <v>46</v>
      </c>
      <c r="B115" s="116" t="s">
        <v>126</v>
      </c>
      <c r="C115" s="116"/>
      <c r="D115" s="116"/>
      <c r="E115" s="116"/>
      <c r="F115" s="116"/>
      <c r="G115" s="116"/>
      <c r="H115" s="22" t="s">
        <v>36</v>
      </c>
      <c r="I115" s="22" t="s">
        <v>37</v>
      </c>
    </row>
    <row r="116" spans="1:12" ht="15" customHeight="1" x14ac:dyDescent="0.25">
      <c r="A116" s="17">
        <v>1</v>
      </c>
      <c r="B116" s="95" t="s">
        <v>127</v>
      </c>
      <c r="C116" s="95"/>
      <c r="D116" s="95"/>
      <c r="E116" s="95"/>
      <c r="F116" s="95"/>
      <c r="G116" s="95"/>
      <c r="H116" s="23">
        <v>0.05</v>
      </c>
      <c r="I116" s="24">
        <f>H116*I126</f>
        <v>706.27657054851193</v>
      </c>
    </row>
    <row r="117" spans="1:12" ht="15" customHeight="1" x14ac:dyDescent="0.25">
      <c r="A117" s="17">
        <v>2</v>
      </c>
      <c r="B117" s="95" t="s">
        <v>128</v>
      </c>
      <c r="C117" s="95"/>
      <c r="D117" s="95"/>
      <c r="E117" s="95"/>
      <c r="F117" s="95"/>
      <c r="G117" s="95"/>
      <c r="H117" s="23">
        <v>0.01</v>
      </c>
      <c r="I117" s="24">
        <f>H117*I126</f>
        <v>141.25531410970237</v>
      </c>
    </row>
    <row r="118" spans="1:12" ht="15" customHeight="1" x14ac:dyDescent="0.25">
      <c r="A118" s="113" t="s">
        <v>129</v>
      </c>
      <c r="B118" s="113"/>
      <c r="C118" s="113"/>
      <c r="D118" s="113"/>
      <c r="E118" s="113"/>
      <c r="F118" s="113"/>
      <c r="G118" s="113"/>
      <c r="H118" s="25">
        <f>H116+H117</f>
        <v>6.0000000000000005E-2</v>
      </c>
      <c r="I118" s="26">
        <f>SUM(I116:I117)</f>
        <v>847.53188465821427</v>
      </c>
    </row>
    <row r="119" spans="1:12" ht="4.5" customHeight="1" x14ac:dyDescent="0.25"/>
    <row r="120" spans="1:12" ht="33.75" customHeight="1" x14ac:dyDescent="0.25">
      <c r="A120" s="22" t="s">
        <v>59</v>
      </c>
      <c r="B120" s="116" t="s">
        <v>130</v>
      </c>
      <c r="C120" s="116"/>
      <c r="D120" s="116"/>
      <c r="E120" s="116"/>
      <c r="F120" s="116"/>
      <c r="G120" s="116"/>
      <c r="H120" s="22" t="s">
        <v>36</v>
      </c>
      <c r="I120" s="22" t="s">
        <v>37</v>
      </c>
    </row>
    <row r="121" spans="1:12" ht="15" customHeight="1" x14ac:dyDescent="0.25">
      <c r="A121" s="17">
        <v>1</v>
      </c>
      <c r="B121" s="95" t="s">
        <v>130</v>
      </c>
      <c r="C121" s="95"/>
      <c r="D121" s="95"/>
      <c r="E121" s="95"/>
      <c r="F121" s="95"/>
      <c r="G121" s="95"/>
      <c r="H121" s="23">
        <v>0.05</v>
      </c>
      <c r="I121" s="24">
        <f>H121*I126</f>
        <v>706.27657054851193</v>
      </c>
    </row>
    <row r="122" spans="1:12" ht="15" customHeight="1" x14ac:dyDescent="0.25">
      <c r="A122" s="113" t="s">
        <v>131</v>
      </c>
      <c r="B122" s="113"/>
      <c r="C122" s="113"/>
      <c r="D122" s="113"/>
      <c r="E122" s="113"/>
      <c r="F122" s="113"/>
      <c r="G122" s="113"/>
      <c r="H122" s="25">
        <f>H121</f>
        <v>0.05</v>
      </c>
      <c r="I122" s="26">
        <f>I121</f>
        <v>706.27657054851193</v>
      </c>
      <c r="J122" s="34"/>
      <c r="K122" s="34"/>
      <c r="L122" s="8"/>
    </row>
    <row r="123" spans="1:12" ht="4.5" customHeight="1" x14ac:dyDescent="0.25">
      <c r="A123" s="28"/>
      <c r="B123" s="28"/>
      <c r="C123" s="28"/>
      <c r="D123" s="28"/>
      <c r="E123" s="28"/>
      <c r="F123" s="28"/>
      <c r="G123" s="28"/>
      <c r="H123" s="35"/>
      <c r="I123" s="36"/>
    </row>
    <row r="124" spans="1:12" ht="39" customHeight="1" x14ac:dyDescent="0.25">
      <c r="A124" s="117" t="s">
        <v>132</v>
      </c>
      <c r="B124" s="117"/>
      <c r="C124" s="117"/>
      <c r="D124" s="117"/>
      <c r="E124" s="117"/>
      <c r="F124" s="55">
        <v>0.18</v>
      </c>
      <c r="G124" s="56">
        <f>I126*F124</f>
        <v>2542.5956539746426</v>
      </c>
      <c r="H124" s="57" t="s">
        <v>117</v>
      </c>
      <c r="I124" s="58">
        <f>I81</f>
        <v>0</v>
      </c>
      <c r="L124" s="8"/>
    </row>
    <row r="125" spans="1:12" s="61" customFormat="1" ht="16.5" customHeight="1" x14ac:dyDescent="0.25">
      <c r="A125" s="118" t="s">
        <v>118</v>
      </c>
      <c r="B125" s="118"/>
      <c r="C125" s="57" t="s">
        <v>119</v>
      </c>
      <c r="D125" s="57" t="s">
        <v>120</v>
      </c>
      <c r="E125" s="57" t="s">
        <v>121</v>
      </c>
      <c r="F125" s="57" t="s">
        <v>122</v>
      </c>
      <c r="G125" s="57" t="s">
        <v>123</v>
      </c>
      <c r="H125" s="57" t="s">
        <v>124</v>
      </c>
      <c r="I125" s="59" t="s">
        <v>125</v>
      </c>
      <c r="J125" s="60"/>
      <c r="L125" s="60"/>
    </row>
    <row r="126" spans="1:12" ht="16.5" customHeight="1" x14ac:dyDescent="0.25">
      <c r="A126" s="115">
        <f>I40</f>
        <v>8140.0720000000001</v>
      </c>
      <c r="B126" s="115"/>
      <c r="C126" s="62">
        <f>I51</f>
        <v>2995.5464959999999</v>
      </c>
      <c r="D126" s="62">
        <f>I63</f>
        <v>1978.5666006800002</v>
      </c>
      <c r="E126" s="62">
        <f>I70</f>
        <v>283.23380523999998</v>
      </c>
      <c r="F126" s="62">
        <f>I74</f>
        <v>728.11250905024008</v>
      </c>
      <c r="G126" s="62">
        <f>I84</f>
        <v>0</v>
      </c>
      <c r="H126" s="62">
        <f>A126+C126+D126+E126+F126+G126</f>
        <v>14125.531410970238</v>
      </c>
      <c r="I126" s="62">
        <f>H126-I124</f>
        <v>14125.531410970238</v>
      </c>
      <c r="J126" s="34"/>
      <c r="L126" s="8"/>
    </row>
    <row r="127" spans="1:12" ht="4.5" customHeight="1" x14ac:dyDescent="0.25"/>
    <row r="128" spans="1:12" ht="12" customHeight="1" x14ac:dyDescent="0.25">
      <c r="A128" s="96" t="s">
        <v>133</v>
      </c>
      <c r="B128" s="96"/>
      <c r="C128" s="96"/>
      <c r="D128" s="96"/>
      <c r="E128" s="96"/>
      <c r="F128" s="96"/>
      <c r="G128" s="96"/>
      <c r="H128" s="47">
        <f>H108+H118+H122</f>
        <v>0.11000000000000001</v>
      </c>
      <c r="I128" s="48">
        <f>I108+I118+I122</f>
        <v>1553.8084552067262</v>
      </c>
    </row>
    <row r="129" spans="1:10" ht="4.5" customHeight="1" x14ac:dyDescent="0.25"/>
    <row r="130" spans="1:10" ht="11.25" customHeight="1" x14ac:dyDescent="0.25">
      <c r="A130" s="94" t="s">
        <v>134</v>
      </c>
      <c r="B130" s="94"/>
      <c r="C130" s="94"/>
      <c r="D130" s="94"/>
      <c r="E130" s="94"/>
      <c r="F130" s="94"/>
      <c r="G130" s="94"/>
      <c r="H130" s="94"/>
      <c r="I130" s="94"/>
    </row>
    <row r="131" spans="1:10" ht="33.75" customHeight="1" x14ac:dyDescent="0.25">
      <c r="A131" s="22" t="s">
        <v>34</v>
      </c>
      <c r="B131" s="116" t="s">
        <v>135</v>
      </c>
      <c r="C131" s="116"/>
      <c r="D131" s="116"/>
      <c r="E131" s="116"/>
      <c r="F131" s="116"/>
      <c r="G131" s="116"/>
      <c r="H131" s="22" t="s">
        <v>36</v>
      </c>
      <c r="I131" s="22" t="s">
        <v>37</v>
      </c>
    </row>
    <row r="132" spans="1:10" ht="15" customHeight="1" x14ac:dyDescent="0.25">
      <c r="A132" s="17">
        <v>1</v>
      </c>
      <c r="B132" s="95" t="s">
        <v>136</v>
      </c>
      <c r="C132" s="95"/>
      <c r="D132" s="95"/>
      <c r="E132" s="95"/>
      <c r="F132" s="95"/>
      <c r="G132" s="95"/>
      <c r="H132" s="23">
        <f>I132/$I$98</f>
        <v>2.0636619718309861E-2</v>
      </c>
      <c r="I132" s="24">
        <f>($D$142/$E$143)*G142</f>
        <v>291.50322004723381</v>
      </c>
    </row>
    <row r="133" spans="1:10" ht="15" customHeight="1" x14ac:dyDescent="0.25">
      <c r="A133" s="17">
        <v>2</v>
      </c>
      <c r="B133" s="95" t="s">
        <v>137</v>
      </c>
      <c r="C133" s="95"/>
      <c r="D133" s="95"/>
      <c r="E133" s="95"/>
      <c r="F133" s="95"/>
      <c r="G133" s="95"/>
      <c r="H133" s="23">
        <f>I133/$I$98</f>
        <v>9.5053521126760576E-2</v>
      </c>
      <c r="I133" s="24">
        <f>($D$142/$E$143)*G143</f>
        <v>1342.68149839938</v>
      </c>
    </row>
    <row r="134" spans="1:10" ht="15" customHeight="1" x14ac:dyDescent="0.25">
      <c r="A134" s="17">
        <v>3</v>
      </c>
      <c r="B134" s="95" t="s">
        <v>14</v>
      </c>
      <c r="C134" s="95"/>
      <c r="D134" s="95"/>
      <c r="E134" s="95"/>
      <c r="F134" s="95"/>
      <c r="G134" s="95"/>
      <c r="H134" s="23">
        <f>I134/$I$98</f>
        <v>2.5014084507042254E-2</v>
      </c>
      <c r="I134" s="24">
        <f>($D$142/$E$143)*G144</f>
        <v>353.33723642088944</v>
      </c>
    </row>
    <row r="135" spans="1:10" ht="15" customHeight="1" x14ac:dyDescent="0.25">
      <c r="A135" s="17">
        <v>4</v>
      </c>
      <c r="B135" s="95" t="s">
        <v>138</v>
      </c>
      <c r="C135" s="95"/>
      <c r="D135" s="95"/>
      <c r="E135" s="95"/>
      <c r="F135" s="95"/>
      <c r="G135" s="95"/>
      <c r="H135" s="23">
        <f>I135/$I$98</f>
        <v>0</v>
      </c>
      <c r="I135" s="24">
        <f>($D$142/$E$143)*G145</f>
        <v>0</v>
      </c>
    </row>
    <row r="136" spans="1:10" ht="15" customHeight="1" x14ac:dyDescent="0.25">
      <c r="A136" s="17">
        <v>5</v>
      </c>
      <c r="B136" s="95" t="s">
        <v>139</v>
      </c>
      <c r="C136" s="95"/>
      <c r="D136" s="95"/>
      <c r="E136" s="95"/>
      <c r="F136" s="95"/>
      <c r="G136" s="95"/>
      <c r="H136" s="23">
        <f>I136/$I$98</f>
        <v>0</v>
      </c>
      <c r="I136" s="24">
        <f>($D$142/$E$143)*G146</f>
        <v>0</v>
      </c>
    </row>
    <row r="137" spans="1:10" ht="15" customHeight="1" x14ac:dyDescent="0.25">
      <c r="A137" s="113" t="s">
        <v>140</v>
      </c>
      <c r="B137" s="113"/>
      <c r="C137" s="113"/>
      <c r="D137" s="113"/>
      <c r="E137" s="113"/>
      <c r="F137" s="113"/>
      <c r="G137" s="113"/>
      <c r="H137" s="25">
        <f>H132+H133+H134+H135+H136</f>
        <v>0.14070422535211269</v>
      </c>
      <c r="I137" s="26">
        <f>SUM(I132:I136)</f>
        <v>1987.5219548675032</v>
      </c>
    </row>
    <row r="138" spans="1:10" ht="11.25" customHeight="1" x14ac:dyDescent="0.25">
      <c r="A138" s="29" t="s">
        <v>141</v>
      </c>
      <c r="B138" s="114" t="s">
        <v>142</v>
      </c>
      <c r="C138" s="114"/>
      <c r="D138" s="114"/>
      <c r="E138" s="114"/>
      <c r="F138" s="114"/>
      <c r="G138" s="114"/>
      <c r="H138" s="114"/>
      <c r="I138" s="114"/>
    </row>
    <row r="139" spans="1:10" ht="18.75" customHeight="1" x14ac:dyDescent="0.25">
      <c r="A139" s="29" t="s">
        <v>143</v>
      </c>
      <c r="B139" s="103" t="s">
        <v>144</v>
      </c>
      <c r="C139" s="103"/>
      <c r="D139" s="103"/>
      <c r="E139" s="103"/>
      <c r="F139" s="103"/>
      <c r="G139" s="103"/>
      <c r="H139" s="103"/>
      <c r="I139" s="103"/>
    </row>
    <row r="140" spans="1:10" ht="13.5" customHeight="1" x14ac:dyDescent="0.25">
      <c r="A140" s="108" t="s">
        <v>145</v>
      </c>
      <c r="B140" s="108"/>
      <c r="C140" s="108"/>
      <c r="D140" s="108"/>
      <c r="E140" s="108"/>
      <c r="F140" s="108"/>
      <c r="G140" s="108"/>
      <c r="H140" s="108"/>
      <c r="I140" s="108"/>
    </row>
    <row r="141" spans="1:10" ht="13.5" customHeight="1" x14ac:dyDescent="0.25">
      <c r="A141" s="109" t="s">
        <v>146</v>
      </c>
      <c r="B141" s="109"/>
      <c r="C141" s="17" t="s">
        <v>147</v>
      </c>
      <c r="D141" s="110" t="s">
        <v>148</v>
      </c>
      <c r="E141" s="110"/>
      <c r="F141" s="17" t="s">
        <v>149</v>
      </c>
      <c r="G141" s="63" t="s">
        <v>150</v>
      </c>
      <c r="H141" s="109" t="s">
        <v>151</v>
      </c>
      <c r="I141" s="109"/>
    </row>
    <row r="142" spans="1:10" ht="13.5" customHeight="1" x14ac:dyDescent="0.25">
      <c r="A142" s="111">
        <f>I98</f>
        <v>14125.531410970241</v>
      </c>
      <c r="B142" s="111"/>
      <c r="C142" s="24">
        <f>I128</f>
        <v>1553.8084552067262</v>
      </c>
      <c r="D142" s="112">
        <f>A142+C142</f>
        <v>15679.339866176968</v>
      </c>
      <c r="E142" s="112"/>
      <c r="F142" s="17" t="str">
        <f>B132</f>
        <v>PIS</v>
      </c>
      <c r="G142" s="64">
        <v>1.6500000000000001E-2</v>
      </c>
      <c r="H142" s="101">
        <v>6.4999999999999997E-3</v>
      </c>
      <c r="I142" s="101"/>
      <c r="J142" s="34"/>
    </row>
    <row r="143" spans="1:10" ht="13.5" customHeight="1" x14ac:dyDescent="0.25">
      <c r="A143" s="105" t="s">
        <v>152</v>
      </c>
      <c r="B143" s="105"/>
      <c r="C143" s="63">
        <v>1</v>
      </c>
      <c r="D143" s="65">
        <f>G147/1</f>
        <v>0.1125</v>
      </c>
      <c r="E143" s="66">
        <f>C143-D143</f>
        <v>0.88749999999999996</v>
      </c>
      <c r="F143" s="17" t="str">
        <f>B133</f>
        <v>COFINS</v>
      </c>
      <c r="G143" s="64">
        <v>7.5999999999999998E-2</v>
      </c>
      <c r="H143" s="101">
        <v>0.03</v>
      </c>
      <c r="I143" s="101"/>
    </row>
    <row r="144" spans="1:10" ht="13.5" customHeight="1" x14ac:dyDescent="0.25">
      <c r="A144" s="106" t="s">
        <v>153</v>
      </c>
      <c r="B144" s="106"/>
      <c r="C144" s="17">
        <v>1</v>
      </c>
      <c r="D144" s="67">
        <f>H147</f>
        <v>5.6499999999999995E-2</v>
      </c>
      <c r="E144" s="68">
        <f>C144-D144</f>
        <v>0.94350000000000001</v>
      </c>
      <c r="F144" s="17" t="str">
        <f>B134</f>
        <v>ISS</v>
      </c>
      <c r="G144" s="64">
        <f>I11</f>
        <v>0.02</v>
      </c>
      <c r="H144" s="101">
        <f>I11</f>
        <v>0.02</v>
      </c>
      <c r="I144" s="101"/>
    </row>
    <row r="145" spans="1:10" ht="13.5" customHeight="1" x14ac:dyDescent="0.25">
      <c r="A145" s="107" t="s">
        <v>154</v>
      </c>
      <c r="B145" s="107"/>
      <c r="C145" s="17">
        <v>1</v>
      </c>
      <c r="D145" s="69">
        <v>0.09</v>
      </c>
      <c r="E145" s="70">
        <f>C145-D145</f>
        <v>0.91</v>
      </c>
      <c r="F145" s="17" t="s">
        <v>155</v>
      </c>
      <c r="G145" s="64">
        <v>0</v>
      </c>
      <c r="H145" s="101">
        <v>0</v>
      </c>
      <c r="I145" s="101"/>
    </row>
    <row r="146" spans="1:10" ht="13.5" customHeight="1" x14ac:dyDescent="0.25">
      <c r="A146" s="100" t="s">
        <v>156</v>
      </c>
      <c r="B146" s="100" t="s">
        <v>157</v>
      </c>
      <c r="C146" s="100"/>
      <c r="D146" s="100"/>
      <c r="E146" s="100"/>
      <c r="F146" s="2" t="s">
        <v>158</v>
      </c>
      <c r="G146" s="64">
        <v>0</v>
      </c>
      <c r="H146" s="101">
        <v>0</v>
      </c>
      <c r="I146" s="101"/>
    </row>
    <row r="147" spans="1:10" ht="18" customHeight="1" x14ac:dyDescent="0.25">
      <c r="A147" s="100"/>
      <c r="B147" s="100"/>
      <c r="C147" s="100"/>
      <c r="D147" s="100"/>
      <c r="E147" s="100"/>
      <c r="F147" s="6" t="s">
        <v>159</v>
      </c>
      <c r="G147" s="71">
        <f>SUM(G142:G146)</f>
        <v>0.1125</v>
      </c>
      <c r="H147" s="102">
        <f>SUM(H142:I146)</f>
        <v>5.6499999999999995E-2</v>
      </c>
      <c r="I147" s="102"/>
    </row>
    <row r="148" spans="1:10" ht="18" customHeight="1" x14ac:dyDescent="0.25">
      <c r="A148" s="29" t="s">
        <v>160</v>
      </c>
      <c r="B148" s="103" t="s">
        <v>161</v>
      </c>
      <c r="C148" s="103"/>
      <c r="D148" s="103"/>
      <c r="E148" s="103"/>
      <c r="F148" s="103"/>
      <c r="G148" s="103"/>
      <c r="H148" s="103"/>
      <c r="I148" s="103"/>
    </row>
    <row r="149" spans="1:10" ht="4.5" customHeight="1" x14ac:dyDescent="0.25">
      <c r="A149" s="72"/>
      <c r="B149" s="104"/>
      <c r="C149" s="104"/>
      <c r="D149" s="104"/>
      <c r="E149" s="104"/>
      <c r="F149" s="104"/>
      <c r="G149" s="104"/>
      <c r="H149" s="104"/>
      <c r="I149" s="104"/>
    </row>
    <row r="150" spans="1:10" ht="12" customHeight="1" x14ac:dyDescent="0.25">
      <c r="A150" s="96" t="s">
        <v>162</v>
      </c>
      <c r="B150" s="96"/>
      <c r="C150" s="96"/>
      <c r="D150" s="96"/>
      <c r="E150" s="96"/>
      <c r="F150" s="96"/>
      <c r="G150" s="96"/>
      <c r="H150" s="47">
        <f>H137</f>
        <v>0.14070422535211269</v>
      </c>
      <c r="I150" s="48">
        <f>I137</f>
        <v>1987.5219548675032</v>
      </c>
    </row>
    <row r="151" spans="1:10" ht="4.5" customHeight="1" x14ac:dyDescent="0.25"/>
    <row r="152" spans="1:10" ht="11.25" customHeight="1" x14ac:dyDescent="0.25">
      <c r="A152" s="99" t="s">
        <v>163</v>
      </c>
      <c r="B152" s="99"/>
      <c r="C152" s="99"/>
      <c r="D152" s="99"/>
      <c r="E152" s="99"/>
      <c r="F152" s="99"/>
      <c r="G152" s="99"/>
      <c r="H152" s="99"/>
      <c r="I152" s="99"/>
    </row>
    <row r="153" spans="1:10" ht="11.25" customHeight="1" x14ac:dyDescent="0.25">
      <c r="A153" s="94" t="s">
        <v>33</v>
      </c>
      <c r="B153" s="94"/>
      <c r="C153" s="94"/>
      <c r="D153" s="94"/>
      <c r="E153" s="94"/>
      <c r="F153" s="94"/>
      <c r="G153" s="94"/>
      <c r="H153" s="94"/>
      <c r="I153" s="94"/>
    </row>
    <row r="154" spans="1:10" ht="15" customHeight="1" x14ac:dyDescent="0.25">
      <c r="A154" s="17">
        <v>1</v>
      </c>
      <c r="B154" s="95" t="s">
        <v>164</v>
      </c>
      <c r="C154" s="95"/>
      <c r="D154" s="95"/>
      <c r="E154" s="95"/>
      <c r="F154" s="95"/>
      <c r="G154" s="95"/>
      <c r="H154" s="23">
        <f>I154/$G$171</f>
        <v>0.46075370274893318</v>
      </c>
      <c r="I154" s="73">
        <f>I40</f>
        <v>8140.0720000000001</v>
      </c>
    </row>
    <row r="155" spans="1:10" ht="15" customHeight="1" x14ac:dyDescent="0.25">
      <c r="A155" s="17">
        <v>2</v>
      </c>
      <c r="B155" s="95" t="s">
        <v>165</v>
      </c>
      <c r="C155" s="95"/>
      <c r="D155" s="95"/>
      <c r="E155" s="95"/>
      <c r="F155" s="95"/>
      <c r="G155" s="95"/>
      <c r="H155" s="23">
        <f>I155/$G$171</f>
        <v>0.33879584680061636</v>
      </c>
      <c r="I155" s="73">
        <f>I51+I63+I70+I74</f>
        <v>5985.4594109702402</v>
      </c>
    </row>
    <row r="156" spans="1:10" ht="15" customHeight="1" x14ac:dyDescent="0.25">
      <c r="A156" s="17">
        <v>3</v>
      </c>
      <c r="B156" s="95" t="s">
        <v>166</v>
      </c>
      <c r="C156" s="95"/>
      <c r="D156" s="95"/>
      <c r="E156" s="95"/>
      <c r="F156" s="95"/>
      <c r="G156" s="95"/>
      <c r="H156" s="23">
        <f>I156/$G$171</f>
        <v>0</v>
      </c>
      <c r="I156" s="73">
        <f>I84</f>
        <v>0</v>
      </c>
    </row>
    <row r="157" spans="1:10" s="28" customFormat="1" ht="15" customHeight="1" x14ac:dyDescent="0.25">
      <c r="A157" s="96" t="s">
        <v>167</v>
      </c>
      <c r="B157" s="96"/>
      <c r="C157" s="96"/>
      <c r="D157" s="96"/>
      <c r="E157" s="96"/>
      <c r="F157" s="96"/>
      <c r="G157" s="96"/>
      <c r="H157" s="47">
        <f>H154+H155+H156</f>
        <v>0.79954954954954949</v>
      </c>
      <c r="I157" s="48">
        <f>SUM(I154:I156)</f>
        <v>14125.531410970241</v>
      </c>
      <c r="J157" s="35"/>
    </row>
    <row r="158" spans="1:10" ht="4.5" customHeight="1" x14ac:dyDescent="0.25"/>
    <row r="159" spans="1:10" ht="11.25" customHeight="1" x14ac:dyDescent="0.25">
      <c r="A159" s="94" t="s">
        <v>106</v>
      </c>
      <c r="B159" s="94"/>
      <c r="C159" s="94"/>
      <c r="D159" s="94"/>
      <c r="E159" s="94"/>
      <c r="F159" s="94"/>
      <c r="G159" s="94"/>
      <c r="H159" s="94"/>
      <c r="I159" s="94"/>
    </row>
    <row r="160" spans="1:10" ht="15" customHeight="1" x14ac:dyDescent="0.25">
      <c r="A160" s="17">
        <v>1</v>
      </c>
      <c r="B160" s="95" t="s">
        <v>168</v>
      </c>
      <c r="C160" s="95"/>
      <c r="D160" s="95"/>
      <c r="E160" s="95"/>
      <c r="F160" s="95"/>
      <c r="G160" s="95"/>
      <c r="H160" s="23">
        <f>I160/$G$171</f>
        <v>0</v>
      </c>
      <c r="I160" s="24">
        <f>I108</f>
        <v>0</v>
      </c>
    </row>
    <row r="161" spans="1:11" ht="15" customHeight="1" x14ac:dyDescent="0.25">
      <c r="A161" s="17">
        <v>2</v>
      </c>
      <c r="B161" s="95" t="s">
        <v>169</v>
      </c>
      <c r="C161" s="95"/>
      <c r="D161" s="95"/>
      <c r="E161" s="95"/>
      <c r="F161" s="95"/>
      <c r="G161" s="95"/>
      <c r="H161" s="23">
        <f>I161/$G$171</f>
        <v>4.7972972972972969E-2</v>
      </c>
      <c r="I161" s="24">
        <f>I118</f>
        <v>847.53188465821427</v>
      </c>
    </row>
    <row r="162" spans="1:11" ht="15" customHeight="1" x14ac:dyDescent="0.25">
      <c r="A162" s="17">
        <v>3</v>
      </c>
      <c r="B162" s="95" t="s">
        <v>170</v>
      </c>
      <c r="C162" s="95"/>
      <c r="D162" s="95"/>
      <c r="E162" s="95"/>
      <c r="F162" s="95"/>
      <c r="G162" s="95"/>
      <c r="H162" s="23">
        <f>I162/$G$171</f>
        <v>3.9977477477477472E-2</v>
      </c>
      <c r="I162" s="24">
        <f>I122</f>
        <v>706.27657054851193</v>
      </c>
    </row>
    <row r="163" spans="1:11" ht="15" customHeight="1" x14ac:dyDescent="0.25">
      <c r="A163" s="96" t="s">
        <v>171</v>
      </c>
      <c r="B163" s="96"/>
      <c r="C163" s="96"/>
      <c r="D163" s="96"/>
      <c r="E163" s="96"/>
      <c r="F163" s="96"/>
      <c r="G163" s="96"/>
      <c r="H163" s="47">
        <f>H160+H161+H162</f>
        <v>8.795045045045044E-2</v>
      </c>
      <c r="I163" s="48">
        <f>I160+I161+I162</f>
        <v>1553.8084552067262</v>
      </c>
    </row>
    <row r="164" spans="1:11" ht="4.5" customHeight="1" x14ac:dyDescent="0.25"/>
    <row r="165" spans="1:11" ht="11.25" customHeight="1" x14ac:dyDescent="0.25">
      <c r="A165" s="94" t="s">
        <v>134</v>
      </c>
      <c r="B165" s="94"/>
      <c r="C165" s="94"/>
      <c r="D165" s="94"/>
      <c r="E165" s="94"/>
      <c r="F165" s="94"/>
      <c r="G165" s="94"/>
      <c r="H165" s="94"/>
      <c r="I165" s="94"/>
    </row>
    <row r="166" spans="1:11" ht="15" customHeight="1" x14ac:dyDescent="0.25">
      <c r="A166" s="17">
        <v>1</v>
      </c>
      <c r="B166" s="95" t="s">
        <v>172</v>
      </c>
      <c r="C166" s="95"/>
      <c r="D166" s="95"/>
      <c r="E166" s="95"/>
      <c r="F166" s="95"/>
      <c r="G166" s="95"/>
      <c r="H166" s="23">
        <f>I166/$G$171</f>
        <v>0.11250000000000002</v>
      </c>
      <c r="I166" s="24">
        <f>I137</f>
        <v>1987.5219548675032</v>
      </c>
    </row>
    <row r="167" spans="1:11" ht="15" customHeight="1" x14ac:dyDescent="0.25">
      <c r="A167" s="96" t="s">
        <v>173</v>
      </c>
      <c r="B167" s="96"/>
      <c r="C167" s="96"/>
      <c r="D167" s="96"/>
      <c r="E167" s="96"/>
      <c r="F167" s="96"/>
      <c r="G167" s="96"/>
      <c r="H167" s="47">
        <f>H166</f>
        <v>0.11250000000000002</v>
      </c>
      <c r="I167" s="48">
        <f>I137</f>
        <v>1987.5219548675032</v>
      </c>
      <c r="K167" s="41"/>
    </row>
    <row r="168" spans="1:11" ht="4.5" customHeight="1" x14ac:dyDescent="0.25"/>
    <row r="169" spans="1:11" ht="11.25" customHeight="1" x14ac:dyDescent="0.25">
      <c r="A169" s="97" t="s">
        <v>163</v>
      </c>
      <c r="B169" s="97"/>
      <c r="C169" s="97"/>
      <c r="D169" s="97"/>
      <c r="E169" s="97"/>
      <c r="F169" s="97"/>
      <c r="G169" s="97"/>
      <c r="H169" s="97"/>
      <c r="I169" s="97"/>
    </row>
    <row r="170" spans="1:11" ht="45" customHeight="1" x14ac:dyDescent="0.25">
      <c r="A170" s="98" t="s">
        <v>174</v>
      </c>
      <c r="B170" s="98"/>
      <c r="C170" s="98"/>
      <c r="D170" s="98"/>
      <c r="E170" s="98"/>
      <c r="F170" s="98"/>
      <c r="G170" s="74" t="s">
        <v>175</v>
      </c>
      <c r="H170" s="74" t="s">
        <v>176</v>
      </c>
      <c r="I170" s="74" t="s">
        <v>177</v>
      </c>
    </row>
    <row r="171" spans="1:11" ht="11.25" customHeight="1" x14ac:dyDescent="0.25">
      <c r="A171" s="92" t="str">
        <f>D5</f>
        <v>Odontólogo</v>
      </c>
      <c r="B171" s="92"/>
      <c r="C171" s="92"/>
      <c r="D171" s="92"/>
      <c r="E171" s="92"/>
      <c r="F171" s="92"/>
      <c r="G171" s="75">
        <f>I157+I163+I167</f>
        <v>17666.861821044469</v>
      </c>
      <c r="H171" s="74">
        <f>IF(D6="12x36",2,1)</f>
        <v>1</v>
      </c>
      <c r="I171" s="75">
        <f>G171*H171</f>
        <v>17666.861821044469</v>
      </c>
    </row>
    <row r="172" spans="1:11" x14ac:dyDescent="0.25">
      <c r="A172" s="92"/>
      <c r="B172" s="92"/>
      <c r="C172" s="92"/>
      <c r="D172" s="92"/>
      <c r="E172" s="92"/>
      <c r="F172" s="92"/>
      <c r="G172" s="74"/>
      <c r="H172" s="74"/>
      <c r="I172" s="75"/>
    </row>
    <row r="173" spans="1:11" s="28" customFormat="1" ht="12" customHeight="1" x14ac:dyDescent="0.25">
      <c r="A173" s="93" t="s">
        <v>178</v>
      </c>
      <c r="B173" s="93"/>
      <c r="C173" s="93"/>
      <c r="D173" s="93"/>
      <c r="E173" s="93"/>
      <c r="F173" s="93"/>
      <c r="G173" s="93"/>
      <c r="H173" s="93"/>
      <c r="I173" s="76">
        <f>I171</f>
        <v>17666.861821044469</v>
      </c>
      <c r="J173" s="35"/>
    </row>
  </sheetData>
  <mergeCells count="171"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A23:F23"/>
    <mergeCell ref="A24:F25"/>
    <mergeCell ref="A26:F26"/>
    <mergeCell ref="A27:F27"/>
    <mergeCell ref="A29:I29"/>
    <mergeCell ref="B30:G30"/>
    <mergeCell ref="A15:F17"/>
    <mergeCell ref="G15:G17"/>
    <mergeCell ref="A18:F20"/>
    <mergeCell ref="G18:G20"/>
    <mergeCell ref="A21:F21"/>
    <mergeCell ref="A22:F22"/>
    <mergeCell ref="B37:G37"/>
    <mergeCell ref="B38:G38"/>
    <mergeCell ref="B39:G39"/>
    <mergeCell ref="A40:G40"/>
    <mergeCell ref="B42:G42"/>
    <mergeCell ref="B43:G43"/>
    <mergeCell ref="B31:G31"/>
    <mergeCell ref="B32:G32"/>
    <mergeCell ref="B33:G33"/>
    <mergeCell ref="B34:G34"/>
    <mergeCell ref="B35:G35"/>
    <mergeCell ref="B36:G36"/>
    <mergeCell ref="B50:G50"/>
    <mergeCell ref="A51:G51"/>
    <mergeCell ref="A52:I52"/>
    <mergeCell ref="A53:I53"/>
    <mergeCell ref="B54:G54"/>
    <mergeCell ref="B55:G55"/>
    <mergeCell ref="B44:G44"/>
    <mergeCell ref="B45:G45"/>
    <mergeCell ref="B46:G46"/>
    <mergeCell ref="B47:G47"/>
    <mergeCell ref="B48:G48"/>
    <mergeCell ref="B49:G49"/>
    <mergeCell ref="B62:G62"/>
    <mergeCell ref="A63:G63"/>
    <mergeCell ref="B64:I64"/>
    <mergeCell ref="B65:I65"/>
    <mergeCell ref="B66:G66"/>
    <mergeCell ref="B67:G67"/>
    <mergeCell ref="B56:G56"/>
    <mergeCell ref="B57:G57"/>
    <mergeCell ref="B58:G58"/>
    <mergeCell ref="B59:G59"/>
    <mergeCell ref="B60:G60"/>
    <mergeCell ref="B61:G61"/>
    <mergeCell ref="A76:G76"/>
    <mergeCell ref="B78:G78"/>
    <mergeCell ref="B79:G79"/>
    <mergeCell ref="B80:G80"/>
    <mergeCell ref="B81:G81"/>
    <mergeCell ref="B82:G82"/>
    <mergeCell ref="B68:G68"/>
    <mergeCell ref="B69:G69"/>
    <mergeCell ref="A70:G70"/>
    <mergeCell ref="B72:G72"/>
    <mergeCell ref="B73:G73"/>
    <mergeCell ref="A74:G74"/>
    <mergeCell ref="A90:I90"/>
    <mergeCell ref="A91:B91"/>
    <mergeCell ref="A92:B92"/>
    <mergeCell ref="A94:I94"/>
    <mergeCell ref="A95:B95"/>
    <mergeCell ref="A96:B96"/>
    <mergeCell ref="B83:G83"/>
    <mergeCell ref="A84:G84"/>
    <mergeCell ref="B85:G85"/>
    <mergeCell ref="A86:I86"/>
    <mergeCell ref="A87:B87"/>
    <mergeCell ref="A88:B88"/>
    <mergeCell ref="B105:G105"/>
    <mergeCell ref="B106:G106"/>
    <mergeCell ref="B107:G107"/>
    <mergeCell ref="A108:G108"/>
    <mergeCell ref="B109:I109"/>
    <mergeCell ref="A111:E111"/>
    <mergeCell ref="A98:G98"/>
    <mergeCell ref="A100:I100"/>
    <mergeCell ref="B101:G101"/>
    <mergeCell ref="B102:G102"/>
    <mergeCell ref="B103:G103"/>
    <mergeCell ref="B104:G104"/>
    <mergeCell ref="A118:G118"/>
    <mergeCell ref="B120:G120"/>
    <mergeCell ref="B121:G121"/>
    <mergeCell ref="A122:G122"/>
    <mergeCell ref="A124:E124"/>
    <mergeCell ref="A125:B125"/>
    <mergeCell ref="A112:B112"/>
    <mergeCell ref="A113:B113"/>
    <mergeCell ref="B114:I114"/>
    <mergeCell ref="B115:G115"/>
    <mergeCell ref="B116:G116"/>
    <mergeCell ref="B117:G117"/>
    <mergeCell ref="B134:G134"/>
    <mergeCell ref="B135:G135"/>
    <mergeCell ref="B136:G136"/>
    <mergeCell ref="A137:G137"/>
    <mergeCell ref="B138:I138"/>
    <mergeCell ref="B139:I139"/>
    <mergeCell ref="A126:B126"/>
    <mergeCell ref="A128:G128"/>
    <mergeCell ref="A130:I130"/>
    <mergeCell ref="B131:G131"/>
    <mergeCell ref="B132:G132"/>
    <mergeCell ref="B133:G133"/>
    <mergeCell ref="A143:B143"/>
    <mergeCell ref="H143:I143"/>
    <mergeCell ref="A144:B144"/>
    <mergeCell ref="H144:I144"/>
    <mergeCell ref="A145:B145"/>
    <mergeCell ref="H145:I145"/>
    <mergeCell ref="A140:I140"/>
    <mergeCell ref="A141:B141"/>
    <mergeCell ref="D141:E141"/>
    <mergeCell ref="H141:I141"/>
    <mergeCell ref="A142:B142"/>
    <mergeCell ref="D142:E142"/>
    <mergeCell ref="H142:I142"/>
    <mergeCell ref="A150:G150"/>
    <mergeCell ref="A152:I152"/>
    <mergeCell ref="A153:I153"/>
    <mergeCell ref="B154:G154"/>
    <mergeCell ref="B155:G155"/>
    <mergeCell ref="B156:G156"/>
    <mergeCell ref="A146:A147"/>
    <mergeCell ref="B146:E147"/>
    <mergeCell ref="H146:I146"/>
    <mergeCell ref="H147:I147"/>
    <mergeCell ref="B148:I148"/>
    <mergeCell ref="B149:I149"/>
    <mergeCell ref="A172:F172"/>
    <mergeCell ref="A173:H173"/>
    <mergeCell ref="A165:I165"/>
    <mergeCell ref="B166:G166"/>
    <mergeCell ref="A167:G167"/>
    <mergeCell ref="A169:I169"/>
    <mergeCell ref="A170:F170"/>
    <mergeCell ref="A171:F171"/>
    <mergeCell ref="A157:G157"/>
    <mergeCell ref="A159:I159"/>
    <mergeCell ref="B160:G160"/>
    <mergeCell ref="B161:G161"/>
    <mergeCell ref="B162:G162"/>
    <mergeCell ref="A163:G163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173"/>
  <sheetViews>
    <sheetView view="pageBreakPreview" topLeftCell="A121" zoomScale="145" zoomScaleNormal="130" zoomScaleSheetLayoutView="145" zoomScalePageLayoutView="130" workbookViewId="0">
      <selection activeCell="I7" sqref="I7:I8"/>
    </sheetView>
  </sheetViews>
  <sheetFormatPr defaultColWidth="9.140625" defaultRowHeight="11.25" x14ac:dyDescent="0.25"/>
  <cols>
    <col min="1" max="1" width="2.85546875" style="7" customWidth="1"/>
    <col min="2" max="4" width="11.28515625" style="7" customWidth="1"/>
    <col min="5" max="5" width="12.140625" style="7" customWidth="1"/>
    <col min="6" max="6" width="11.28515625" style="7" customWidth="1"/>
    <col min="7" max="7" width="18.85546875" style="7" customWidth="1"/>
    <col min="8" max="8" width="9.28515625" style="7" customWidth="1"/>
    <col min="9" max="9" width="11.7109375" style="7" customWidth="1"/>
    <col min="10" max="10" width="11.140625" style="8" customWidth="1"/>
    <col min="11" max="11" width="10" style="7" customWidth="1"/>
    <col min="12" max="12" width="9.140625" style="7"/>
    <col min="13" max="15" width="22.28515625" style="7" customWidth="1"/>
    <col min="16" max="16384" width="9.140625" style="7"/>
  </cols>
  <sheetData>
    <row r="1" spans="1:11" ht="27.75" customHeight="1" x14ac:dyDescent="0.25">
      <c r="A1" s="134" t="s">
        <v>0</v>
      </c>
      <c r="B1" s="134"/>
      <c r="C1" s="134"/>
      <c r="D1" s="134"/>
      <c r="E1" s="134"/>
      <c r="F1" s="134"/>
      <c r="G1" s="134"/>
      <c r="H1" s="134"/>
      <c r="I1" s="134"/>
      <c r="K1" s="9"/>
    </row>
    <row r="2" spans="1:11" ht="22.5" customHeight="1" x14ac:dyDescent="0.25">
      <c r="A2" s="134" t="s">
        <v>1</v>
      </c>
      <c r="B2" s="134"/>
      <c r="C2" s="135" t="s">
        <v>209</v>
      </c>
      <c r="D2" s="135"/>
      <c r="E2" s="136" t="s">
        <v>209</v>
      </c>
      <c r="F2" s="136"/>
      <c r="G2" s="136"/>
      <c r="H2" s="136"/>
      <c r="I2" s="136"/>
    </row>
    <row r="3" spans="1:11" ht="11.25" customHeight="1" x14ac:dyDescent="0.25">
      <c r="A3" s="134" t="s">
        <v>3</v>
      </c>
      <c r="B3" s="134"/>
      <c r="C3" s="10"/>
      <c r="D3" s="11"/>
      <c r="E3" s="12" t="s">
        <v>4</v>
      </c>
      <c r="F3" s="10"/>
      <c r="G3" s="11"/>
      <c r="H3" s="11"/>
      <c r="I3" s="11"/>
    </row>
    <row r="4" spans="1:11" ht="4.5" customHeight="1" x14ac:dyDescent="0.25"/>
    <row r="5" spans="1:11" ht="18.75" customHeight="1" x14ac:dyDescent="0.25">
      <c r="A5" s="120" t="s">
        <v>5</v>
      </c>
      <c r="B5" s="120"/>
      <c r="C5" s="120"/>
      <c r="D5" s="140" t="s">
        <v>193</v>
      </c>
      <c r="E5" s="141"/>
      <c r="F5" s="142"/>
      <c r="G5" s="138" t="str">
        <f>IF(D6="12x36","Regime de trabalho:","Quantidade de HORAS/MÊS")</f>
        <v>Quantidade de HORAS/MÊS</v>
      </c>
      <c r="H5" s="138"/>
      <c r="I5" s="139">
        <f>IF(D6="12x36",D6,5*D6)</f>
        <v>100</v>
      </c>
    </row>
    <row r="6" spans="1:11" ht="18.75" customHeight="1" x14ac:dyDescent="0.25">
      <c r="A6" s="120" t="str">
        <f>IF(D6="12x36","Regime de trabalho:","Regime de trabalho (horas semanais):")</f>
        <v>Regime de trabalho (horas semanais):</v>
      </c>
      <c r="B6" s="120"/>
      <c r="C6" s="120"/>
      <c r="D6" s="120">
        <v>20</v>
      </c>
      <c r="E6" s="120"/>
      <c r="F6" s="120"/>
      <c r="G6" s="138"/>
      <c r="H6" s="138"/>
      <c r="I6" s="139"/>
    </row>
    <row r="7" spans="1:11" ht="22.5" customHeight="1" x14ac:dyDescent="0.25">
      <c r="A7" s="120" t="s">
        <v>6</v>
      </c>
      <c r="B7" s="120"/>
      <c r="C7" s="120"/>
      <c r="D7" s="95" t="s">
        <v>212</v>
      </c>
      <c r="E7" s="95"/>
      <c r="F7" s="95"/>
      <c r="G7" s="131" t="s">
        <v>7</v>
      </c>
      <c r="H7" s="131"/>
      <c r="I7" s="133">
        <v>0.2</v>
      </c>
    </row>
    <row r="8" spans="1:11" ht="22.5" customHeight="1" x14ac:dyDescent="0.25">
      <c r="A8" s="120" t="s">
        <v>8</v>
      </c>
      <c r="B8" s="120"/>
      <c r="C8" s="120"/>
      <c r="D8" s="95" t="s">
        <v>212</v>
      </c>
      <c r="E8" s="95"/>
      <c r="F8" s="95"/>
      <c r="G8" s="131"/>
      <c r="H8" s="131"/>
      <c r="I8" s="133"/>
    </row>
    <row r="9" spans="1:11" ht="24.75" customHeight="1" x14ac:dyDescent="0.25">
      <c r="A9" s="120" t="s">
        <v>9</v>
      </c>
      <c r="B9" s="120"/>
      <c r="C9" s="120"/>
      <c r="D9" s="120" t="s">
        <v>211</v>
      </c>
      <c r="E9" s="120"/>
      <c r="F9" s="120"/>
      <c r="G9" s="131" t="s">
        <v>10</v>
      </c>
      <c r="H9" s="131"/>
      <c r="I9" s="3" t="s">
        <v>11</v>
      </c>
    </row>
    <row r="10" spans="1:11" ht="32.25" customHeight="1" x14ac:dyDescent="0.25">
      <c r="A10" s="132" t="s">
        <v>12</v>
      </c>
      <c r="B10" s="132"/>
      <c r="C10" s="132"/>
      <c r="D10" s="132"/>
      <c r="E10" s="132"/>
      <c r="F10" s="132"/>
      <c r="G10" s="4" t="s">
        <v>13</v>
      </c>
      <c r="H10" s="1">
        <v>100</v>
      </c>
      <c r="I10" s="13">
        <v>3748.01</v>
      </c>
    </row>
    <row r="11" spans="1:11" ht="11.25" customHeight="1" x14ac:dyDescent="0.25">
      <c r="A11" s="110" t="s">
        <v>14</v>
      </c>
      <c r="B11" s="110"/>
      <c r="C11" s="110"/>
      <c r="D11" s="110"/>
      <c r="E11" s="110"/>
      <c r="F11" s="110"/>
      <c r="G11" s="1" t="str">
        <f>D9</f>
        <v>Araricá/RS</v>
      </c>
      <c r="H11" s="1" t="s">
        <v>15</v>
      </c>
      <c r="I11" s="14">
        <v>0.02</v>
      </c>
    </row>
    <row r="12" spans="1:11" ht="15" customHeight="1" x14ac:dyDescent="0.25">
      <c r="A12" s="110" t="s">
        <v>16</v>
      </c>
      <c r="B12" s="110"/>
      <c r="C12" s="110"/>
      <c r="D12" s="110"/>
      <c r="E12" s="110"/>
      <c r="F12" s="110"/>
      <c r="G12" s="129" t="s">
        <v>17</v>
      </c>
      <c r="H12" s="1" t="s">
        <v>18</v>
      </c>
      <c r="I12" s="13"/>
    </row>
    <row r="13" spans="1:11" x14ac:dyDescent="0.25">
      <c r="A13" s="110"/>
      <c r="B13" s="110"/>
      <c r="C13" s="110"/>
      <c r="D13" s="110"/>
      <c r="E13" s="110"/>
      <c r="F13" s="110"/>
      <c r="G13" s="129"/>
      <c r="H13" s="1" t="s">
        <v>19</v>
      </c>
      <c r="I13" s="15">
        <v>26</v>
      </c>
    </row>
    <row r="14" spans="1:11" x14ac:dyDescent="0.25">
      <c r="A14" s="110"/>
      <c r="B14" s="110"/>
      <c r="C14" s="110"/>
      <c r="D14" s="110"/>
      <c r="E14" s="110"/>
      <c r="F14" s="110"/>
      <c r="G14" s="129"/>
      <c r="H14" s="1" t="s">
        <v>20</v>
      </c>
      <c r="I14" s="3"/>
    </row>
    <row r="15" spans="1:11" ht="11.25" customHeight="1" x14ac:dyDescent="0.25">
      <c r="A15" s="110" t="s">
        <v>21</v>
      </c>
      <c r="B15" s="110"/>
      <c r="C15" s="110"/>
      <c r="D15" s="110"/>
      <c r="E15" s="110"/>
      <c r="F15" s="110"/>
      <c r="G15" s="129" t="s">
        <v>17</v>
      </c>
      <c r="H15" s="1" t="s">
        <v>18</v>
      </c>
      <c r="I15" s="13"/>
    </row>
    <row r="16" spans="1:11" ht="11.25" customHeight="1" x14ac:dyDescent="0.25">
      <c r="A16" s="110"/>
      <c r="B16" s="110"/>
      <c r="C16" s="110"/>
      <c r="D16" s="110"/>
      <c r="E16" s="110"/>
      <c r="F16" s="110"/>
      <c r="G16" s="129"/>
      <c r="H16" s="1" t="s">
        <v>19</v>
      </c>
      <c r="I16" s="15">
        <v>26</v>
      </c>
    </row>
    <row r="17" spans="1:9" x14ac:dyDescent="0.25">
      <c r="A17" s="110"/>
      <c r="B17" s="110"/>
      <c r="C17" s="110"/>
      <c r="D17" s="110"/>
      <c r="E17" s="110"/>
      <c r="F17" s="110"/>
      <c r="G17" s="129"/>
      <c r="H17" s="1" t="s">
        <v>20</v>
      </c>
      <c r="I17" s="3"/>
    </row>
    <row r="18" spans="1:9" ht="11.25" customHeight="1" x14ac:dyDescent="0.25">
      <c r="A18" s="110" t="s">
        <v>192</v>
      </c>
      <c r="B18" s="110"/>
      <c r="C18" s="110"/>
      <c r="D18" s="110"/>
      <c r="E18" s="110"/>
      <c r="F18" s="110"/>
      <c r="G18" s="129" t="s">
        <v>17</v>
      </c>
      <c r="H18" s="1" t="s">
        <v>18</v>
      </c>
      <c r="I18" s="13"/>
    </row>
    <row r="19" spans="1:9" x14ac:dyDescent="0.25">
      <c r="A19" s="110"/>
      <c r="B19" s="110"/>
      <c r="C19" s="110"/>
      <c r="D19" s="110"/>
      <c r="E19" s="110"/>
      <c r="F19" s="110"/>
      <c r="G19" s="129"/>
      <c r="H19" s="1" t="s">
        <v>191</v>
      </c>
      <c r="I19" s="15">
        <v>1</v>
      </c>
    </row>
    <row r="20" spans="1:9" x14ac:dyDescent="0.25">
      <c r="A20" s="110"/>
      <c r="B20" s="110"/>
      <c r="C20" s="110"/>
      <c r="D20" s="110"/>
      <c r="E20" s="110"/>
      <c r="F20" s="110"/>
      <c r="G20" s="129"/>
      <c r="H20" s="1" t="s">
        <v>20</v>
      </c>
      <c r="I20" s="3"/>
    </row>
    <row r="21" spans="1:9" ht="36" customHeight="1" x14ac:dyDescent="0.25">
      <c r="A21" s="130" t="s">
        <v>186</v>
      </c>
      <c r="B21" s="130"/>
      <c r="C21" s="130"/>
      <c r="D21" s="130"/>
      <c r="E21" s="130"/>
      <c r="F21" s="130"/>
      <c r="G21" s="5" t="s">
        <v>17</v>
      </c>
      <c r="H21" s="5" t="s">
        <v>23</v>
      </c>
      <c r="I21" s="16"/>
    </row>
    <row r="22" spans="1:9" ht="22.5" customHeight="1" x14ac:dyDescent="0.25">
      <c r="A22" s="109" t="s">
        <v>216</v>
      </c>
      <c r="B22" s="109"/>
      <c r="C22" s="109"/>
      <c r="D22" s="109"/>
      <c r="E22" s="109"/>
      <c r="F22" s="109"/>
      <c r="G22" s="5"/>
      <c r="H22" s="5" t="s">
        <v>25</v>
      </c>
      <c r="I22" s="18" t="s">
        <v>11</v>
      </c>
    </row>
    <row r="23" spans="1:9" ht="34.5" customHeight="1" x14ac:dyDescent="0.25">
      <c r="A23" s="109" t="s">
        <v>26</v>
      </c>
      <c r="B23" s="109"/>
      <c r="C23" s="109"/>
      <c r="D23" s="109"/>
      <c r="E23" s="109"/>
      <c r="F23" s="109"/>
      <c r="G23" s="1" t="s">
        <v>215</v>
      </c>
      <c r="H23" s="1" t="s">
        <v>27</v>
      </c>
      <c r="I23" s="13">
        <v>1610.13</v>
      </c>
    </row>
    <row r="24" spans="1:9" ht="15" customHeight="1" x14ac:dyDescent="0.25">
      <c r="A24" s="109" t="s">
        <v>28</v>
      </c>
      <c r="B24" s="109"/>
      <c r="C24" s="109"/>
      <c r="D24" s="109"/>
      <c r="E24" s="109"/>
      <c r="F24" s="109"/>
      <c r="G24" s="5"/>
      <c r="H24" s="19" t="s">
        <v>29</v>
      </c>
      <c r="I24" s="20" t="s">
        <v>11</v>
      </c>
    </row>
    <row r="25" spans="1:9" ht="15" customHeight="1" x14ac:dyDescent="0.25">
      <c r="A25" s="109"/>
      <c r="B25" s="109"/>
      <c r="C25" s="109"/>
      <c r="D25" s="109"/>
      <c r="E25" s="109"/>
      <c r="F25" s="109"/>
      <c r="G25" s="5"/>
      <c r="H25" s="21" t="s">
        <v>30</v>
      </c>
      <c r="I25" s="3" t="s">
        <v>11</v>
      </c>
    </row>
    <row r="26" spans="1:9" ht="26.25" customHeight="1" x14ac:dyDescent="0.25">
      <c r="A26" s="109" t="s">
        <v>31</v>
      </c>
      <c r="B26" s="109"/>
      <c r="C26" s="109"/>
      <c r="D26" s="109"/>
      <c r="E26" s="109"/>
      <c r="F26" s="109"/>
      <c r="G26" s="5"/>
      <c r="H26" s="1" t="s">
        <v>29</v>
      </c>
      <c r="I26" s="20" t="s">
        <v>11</v>
      </c>
    </row>
    <row r="27" spans="1:9" ht="35.25" customHeight="1" x14ac:dyDescent="0.25">
      <c r="A27" s="109" t="s">
        <v>32</v>
      </c>
      <c r="B27" s="109"/>
      <c r="C27" s="109"/>
      <c r="D27" s="109"/>
      <c r="E27" s="109"/>
      <c r="F27" s="109"/>
      <c r="G27" s="1"/>
      <c r="H27" s="4" t="s">
        <v>25</v>
      </c>
      <c r="I27" s="3">
        <v>0.1</v>
      </c>
    </row>
    <row r="28" spans="1:9" ht="4.5" customHeight="1" x14ac:dyDescent="0.25"/>
    <row r="29" spans="1:9" ht="17.25" customHeight="1" x14ac:dyDescent="0.25">
      <c r="A29" s="94" t="s">
        <v>33</v>
      </c>
      <c r="B29" s="94"/>
      <c r="C29" s="94"/>
      <c r="D29" s="94"/>
      <c r="E29" s="94"/>
      <c r="F29" s="94"/>
      <c r="G29" s="94"/>
      <c r="H29" s="94"/>
      <c r="I29" s="94"/>
    </row>
    <row r="30" spans="1:9" ht="33.75" customHeight="1" x14ac:dyDescent="0.25">
      <c r="A30" s="22" t="s">
        <v>34</v>
      </c>
      <c r="B30" s="116" t="s">
        <v>35</v>
      </c>
      <c r="C30" s="116"/>
      <c r="D30" s="116"/>
      <c r="E30" s="116"/>
      <c r="F30" s="116"/>
      <c r="G30" s="116"/>
      <c r="H30" s="22" t="s">
        <v>36</v>
      </c>
      <c r="I30" s="22" t="s">
        <v>37</v>
      </c>
    </row>
    <row r="31" spans="1:9" ht="15" customHeight="1" x14ac:dyDescent="0.25">
      <c r="A31" s="17">
        <v>1</v>
      </c>
      <c r="B31" s="95" t="s">
        <v>38</v>
      </c>
      <c r="C31" s="95"/>
      <c r="D31" s="95"/>
      <c r="E31" s="95"/>
      <c r="F31" s="95"/>
      <c r="G31" s="95"/>
      <c r="H31" s="23">
        <f t="shared" ref="H31:H39" si="0">I31/$I$40</f>
        <v>0.92087883252138314</v>
      </c>
      <c r="I31" s="24">
        <f>IF(D6="12x36",I10,I10/H10*I5)</f>
        <v>3748.01</v>
      </c>
    </row>
    <row r="32" spans="1:9" ht="15" customHeight="1" x14ac:dyDescent="0.25">
      <c r="A32" s="17">
        <f t="shared" ref="A32:A39" si="1">A31+1</f>
        <v>2</v>
      </c>
      <c r="B32" s="95" t="s">
        <v>39</v>
      </c>
      <c r="C32" s="95"/>
      <c r="D32" s="95"/>
      <c r="E32" s="95"/>
      <c r="F32" s="95"/>
      <c r="G32" s="95"/>
      <c r="H32" s="23">
        <f t="shared" si="0"/>
        <v>0</v>
      </c>
      <c r="I32" s="24">
        <f>IF(I9=30%,I31*I9,0)</f>
        <v>0</v>
      </c>
    </row>
    <row r="33" spans="1:10" ht="15" customHeight="1" x14ac:dyDescent="0.25">
      <c r="A33" s="17">
        <f t="shared" si="1"/>
        <v>3</v>
      </c>
      <c r="B33" s="95" t="s">
        <v>40</v>
      </c>
      <c r="C33" s="95"/>
      <c r="D33" s="95"/>
      <c r="E33" s="95"/>
      <c r="F33" s="95"/>
      <c r="G33" s="95"/>
      <c r="H33" s="23">
        <f t="shared" si="0"/>
        <v>0</v>
      </c>
      <c r="I33" s="24">
        <f>IF(I7=10%,I23*I7,0)</f>
        <v>0</v>
      </c>
    </row>
    <row r="34" spans="1:10" ht="15" customHeight="1" x14ac:dyDescent="0.25">
      <c r="A34" s="17">
        <f t="shared" si="1"/>
        <v>4</v>
      </c>
      <c r="B34" s="95" t="s">
        <v>41</v>
      </c>
      <c r="C34" s="95"/>
      <c r="D34" s="95"/>
      <c r="E34" s="95"/>
      <c r="F34" s="95"/>
      <c r="G34" s="95"/>
      <c r="H34" s="23">
        <f t="shared" si="0"/>
        <v>7.9121167478616916E-2</v>
      </c>
      <c r="I34" s="24">
        <f>IF(I7=20%,I23*I7,0)</f>
        <v>322.02600000000007</v>
      </c>
    </row>
    <row r="35" spans="1:10" ht="15" customHeight="1" x14ac:dyDescent="0.25">
      <c r="A35" s="17">
        <f t="shared" si="1"/>
        <v>5</v>
      </c>
      <c r="B35" s="95" t="s">
        <v>42</v>
      </c>
      <c r="C35" s="95"/>
      <c r="D35" s="95"/>
      <c r="E35" s="95"/>
      <c r="F35" s="95"/>
      <c r="G35" s="95"/>
      <c r="H35" s="23">
        <f t="shared" si="0"/>
        <v>0</v>
      </c>
      <c r="I35" s="24">
        <f>IF(I7=40%,I23*I7,0)</f>
        <v>0</v>
      </c>
    </row>
    <row r="36" spans="1:10" ht="15" customHeight="1" x14ac:dyDescent="0.25">
      <c r="A36" s="17">
        <f t="shared" si="1"/>
        <v>6</v>
      </c>
      <c r="B36" s="95" t="s">
        <v>184</v>
      </c>
      <c r="C36" s="95"/>
      <c r="D36" s="95"/>
      <c r="E36" s="95"/>
      <c r="F36" s="95"/>
      <c r="G36" s="95"/>
      <c r="H36" s="23">
        <f t="shared" si="0"/>
        <v>0</v>
      </c>
      <c r="I36" s="24">
        <f>IF(I22="Não aplicável",0,I31*I22)</f>
        <v>0</v>
      </c>
    </row>
    <row r="37" spans="1:10" ht="15" customHeight="1" x14ac:dyDescent="0.25">
      <c r="A37" s="17">
        <f t="shared" si="1"/>
        <v>7</v>
      </c>
      <c r="B37" s="95" t="s">
        <v>43</v>
      </c>
      <c r="C37" s="95"/>
      <c r="D37" s="95"/>
      <c r="E37" s="95"/>
      <c r="F37" s="95"/>
      <c r="G37" s="95"/>
      <c r="H37" s="23">
        <f t="shared" si="0"/>
        <v>0</v>
      </c>
      <c r="I37" s="24">
        <f>IF(I24="Não aplicável",0,(I31+I32+I33+I34+I35+I36+I39)/I5*I24*(1+I25))</f>
        <v>0</v>
      </c>
    </row>
    <row r="38" spans="1:10" ht="23.25" customHeight="1" x14ac:dyDescent="0.25">
      <c r="A38" s="17">
        <f t="shared" si="1"/>
        <v>8</v>
      </c>
      <c r="B38" s="95" t="s">
        <v>44</v>
      </c>
      <c r="C38" s="95"/>
      <c r="D38" s="95"/>
      <c r="E38" s="95"/>
      <c r="F38" s="95"/>
      <c r="G38" s="95"/>
      <c r="H38" s="23">
        <f t="shared" si="0"/>
        <v>0</v>
      </c>
      <c r="I38" s="24">
        <f>IF(I24="Não aplicável",0,I24/I13*5*(I10/H10*(1+I25)))</f>
        <v>0</v>
      </c>
    </row>
    <row r="39" spans="1:10" ht="15" customHeight="1" x14ac:dyDescent="0.25">
      <c r="A39" s="17">
        <f t="shared" si="1"/>
        <v>9</v>
      </c>
      <c r="B39" s="128" t="str">
        <f>IF(D6="12x36","Para postos 12x36 os feriados são considerados compensados, conforme parágrafo único, Art. 59-A da CLT","Outros")</f>
        <v>Outros</v>
      </c>
      <c r="C39" s="128"/>
      <c r="D39" s="128"/>
      <c r="E39" s="128"/>
      <c r="F39" s="128"/>
      <c r="G39" s="128"/>
      <c r="H39" s="23">
        <f t="shared" si="0"/>
        <v>0</v>
      </c>
      <c r="I39" s="24">
        <v>0</v>
      </c>
    </row>
    <row r="40" spans="1:10" s="28" customFormat="1" ht="15" customHeight="1" x14ac:dyDescent="0.25">
      <c r="A40" s="113" t="s">
        <v>45</v>
      </c>
      <c r="B40" s="113"/>
      <c r="C40" s="113"/>
      <c r="D40" s="113"/>
      <c r="E40" s="113"/>
      <c r="F40" s="113"/>
      <c r="G40" s="113"/>
      <c r="H40" s="25">
        <f>SUM(H31:H39)</f>
        <v>1</v>
      </c>
      <c r="I40" s="26">
        <f>SUM(I31:I39)</f>
        <v>4070.0360000000001</v>
      </c>
      <c r="J40" s="27"/>
    </row>
    <row r="41" spans="1:10" ht="4.5" customHeight="1" x14ac:dyDescent="0.25"/>
    <row r="42" spans="1:10" ht="33.75" customHeight="1" x14ac:dyDescent="0.25">
      <c r="A42" s="22" t="s">
        <v>46</v>
      </c>
      <c r="B42" s="116" t="s">
        <v>47</v>
      </c>
      <c r="C42" s="116"/>
      <c r="D42" s="116"/>
      <c r="E42" s="116"/>
      <c r="F42" s="116"/>
      <c r="G42" s="116"/>
      <c r="H42" s="22" t="s">
        <v>36</v>
      </c>
      <c r="I42" s="22" t="s">
        <v>37</v>
      </c>
    </row>
    <row r="43" spans="1:10" ht="15" customHeight="1" x14ac:dyDescent="0.25">
      <c r="A43" s="17">
        <v>1</v>
      </c>
      <c r="B43" s="95" t="s">
        <v>48</v>
      </c>
      <c r="C43" s="95"/>
      <c r="D43" s="95"/>
      <c r="E43" s="95"/>
      <c r="F43" s="95"/>
      <c r="G43" s="95"/>
      <c r="H43" s="23">
        <v>0.2</v>
      </c>
      <c r="I43" s="24">
        <f t="shared" ref="I43:I50" si="2">$I$40*H43</f>
        <v>814.00720000000001</v>
      </c>
    </row>
    <row r="44" spans="1:10" ht="15" customHeight="1" x14ac:dyDescent="0.25">
      <c r="A44" s="17">
        <v>2</v>
      </c>
      <c r="B44" s="95" t="s">
        <v>49</v>
      </c>
      <c r="C44" s="95"/>
      <c r="D44" s="95"/>
      <c r="E44" s="95"/>
      <c r="F44" s="95"/>
      <c r="G44" s="95"/>
      <c r="H44" s="23">
        <v>1.4999999999999999E-2</v>
      </c>
      <c r="I44" s="24">
        <f t="shared" si="2"/>
        <v>61.050539999999998</v>
      </c>
    </row>
    <row r="45" spans="1:10" ht="15" customHeight="1" x14ac:dyDescent="0.25">
      <c r="A45" s="17">
        <v>3</v>
      </c>
      <c r="B45" s="95" t="s">
        <v>50</v>
      </c>
      <c r="C45" s="95"/>
      <c r="D45" s="95"/>
      <c r="E45" s="95"/>
      <c r="F45" s="95"/>
      <c r="G45" s="95"/>
      <c r="H45" s="23">
        <v>0.01</v>
      </c>
      <c r="I45" s="24">
        <f t="shared" si="2"/>
        <v>40.700360000000003</v>
      </c>
    </row>
    <row r="46" spans="1:10" ht="15" customHeight="1" x14ac:dyDescent="0.25">
      <c r="A46" s="17">
        <v>4</v>
      </c>
      <c r="B46" s="95" t="s">
        <v>51</v>
      </c>
      <c r="C46" s="95"/>
      <c r="D46" s="95"/>
      <c r="E46" s="95"/>
      <c r="F46" s="95"/>
      <c r="G46" s="95"/>
      <c r="H46" s="23">
        <v>2E-3</v>
      </c>
      <c r="I46" s="24">
        <f t="shared" si="2"/>
        <v>8.140072</v>
      </c>
    </row>
    <row r="47" spans="1:10" ht="15" customHeight="1" x14ac:dyDescent="0.25">
      <c r="A47" s="17">
        <v>5</v>
      </c>
      <c r="B47" s="95" t="s">
        <v>52</v>
      </c>
      <c r="C47" s="95"/>
      <c r="D47" s="95"/>
      <c r="E47" s="95"/>
      <c r="F47" s="95"/>
      <c r="G47" s="95"/>
      <c r="H47" s="23">
        <v>2.5000000000000001E-2</v>
      </c>
      <c r="I47" s="24">
        <f t="shared" si="2"/>
        <v>101.7509</v>
      </c>
    </row>
    <row r="48" spans="1:10" ht="15" customHeight="1" x14ac:dyDescent="0.25">
      <c r="A48" s="17">
        <v>6</v>
      </c>
      <c r="B48" s="95" t="s">
        <v>53</v>
      </c>
      <c r="C48" s="95"/>
      <c r="D48" s="95"/>
      <c r="E48" s="95"/>
      <c r="F48" s="95"/>
      <c r="G48" s="95"/>
      <c r="H48" s="23">
        <v>0.08</v>
      </c>
      <c r="I48" s="24">
        <f t="shared" si="2"/>
        <v>325.60288000000003</v>
      </c>
    </row>
    <row r="49" spans="1:10" ht="15" customHeight="1" x14ac:dyDescent="0.25">
      <c r="A49" s="17">
        <v>7</v>
      </c>
      <c r="B49" s="95" t="s">
        <v>54</v>
      </c>
      <c r="C49" s="95"/>
      <c r="D49" s="95"/>
      <c r="E49" s="95"/>
      <c r="F49" s="95"/>
      <c r="G49" s="95"/>
      <c r="H49" s="23">
        <v>0.03</v>
      </c>
      <c r="I49" s="24">
        <f t="shared" si="2"/>
        <v>122.10108</v>
      </c>
    </row>
    <row r="50" spans="1:10" ht="15" customHeight="1" x14ac:dyDescent="0.25">
      <c r="A50" s="17">
        <v>8</v>
      </c>
      <c r="B50" s="95" t="s">
        <v>55</v>
      </c>
      <c r="C50" s="95"/>
      <c r="D50" s="95"/>
      <c r="E50" s="95"/>
      <c r="F50" s="95"/>
      <c r="G50" s="95"/>
      <c r="H50" s="23">
        <v>6.0000000000000001E-3</v>
      </c>
      <c r="I50" s="24">
        <f t="shared" si="2"/>
        <v>24.420216</v>
      </c>
    </row>
    <row r="51" spans="1:10" s="28" customFormat="1" ht="15" customHeight="1" x14ac:dyDescent="0.25">
      <c r="A51" s="113" t="s">
        <v>56</v>
      </c>
      <c r="B51" s="113"/>
      <c r="C51" s="113"/>
      <c r="D51" s="113"/>
      <c r="E51" s="113"/>
      <c r="F51" s="113"/>
      <c r="G51" s="113"/>
      <c r="H51" s="25">
        <f>SUM(H43:H50)</f>
        <v>0.3680000000000001</v>
      </c>
      <c r="I51" s="26">
        <f>SUM(I43:I50)</f>
        <v>1497.773248</v>
      </c>
      <c r="J51" s="27"/>
    </row>
    <row r="52" spans="1:10" ht="15" customHeight="1" x14ac:dyDescent="0.25">
      <c r="A52" s="123" t="s">
        <v>57</v>
      </c>
      <c r="B52" s="123"/>
      <c r="C52" s="123"/>
      <c r="D52" s="123"/>
      <c r="E52" s="123"/>
      <c r="F52" s="123"/>
      <c r="G52" s="123"/>
      <c r="H52" s="123"/>
      <c r="I52" s="123"/>
    </row>
    <row r="53" spans="1:10" ht="30.75" customHeight="1" x14ac:dyDescent="0.25">
      <c r="A53" s="127" t="s">
        <v>58</v>
      </c>
      <c r="B53" s="127"/>
      <c r="C53" s="127"/>
      <c r="D53" s="127"/>
      <c r="E53" s="127"/>
      <c r="F53" s="127"/>
      <c r="G53" s="127"/>
      <c r="H53" s="127"/>
      <c r="I53" s="127"/>
    </row>
    <row r="54" spans="1:10" ht="33.75" customHeight="1" x14ac:dyDescent="0.25">
      <c r="A54" s="22" t="s">
        <v>59</v>
      </c>
      <c r="B54" s="116" t="s">
        <v>60</v>
      </c>
      <c r="C54" s="116"/>
      <c r="D54" s="116"/>
      <c r="E54" s="116"/>
      <c r="F54" s="116"/>
      <c r="G54" s="116"/>
      <c r="H54" s="22" t="s">
        <v>36</v>
      </c>
      <c r="I54" s="22" t="s">
        <v>37</v>
      </c>
    </row>
    <row r="55" spans="1:10" ht="15" customHeight="1" x14ac:dyDescent="0.25">
      <c r="A55" s="17">
        <v>1</v>
      </c>
      <c r="B55" s="95" t="s">
        <v>61</v>
      </c>
      <c r="C55" s="95"/>
      <c r="D55" s="95"/>
      <c r="E55" s="95"/>
      <c r="F55" s="95"/>
      <c r="G55" s="95"/>
      <c r="H55" s="23">
        <v>0.119314</v>
      </c>
      <c r="I55" s="24">
        <f t="shared" ref="I55:I62" si="3">$I$40*H55</f>
        <v>485.61227530400004</v>
      </c>
    </row>
    <row r="56" spans="1:10" ht="15" customHeight="1" x14ac:dyDescent="0.25">
      <c r="A56" s="17">
        <v>2</v>
      </c>
      <c r="B56" s="95" t="s">
        <v>62</v>
      </c>
      <c r="C56" s="95"/>
      <c r="D56" s="95"/>
      <c r="E56" s="95"/>
      <c r="F56" s="95"/>
      <c r="G56" s="95"/>
      <c r="H56" s="23">
        <v>2.0479000000000001E-2</v>
      </c>
      <c r="I56" s="24">
        <f t="shared" si="3"/>
        <v>83.350267244000008</v>
      </c>
    </row>
    <row r="57" spans="1:10" ht="15" customHeight="1" x14ac:dyDescent="0.25">
      <c r="A57" s="17">
        <v>3</v>
      </c>
      <c r="B57" s="95" t="s">
        <v>63</v>
      </c>
      <c r="C57" s="95"/>
      <c r="D57" s="95"/>
      <c r="E57" s="95"/>
      <c r="F57" s="95"/>
      <c r="G57" s="95"/>
      <c r="H57" s="23">
        <v>1.2123E-2</v>
      </c>
      <c r="I57" s="24">
        <f t="shared" si="3"/>
        <v>49.341046427999999</v>
      </c>
    </row>
    <row r="58" spans="1:10" ht="15" customHeight="1" x14ac:dyDescent="0.25">
      <c r="A58" s="17">
        <v>4</v>
      </c>
      <c r="B58" s="95" t="s">
        <v>64</v>
      </c>
      <c r="C58" s="95"/>
      <c r="D58" s="95"/>
      <c r="E58" s="95"/>
      <c r="F58" s="95"/>
      <c r="G58" s="95"/>
      <c r="H58" s="23">
        <v>0</v>
      </c>
      <c r="I58" s="24">
        <f t="shared" si="3"/>
        <v>0</v>
      </c>
    </row>
    <row r="59" spans="1:10" ht="15" customHeight="1" x14ac:dyDescent="0.25">
      <c r="A59" s="17">
        <v>5</v>
      </c>
      <c r="B59" s="95" t="s">
        <v>65</v>
      </c>
      <c r="C59" s="95"/>
      <c r="D59" s="95"/>
      <c r="E59" s="95"/>
      <c r="F59" s="95"/>
      <c r="G59" s="95"/>
      <c r="H59" s="23">
        <v>1.74E-4</v>
      </c>
      <c r="I59" s="24">
        <f t="shared" si="3"/>
        <v>0.70818626400000007</v>
      </c>
    </row>
    <row r="60" spans="1:10" ht="15" customHeight="1" x14ac:dyDescent="0.25">
      <c r="A60" s="17">
        <v>6</v>
      </c>
      <c r="B60" s="95" t="s">
        <v>66</v>
      </c>
      <c r="C60" s="95"/>
      <c r="D60" s="95"/>
      <c r="E60" s="95"/>
      <c r="F60" s="95"/>
      <c r="G60" s="95"/>
      <c r="H60" s="23">
        <v>0</v>
      </c>
      <c r="I60" s="24">
        <f t="shared" si="3"/>
        <v>0</v>
      </c>
    </row>
    <row r="61" spans="1:10" ht="15" customHeight="1" x14ac:dyDescent="0.25">
      <c r="A61" s="17">
        <v>7</v>
      </c>
      <c r="B61" s="95" t="s">
        <v>67</v>
      </c>
      <c r="C61" s="95"/>
      <c r="D61" s="95"/>
      <c r="E61" s="95"/>
      <c r="F61" s="95"/>
      <c r="G61" s="95"/>
      <c r="H61" s="23">
        <v>1.85E-4</v>
      </c>
      <c r="I61" s="24">
        <f t="shared" si="3"/>
        <v>0.75295666000000006</v>
      </c>
    </row>
    <row r="62" spans="1:10" ht="15" customHeight="1" x14ac:dyDescent="0.25">
      <c r="A62" s="17">
        <v>8</v>
      </c>
      <c r="B62" s="95" t="s">
        <v>68</v>
      </c>
      <c r="C62" s="95"/>
      <c r="D62" s="95"/>
      <c r="E62" s="95"/>
      <c r="F62" s="95"/>
      <c r="G62" s="95"/>
      <c r="H62" s="23">
        <v>9.0789999999999996E-2</v>
      </c>
      <c r="I62" s="24">
        <f t="shared" si="3"/>
        <v>369.51856843999997</v>
      </c>
    </row>
    <row r="63" spans="1:10" s="28" customFormat="1" ht="15" customHeight="1" x14ac:dyDescent="0.25">
      <c r="A63" s="113" t="s">
        <v>69</v>
      </c>
      <c r="B63" s="113"/>
      <c r="C63" s="113"/>
      <c r="D63" s="113"/>
      <c r="E63" s="113"/>
      <c r="F63" s="113"/>
      <c r="G63" s="113"/>
      <c r="H63" s="25">
        <f>SUM(H55:H62)</f>
        <v>0.24306499999999998</v>
      </c>
      <c r="I63" s="26">
        <f>SUM(I55:I62)</f>
        <v>989.2833003400001</v>
      </c>
      <c r="J63" s="27"/>
    </row>
    <row r="64" spans="1:10" ht="11.25" customHeight="1" x14ac:dyDescent="0.25">
      <c r="A64" s="29" t="s">
        <v>70</v>
      </c>
      <c r="B64" s="114" t="s">
        <v>71</v>
      </c>
      <c r="C64" s="114"/>
      <c r="D64" s="114"/>
      <c r="E64" s="114"/>
      <c r="F64" s="114"/>
      <c r="G64" s="114"/>
      <c r="H64" s="114"/>
      <c r="I64" s="114"/>
    </row>
    <row r="65" spans="1:11" ht="15" customHeight="1" x14ac:dyDescent="0.25">
      <c r="A65" s="29" t="s">
        <v>72</v>
      </c>
      <c r="B65" s="126" t="s">
        <v>73</v>
      </c>
      <c r="C65" s="126"/>
      <c r="D65" s="126"/>
      <c r="E65" s="126"/>
      <c r="F65" s="126"/>
      <c r="G65" s="126"/>
      <c r="H65" s="126"/>
      <c r="I65" s="126"/>
    </row>
    <row r="66" spans="1:11" ht="33.75" customHeight="1" x14ac:dyDescent="0.25">
      <c r="A66" s="22" t="s">
        <v>74</v>
      </c>
      <c r="B66" s="116" t="s">
        <v>75</v>
      </c>
      <c r="C66" s="116"/>
      <c r="D66" s="116"/>
      <c r="E66" s="116"/>
      <c r="F66" s="116"/>
      <c r="G66" s="116"/>
      <c r="H66" s="22" t="s">
        <v>36</v>
      </c>
      <c r="I66" s="22" t="s">
        <v>37</v>
      </c>
    </row>
    <row r="67" spans="1:11" ht="15" customHeight="1" x14ac:dyDescent="0.25">
      <c r="A67" s="17">
        <v>1</v>
      </c>
      <c r="B67" s="95" t="s">
        <v>76</v>
      </c>
      <c r="C67" s="95"/>
      <c r="D67" s="95"/>
      <c r="E67" s="95"/>
      <c r="F67" s="95"/>
      <c r="G67" s="95"/>
      <c r="H67" s="23">
        <v>2.3626999999999999E-2</v>
      </c>
      <c r="I67" s="24">
        <f>$I$40*H67</f>
        <v>96.16274057199999</v>
      </c>
    </row>
    <row r="68" spans="1:11" ht="15" customHeight="1" x14ac:dyDescent="0.25">
      <c r="A68" s="17">
        <v>2</v>
      </c>
      <c r="B68" s="95" t="s">
        <v>77</v>
      </c>
      <c r="C68" s="95"/>
      <c r="D68" s="95"/>
      <c r="E68" s="95"/>
      <c r="F68" s="95"/>
      <c r="G68" s="95"/>
      <c r="H68" s="23">
        <v>1.717E-3</v>
      </c>
      <c r="I68" s="24">
        <f>$I$40*H68</f>
        <v>6.9882518119999997</v>
      </c>
    </row>
    <row r="69" spans="1:11" ht="15" customHeight="1" x14ac:dyDescent="0.25">
      <c r="A69" s="17">
        <v>3</v>
      </c>
      <c r="B69" s="95" t="s">
        <v>78</v>
      </c>
      <c r="C69" s="95"/>
      <c r="D69" s="95"/>
      <c r="E69" s="95"/>
      <c r="F69" s="95"/>
      <c r="G69" s="95"/>
      <c r="H69" s="23">
        <v>9.4509999999999993E-3</v>
      </c>
      <c r="I69" s="24">
        <f>$I$40*H69</f>
        <v>38.465910235999999</v>
      </c>
    </row>
    <row r="70" spans="1:11" s="28" customFormat="1" ht="15" customHeight="1" x14ac:dyDescent="0.25">
      <c r="A70" s="113" t="s">
        <v>79</v>
      </c>
      <c r="B70" s="113"/>
      <c r="C70" s="113"/>
      <c r="D70" s="113"/>
      <c r="E70" s="113"/>
      <c r="F70" s="113"/>
      <c r="G70" s="113"/>
      <c r="H70" s="25">
        <f>SUM(H67:H69)</f>
        <v>3.4795E-2</v>
      </c>
      <c r="I70" s="26">
        <f>SUM(I67:I69)</f>
        <v>141.61690261999999</v>
      </c>
      <c r="J70" s="27"/>
    </row>
    <row r="71" spans="1:11" ht="4.5" customHeight="1" x14ac:dyDescent="0.25"/>
    <row r="72" spans="1:11" ht="33.75" customHeight="1" x14ac:dyDescent="0.25">
      <c r="A72" s="22" t="s">
        <v>80</v>
      </c>
      <c r="B72" s="116" t="s">
        <v>81</v>
      </c>
      <c r="C72" s="116"/>
      <c r="D72" s="116"/>
      <c r="E72" s="116"/>
      <c r="F72" s="116"/>
      <c r="G72" s="116"/>
      <c r="H72" s="22" t="s">
        <v>36</v>
      </c>
      <c r="I72" s="22" t="s">
        <v>37</v>
      </c>
    </row>
    <row r="73" spans="1:11" ht="15" customHeight="1" x14ac:dyDescent="0.25">
      <c r="A73" s="17">
        <v>1</v>
      </c>
      <c r="B73" s="95" t="s">
        <v>82</v>
      </c>
      <c r="C73" s="95"/>
      <c r="D73" s="95"/>
      <c r="E73" s="95"/>
      <c r="F73" s="95"/>
      <c r="G73" s="95"/>
      <c r="H73" s="23">
        <f>(H51*H63)</f>
        <v>8.9447920000000014E-2</v>
      </c>
      <c r="I73" s="24">
        <f>$I$40*H73</f>
        <v>364.05625452512004</v>
      </c>
    </row>
    <row r="74" spans="1:11" s="28" customFormat="1" ht="15" customHeight="1" x14ac:dyDescent="0.25">
      <c r="A74" s="113" t="s">
        <v>83</v>
      </c>
      <c r="B74" s="113"/>
      <c r="C74" s="113"/>
      <c r="D74" s="113"/>
      <c r="E74" s="113"/>
      <c r="F74" s="113"/>
      <c r="G74" s="113"/>
      <c r="H74" s="25">
        <f>SUM(H73:H73)</f>
        <v>8.9447920000000014E-2</v>
      </c>
      <c r="I74" s="26">
        <f>I73</f>
        <v>364.05625452512004</v>
      </c>
      <c r="J74" s="27"/>
      <c r="K74" s="30"/>
    </row>
    <row r="75" spans="1:11" ht="4.5" customHeight="1" x14ac:dyDescent="0.25">
      <c r="J75" s="31"/>
    </row>
    <row r="76" spans="1:11" s="28" customFormat="1" ht="12" customHeight="1" x14ac:dyDescent="0.25">
      <c r="A76" s="125" t="s">
        <v>84</v>
      </c>
      <c r="B76" s="125"/>
      <c r="C76" s="125"/>
      <c r="D76" s="125"/>
      <c r="E76" s="125"/>
      <c r="F76" s="125"/>
      <c r="G76" s="125"/>
      <c r="H76" s="32">
        <f>H51+H63+H70+H74</f>
        <v>0.73530792000000011</v>
      </c>
      <c r="I76" s="33">
        <f>I51+I63+I70+I74</f>
        <v>2992.7297054851201</v>
      </c>
      <c r="J76" s="27"/>
    </row>
    <row r="77" spans="1:11" ht="4.5" customHeight="1" x14ac:dyDescent="0.25"/>
    <row r="78" spans="1:11" ht="33.75" customHeight="1" x14ac:dyDescent="0.25">
      <c r="A78" s="22" t="s">
        <v>85</v>
      </c>
      <c r="B78" s="116" t="s">
        <v>86</v>
      </c>
      <c r="C78" s="116"/>
      <c r="D78" s="116"/>
      <c r="E78" s="116"/>
      <c r="F78" s="116"/>
      <c r="G78" s="116"/>
      <c r="H78" s="22" t="s">
        <v>36</v>
      </c>
      <c r="I78" s="22" t="s">
        <v>37</v>
      </c>
    </row>
    <row r="79" spans="1:11" ht="15" customHeight="1" x14ac:dyDescent="0.25">
      <c r="A79" s="17">
        <v>1</v>
      </c>
      <c r="B79" s="95" t="s">
        <v>21</v>
      </c>
      <c r="C79" s="95"/>
      <c r="D79" s="95"/>
      <c r="E79" s="95"/>
      <c r="F79" s="95"/>
      <c r="G79" s="95"/>
      <c r="H79" s="23">
        <f>I79/$I$40</f>
        <v>0</v>
      </c>
      <c r="I79" s="24">
        <f>I96</f>
        <v>0</v>
      </c>
    </row>
    <row r="80" spans="1:11" ht="15" customHeight="1" x14ac:dyDescent="0.25">
      <c r="A80" s="17">
        <v>2</v>
      </c>
      <c r="B80" s="95" t="s">
        <v>22</v>
      </c>
      <c r="C80" s="95"/>
      <c r="D80" s="95"/>
      <c r="E80" s="95"/>
      <c r="F80" s="95"/>
      <c r="G80" s="95"/>
      <c r="H80" s="23">
        <f>I80/$I$40</f>
        <v>0</v>
      </c>
      <c r="I80" s="24">
        <f>I92</f>
        <v>0</v>
      </c>
    </row>
    <row r="81" spans="1:10" ht="15" customHeight="1" x14ac:dyDescent="0.25">
      <c r="A81" s="17">
        <v>3</v>
      </c>
      <c r="B81" s="95" t="s">
        <v>87</v>
      </c>
      <c r="C81" s="95"/>
      <c r="D81" s="95"/>
      <c r="E81" s="95"/>
      <c r="F81" s="95"/>
      <c r="G81" s="95"/>
      <c r="H81" s="23">
        <f>I81/$I$40</f>
        <v>0</v>
      </c>
      <c r="I81" s="24">
        <f>I88</f>
        <v>0</v>
      </c>
    </row>
    <row r="82" spans="1:10" ht="15" customHeight="1" x14ac:dyDescent="0.25">
      <c r="A82" s="17">
        <v>4</v>
      </c>
      <c r="B82" s="95" t="s">
        <v>88</v>
      </c>
      <c r="C82" s="95"/>
      <c r="D82" s="95"/>
      <c r="E82" s="95"/>
      <c r="F82" s="95"/>
      <c r="G82" s="95"/>
      <c r="H82" s="23">
        <f>I82/$I$40</f>
        <v>0</v>
      </c>
      <c r="I82" s="24">
        <f>IF(I26="Não aplicável",0,((I10/H10)*1.5*I26))</f>
        <v>0</v>
      </c>
    </row>
    <row r="83" spans="1:10" ht="15" customHeight="1" x14ac:dyDescent="0.25">
      <c r="A83" s="17">
        <v>5</v>
      </c>
      <c r="B83" s="95" t="s">
        <v>89</v>
      </c>
      <c r="C83" s="95"/>
      <c r="D83" s="95"/>
      <c r="E83" s="95"/>
      <c r="F83" s="95"/>
      <c r="G83" s="95"/>
      <c r="H83" s="23">
        <f>I83/$I$40</f>
        <v>0</v>
      </c>
      <c r="I83" s="24">
        <f>IF(I21="Não aplicável",0,I21)</f>
        <v>0</v>
      </c>
    </row>
    <row r="84" spans="1:10" ht="15" customHeight="1" x14ac:dyDescent="0.25">
      <c r="A84" s="113" t="s">
        <v>90</v>
      </c>
      <c r="B84" s="113"/>
      <c r="C84" s="113"/>
      <c r="D84" s="113"/>
      <c r="E84" s="113"/>
      <c r="F84" s="113"/>
      <c r="G84" s="113"/>
      <c r="H84" s="25">
        <f>SUM(H79:H83)</f>
        <v>0</v>
      </c>
      <c r="I84" s="26">
        <f>SUM(I79:I83)</f>
        <v>0</v>
      </c>
      <c r="J84" s="34"/>
    </row>
    <row r="85" spans="1:10" ht="18" customHeight="1" x14ac:dyDescent="0.25">
      <c r="A85" s="29" t="s">
        <v>91</v>
      </c>
      <c r="B85" s="123" t="s">
        <v>92</v>
      </c>
      <c r="C85" s="123"/>
      <c r="D85" s="123"/>
      <c r="E85" s="123"/>
      <c r="F85" s="123"/>
      <c r="G85" s="123"/>
      <c r="H85" s="35"/>
      <c r="I85" s="36"/>
    </row>
    <row r="86" spans="1:10" ht="15" customHeight="1" x14ac:dyDescent="0.25">
      <c r="A86" s="108" t="s">
        <v>93</v>
      </c>
      <c r="B86" s="108"/>
      <c r="C86" s="108"/>
      <c r="D86" s="108"/>
      <c r="E86" s="108"/>
      <c r="F86" s="108"/>
      <c r="G86" s="108"/>
      <c r="H86" s="108"/>
      <c r="I86" s="108"/>
    </row>
    <row r="87" spans="1:10" ht="24" customHeight="1" x14ac:dyDescent="0.25">
      <c r="A87" s="109" t="s">
        <v>94</v>
      </c>
      <c r="B87" s="109"/>
      <c r="C87" s="17" t="s">
        <v>95</v>
      </c>
      <c r="D87" s="17" t="s">
        <v>96</v>
      </c>
      <c r="E87" s="17" t="s">
        <v>97</v>
      </c>
      <c r="F87" s="17" t="s">
        <v>98</v>
      </c>
      <c r="G87" s="17" t="s">
        <v>99</v>
      </c>
      <c r="H87" s="23" t="s">
        <v>100</v>
      </c>
      <c r="I87" s="24" t="s">
        <v>101</v>
      </c>
    </row>
    <row r="88" spans="1:10" ht="15" customHeight="1" x14ac:dyDescent="0.25">
      <c r="A88" s="124">
        <f>I12</f>
        <v>0</v>
      </c>
      <c r="B88" s="124"/>
      <c r="C88" s="17">
        <f>I13</f>
        <v>26</v>
      </c>
      <c r="D88" s="17">
        <v>2</v>
      </c>
      <c r="E88" s="37">
        <f>A88*C88*D88</f>
        <v>0</v>
      </c>
      <c r="F88" s="37">
        <f>I31</f>
        <v>3748.01</v>
      </c>
      <c r="G88" s="38">
        <f>I14</f>
        <v>0</v>
      </c>
      <c r="H88" s="37">
        <f>F88*G88</f>
        <v>0</v>
      </c>
      <c r="I88" s="24">
        <f>IF((E88-H88)&gt;0,E88-H88,0)</f>
        <v>0</v>
      </c>
    </row>
    <row r="89" spans="1:10" ht="3.75" customHeight="1" x14ac:dyDescent="0.25">
      <c r="A89" s="39"/>
      <c r="E89" s="34"/>
      <c r="F89" s="34"/>
      <c r="G89" s="40"/>
      <c r="H89" s="34"/>
      <c r="I89" s="41"/>
    </row>
    <row r="90" spans="1:10" ht="15" customHeight="1" x14ac:dyDescent="0.25">
      <c r="A90" s="108" t="s">
        <v>102</v>
      </c>
      <c r="B90" s="108"/>
      <c r="C90" s="108"/>
      <c r="D90" s="108"/>
      <c r="E90" s="108"/>
      <c r="F90" s="108"/>
      <c r="G90" s="108"/>
      <c r="H90" s="108"/>
      <c r="I90" s="108"/>
    </row>
    <row r="91" spans="1:10" ht="23.25" customHeight="1" x14ac:dyDescent="0.25">
      <c r="A91" s="109" t="s">
        <v>94</v>
      </c>
      <c r="B91" s="109"/>
      <c r="C91" s="17" t="s">
        <v>103</v>
      </c>
      <c r="D91" s="17" t="s">
        <v>96</v>
      </c>
      <c r="E91" s="17" t="s">
        <v>97</v>
      </c>
      <c r="F91" s="17" t="s">
        <v>98</v>
      </c>
      <c r="G91" s="17" t="s">
        <v>99</v>
      </c>
      <c r="H91" s="23" t="s">
        <v>100</v>
      </c>
      <c r="I91" s="24" t="s">
        <v>101</v>
      </c>
    </row>
    <row r="92" spans="1:10" ht="15" customHeight="1" x14ac:dyDescent="0.25">
      <c r="A92" s="122">
        <f>I18</f>
        <v>0</v>
      </c>
      <c r="B92" s="122"/>
      <c r="C92" s="42">
        <f>I19</f>
        <v>1</v>
      </c>
      <c r="D92" s="17">
        <v>1</v>
      </c>
      <c r="E92" s="37">
        <f>A92*C92*D92</f>
        <v>0</v>
      </c>
      <c r="F92" s="37">
        <f>E92</f>
        <v>0</v>
      </c>
      <c r="G92" s="43">
        <f>I20</f>
        <v>0</v>
      </c>
      <c r="H92" s="37">
        <f>F92*G92</f>
        <v>0</v>
      </c>
      <c r="I92" s="24">
        <f>E92-H92</f>
        <v>0</v>
      </c>
    </row>
    <row r="93" spans="1:10" ht="4.5" customHeight="1" x14ac:dyDescent="0.25">
      <c r="A93" s="44"/>
      <c r="B93" s="44"/>
      <c r="C93" s="44"/>
      <c r="D93" s="44"/>
      <c r="E93" s="27"/>
      <c r="F93" s="27"/>
      <c r="G93" s="45"/>
      <c r="H93" s="27"/>
      <c r="I93" s="46"/>
    </row>
    <row r="94" spans="1:10" ht="15" customHeight="1" x14ac:dyDescent="0.25">
      <c r="A94" s="108" t="s">
        <v>104</v>
      </c>
      <c r="B94" s="108"/>
      <c r="C94" s="108"/>
      <c r="D94" s="108"/>
      <c r="E94" s="108"/>
      <c r="F94" s="108"/>
      <c r="G94" s="108"/>
      <c r="H94" s="108"/>
      <c r="I94" s="108"/>
    </row>
    <row r="95" spans="1:10" ht="23.25" customHeight="1" x14ac:dyDescent="0.25">
      <c r="A95" s="109" t="s">
        <v>94</v>
      </c>
      <c r="B95" s="109"/>
      <c r="C95" s="17" t="s">
        <v>103</v>
      </c>
      <c r="D95" s="17" t="s">
        <v>96</v>
      </c>
      <c r="E95" s="17" t="s">
        <v>97</v>
      </c>
      <c r="F95" s="17" t="s">
        <v>98</v>
      </c>
      <c r="G95" s="17" t="s">
        <v>99</v>
      </c>
      <c r="H95" s="23" t="str">
        <f>H87</f>
        <v>Valor desconto</v>
      </c>
      <c r="I95" s="24" t="s">
        <v>101</v>
      </c>
    </row>
    <row r="96" spans="1:10" ht="15" customHeight="1" x14ac:dyDescent="0.25">
      <c r="A96" s="122">
        <f>I15</f>
        <v>0</v>
      </c>
      <c r="B96" s="122"/>
      <c r="C96" s="42">
        <f>I16</f>
        <v>26</v>
      </c>
      <c r="D96" s="17">
        <v>1</v>
      </c>
      <c r="E96" s="37">
        <f>A96*C96*D96</f>
        <v>0</v>
      </c>
      <c r="F96" s="37">
        <f>E96</f>
        <v>0</v>
      </c>
      <c r="G96" s="43">
        <f>I17</f>
        <v>0</v>
      </c>
      <c r="H96" s="37">
        <f>F96*G96</f>
        <v>0</v>
      </c>
      <c r="I96" s="24">
        <f>E96-H96</f>
        <v>0</v>
      </c>
    </row>
    <row r="97" spans="1:12" ht="4.5" customHeight="1" x14ac:dyDescent="0.25"/>
    <row r="98" spans="1:12" ht="12" customHeight="1" x14ac:dyDescent="0.25">
      <c r="A98" s="96" t="s">
        <v>105</v>
      </c>
      <c r="B98" s="96"/>
      <c r="C98" s="96"/>
      <c r="D98" s="96"/>
      <c r="E98" s="96"/>
      <c r="F98" s="96"/>
      <c r="G98" s="96"/>
      <c r="H98" s="47">
        <f>H40+H76+H84</f>
        <v>1.7353079200000001</v>
      </c>
      <c r="I98" s="48">
        <f>I40+I76+I84</f>
        <v>7062.7657054851206</v>
      </c>
      <c r="J98" s="34"/>
      <c r="L98" s="34"/>
    </row>
    <row r="99" spans="1:12" s="53" customFormat="1" ht="4.5" customHeight="1" x14ac:dyDescent="0.25">
      <c r="A99" s="49"/>
      <c r="B99" s="49"/>
      <c r="C99" s="49"/>
      <c r="D99" s="49"/>
      <c r="E99" s="49"/>
      <c r="F99" s="49"/>
      <c r="G99" s="49"/>
      <c r="H99" s="50"/>
      <c r="I99" s="51"/>
      <c r="J99" s="52"/>
      <c r="L99" s="52"/>
    </row>
    <row r="100" spans="1:12" ht="11.25" customHeight="1" x14ac:dyDescent="0.25">
      <c r="A100" s="94" t="s">
        <v>106</v>
      </c>
      <c r="B100" s="94"/>
      <c r="C100" s="94"/>
      <c r="D100" s="94"/>
      <c r="E100" s="94"/>
      <c r="F100" s="94"/>
      <c r="G100" s="94"/>
      <c r="H100" s="94"/>
      <c r="I100" s="94"/>
    </row>
    <row r="101" spans="1:12" ht="33.75" customHeight="1" x14ac:dyDescent="0.25">
      <c r="A101" s="22" t="s">
        <v>34</v>
      </c>
      <c r="B101" s="116" t="s">
        <v>107</v>
      </c>
      <c r="C101" s="116"/>
      <c r="D101" s="116"/>
      <c r="E101" s="116"/>
      <c r="F101" s="116"/>
      <c r="G101" s="116"/>
      <c r="H101" s="22" t="s">
        <v>36</v>
      </c>
      <c r="I101" s="22" t="s">
        <v>37</v>
      </c>
    </row>
    <row r="102" spans="1:12" ht="15" customHeight="1" x14ac:dyDescent="0.25">
      <c r="A102" s="17">
        <v>1</v>
      </c>
      <c r="B102" s="95" t="s">
        <v>108</v>
      </c>
      <c r="C102" s="95"/>
      <c r="D102" s="95"/>
      <c r="E102" s="95"/>
      <c r="F102" s="95"/>
      <c r="G102" s="95"/>
      <c r="H102" s="23">
        <f t="shared" ref="H102:H107" si="4">I102/$I$113</f>
        <v>0</v>
      </c>
      <c r="I102" s="24">
        <v>0</v>
      </c>
    </row>
    <row r="103" spans="1:12" ht="15" customHeight="1" x14ac:dyDescent="0.25">
      <c r="A103" s="17">
        <v>2</v>
      </c>
      <c r="B103" s="120" t="s">
        <v>109</v>
      </c>
      <c r="C103" s="120"/>
      <c r="D103" s="120"/>
      <c r="E103" s="120"/>
      <c r="F103" s="120"/>
      <c r="G103" s="120"/>
      <c r="H103" s="23">
        <f t="shared" si="4"/>
        <v>0</v>
      </c>
      <c r="I103" s="24">
        <v>0</v>
      </c>
    </row>
    <row r="104" spans="1:12" ht="15" customHeight="1" x14ac:dyDescent="0.25">
      <c r="A104" s="17">
        <v>3</v>
      </c>
      <c r="B104" s="95" t="s">
        <v>110</v>
      </c>
      <c r="C104" s="95"/>
      <c r="D104" s="95"/>
      <c r="E104" s="95"/>
      <c r="F104" s="95"/>
      <c r="G104" s="95"/>
      <c r="H104" s="23">
        <f t="shared" si="4"/>
        <v>0</v>
      </c>
      <c r="I104" s="24">
        <v>0</v>
      </c>
    </row>
    <row r="105" spans="1:12" ht="15" customHeight="1" x14ac:dyDescent="0.25">
      <c r="A105" s="17">
        <v>4</v>
      </c>
      <c r="B105" s="120" t="s">
        <v>111</v>
      </c>
      <c r="C105" s="120"/>
      <c r="D105" s="120"/>
      <c r="E105" s="120"/>
      <c r="F105" s="120"/>
      <c r="G105" s="120"/>
      <c r="H105" s="23">
        <f t="shared" si="4"/>
        <v>0</v>
      </c>
      <c r="I105" s="24">
        <f>IF(F111=20%,G111,0)</f>
        <v>0</v>
      </c>
    </row>
    <row r="106" spans="1:12" ht="15" customHeight="1" x14ac:dyDescent="0.25">
      <c r="A106" s="17">
        <v>5</v>
      </c>
      <c r="B106" s="95" t="s">
        <v>112</v>
      </c>
      <c r="C106" s="95"/>
      <c r="D106" s="95"/>
      <c r="E106" s="95"/>
      <c r="F106" s="95"/>
      <c r="G106" s="95"/>
      <c r="H106" s="23">
        <f t="shared" si="4"/>
        <v>0</v>
      </c>
      <c r="I106" s="24">
        <v>0</v>
      </c>
    </row>
    <row r="107" spans="1:12" ht="15" customHeight="1" x14ac:dyDescent="0.25">
      <c r="A107" s="17">
        <v>6</v>
      </c>
      <c r="B107" s="95" t="s">
        <v>113</v>
      </c>
      <c r="C107" s="95"/>
      <c r="D107" s="95"/>
      <c r="E107" s="95"/>
      <c r="F107" s="95"/>
      <c r="G107" s="95"/>
      <c r="H107" s="23">
        <f t="shared" si="4"/>
        <v>0</v>
      </c>
      <c r="I107" s="24">
        <v>0</v>
      </c>
    </row>
    <row r="108" spans="1:12" ht="15" customHeight="1" x14ac:dyDescent="0.25">
      <c r="A108" s="113" t="s">
        <v>114</v>
      </c>
      <c r="B108" s="113"/>
      <c r="C108" s="113"/>
      <c r="D108" s="113"/>
      <c r="E108" s="113"/>
      <c r="F108" s="113"/>
      <c r="G108" s="113"/>
      <c r="H108" s="25">
        <f>H102+H103+H104+H105+H106+H107</f>
        <v>0</v>
      </c>
      <c r="I108" s="54">
        <f>SUM(I102:I107)</f>
        <v>0</v>
      </c>
      <c r="J108" s="34"/>
    </row>
    <row r="109" spans="1:12" ht="30" customHeight="1" x14ac:dyDescent="0.25">
      <c r="B109" s="114" t="s">
        <v>115</v>
      </c>
      <c r="C109" s="114"/>
      <c r="D109" s="114"/>
      <c r="E109" s="114"/>
      <c r="F109" s="114"/>
      <c r="G109" s="114"/>
      <c r="H109" s="114"/>
      <c r="I109" s="114"/>
    </row>
    <row r="110" spans="1:12" ht="5.25" customHeight="1" x14ac:dyDescent="0.25"/>
    <row r="111" spans="1:12" ht="48.75" customHeight="1" x14ac:dyDescent="0.25">
      <c r="A111" s="121" t="s">
        <v>116</v>
      </c>
      <c r="B111" s="121"/>
      <c r="C111" s="121"/>
      <c r="D111" s="121"/>
      <c r="E111" s="121"/>
      <c r="F111" s="55">
        <f>I27</f>
        <v>0.1</v>
      </c>
      <c r="G111" s="56">
        <f>I113*F111</f>
        <v>706.27657054851193</v>
      </c>
      <c r="H111" s="57" t="s">
        <v>117</v>
      </c>
      <c r="I111" s="58">
        <f>I81</f>
        <v>0</v>
      </c>
    </row>
    <row r="112" spans="1:12" s="61" customFormat="1" ht="16.5" customHeight="1" x14ac:dyDescent="0.25">
      <c r="A112" s="118" t="s">
        <v>118</v>
      </c>
      <c r="B112" s="118"/>
      <c r="C112" s="57" t="s">
        <v>119</v>
      </c>
      <c r="D112" s="57" t="s">
        <v>120</v>
      </c>
      <c r="E112" s="57" t="s">
        <v>121</v>
      </c>
      <c r="F112" s="57" t="s">
        <v>122</v>
      </c>
      <c r="G112" s="57" t="s">
        <v>123</v>
      </c>
      <c r="H112" s="57" t="s">
        <v>124</v>
      </c>
      <c r="I112" s="59" t="s">
        <v>125</v>
      </c>
      <c r="J112" s="60"/>
    </row>
    <row r="113" spans="1:12" ht="16.5" customHeight="1" x14ac:dyDescent="0.25">
      <c r="A113" s="115">
        <f>I40</f>
        <v>4070.0360000000001</v>
      </c>
      <c r="B113" s="115"/>
      <c r="C113" s="62">
        <f>I51</f>
        <v>1497.773248</v>
      </c>
      <c r="D113" s="62">
        <f>I63</f>
        <v>989.2833003400001</v>
      </c>
      <c r="E113" s="62">
        <f>I70</f>
        <v>141.61690261999999</v>
      </c>
      <c r="F113" s="62">
        <f>I74</f>
        <v>364.05625452512004</v>
      </c>
      <c r="G113" s="62">
        <f>I84</f>
        <v>0</v>
      </c>
      <c r="H113" s="62">
        <f>A113+C113+D113+E113+F113+G113</f>
        <v>7062.7657054851188</v>
      </c>
      <c r="I113" s="62">
        <f>H113-I111</f>
        <v>7062.7657054851188</v>
      </c>
      <c r="J113" s="34"/>
    </row>
    <row r="114" spans="1:12" ht="4.5" customHeight="1" x14ac:dyDescent="0.25">
      <c r="A114" s="29"/>
      <c r="B114" s="119"/>
      <c r="C114" s="119"/>
      <c r="D114" s="119"/>
      <c r="E114" s="119"/>
      <c r="F114" s="119"/>
      <c r="G114" s="119"/>
      <c r="H114" s="119"/>
      <c r="I114" s="119"/>
    </row>
    <row r="115" spans="1:12" ht="33.75" customHeight="1" x14ac:dyDescent="0.25">
      <c r="A115" s="22" t="s">
        <v>46</v>
      </c>
      <c r="B115" s="116" t="s">
        <v>126</v>
      </c>
      <c r="C115" s="116"/>
      <c r="D115" s="116"/>
      <c r="E115" s="116"/>
      <c r="F115" s="116"/>
      <c r="G115" s="116"/>
      <c r="H115" s="22" t="s">
        <v>36</v>
      </c>
      <c r="I115" s="22" t="s">
        <v>37</v>
      </c>
    </row>
    <row r="116" spans="1:12" ht="15" customHeight="1" x14ac:dyDescent="0.25">
      <c r="A116" s="17">
        <v>1</v>
      </c>
      <c r="B116" s="95" t="s">
        <v>127</v>
      </c>
      <c r="C116" s="95"/>
      <c r="D116" s="95"/>
      <c r="E116" s="95"/>
      <c r="F116" s="95"/>
      <c r="G116" s="95"/>
      <c r="H116" s="23">
        <v>0.05</v>
      </c>
      <c r="I116" s="24">
        <f>H116*I126</f>
        <v>353.13828527425596</v>
      </c>
    </row>
    <row r="117" spans="1:12" ht="15" customHeight="1" x14ac:dyDescent="0.25">
      <c r="A117" s="17">
        <v>2</v>
      </c>
      <c r="B117" s="95" t="s">
        <v>128</v>
      </c>
      <c r="C117" s="95"/>
      <c r="D117" s="95"/>
      <c r="E117" s="95"/>
      <c r="F117" s="95"/>
      <c r="G117" s="95"/>
      <c r="H117" s="23">
        <v>0.01</v>
      </c>
      <c r="I117" s="24">
        <f>H117*I126</f>
        <v>70.627657054851184</v>
      </c>
    </row>
    <row r="118" spans="1:12" ht="15" customHeight="1" x14ac:dyDescent="0.25">
      <c r="A118" s="113" t="s">
        <v>129</v>
      </c>
      <c r="B118" s="113"/>
      <c r="C118" s="113"/>
      <c r="D118" s="113"/>
      <c r="E118" s="113"/>
      <c r="F118" s="113"/>
      <c r="G118" s="113"/>
      <c r="H118" s="25">
        <f>H116+H117</f>
        <v>6.0000000000000005E-2</v>
      </c>
      <c r="I118" s="26">
        <f>SUM(I116:I117)</f>
        <v>423.76594232910713</v>
      </c>
    </row>
    <row r="119" spans="1:12" ht="4.5" customHeight="1" x14ac:dyDescent="0.25"/>
    <row r="120" spans="1:12" ht="33.75" customHeight="1" x14ac:dyDescent="0.25">
      <c r="A120" s="22" t="s">
        <v>59</v>
      </c>
      <c r="B120" s="116" t="s">
        <v>130</v>
      </c>
      <c r="C120" s="116"/>
      <c r="D120" s="116"/>
      <c r="E120" s="116"/>
      <c r="F120" s="116"/>
      <c r="G120" s="116"/>
      <c r="H120" s="22" t="s">
        <v>36</v>
      </c>
      <c r="I120" s="22" t="s">
        <v>37</v>
      </c>
    </row>
    <row r="121" spans="1:12" ht="15" customHeight="1" x14ac:dyDescent="0.25">
      <c r="A121" s="17">
        <v>1</v>
      </c>
      <c r="B121" s="95" t="s">
        <v>130</v>
      </c>
      <c r="C121" s="95"/>
      <c r="D121" s="95"/>
      <c r="E121" s="95"/>
      <c r="F121" s="95"/>
      <c r="G121" s="95"/>
      <c r="H121" s="23">
        <v>0.05</v>
      </c>
      <c r="I121" s="24">
        <f>H121*I126</f>
        <v>353.13828527425596</v>
      </c>
    </row>
    <row r="122" spans="1:12" ht="15" customHeight="1" x14ac:dyDescent="0.25">
      <c r="A122" s="113" t="s">
        <v>131</v>
      </c>
      <c r="B122" s="113"/>
      <c r="C122" s="113"/>
      <c r="D122" s="113"/>
      <c r="E122" s="113"/>
      <c r="F122" s="113"/>
      <c r="G122" s="113"/>
      <c r="H122" s="25">
        <f>H121</f>
        <v>0.05</v>
      </c>
      <c r="I122" s="26">
        <f>I121</f>
        <v>353.13828527425596</v>
      </c>
      <c r="J122" s="34"/>
      <c r="K122" s="34"/>
      <c r="L122" s="8"/>
    </row>
    <row r="123" spans="1:12" ht="4.5" customHeight="1" x14ac:dyDescent="0.25">
      <c r="A123" s="28"/>
      <c r="B123" s="28"/>
      <c r="C123" s="28"/>
      <c r="D123" s="28"/>
      <c r="E123" s="28"/>
      <c r="F123" s="28"/>
      <c r="G123" s="28"/>
      <c r="H123" s="35"/>
      <c r="I123" s="36"/>
    </row>
    <row r="124" spans="1:12" ht="39" customHeight="1" x14ac:dyDescent="0.25">
      <c r="A124" s="117" t="s">
        <v>132</v>
      </c>
      <c r="B124" s="117"/>
      <c r="C124" s="117"/>
      <c r="D124" s="117"/>
      <c r="E124" s="117"/>
      <c r="F124" s="55">
        <v>0.18</v>
      </c>
      <c r="G124" s="56">
        <f>I126*F124</f>
        <v>1271.2978269873213</v>
      </c>
      <c r="H124" s="57" t="s">
        <v>117</v>
      </c>
      <c r="I124" s="58">
        <f>I81</f>
        <v>0</v>
      </c>
      <c r="L124" s="8"/>
    </row>
    <row r="125" spans="1:12" s="61" customFormat="1" ht="16.5" customHeight="1" x14ac:dyDescent="0.25">
      <c r="A125" s="118" t="s">
        <v>118</v>
      </c>
      <c r="B125" s="118"/>
      <c r="C125" s="57" t="s">
        <v>119</v>
      </c>
      <c r="D125" s="57" t="s">
        <v>120</v>
      </c>
      <c r="E125" s="57" t="s">
        <v>121</v>
      </c>
      <c r="F125" s="57" t="s">
        <v>122</v>
      </c>
      <c r="G125" s="57" t="s">
        <v>123</v>
      </c>
      <c r="H125" s="57" t="s">
        <v>124</v>
      </c>
      <c r="I125" s="59" t="s">
        <v>125</v>
      </c>
      <c r="J125" s="60"/>
      <c r="L125" s="60"/>
    </row>
    <row r="126" spans="1:12" ht="16.5" customHeight="1" x14ac:dyDescent="0.25">
      <c r="A126" s="115">
        <f>I40</f>
        <v>4070.0360000000001</v>
      </c>
      <c r="B126" s="115"/>
      <c r="C126" s="62">
        <f>I51</f>
        <v>1497.773248</v>
      </c>
      <c r="D126" s="62">
        <f>I63</f>
        <v>989.2833003400001</v>
      </c>
      <c r="E126" s="62">
        <f>I70</f>
        <v>141.61690261999999</v>
      </c>
      <c r="F126" s="62">
        <f>I74</f>
        <v>364.05625452512004</v>
      </c>
      <c r="G126" s="62">
        <f>I84</f>
        <v>0</v>
      </c>
      <c r="H126" s="62">
        <f>A126+C126+D126+E126+F126+G126</f>
        <v>7062.7657054851188</v>
      </c>
      <c r="I126" s="62">
        <f>H126-I124</f>
        <v>7062.7657054851188</v>
      </c>
      <c r="J126" s="34"/>
      <c r="L126" s="8"/>
    </row>
    <row r="127" spans="1:12" ht="4.5" customHeight="1" x14ac:dyDescent="0.25"/>
    <row r="128" spans="1:12" ht="12" customHeight="1" x14ac:dyDescent="0.25">
      <c r="A128" s="96" t="s">
        <v>133</v>
      </c>
      <c r="B128" s="96"/>
      <c r="C128" s="96"/>
      <c r="D128" s="96"/>
      <c r="E128" s="96"/>
      <c r="F128" s="96"/>
      <c r="G128" s="96"/>
      <c r="H128" s="47">
        <f>H108+H118+H122</f>
        <v>0.11000000000000001</v>
      </c>
      <c r="I128" s="48">
        <f>I108+I118+I122</f>
        <v>776.9042276033631</v>
      </c>
    </row>
    <row r="129" spans="1:10" ht="4.5" customHeight="1" x14ac:dyDescent="0.25"/>
    <row r="130" spans="1:10" ht="11.25" customHeight="1" x14ac:dyDescent="0.25">
      <c r="A130" s="94" t="s">
        <v>134</v>
      </c>
      <c r="B130" s="94"/>
      <c r="C130" s="94"/>
      <c r="D130" s="94"/>
      <c r="E130" s="94"/>
      <c r="F130" s="94"/>
      <c r="G130" s="94"/>
      <c r="H130" s="94"/>
      <c r="I130" s="94"/>
    </row>
    <row r="131" spans="1:10" ht="33.75" customHeight="1" x14ac:dyDescent="0.25">
      <c r="A131" s="22" t="s">
        <v>34</v>
      </c>
      <c r="B131" s="116" t="s">
        <v>135</v>
      </c>
      <c r="C131" s="116"/>
      <c r="D131" s="116"/>
      <c r="E131" s="116"/>
      <c r="F131" s="116"/>
      <c r="G131" s="116"/>
      <c r="H131" s="22" t="s">
        <v>36</v>
      </c>
      <c r="I131" s="22" t="s">
        <v>37</v>
      </c>
    </row>
    <row r="132" spans="1:10" ht="15" customHeight="1" x14ac:dyDescent="0.25">
      <c r="A132" s="17">
        <v>1</v>
      </c>
      <c r="B132" s="95" t="s">
        <v>136</v>
      </c>
      <c r="C132" s="95"/>
      <c r="D132" s="95"/>
      <c r="E132" s="95"/>
      <c r="F132" s="95"/>
      <c r="G132" s="95"/>
      <c r="H132" s="23">
        <f>I132/$I$98</f>
        <v>2.0636619718309861E-2</v>
      </c>
      <c r="I132" s="24">
        <f>($D$142/$E$143)*G142</f>
        <v>145.75161002361691</v>
      </c>
    </row>
    <row r="133" spans="1:10" ht="15" customHeight="1" x14ac:dyDescent="0.25">
      <c r="A133" s="17">
        <v>2</v>
      </c>
      <c r="B133" s="95" t="s">
        <v>137</v>
      </c>
      <c r="C133" s="95"/>
      <c r="D133" s="95"/>
      <c r="E133" s="95"/>
      <c r="F133" s="95"/>
      <c r="G133" s="95"/>
      <c r="H133" s="23">
        <f>I133/$I$98</f>
        <v>9.5053521126760576E-2</v>
      </c>
      <c r="I133" s="24">
        <f>($D$142/$E$143)*G143</f>
        <v>671.34074919968998</v>
      </c>
    </row>
    <row r="134" spans="1:10" ht="15" customHeight="1" x14ac:dyDescent="0.25">
      <c r="A134" s="17">
        <v>3</v>
      </c>
      <c r="B134" s="95" t="s">
        <v>14</v>
      </c>
      <c r="C134" s="95"/>
      <c r="D134" s="95"/>
      <c r="E134" s="95"/>
      <c r="F134" s="95"/>
      <c r="G134" s="95"/>
      <c r="H134" s="23">
        <f>I134/$I$98</f>
        <v>2.5014084507042254E-2</v>
      </c>
      <c r="I134" s="24">
        <f>($D$142/$E$143)*G144</f>
        <v>176.66861821044472</v>
      </c>
    </row>
    <row r="135" spans="1:10" ht="15" customHeight="1" x14ac:dyDescent="0.25">
      <c r="A135" s="17">
        <v>4</v>
      </c>
      <c r="B135" s="95" t="s">
        <v>138</v>
      </c>
      <c r="C135" s="95"/>
      <c r="D135" s="95"/>
      <c r="E135" s="95"/>
      <c r="F135" s="95"/>
      <c r="G135" s="95"/>
      <c r="H135" s="23">
        <f>I135/$I$98</f>
        <v>0</v>
      </c>
      <c r="I135" s="24">
        <f>($D$142/$E$143)*G145</f>
        <v>0</v>
      </c>
    </row>
    <row r="136" spans="1:10" ht="15" customHeight="1" x14ac:dyDescent="0.25">
      <c r="A136" s="17">
        <v>5</v>
      </c>
      <c r="B136" s="95" t="s">
        <v>139</v>
      </c>
      <c r="C136" s="95"/>
      <c r="D136" s="95"/>
      <c r="E136" s="95"/>
      <c r="F136" s="95"/>
      <c r="G136" s="95"/>
      <c r="H136" s="23">
        <f>I136/$I$98</f>
        <v>0</v>
      </c>
      <c r="I136" s="24">
        <f>($D$142/$E$143)*G146</f>
        <v>0</v>
      </c>
    </row>
    <row r="137" spans="1:10" ht="15" customHeight="1" x14ac:dyDescent="0.25">
      <c r="A137" s="113" t="s">
        <v>140</v>
      </c>
      <c r="B137" s="113"/>
      <c r="C137" s="113"/>
      <c r="D137" s="113"/>
      <c r="E137" s="113"/>
      <c r="F137" s="113"/>
      <c r="G137" s="113"/>
      <c r="H137" s="25">
        <f>H132+H133+H134+H135+H136</f>
        <v>0.14070422535211269</v>
      </c>
      <c r="I137" s="26">
        <f>SUM(I132:I136)</f>
        <v>993.76097743375158</v>
      </c>
    </row>
    <row r="138" spans="1:10" ht="11.25" customHeight="1" x14ac:dyDescent="0.25">
      <c r="A138" s="29" t="s">
        <v>141</v>
      </c>
      <c r="B138" s="114" t="s">
        <v>142</v>
      </c>
      <c r="C138" s="114"/>
      <c r="D138" s="114"/>
      <c r="E138" s="114"/>
      <c r="F138" s="114"/>
      <c r="G138" s="114"/>
      <c r="H138" s="114"/>
      <c r="I138" s="114"/>
    </row>
    <row r="139" spans="1:10" ht="18.75" customHeight="1" x14ac:dyDescent="0.25">
      <c r="A139" s="29" t="s">
        <v>143</v>
      </c>
      <c r="B139" s="103" t="s">
        <v>144</v>
      </c>
      <c r="C139" s="103"/>
      <c r="D139" s="103"/>
      <c r="E139" s="103"/>
      <c r="F139" s="103"/>
      <c r="G139" s="103"/>
      <c r="H139" s="103"/>
      <c r="I139" s="103"/>
    </row>
    <row r="140" spans="1:10" ht="13.5" customHeight="1" x14ac:dyDescent="0.25">
      <c r="A140" s="108" t="s">
        <v>145</v>
      </c>
      <c r="B140" s="108"/>
      <c r="C140" s="108"/>
      <c r="D140" s="108"/>
      <c r="E140" s="108"/>
      <c r="F140" s="108"/>
      <c r="G140" s="108"/>
      <c r="H140" s="108"/>
      <c r="I140" s="108"/>
    </row>
    <row r="141" spans="1:10" ht="13.5" customHeight="1" x14ac:dyDescent="0.25">
      <c r="A141" s="109" t="s">
        <v>146</v>
      </c>
      <c r="B141" s="109"/>
      <c r="C141" s="17" t="s">
        <v>147</v>
      </c>
      <c r="D141" s="110" t="s">
        <v>148</v>
      </c>
      <c r="E141" s="110"/>
      <c r="F141" s="17" t="s">
        <v>149</v>
      </c>
      <c r="G141" s="63" t="s">
        <v>150</v>
      </c>
      <c r="H141" s="109" t="s">
        <v>151</v>
      </c>
      <c r="I141" s="109"/>
    </row>
    <row r="142" spans="1:10" ht="13.5" customHeight="1" x14ac:dyDescent="0.25">
      <c r="A142" s="111">
        <f>I98</f>
        <v>7062.7657054851206</v>
      </c>
      <c r="B142" s="111"/>
      <c r="C142" s="24">
        <f>I128</f>
        <v>776.9042276033631</v>
      </c>
      <c r="D142" s="112">
        <f>A142+C142</f>
        <v>7839.669933088484</v>
      </c>
      <c r="E142" s="112"/>
      <c r="F142" s="17" t="str">
        <f>B132</f>
        <v>PIS</v>
      </c>
      <c r="G142" s="64">
        <v>1.6500000000000001E-2</v>
      </c>
      <c r="H142" s="101">
        <v>6.4999999999999997E-3</v>
      </c>
      <c r="I142" s="101"/>
      <c r="J142" s="34"/>
    </row>
    <row r="143" spans="1:10" ht="13.5" customHeight="1" x14ac:dyDescent="0.25">
      <c r="A143" s="105" t="s">
        <v>152</v>
      </c>
      <c r="B143" s="105"/>
      <c r="C143" s="63">
        <v>1</v>
      </c>
      <c r="D143" s="65">
        <f>G147/1</f>
        <v>0.1125</v>
      </c>
      <c r="E143" s="66">
        <f>C143-D143</f>
        <v>0.88749999999999996</v>
      </c>
      <c r="F143" s="17" t="str">
        <f>B133</f>
        <v>COFINS</v>
      </c>
      <c r="G143" s="64">
        <v>7.5999999999999998E-2</v>
      </c>
      <c r="H143" s="101">
        <v>0.03</v>
      </c>
      <c r="I143" s="101"/>
    </row>
    <row r="144" spans="1:10" ht="13.5" customHeight="1" x14ac:dyDescent="0.25">
      <c r="A144" s="106" t="s">
        <v>153</v>
      </c>
      <c r="B144" s="106"/>
      <c r="C144" s="17">
        <v>1</v>
      </c>
      <c r="D144" s="67">
        <f>H147</f>
        <v>5.6499999999999995E-2</v>
      </c>
      <c r="E144" s="68">
        <f>C144-D144</f>
        <v>0.94350000000000001</v>
      </c>
      <c r="F144" s="17" t="str">
        <f>B134</f>
        <v>ISS</v>
      </c>
      <c r="G144" s="64">
        <f>I11</f>
        <v>0.02</v>
      </c>
      <c r="H144" s="101">
        <f>I11</f>
        <v>0.02</v>
      </c>
      <c r="I144" s="101"/>
    </row>
    <row r="145" spans="1:10" ht="13.5" customHeight="1" x14ac:dyDescent="0.25">
      <c r="A145" s="107" t="s">
        <v>154</v>
      </c>
      <c r="B145" s="107"/>
      <c r="C145" s="17">
        <v>1</v>
      </c>
      <c r="D145" s="69">
        <v>0.09</v>
      </c>
      <c r="E145" s="70">
        <f>C145-D145</f>
        <v>0.91</v>
      </c>
      <c r="F145" s="17" t="s">
        <v>155</v>
      </c>
      <c r="G145" s="64">
        <v>0</v>
      </c>
      <c r="H145" s="101">
        <v>0</v>
      </c>
      <c r="I145" s="101"/>
    </row>
    <row r="146" spans="1:10" ht="13.5" customHeight="1" x14ac:dyDescent="0.25">
      <c r="A146" s="100" t="s">
        <v>156</v>
      </c>
      <c r="B146" s="100" t="s">
        <v>157</v>
      </c>
      <c r="C146" s="100"/>
      <c r="D146" s="100"/>
      <c r="E146" s="100"/>
      <c r="F146" s="2" t="s">
        <v>158</v>
      </c>
      <c r="G146" s="64">
        <v>0</v>
      </c>
      <c r="H146" s="101">
        <v>0</v>
      </c>
      <c r="I146" s="101"/>
    </row>
    <row r="147" spans="1:10" ht="18" customHeight="1" x14ac:dyDescent="0.25">
      <c r="A147" s="100"/>
      <c r="B147" s="100"/>
      <c r="C147" s="100"/>
      <c r="D147" s="100"/>
      <c r="E147" s="100"/>
      <c r="F147" s="6" t="s">
        <v>159</v>
      </c>
      <c r="G147" s="71">
        <f>SUM(G142:G146)</f>
        <v>0.1125</v>
      </c>
      <c r="H147" s="102">
        <f>SUM(H142:I146)</f>
        <v>5.6499999999999995E-2</v>
      </c>
      <c r="I147" s="102"/>
    </row>
    <row r="148" spans="1:10" ht="18" customHeight="1" x14ac:dyDescent="0.25">
      <c r="A148" s="29" t="s">
        <v>160</v>
      </c>
      <c r="B148" s="103" t="s">
        <v>161</v>
      </c>
      <c r="C148" s="103"/>
      <c r="D148" s="103"/>
      <c r="E148" s="103"/>
      <c r="F148" s="103"/>
      <c r="G148" s="103"/>
      <c r="H148" s="103"/>
      <c r="I148" s="103"/>
    </row>
    <row r="149" spans="1:10" ht="4.5" customHeight="1" x14ac:dyDescent="0.25">
      <c r="A149" s="72"/>
      <c r="B149" s="104"/>
      <c r="C149" s="104"/>
      <c r="D149" s="104"/>
      <c r="E149" s="104"/>
      <c r="F149" s="104"/>
      <c r="G149" s="104"/>
      <c r="H149" s="104"/>
      <c r="I149" s="104"/>
    </row>
    <row r="150" spans="1:10" ht="12" customHeight="1" x14ac:dyDescent="0.25">
      <c r="A150" s="96" t="s">
        <v>162</v>
      </c>
      <c r="B150" s="96"/>
      <c r="C150" s="96"/>
      <c r="D150" s="96"/>
      <c r="E150" s="96"/>
      <c r="F150" s="96"/>
      <c r="G150" s="96"/>
      <c r="H150" s="47">
        <f>H137</f>
        <v>0.14070422535211269</v>
      </c>
      <c r="I150" s="48">
        <f>I137</f>
        <v>993.76097743375158</v>
      </c>
    </row>
    <row r="151" spans="1:10" ht="4.5" customHeight="1" x14ac:dyDescent="0.25"/>
    <row r="152" spans="1:10" ht="11.25" customHeight="1" x14ac:dyDescent="0.25">
      <c r="A152" s="99" t="s">
        <v>163</v>
      </c>
      <c r="B152" s="99"/>
      <c r="C152" s="99"/>
      <c r="D152" s="99"/>
      <c r="E152" s="99"/>
      <c r="F152" s="99"/>
      <c r="G152" s="99"/>
      <c r="H152" s="99"/>
      <c r="I152" s="99"/>
    </row>
    <row r="153" spans="1:10" ht="11.25" customHeight="1" x14ac:dyDescent="0.25">
      <c r="A153" s="94" t="s">
        <v>33</v>
      </c>
      <c r="B153" s="94"/>
      <c r="C153" s="94"/>
      <c r="D153" s="94"/>
      <c r="E153" s="94"/>
      <c r="F153" s="94"/>
      <c r="G153" s="94"/>
      <c r="H153" s="94"/>
      <c r="I153" s="94"/>
    </row>
    <row r="154" spans="1:10" ht="15" customHeight="1" x14ac:dyDescent="0.25">
      <c r="A154" s="17">
        <v>1</v>
      </c>
      <c r="B154" s="95" t="s">
        <v>164</v>
      </c>
      <c r="C154" s="95"/>
      <c r="D154" s="95"/>
      <c r="E154" s="95"/>
      <c r="F154" s="95"/>
      <c r="G154" s="95"/>
      <c r="H154" s="23">
        <f>I154/$G$171</f>
        <v>0.46075370274893318</v>
      </c>
      <c r="I154" s="73">
        <f>I40</f>
        <v>4070.0360000000001</v>
      </c>
    </row>
    <row r="155" spans="1:10" ht="15" customHeight="1" x14ac:dyDescent="0.25">
      <c r="A155" s="17">
        <v>2</v>
      </c>
      <c r="B155" s="95" t="s">
        <v>165</v>
      </c>
      <c r="C155" s="95"/>
      <c r="D155" s="95"/>
      <c r="E155" s="95"/>
      <c r="F155" s="95"/>
      <c r="G155" s="95"/>
      <c r="H155" s="23">
        <f>I155/$G$171</f>
        <v>0.33879584680061636</v>
      </c>
      <c r="I155" s="73">
        <f>I51+I63+I70+I74</f>
        <v>2992.7297054851201</v>
      </c>
    </row>
    <row r="156" spans="1:10" ht="15" customHeight="1" x14ac:dyDescent="0.25">
      <c r="A156" s="17">
        <v>3</v>
      </c>
      <c r="B156" s="95" t="s">
        <v>166</v>
      </c>
      <c r="C156" s="95"/>
      <c r="D156" s="95"/>
      <c r="E156" s="95"/>
      <c r="F156" s="95"/>
      <c r="G156" s="95"/>
      <c r="H156" s="23">
        <f>I156/$G$171</f>
        <v>0</v>
      </c>
      <c r="I156" s="73">
        <f>I84</f>
        <v>0</v>
      </c>
    </row>
    <row r="157" spans="1:10" s="28" customFormat="1" ht="15" customHeight="1" x14ac:dyDescent="0.25">
      <c r="A157" s="96" t="s">
        <v>167</v>
      </c>
      <c r="B157" s="96"/>
      <c r="C157" s="96"/>
      <c r="D157" s="96"/>
      <c r="E157" s="96"/>
      <c r="F157" s="96"/>
      <c r="G157" s="96"/>
      <c r="H157" s="47">
        <f>H154+H155+H156</f>
        <v>0.79954954954954949</v>
      </c>
      <c r="I157" s="48">
        <f>SUM(I154:I156)</f>
        <v>7062.7657054851206</v>
      </c>
      <c r="J157" s="35"/>
    </row>
    <row r="158" spans="1:10" ht="4.5" customHeight="1" x14ac:dyDescent="0.25"/>
    <row r="159" spans="1:10" ht="11.25" customHeight="1" x14ac:dyDescent="0.25">
      <c r="A159" s="94" t="s">
        <v>106</v>
      </c>
      <c r="B159" s="94"/>
      <c r="C159" s="94"/>
      <c r="D159" s="94"/>
      <c r="E159" s="94"/>
      <c r="F159" s="94"/>
      <c r="G159" s="94"/>
      <c r="H159" s="94"/>
      <c r="I159" s="94"/>
    </row>
    <row r="160" spans="1:10" ht="15" customHeight="1" x14ac:dyDescent="0.25">
      <c r="A160" s="17">
        <v>1</v>
      </c>
      <c r="B160" s="95" t="s">
        <v>168</v>
      </c>
      <c r="C160" s="95"/>
      <c r="D160" s="95"/>
      <c r="E160" s="95"/>
      <c r="F160" s="95"/>
      <c r="G160" s="95"/>
      <c r="H160" s="23">
        <f>I160/$G$171</f>
        <v>0</v>
      </c>
      <c r="I160" s="24">
        <f>I108</f>
        <v>0</v>
      </c>
    </row>
    <row r="161" spans="1:11" ht="15" customHeight="1" x14ac:dyDescent="0.25">
      <c r="A161" s="17">
        <v>2</v>
      </c>
      <c r="B161" s="95" t="s">
        <v>169</v>
      </c>
      <c r="C161" s="95"/>
      <c r="D161" s="95"/>
      <c r="E161" s="95"/>
      <c r="F161" s="95"/>
      <c r="G161" s="95"/>
      <c r="H161" s="23">
        <f>I161/$G$171</f>
        <v>4.7972972972972969E-2</v>
      </c>
      <c r="I161" s="24">
        <f>I118</f>
        <v>423.76594232910713</v>
      </c>
    </row>
    <row r="162" spans="1:11" ht="15" customHeight="1" x14ac:dyDescent="0.25">
      <c r="A162" s="17">
        <v>3</v>
      </c>
      <c r="B162" s="95" t="s">
        <v>170</v>
      </c>
      <c r="C162" s="95"/>
      <c r="D162" s="95"/>
      <c r="E162" s="95"/>
      <c r="F162" s="95"/>
      <c r="G162" s="95"/>
      <c r="H162" s="23">
        <f>I162/$G$171</f>
        <v>3.9977477477477472E-2</v>
      </c>
      <c r="I162" s="24">
        <f>I122</f>
        <v>353.13828527425596</v>
      </c>
    </row>
    <row r="163" spans="1:11" ht="15" customHeight="1" x14ac:dyDescent="0.25">
      <c r="A163" s="96" t="s">
        <v>171</v>
      </c>
      <c r="B163" s="96"/>
      <c r="C163" s="96"/>
      <c r="D163" s="96"/>
      <c r="E163" s="96"/>
      <c r="F163" s="96"/>
      <c r="G163" s="96"/>
      <c r="H163" s="47">
        <f>H160+H161+H162</f>
        <v>8.795045045045044E-2</v>
      </c>
      <c r="I163" s="48">
        <f>I160+I161+I162</f>
        <v>776.9042276033631</v>
      </c>
    </row>
    <row r="164" spans="1:11" ht="4.5" customHeight="1" x14ac:dyDescent="0.25"/>
    <row r="165" spans="1:11" ht="11.25" customHeight="1" x14ac:dyDescent="0.25">
      <c r="A165" s="94" t="s">
        <v>134</v>
      </c>
      <c r="B165" s="94"/>
      <c r="C165" s="94"/>
      <c r="D165" s="94"/>
      <c r="E165" s="94"/>
      <c r="F165" s="94"/>
      <c r="G165" s="94"/>
      <c r="H165" s="94"/>
      <c r="I165" s="94"/>
    </row>
    <row r="166" spans="1:11" ht="15" customHeight="1" x14ac:dyDescent="0.25">
      <c r="A166" s="17">
        <v>1</v>
      </c>
      <c r="B166" s="95" t="s">
        <v>172</v>
      </c>
      <c r="C166" s="95"/>
      <c r="D166" s="95"/>
      <c r="E166" s="95"/>
      <c r="F166" s="95"/>
      <c r="G166" s="95"/>
      <c r="H166" s="23">
        <f>I166/$G$171</f>
        <v>0.11250000000000002</v>
      </c>
      <c r="I166" s="24">
        <f>I137</f>
        <v>993.76097743375158</v>
      </c>
    </row>
    <row r="167" spans="1:11" ht="15" customHeight="1" x14ac:dyDescent="0.25">
      <c r="A167" s="96" t="s">
        <v>173</v>
      </c>
      <c r="B167" s="96"/>
      <c r="C167" s="96"/>
      <c r="D167" s="96"/>
      <c r="E167" s="96"/>
      <c r="F167" s="96"/>
      <c r="G167" s="96"/>
      <c r="H167" s="47">
        <f>H166</f>
        <v>0.11250000000000002</v>
      </c>
      <c r="I167" s="48">
        <f>I137</f>
        <v>993.76097743375158</v>
      </c>
      <c r="K167" s="41"/>
    </row>
    <row r="168" spans="1:11" ht="4.5" customHeight="1" x14ac:dyDescent="0.25"/>
    <row r="169" spans="1:11" ht="11.25" customHeight="1" x14ac:dyDescent="0.25">
      <c r="A169" s="97" t="s">
        <v>163</v>
      </c>
      <c r="B169" s="97"/>
      <c r="C169" s="97"/>
      <c r="D169" s="97"/>
      <c r="E169" s="97"/>
      <c r="F169" s="97"/>
      <c r="G169" s="97"/>
      <c r="H169" s="97"/>
      <c r="I169" s="97"/>
    </row>
    <row r="170" spans="1:11" ht="45" customHeight="1" x14ac:dyDescent="0.25">
      <c r="A170" s="98" t="s">
        <v>174</v>
      </c>
      <c r="B170" s="98"/>
      <c r="C170" s="98"/>
      <c r="D170" s="98"/>
      <c r="E170" s="98"/>
      <c r="F170" s="98"/>
      <c r="G170" s="74" t="s">
        <v>175</v>
      </c>
      <c r="H170" s="74" t="s">
        <v>176</v>
      </c>
      <c r="I170" s="74" t="s">
        <v>177</v>
      </c>
    </row>
    <row r="171" spans="1:11" ht="11.25" customHeight="1" x14ac:dyDescent="0.25">
      <c r="A171" s="92" t="str">
        <f>D5</f>
        <v>Odontólogo</v>
      </c>
      <c r="B171" s="92"/>
      <c r="C171" s="92"/>
      <c r="D171" s="92"/>
      <c r="E171" s="92"/>
      <c r="F171" s="92"/>
      <c r="G171" s="75">
        <f>I157+I163+I167</f>
        <v>8833.4309105222346</v>
      </c>
      <c r="H171" s="74">
        <f>IF(D6="12x36",2,1)</f>
        <v>1</v>
      </c>
      <c r="I171" s="75">
        <f>G171*H171</f>
        <v>8833.4309105222346</v>
      </c>
    </row>
    <row r="172" spans="1:11" x14ac:dyDescent="0.25">
      <c r="A172" s="92"/>
      <c r="B172" s="92"/>
      <c r="C172" s="92"/>
      <c r="D172" s="92"/>
      <c r="E172" s="92"/>
      <c r="F172" s="92"/>
      <c r="G172" s="74"/>
      <c r="H172" s="74"/>
      <c r="I172" s="75"/>
    </row>
    <row r="173" spans="1:11" s="28" customFormat="1" ht="12" customHeight="1" x14ac:dyDescent="0.25">
      <c r="A173" s="93" t="s">
        <v>178</v>
      </c>
      <c r="B173" s="93"/>
      <c r="C173" s="93"/>
      <c r="D173" s="93"/>
      <c r="E173" s="93"/>
      <c r="F173" s="93"/>
      <c r="G173" s="93"/>
      <c r="H173" s="93"/>
      <c r="I173" s="76">
        <f>I171</f>
        <v>8833.4309105222346</v>
      </c>
      <c r="J173" s="35"/>
    </row>
  </sheetData>
  <mergeCells count="171"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A23:F23"/>
    <mergeCell ref="A24:F25"/>
    <mergeCell ref="A26:F26"/>
    <mergeCell ref="A27:F27"/>
    <mergeCell ref="A29:I29"/>
    <mergeCell ref="B30:G30"/>
    <mergeCell ref="A15:F17"/>
    <mergeCell ref="G15:G17"/>
    <mergeCell ref="A18:F20"/>
    <mergeCell ref="G18:G20"/>
    <mergeCell ref="A21:F21"/>
    <mergeCell ref="A22:F22"/>
    <mergeCell ref="B37:G37"/>
    <mergeCell ref="B38:G38"/>
    <mergeCell ref="B39:G39"/>
    <mergeCell ref="A40:G40"/>
    <mergeCell ref="B42:G42"/>
    <mergeCell ref="B43:G43"/>
    <mergeCell ref="B31:G31"/>
    <mergeCell ref="B32:G32"/>
    <mergeCell ref="B33:G33"/>
    <mergeCell ref="B34:G34"/>
    <mergeCell ref="B35:G35"/>
    <mergeCell ref="B36:G36"/>
    <mergeCell ref="B50:G50"/>
    <mergeCell ref="A51:G51"/>
    <mergeCell ref="A52:I52"/>
    <mergeCell ref="A53:I53"/>
    <mergeCell ref="B54:G54"/>
    <mergeCell ref="B55:G55"/>
    <mergeCell ref="B44:G44"/>
    <mergeCell ref="B45:G45"/>
    <mergeCell ref="B46:G46"/>
    <mergeCell ref="B47:G47"/>
    <mergeCell ref="B48:G48"/>
    <mergeCell ref="B49:G49"/>
    <mergeCell ref="B62:G62"/>
    <mergeCell ref="A63:G63"/>
    <mergeCell ref="B64:I64"/>
    <mergeCell ref="B65:I65"/>
    <mergeCell ref="B66:G66"/>
    <mergeCell ref="B67:G67"/>
    <mergeCell ref="B56:G56"/>
    <mergeCell ref="B57:G57"/>
    <mergeCell ref="B58:G58"/>
    <mergeCell ref="B59:G59"/>
    <mergeCell ref="B60:G60"/>
    <mergeCell ref="B61:G61"/>
    <mergeCell ref="A76:G76"/>
    <mergeCell ref="B78:G78"/>
    <mergeCell ref="B79:G79"/>
    <mergeCell ref="B80:G80"/>
    <mergeCell ref="B81:G81"/>
    <mergeCell ref="B82:G82"/>
    <mergeCell ref="B68:G68"/>
    <mergeCell ref="B69:G69"/>
    <mergeCell ref="A70:G70"/>
    <mergeCell ref="B72:G72"/>
    <mergeCell ref="B73:G73"/>
    <mergeCell ref="A74:G74"/>
    <mergeCell ref="A90:I90"/>
    <mergeCell ref="A91:B91"/>
    <mergeCell ref="A92:B92"/>
    <mergeCell ref="A94:I94"/>
    <mergeCell ref="A95:B95"/>
    <mergeCell ref="A96:B96"/>
    <mergeCell ref="B83:G83"/>
    <mergeCell ref="A84:G84"/>
    <mergeCell ref="B85:G85"/>
    <mergeCell ref="A86:I86"/>
    <mergeCell ref="A87:B87"/>
    <mergeCell ref="A88:B88"/>
    <mergeCell ref="B105:G105"/>
    <mergeCell ref="B106:G106"/>
    <mergeCell ref="B107:G107"/>
    <mergeCell ref="A108:G108"/>
    <mergeCell ref="B109:I109"/>
    <mergeCell ref="A111:E111"/>
    <mergeCell ref="A98:G98"/>
    <mergeCell ref="A100:I100"/>
    <mergeCell ref="B101:G101"/>
    <mergeCell ref="B102:G102"/>
    <mergeCell ref="B103:G103"/>
    <mergeCell ref="B104:G104"/>
    <mergeCell ref="A118:G118"/>
    <mergeCell ref="B120:G120"/>
    <mergeCell ref="B121:G121"/>
    <mergeCell ref="A122:G122"/>
    <mergeCell ref="A124:E124"/>
    <mergeCell ref="A125:B125"/>
    <mergeCell ref="A112:B112"/>
    <mergeCell ref="A113:B113"/>
    <mergeCell ref="B114:I114"/>
    <mergeCell ref="B115:G115"/>
    <mergeCell ref="B116:G116"/>
    <mergeCell ref="B117:G117"/>
    <mergeCell ref="B134:G134"/>
    <mergeCell ref="B135:G135"/>
    <mergeCell ref="B136:G136"/>
    <mergeCell ref="A137:G137"/>
    <mergeCell ref="B138:I138"/>
    <mergeCell ref="B139:I139"/>
    <mergeCell ref="A126:B126"/>
    <mergeCell ref="A128:G128"/>
    <mergeCell ref="A130:I130"/>
    <mergeCell ref="B131:G131"/>
    <mergeCell ref="B132:G132"/>
    <mergeCell ref="B133:G133"/>
    <mergeCell ref="A143:B143"/>
    <mergeCell ref="H143:I143"/>
    <mergeCell ref="A144:B144"/>
    <mergeCell ref="H144:I144"/>
    <mergeCell ref="A145:B145"/>
    <mergeCell ref="H145:I145"/>
    <mergeCell ref="A140:I140"/>
    <mergeCell ref="A141:B141"/>
    <mergeCell ref="D141:E141"/>
    <mergeCell ref="H141:I141"/>
    <mergeCell ref="A142:B142"/>
    <mergeCell ref="D142:E142"/>
    <mergeCell ref="H142:I142"/>
    <mergeCell ref="A150:G150"/>
    <mergeCell ref="A152:I152"/>
    <mergeCell ref="A153:I153"/>
    <mergeCell ref="B154:G154"/>
    <mergeCell ref="B155:G155"/>
    <mergeCell ref="B156:G156"/>
    <mergeCell ref="A146:A147"/>
    <mergeCell ref="B146:E147"/>
    <mergeCell ref="H146:I146"/>
    <mergeCell ref="H147:I147"/>
    <mergeCell ref="B148:I148"/>
    <mergeCell ref="B149:I149"/>
    <mergeCell ref="A172:F172"/>
    <mergeCell ref="A173:H173"/>
    <mergeCell ref="A165:I165"/>
    <mergeCell ref="B166:G166"/>
    <mergeCell ref="A167:G167"/>
    <mergeCell ref="A169:I169"/>
    <mergeCell ref="A170:F170"/>
    <mergeCell ref="A171:F171"/>
    <mergeCell ref="A157:G157"/>
    <mergeCell ref="A159:I159"/>
    <mergeCell ref="B160:G160"/>
    <mergeCell ref="B161:G161"/>
    <mergeCell ref="B162:G162"/>
    <mergeCell ref="A163:G163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173"/>
  <sheetViews>
    <sheetView view="pageBreakPreview" zoomScale="145" zoomScaleNormal="130" zoomScaleSheetLayoutView="145" zoomScalePageLayoutView="130" workbookViewId="0">
      <selection activeCell="G10" sqref="G10"/>
    </sheetView>
  </sheetViews>
  <sheetFormatPr defaultColWidth="9.140625" defaultRowHeight="11.25" x14ac:dyDescent="0.25"/>
  <cols>
    <col min="1" max="1" width="2.85546875" style="7" customWidth="1"/>
    <col min="2" max="4" width="11.28515625" style="7" customWidth="1"/>
    <col min="5" max="5" width="12.140625" style="7" customWidth="1"/>
    <col min="6" max="6" width="11.28515625" style="7" customWidth="1"/>
    <col min="7" max="7" width="18.85546875" style="7" customWidth="1"/>
    <col min="8" max="8" width="9.28515625" style="7" customWidth="1"/>
    <col min="9" max="9" width="11.7109375" style="7" customWidth="1"/>
    <col min="10" max="10" width="11.140625" style="8" customWidth="1"/>
    <col min="11" max="11" width="10" style="7" customWidth="1"/>
    <col min="12" max="12" width="9.140625" style="7"/>
    <col min="13" max="15" width="22.28515625" style="7" customWidth="1"/>
    <col min="16" max="16384" width="9.140625" style="7"/>
  </cols>
  <sheetData>
    <row r="1" spans="1:11" ht="27.75" customHeight="1" x14ac:dyDescent="0.25">
      <c r="A1" s="134" t="s">
        <v>0</v>
      </c>
      <c r="B1" s="134"/>
      <c r="C1" s="134"/>
      <c r="D1" s="134"/>
      <c r="E1" s="134"/>
      <c r="F1" s="134"/>
      <c r="G1" s="134"/>
      <c r="H1" s="134"/>
      <c r="I1" s="134"/>
      <c r="K1" s="9"/>
    </row>
    <row r="2" spans="1:11" ht="22.5" customHeight="1" x14ac:dyDescent="0.25">
      <c r="A2" s="134" t="s">
        <v>1</v>
      </c>
      <c r="B2" s="134"/>
      <c r="C2" s="135" t="s">
        <v>209</v>
      </c>
      <c r="D2" s="135"/>
      <c r="E2" s="136" t="s">
        <v>2</v>
      </c>
      <c r="F2" s="136"/>
      <c r="G2" s="136"/>
      <c r="H2" s="136"/>
      <c r="I2" s="136"/>
    </row>
    <row r="3" spans="1:11" ht="11.25" customHeight="1" x14ac:dyDescent="0.25">
      <c r="A3" s="134" t="s">
        <v>3</v>
      </c>
      <c r="B3" s="134"/>
      <c r="C3" s="10"/>
      <c r="D3" s="11"/>
      <c r="E3" s="12" t="s">
        <v>4</v>
      </c>
      <c r="F3" s="10"/>
      <c r="G3" s="11"/>
      <c r="H3" s="11"/>
      <c r="I3" s="11"/>
    </row>
    <row r="4" spans="1:11" ht="4.5" customHeight="1" x14ac:dyDescent="0.25"/>
    <row r="5" spans="1:11" ht="18.75" customHeight="1" x14ac:dyDescent="0.25">
      <c r="A5" s="120" t="s">
        <v>5</v>
      </c>
      <c r="B5" s="120"/>
      <c r="C5" s="120"/>
      <c r="D5" s="137" t="s">
        <v>217</v>
      </c>
      <c r="E5" s="137"/>
      <c r="F5" s="137"/>
      <c r="G5" s="138" t="str">
        <f>IF(D6="12x36","Regime de trabalho:","Quantidade de HORAS/MÊS")</f>
        <v>Quantidade de HORAS/MÊS</v>
      </c>
      <c r="H5" s="138"/>
      <c r="I5" s="139">
        <f>IF(D6="12x36",D6,5*D6)</f>
        <v>200</v>
      </c>
    </row>
    <row r="6" spans="1:11" ht="18.75" customHeight="1" x14ac:dyDescent="0.25">
      <c r="A6" s="120" t="str">
        <f>IF(D6="12x36","Regime de trabalho:","Regime de trabalho (horas semanais):")</f>
        <v>Regime de trabalho (horas semanais):</v>
      </c>
      <c r="B6" s="120"/>
      <c r="C6" s="120"/>
      <c r="D6" s="120">
        <v>40</v>
      </c>
      <c r="E6" s="120"/>
      <c r="F6" s="120"/>
      <c r="G6" s="138"/>
      <c r="H6" s="138"/>
      <c r="I6" s="139"/>
    </row>
    <row r="7" spans="1:11" ht="22.5" customHeight="1" x14ac:dyDescent="0.25">
      <c r="A7" s="120" t="s">
        <v>6</v>
      </c>
      <c r="B7" s="120"/>
      <c r="C7" s="120"/>
      <c r="D7" s="95" t="s">
        <v>218</v>
      </c>
      <c r="E7" s="95"/>
      <c r="F7" s="95"/>
      <c r="G7" s="131" t="s">
        <v>7</v>
      </c>
      <c r="H7" s="131"/>
      <c r="I7" s="133">
        <v>0.4</v>
      </c>
    </row>
    <row r="8" spans="1:11" ht="22.5" customHeight="1" x14ac:dyDescent="0.25">
      <c r="A8" s="120" t="s">
        <v>8</v>
      </c>
      <c r="B8" s="120"/>
      <c r="C8" s="120"/>
      <c r="D8" s="95" t="s">
        <v>218</v>
      </c>
      <c r="E8" s="95"/>
      <c r="F8" s="95"/>
      <c r="G8" s="131"/>
      <c r="H8" s="131"/>
      <c r="I8" s="133"/>
    </row>
    <row r="9" spans="1:11" ht="24.75" customHeight="1" x14ac:dyDescent="0.25">
      <c r="A9" s="120" t="s">
        <v>9</v>
      </c>
      <c r="B9" s="120"/>
      <c r="C9" s="120"/>
      <c r="D9" s="120" t="s">
        <v>211</v>
      </c>
      <c r="E9" s="120"/>
      <c r="F9" s="120"/>
      <c r="G9" s="131" t="s">
        <v>10</v>
      </c>
      <c r="H9" s="131"/>
      <c r="I9" s="3" t="s">
        <v>11</v>
      </c>
    </row>
    <row r="10" spans="1:11" ht="32.25" customHeight="1" x14ac:dyDescent="0.25">
      <c r="A10" s="132" t="s">
        <v>12</v>
      </c>
      <c r="B10" s="132"/>
      <c r="C10" s="132"/>
      <c r="D10" s="132"/>
      <c r="E10" s="132"/>
      <c r="F10" s="132"/>
      <c r="G10" s="4" t="s">
        <v>13</v>
      </c>
      <c r="H10" s="1">
        <v>220</v>
      </c>
      <c r="I10" s="13">
        <v>3325</v>
      </c>
    </row>
    <row r="11" spans="1:11" ht="11.25" customHeight="1" x14ac:dyDescent="0.25">
      <c r="A11" s="110" t="s">
        <v>14</v>
      </c>
      <c r="B11" s="110"/>
      <c r="C11" s="110"/>
      <c r="D11" s="110"/>
      <c r="E11" s="110"/>
      <c r="F11" s="110"/>
      <c r="G11" s="1" t="str">
        <f>D9</f>
        <v>Araricá/RS</v>
      </c>
      <c r="H11" s="1" t="s">
        <v>15</v>
      </c>
      <c r="I11" s="14">
        <v>0.02</v>
      </c>
    </row>
    <row r="12" spans="1:11" ht="15" customHeight="1" x14ac:dyDescent="0.25">
      <c r="A12" s="110" t="s">
        <v>16</v>
      </c>
      <c r="B12" s="110"/>
      <c r="C12" s="110"/>
      <c r="D12" s="110"/>
      <c r="E12" s="110"/>
      <c r="F12" s="110"/>
      <c r="G12" s="129" t="s">
        <v>17</v>
      </c>
      <c r="H12" s="1" t="s">
        <v>18</v>
      </c>
      <c r="I12" s="13"/>
    </row>
    <row r="13" spans="1:11" x14ac:dyDescent="0.25">
      <c r="A13" s="110"/>
      <c r="B13" s="110"/>
      <c r="C13" s="110"/>
      <c r="D13" s="110"/>
      <c r="E13" s="110"/>
      <c r="F13" s="110"/>
      <c r="G13" s="129"/>
      <c r="H13" s="1" t="s">
        <v>19</v>
      </c>
      <c r="I13" s="15">
        <v>26</v>
      </c>
    </row>
    <row r="14" spans="1:11" x14ac:dyDescent="0.25">
      <c r="A14" s="110"/>
      <c r="B14" s="110"/>
      <c r="C14" s="110"/>
      <c r="D14" s="110"/>
      <c r="E14" s="110"/>
      <c r="F14" s="110"/>
      <c r="G14" s="129"/>
      <c r="H14" s="1" t="s">
        <v>20</v>
      </c>
      <c r="I14" s="3"/>
    </row>
    <row r="15" spans="1:11" ht="11.25" customHeight="1" x14ac:dyDescent="0.25">
      <c r="A15" s="110" t="s">
        <v>21</v>
      </c>
      <c r="B15" s="110"/>
      <c r="C15" s="110"/>
      <c r="D15" s="110"/>
      <c r="E15" s="110"/>
      <c r="F15" s="110"/>
      <c r="G15" s="129" t="s">
        <v>17</v>
      </c>
      <c r="H15" s="1" t="s">
        <v>18</v>
      </c>
      <c r="I15" s="13"/>
    </row>
    <row r="16" spans="1:11" ht="11.25" customHeight="1" x14ac:dyDescent="0.25">
      <c r="A16" s="110"/>
      <c r="B16" s="110"/>
      <c r="C16" s="110"/>
      <c r="D16" s="110"/>
      <c r="E16" s="110"/>
      <c r="F16" s="110"/>
      <c r="G16" s="129"/>
      <c r="H16" s="1" t="s">
        <v>19</v>
      </c>
      <c r="I16" s="15">
        <v>26</v>
      </c>
    </row>
    <row r="17" spans="1:9" x14ac:dyDescent="0.25">
      <c r="A17" s="110"/>
      <c r="B17" s="110"/>
      <c r="C17" s="110"/>
      <c r="D17" s="110"/>
      <c r="E17" s="110"/>
      <c r="F17" s="110"/>
      <c r="G17" s="129"/>
      <c r="H17" s="1" t="s">
        <v>20</v>
      </c>
      <c r="I17" s="3"/>
    </row>
    <row r="18" spans="1:9" ht="11.25" customHeight="1" x14ac:dyDescent="0.25">
      <c r="A18" s="110" t="s">
        <v>188</v>
      </c>
      <c r="B18" s="110"/>
      <c r="C18" s="110"/>
      <c r="D18" s="110"/>
      <c r="E18" s="110"/>
      <c r="F18" s="110"/>
      <c r="G18" s="129" t="s">
        <v>17</v>
      </c>
      <c r="H18" s="1" t="s">
        <v>18</v>
      </c>
      <c r="I18" s="13"/>
    </row>
    <row r="19" spans="1:9" x14ac:dyDescent="0.25">
      <c r="A19" s="110"/>
      <c r="B19" s="110"/>
      <c r="C19" s="110"/>
      <c r="D19" s="110"/>
      <c r="E19" s="110"/>
      <c r="F19" s="110"/>
      <c r="G19" s="129"/>
      <c r="H19" s="1" t="s">
        <v>19</v>
      </c>
      <c r="I19" s="15">
        <v>1</v>
      </c>
    </row>
    <row r="20" spans="1:9" x14ac:dyDescent="0.25">
      <c r="A20" s="110"/>
      <c r="B20" s="110"/>
      <c r="C20" s="110"/>
      <c r="D20" s="110"/>
      <c r="E20" s="110"/>
      <c r="F20" s="110"/>
      <c r="G20" s="129"/>
      <c r="H20" s="1" t="s">
        <v>20</v>
      </c>
      <c r="I20" s="13"/>
    </row>
    <row r="21" spans="1:9" ht="36" customHeight="1" x14ac:dyDescent="0.25">
      <c r="A21" s="130" t="s">
        <v>186</v>
      </c>
      <c r="B21" s="130"/>
      <c r="C21" s="130"/>
      <c r="D21" s="130"/>
      <c r="E21" s="130"/>
      <c r="F21" s="130"/>
      <c r="G21" s="5" t="s">
        <v>17</v>
      </c>
      <c r="H21" s="5" t="s">
        <v>23</v>
      </c>
      <c r="I21" s="16"/>
    </row>
    <row r="22" spans="1:9" ht="22.5" customHeight="1" x14ac:dyDescent="0.25">
      <c r="A22" s="109" t="s">
        <v>213</v>
      </c>
      <c r="B22" s="109"/>
      <c r="C22" s="109"/>
      <c r="D22" s="109"/>
      <c r="E22" s="109"/>
      <c r="F22" s="109"/>
      <c r="G22" s="5"/>
      <c r="H22" s="5" t="s">
        <v>25</v>
      </c>
      <c r="I22" s="18" t="s">
        <v>11</v>
      </c>
    </row>
    <row r="23" spans="1:9" ht="34.5" customHeight="1" x14ac:dyDescent="0.25">
      <c r="A23" s="109" t="s">
        <v>26</v>
      </c>
      <c r="B23" s="109"/>
      <c r="C23" s="109"/>
      <c r="D23" s="109"/>
      <c r="E23" s="109"/>
      <c r="F23" s="109"/>
      <c r="G23" s="1" t="s">
        <v>190</v>
      </c>
      <c r="H23" s="1" t="s">
        <v>27</v>
      </c>
      <c r="I23" s="13">
        <v>1613.1</v>
      </c>
    </row>
    <row r="24" spans="1:9" ht="15" customHeight="1" x14ac:dyDescent="0.25">
      <c r="A24" s="109" t="s">
        <v>28</v>
      </c>
      <c r="B24" s="109"/>
      <c r="C24" s="109"/>
      <c r="D24" s="109"/>
      <c r="E24" s="109"/>
      <c r="F24" s="109"/>
      <c r="G24" s="5"/>
      <c r="H24" s="19" t="s">
        <v>29</v>
      </c>
      <c r="I24" s="20" t="s">
        <v>11</v>
      </c>
    </row>
    <row r="25" spans="1:9" ht="15" customHeight="1" x14ac:dyDescent="0.25">
      <c r="A25" s="109"/>
      <c r="B25" s="109"/>
      <c r="C25" s="109"/>
      <c r="D25" s="109"/>
      <c r="E25" s="109"/>
      <c r="F25" s="109"/>
      <c r="G25" s="5"/>
      <c r="H25" s="21" t="s">
        <v>30</v>
      </c>
      <c r="I25" s="3" t="s">
        <v>11</v>
      </c>
    </row>
    <row r="26" spans="1:9" ht="26.25" customHeight="1" x14ac:dyDescent="0.25">
      <c r="A26" s="109" t="s">
        <v>31</v>
      </c>
      <c r="B26" s="109"/>
      <c r="C26" s="109"/>
      <c r="D26" s="109"/>
      <c r="E26" s="109"/>
      <c r="F26" s="109"/>
      <c r="G26" s="5"/>
      <c r="H26" s="1" t="s">
        <v>29</v>
      </c>
      <c r="I26" s="20" t="s">
        <v>11</v>
      </c>
    </row>
    <row r="27" spans="1:9" ht="35.25" customHeight="1" x14ac:dyDescent="0.25">
      <c r="A27" s="109" t="s">
        <v>32</v>
      </c>
      <c r="B27" s="109"/>
      <c r="C27" s="109"/>
      <c r="D27" s="109"/>
      <c r="E27" s="109"/>
      <c r="F27" s="109"/>
      <c r="G27" s="1"/>
      <c r="H27" s="4" t="s">
        <v>25</v>
      </c>
      <c r="I27" s="3">
        <v>0.1</v>
      </c>
    </row>
    <row r="28" spans="1:9" ht="4.5" customHeight="1" x14ac:dyDescent="0.25"/>
    <row r="29" spans="1:9" ht="17.25" customHeight="1" x14ac:dyDescent="0.25">
      <c r="A29" s="94" t="s">
        <v>33</v>
      </c>
      <c r="B29" s="94"/>
      <c r="C29" s="94"/>
      <c r="D29" s="94"/>
      <c r="E29" s="94"/>
      <c r="F29" s="94"/>
      <c r="G29" s="94"/>
      <c r="H29" s="94"/>
      <c r="I29" s="94"/>
    </row>
    <row r="30" spans="1:9" ht="33.75" customHeight="1" x14ac:dyDescent="0.25">
      <c r="A30" s="22" t="s">
        <v>34</v>
      </c>
      <c r="B30" s="116" t="s">
        <v>35</v>
      </c>
      <c r="C30" s="116"/>
      <c r="D30" s="116"/>
      <c r="E30" s="116"/>
      <c r="F30" s="116"/>
      <c r="G30" s="116"/>
      <c r="H30" s="22" t="s">
        <v>36</v>
      </c>
      <c r="I30" s="22" t="s">
        <v>37</v>
      </c>
    </row>
    <row r="31" spans="1:9" ht="15" customHeight="1" x14ac:dyDescent="0.25">
      <c r="A31" s="17">
        <v>1</v>
      </c>
      <c r="B31" s="95" t="s">
        <v>38</v>
      </c>
      <c r="C31" s="95"/>
      <c r="D31" s="95"/>
      <c r="E31" s="95"/>
      <c r="F31" s="95"/>
      <c r="G31" s="95"/>
      <c r="H31" s="23">
        <f t="shared" ref="H31:H39" si="0">I31/$I$40</f>
        <v>0.82408785247414718</v>
      </c>
      <c r="I31" s="24">
        <f>IF(D6="12x36",I10,I10/H10*I5)</f>
        <v>3022.7272727272725</v>
      </c>
    </row>
    <row r="32" spans="1:9" ht="15" customHeight="1" x14ac:dyDescent="0.25">
      <c r="A32" s="17">
        <f t="shared" ref="A32:A39" si="1">A31+1</f>
        <v>2</v>
      </c>
      <c r="B32" s="95" t="s">
        <v>39</v>
      </c>
      <c r="C32" s="95"/>
      <c r="D32" s="95"/>
      <c r="E32" s="95"/>
      <c r="F32" s="95"/>
      <c r="G32" s="95"/>
      <c r="H32" s="23">
        <f t="shared" si="0"/>
        <v>0</v>
      </c>
      <c r="I32" s="24">
        <f>IF(I9=30%,I31*I9,0)</f>
        <v>0</v>
      </c>
    </row>
    <row r="33" spans="1:10" ht="15" customHeight="1" x14ac:dyDescent="0.25">
      <c r="A33" s="17">
        <f t="shared" si="1"/>
        <v>3</v>
      </c>
      <c r="B33" s="95" t="s">
        <v>40</v>
      </c>
      <c r="C33" s="95"/>
      <c r="D33" s="95"/>
      <c r="E33" s="95"/>
      <c r="F33" s="95"/>
      <c r="G33" s="95"/>
      <c r="H33" s="23">
        <f t="shared" si="0"/>
        <v>0</v>
      </c>
      <c r="I33" s="24">
        <f>IF(I7=10%,I23*I7,0)</f>
        <v>0</v>
      </c>
    </row>
    <row r="34" spans="1:10" ht="15" customHeight="1" x14ac:dyDescent="0.25">
      <c r="A34" s="17">
        <f t="shared" si="1"/>
        <v>4</v>
      </c>
      <c r="B34" s="95" t="s">
        <v>41</v>
      </c>
      <c r="C34" s="95"/>
      <c r="D34" s="95"/>
      <c r="E34" s="95"/>
      <c r="F34" s="95"/>
      <c r="G34" s="95"/>
      <c r="H34" s="23">
        <f t="shared" si="0"/>
        <v>0</v>
      </c>
      <c r="I34" s="24">
        <f>IF(I7=20%,I23*I7,0)</f>
        <v>0</v>
      </c>
    </row>
    <row r="35" spans="1:10" ht="15" customHeight="1" x14ac:dyDescent="0.25">
      <c r="A35" s="17">
        <f t="shared" si="1"/>
        <v>5</v>
      </c>
      <c r="B35" s="95" t="s">
        <v>42</v>
      </c>
      <c r="C35" s="95"/>
      <c r="D35" s="95"/>
      <c r="E35" s="95"/>
      <c r="F35" s="95"/>
      <c r="G35" s="95"/>
      <c r="H35" s="23">
        <f t="shared" si="0"/>
        <v>0.17591214752585282</v>
      </c>
      <c r="I35" s="24">
        <f>IF(I7=40%,I23*I7,0)</f>
        <v>645.24</v>
      </c>
    </row>
    <row r="36" spans="1:10" ht="15" customHeight="1" x14ac:dyDescent="0.25">
      <c r="A36" s="17">
        <f t="shared" si="1"/>
        <v>6</v>
      </c>
      <c r="B36" s="95" t="s">
        <v>184</v>
      </c>
      <c r="C36" s="95"/>
      <c r="D36" s="95"/>
      <c r="E36" s="95"/>
      <c r="F36" s="95"/>
      <c r="G36" s="95"/>
      <c r="H36" s="23">
        <f t="shared" si="0"/>
        <v>0</v>
      </c>
      <c r="I36" s="24">
        <f>IF(I22="Não aplicável",0,I31*I22)</f>
        <v>0</v>
      </c>
    </row>
    <row r="37" spans="1:10" ht="15" customHeight="1" x14ac:dyDescent="0.25">
      <c r="A37" s="17">
        <f t="shared" si="1"/>
        <v>7</v>
      </c>
      <c r="B37" s="95" t="s">
        <v>43</v>
      </c>
      <c r="C37" s="95"/>
      <c r="D37" s="95"/>
      <c r="E37" s="95"/>
      <c r="F37" s="95"/>
      <c r="G37" s="95"/>
      <c r="H37" s="23">
        <f t="shared" si="0"/>
        <v>0</v>
      </c>
      <c r="I37" s="24">
        <f>IF(I24="Não aplicável",0,(I31+I32+I33+I34+I35+I36+I39)/I5*I24*(1+I25))</f>
        <v>0</v>
      </c>
    </row>
    <row r="38" spans="1:10" ht="23.25" customHeight="1" x14ac:dyDescent="0.25">
      <c r="A38" s="17">
        <f t="shared" si="1"/>
        <v>8</v>
      </c>
      <c r="B38" s="95" t="s">
        <v>44</v>
      </c>
      <c r="C38" s="95"/>
      <c r="D38" s="95"/>
      <c r="E38" s="95"/>
      <c r="F38" s="95"/>
      <c r="G38" s="95"/>
      <c r="H38" s="23">
        <f t="shared" si="0"/>
        <v>0</v>
      </c>
      <c r="I38" s="24">
        <f>IF(I24="Não aplicável",0,I24/I13*5*(I10/H10*(1+I25)))</f>
        <v>0</v>
      </c>
    </row>
    <row r="39" spans="1:10" ht="15" customHeight="1" x14ac:dyDescent="0.25">
      <c r="A39" s="17">
        <f t="shared" si="1"/>
        <v>9</v>
      </c>
      <c r="B39" s="128" t="str">
        <f>IF(D6="12x36","Para postos 12x36 os feriados são considerados compensados, conforme parágrafo único, Art. 59-A da CLT","Outros")</f>
        <v>Outros</v>
      </c>
      <c r="C39" s="128"/>
      <c r="D39" s="128"/>
      <c r="E39" s="128"/>
      <c r="F39" s="128"/>
      <c r="G39" s="128"/>
      <c r="H39" s="23">
        <f t="shared" si="0"/>
        <v>0</v>
      </c>
      <c r="I39" s="24">
        <v>0</v>
      </c>
    </row>
    <row r="40" spans="1:10" s="28" customFormat="1" ht="15" customHeight="1" x14ac:dyDescent="0.25">
      <c r="A40" s="113" t="s">
        <v>45</v>
      </c>
      <c r="B40" s="113"/>
      <c r="C40" s="113"/>
      <c r="D40" s="113"/>
      <c r="E40" s="113"/>
      <c r="F40" s="113"/>
      <c r="G40" s="113"/>
      <c r="H40" s="25">
        <f>SUM(H31:H39)</f>
        <v>1</v>
      </c>
      <c r="I40" s="26">
        <f>SUM(I31:I39)</f>
        <v>3667.9672727272728</v>
      </c>
      <c r="J40" s="27"/>
    </row>
    <row r="41" spans="1:10" ht="4.5" customHeight="1" x14ac:dyDescent="0.25"/>
    <row r="42" spans="1:10" ht="33.75" customHeight="1" x14ac:dyDescent="0.25">
      <c r="A42" s="22" t="s">
        <v>46</v>
      </c>
      <c r="B42" s="116" t="s">
        <v>47</v>
      </c>
      <c r="C42" s="116"/>
      <c r="D42" s="116"/>
      <c r="E42" s="116"/>
      <c r="F42" s="116"/>
      <c r="G42" s="116"/>
      <c r="H42" s="22" t="s">
        <v>36</v>
      </c>
      <c r="I42" s="22" t="s">
        <v>37</v>
      </c>
    </row>
    <row r="43" spans="1:10" ht="15" customHeight="1" x14ac:dyDescent="0.25">
      <c r="A43" s="17">
        <v>1</v>
      </c>
      <c r="B43" s="95" t="s">
        <v>48</v>
      </c>
      <c r="C43" s="95"/>
      <c r="D43" s="95"/>
      <c r="E43" s="95"/>
      <c r="F43" s="95"/>
      <c r="G43" s="95"/>
      <c r="H43" s="23">
        <v>0.2</v>
      </c>
      <c r="I43" s="24">
        <f t="shared" ref="I43:I50" si="2">$I$40*H43</f>
        <v>733.59345454545462</v>
      </c>
    </row>
    <row r="44" spans="1:10" ht="15" customHeight="1" x14ac:dyDescent="0.25">
      <c r="A44" s="17">
        <v>2</v>
      </c>
      <c r="B44" s="95" t="s">
        <v>49</v>
      </c>
      <c r="C44" s="95"/>
      <c r="D44" s="95"/>
      <c r="E44" s="95"/>
      <c r="F44" s="95"/>
      <c r="G44" s="95"/>
      <c r="H44" s="23">
        <v>1.4999999999999999E-2</v>
      </c>
      <c r="I44" s="24">
        <f t="shared" si="2"/>
        <v>55.019509090909089</v>
      </c>
    </row>
    <row r="45" spans="1:10" ht="15" customHeight="1" x14ac:dyDescent="0.25">
      <c r="A45" s="17">
        <v>3</v>
      </c>
      <c r="B45" s="95" t="s">
        <v>50</v>
      </c>
      <c r="C45" s="95"/>
      <c r="D45" s="95"/>
      <c r="E45" s="95"/>
      <c r="F45" s="95"/>
      <c r="G45" s="95"/>
      <c r="H45" s="23">
        <v>0.01</v>
      </c>
      <c r="I45" s="24">
        <f t="shared" si="2"/>
        <v>36.679672727272731</v>
      </c>
    </row>
    <row r="46" spans="1:10" ht="15" customHeight="1" x14ac:dyDescent="0.25">
      <c r="A46" s="17">
        <v>4</v>
      </c>
      <c r="B46" s="95" t="s">
        <v>51</v>
      </c>
      <c r="C46" s="95"/>
      <c r="D46" s="95"/>
      <c r="E46" s="95"/>
      <c r="F46" s="95"/>
      <c r="G46" s="95"/>
      <c r="H46" s="23">
        <v>2E-3</v>
      </c>
      <c r="I46" s="24">
        <f t="shared" si="2"/>
        <v>7.3359345454545455</v>
      </c>
    </row>
    <row r="47" spans="1:10" ht="15" customHeight="1" x14ac:dyDescent="0.25">
      <c r="A47" s="17">
        <v>5</v>
      </c>
      <c r="B47" s="95" t="s">
        <v>52</v>
      </c>
      <c r="C47" s="95"/>
      <c r="D47" s="95"/>
      <c r="E47" s="95"/>
      <c r="F47" s="95"/>
      <c r="G47" s="95"/>
      <c r="H47" s="23">
        <v>2.5000000000000001E-2</v>
      </c>
      <c r="I47" s="24">
        <f t="shared" si="2"/>
        <v>91.699181818181827</v>
      </c>
    </row>
    <row r="48" spans="1:10" ht="15" customHeight="1" x14ac:dyDescent="0.25">
      <c r="A48" s="17">
        <v>6</v>
      </c>
      <c r="B48" s="95" t="s">
        <v>53</v>
      </c>
      <c r="C48" s="95"/>
      <c r="D48" s="95"/>
      <c r="E48" s="95"/>
      <c r="F48" s="95"/>
      <c r="G48" s="95"/>
      <c r="H48" s="23">
        <v>0.08</v>
      </c>
      <c r="I48" s="24">
        <f t="shared" si="2"/>
        <v>293.43738181818185</v>
      </c>
    </row>
    <row r="49" spans="1:10" ht="15" customHeight="1" x14ac:dyDescent="0.25">
      <c r="A49" s="17">
        <v>7</v>
      </c>
      <c r="B49" s="95" t="s">
        <v>54</v>
      </c>
      <c r="C49" s="95"/>
      <c r="D49" s="95"/>
      <c r="E49" s="95"/>
      <c r="F49" s="95"/>
      <c r="G49" s="95"/>
      <c r="H49" s="23">
        <v>0.03</v>
      </c>
      <c r="I49" s="24">
        <f t="shared" si="2"/>
        <v>110.03901818181818</v>
      </c>
    </row>
    <row r="50" spans="1:10" ht="15" customHeight="1" x14ac:dyDescent="0.25">
      <c r="A50" s="17">
        <v>8</v>
      </c>
      <c r="B50" s="95" t="s">
        <v>55</v>
      </c>
      <c r="C50" s="95"/>
      <c r="D50" s="95"/>
      <c r="E50" s="95"/>
      <c r="F50" s="95"/>
      <c r="G50" s="95"/>
      <c r="H50" s="23">
        <v>6.0000000000000001E-3</v>
      </c>
      <c r="I50" s="24">
        <f t="shared" si="2"/>
        <v>22.007803636363636</v>
      </c>
    </row>
    <row r="51" spans="1:10" s="28" customFormat="1" ht="15" customHeight="1" x14ac:dyDescent="0.25">
      <c r="A51" s="113" t="s">
        <v>56</v>
      </c>
      <c r="B51" s="113"/>
      <c r="C51" s="113"/>
      <c r="D51" s="113"/>
      <c r="E51" s="113"/>
      <c r="F51" s="113"/>
      <c r="G51" s="113"/>
      <c r="H51" s="25">
        <f>SUM(H43:H50)</f>
        <v>0.3680000000000001</v>
      </c>
      <c r="I51" s="26">
        <f>SUM(I43:I50)</f>
        <v>1349.8119563636365</v>
      </c>
      <c r="J51" s="27"/>
    </row>
    <row r="52" spans="1:10" ht="15" customHeight="1" x14ac:dyDescent="0.25">
      <c r="A52" s="123" t="s">
        <v>57</v>
      </c>
      <c r="B52" s="123"/>
      <c r="C52" s="123"/>
      <c r="D52" s="123"/>
      <c r="E52" s="123"/>
      <c r="F52" s="123"/>
      <c r="G52" s="123"/>
      <c r="H52" s="123"/>
      <c r="I52" s="123"/>
    </row>
    <row r="53" spans="1:10" ht="30.75" customHeight="1" x14ac:dyDescent="0.25">
      <c r="A53" s="127" t="s">
        <v>58</v>
      </c>
      <c r="B53" s="127"/>
      <c r="C53" s="127"/>
      <c r="D53" s="127"/>
      <c r="E53" s="127"/>
      <c r="F53" s="127"/>
      <c r="G53" s="127"/>
      <c r="H53" s="127"/>
      <c r="I53" s="127"/>
    </row>
    <row r="54" spans="1:10" ht="33.75" customHeight="1" x14ac:dyDescent="0.25">
      <c r="A54" s="22" t="s">
        <v>59</v>
      </c>
      <c r="B54" s="116" t="s">
        <v>60</v>
      </c>
      <c r="C54" s="116"/>
      <c r="D54" s="116"/>
      <c r="E54" s="116"/>
      <c r="F54" s="116"/>
      <c r="G54" s="116"/>
      <c r="H54" s="22" t="s">
        <v>36</v>
      </c>
      <c r="I54" s="22" t="s">
        <v>37</v>
      </c>
    </row>
    <row r="55" spans="1:10" ht="15" customHeight="1" x14ac:dyDescent="0.25">
      <c r="A55" s="17">
        <v>1</v>
      </c>
      <c r="B55" s="95" t="s">
        <v>61</v>
      </c>
      <c r="C55" s="95"/>
      <c r="D55" s="95"/>
      <c r="E55" s="95"/>
      <c r="F55" s="95"/>
      <c r="G55" s="95"/>
      <c r="H55" s="23">
        <v>0.119314</v>
      </c>
      <c r="I55" s="24">
        <f t="shared" ref="I55:I62" si="3">$I$40*H55</f>
        <v>437.63984717818181</v>
      </c>
    </row>
    <row r="56" spans="1:10" ht="15" customHeight="1" x14ac:dyDescent="0.25">
      <c r="A56" s="17">
        <v>2</v>
      </c>
      <c r="B56" s="95" t="s">
        <v>62</v>
      </c>
      <c r="C56" s="95"/>
      <c r="D56" s="95"/>
      <c r="E56" s="95"/>
      <c r="F56" s="95"/>
      <c r="G56" s="95"/>
      <c r="H56" s="23">
        <v>2.0479000000000001E-2</v>
      </c>
      <c r="I56" s="24">
        <f t="shared" si="3"/>
        <v>75.116301778181821</v>
      </c>
    </row>
    <row r="57" spans="1:10" ht="15" customHeight="1" x14ac:dyDescent="0.25">
      <c r="A57" s="17">
        <v>3</v>
      </c>
      <c r="B57" s="95" t="s">
        <v>63</v>
      </c>
      <c r="C57" s="95"/>
      <c r="D57" s="95"/>
      <c r="E57" s="95"/>
      <c r="F57" s="95"/>
      <c r="G57" s="95"/>
      <c r="H57" s="23">
        <v>1.2123E-2</v>
      </c>
      <c r="I57" s="24">
        <f t="shared" si="3"/>
        <v>44.466767247272728</v>
      </c>
    </row>
    <row r="58" spans="1:10" ht="15" customHeight="1" x14ac:dyDescent="0.25">
      <c r="A58" s="17">
        <v>4</v>
      </c>
      <c r="B58" s="95" t="s">
        <v>64</v>
      </c>
      <c r="C58" s="95"/>
      <c r="D58" s="95"/>
      <c r="E58" s="95"/>
      <c r="F58" s="95"/>
      <c r="G58" s="95"/>
      <c r="H58" s="23">
        <v>1.1436E-2</v>
      </c>
      <c r="I58" s="24">
        <f t="shared" si="3"/>
        <v>41.94687373090909</v>
      </c>
    </row>
    <row r="59" spans="1:10" ht="15" customHeight="1" x14ac:dyDescent="0.25">
      <c r="A59" s="17">
        <v>5</v>
      </c>
      <c r="B59" s="95" t="s">
        <v>65</v>
      </c>
      <c r="C59" s="95"/>
      <c r="D59" s="95"/>
      <c r="E59" s="95"/>
      <c r="F59" s="95"/>
      <c r="G59" s="95"/>
      <c r="H59" s="23">
        <v>1.74E-4</v>
      </c>
      <c r="I59" s="24">
        <f t="shared" si="3"/>
        <v>0.63822630545454551</v>
      </c>
    </row>
    <row r="60" spans="1:10" ht="15" customHeight="1" x14ac:dyDescent="0.25">
      <c r="A60" s="17">
        <v>6</v>
      </c>
      <c r="B60" s="95" t="s">
        <v>66</v>
      </c>
      <c r="C60" s="95"/>
      <c r="D60" s="95"/>
      <c r="E60" s="95"/>
      <c r="F60" s="95"/>
      <c r="G60" s="95"/>
      <c r="H60" s="23">
        <v>4.4200000000000001E-4</v>
      </c>
      <c r="I60" s="24">
        <f t="shared" si="3"/>
        <v>1.6212415345454545</v>
      </c>
    </row>
    <row r="61" spans="1:10" ht="15" customHeight="1" x14ac:dyDescent="0.25">
      <c r="A61" s="17">
        <v>7</v>
      </c>
      <c r="B61" s="95" t="s">
        <v>67</v>
      </c>
      <c r="C61" s="95"/>
      <c r="D61" s="95"/>
      <c r="E61" s="95"/>
      <c r="F61" s="95"/>
      <c r="G61" s="95"/>
      <c r="H61" s="23">
        <v>1.85E-4</v>
      </c>
      <c r="I61" s="24">
        <f t="shared" si="3"/>
        <v>0.67857394545454541</v>
      </c>
    </row>
    <row r="62" spans="1:10" ht="15" customHeight="1" x14ac:dyDescent="0.25">
      <c r="A62" s="17">
        <v>8</v>
      </c>
      <c r="B62" s="95" t="s">
        <v>68</v>
      </c>
      <c r="C62" s="95"/>
      <c r="D62" s="95"/>
      <c r="E62" s="95"/>
      <c r="F62" s="95"/>
      <c r="G62" s="95"/>
      <c r="H62" s="23">
        <v>9.0789999999999996E-2</v>
      </c>
      <c r="I62" s="24">
        <f t="shared" si="3"/>
        <v>333.01474869090907</v>
      </c>
    </row>
    <row r="63" spans="1:10" s="28" customFormat="1" ht="15" customHeight="1" x14ac:dyDescent="0.25">
      <c r="A63" s="113" t="s">
        <v>69</v>
      </c>
      <c r="B63" s="113"/>
      <c r="C63" s="113"/>
      <c r="D63" s="113"/>
      <c r="E63" s="113"/>
      <c r="F63" s="113"/>
      <c r="G63" s="113"/>
      <c r="H63" s="25">
        <f>SUM(H55:H62)</f>
        <v>0.25494299999999998</v>
      </c>
      <c r="I63" s="26">
        <f>SUM(I55:I62)</f>
        <v>935.12258041090899</v>
      </c>
      <c r="J63" s="27"/>
    </row>
    <row r="64" spans="1:10" ht="11.25" customHeight="1" x14ac:dyDescent="0.25">
      <c r="A64" s="29" t="s">
        <v>70</v>
      </c>
      <c r="B64" s="114" t="s">
        <v>71</v>
      </c>
      <c r="C64" s="114"/>
      <c r="D64" s="114"/>
      <c r="E64" s="114"/>
      <c r="F64" s="114"/>
      <c r="G64" s="114"/>
      <c r="H64" s="114"/>
      <c r="I64" s="114"/>
    </row>
    <row r="65" spans="1:11" ht="15" customHeight="1" x14ac:dyDescent="0.25">
      <c r="A65" s="29" t="s">
        <v>72</v>
      </c>
      <c r="B65" s="126" t="s">
        <v>73</v>
      </c>
      <c r="C65" s="126"/>
      <c r="D65" s="126"/>
      <c r="E65" s="126"/>
      <c r="F65" s="126"/>
      <c r="G65" s="126"/>
      <c r="H65" s="126"/>
      <c r="I65" s="126"/>
    </row>
    <row r="66" spans="1:11" ht="33.75" customHeight="1" x14ac:dyDescent="0.25">
      <c r="A66" s="22" t="s">
        <v>74</v>
      </c>
      <c r="B66" s="116" t="s">
        <v>75</v>
      </c>
      <c r="C66" s="116"/>
      <c r="D66" s="116"/>
      <c r="E66" s="116"/>
      <c r="F66" s="116"/>
      <c r="G66" s="116"/>
      <c r="H66" s="22" t="s">
        <v>36</v>
      </c>
      <c r="I66" s="22" t="s">
        <v>37</v>
      </c>
    </row>
    <row r="67" spans="1:11" ht="15" customHeight="1" x14ac:dyDescent="0.25">
      <c r="A67" s="17">
        <v>1</v>
      </c>
      <c r="B67" s="95" t="s">
        <v>76</v>
      </c>
      <c r="C67" s="95"/>
      <c r="D67" s="95"/>
      <c r="E67" s="95"/>
      <c r="F67" s="95"/>
      <c r="G67" s="95"/>
      <c r="H67" s="23">
        <v>2.3626999999999999E-2</v>
      </c>
      <c r="I67" s="24">
        <f>$I$40*H67</f>
        <v>86.663062752727271</v>
      </c>
    </row>
    <row r="68" spans="1:11" ht="15" customHeight="1" x14ac:dyDescent="0.25">
      <c r="A68" s="17">
        <v>2</v>
      </c>
      <c r="B68" s="95" t="s">
        <v>77</v>
      </c>
      <c r="C68" s="95"/>
      <c r="D68" s="95"/>
      <c r="E68" s="95"/>
      <c r="F68" s="95"/>
      <c r="G68" s="95"/>
      <c r="H68" s="23">
        <v>1.717E-3</v>
      </c>
      <c r="I68" s="24">
        <f>$I$40*H68</f>
        <v>6.297899807272727</v>
      </c>
    </row>
    <row r="69" spans="1:11" ht="15" customHeight="1" x14ac:dyDescent="0.25">
      <c r="A69" s="17">
        <v>3</v>
      </c>
      <c r="B69" s="95" t="s">
        <v>78</v>
      </c>
      <c r="C69" s="95"/>
      <c r="D69" s="95"/>
      <c r="E69" s="95"/>
      <c r="F69" s="95"/>
      <c r="G69" s="95"/>
      <c r="H69" s="23">
        <v>9.4509999999999993E-3</v>
      </c>
      <c r="I69" s="24">
        <f>$I$40*H69</f>
        <v>34.665958694545452</v>
      </c>
    </row>
    <row r="70" spans="1:11" s="28" customFormat="1" ht="15" customHeight="1" x14ac:dyDescent="0.25">
      <c r="A70" s="113" t="s">
        <v>79</v>
      </c>
      <c r="B70" s="113"/>
      <c r="C70" s="113"/>
      <c r="D70" s="113"/>
      <c r="E70" s="113"/>
      <c r="F70" s="113"/>
      <c r="G70" s="113"/>
      <c r="H70" s="25">
        <f>SUM(H67:H69)</f>
        <v>3.4795E-2</v>
      </c>
      <c r="I70" s="26">
        <f>SUM(I67:I69)</f>
        <v>127.62692125454545</v>
      </c>
      <c r="J70" s="27"/>
    </row>
    <row r="71" spans="1:11" ht="4.5" customHeight="1" x14ac:dyDescent="0.25"/>
    <row r="72" spans="1:11" ht="33.75" customHeight="1" x14ac:dyDescent="0.25">
      <c r="A72" s="22" t="s">
        <v>80</v>
      </c>
      <c r="B72" s="116" t="s">
        <v>81</v>
      </c>
      <c r="C72" s="116"/>
      <c r="D72" s="116"/>
      <c r="E72" s="116"/>
      <c r="F72" s="116"/>
      <c r="G72" s="116"/>
      <c r="H72" s="22" t="s">
        <v>36</v>
      </c>
      <c r="I72" s="22" t="s">
        <v>37</v>
      </c>
    </row>
    <row r="73" spans="1:11" ht="15" customHeight="1" x14ac:dyDescent="0.25">
      <c r="A73" s="17">
        <v>1</v>
      </c>
      <c r="B73" s="95" t="s">
        <v>82</v>
      </c>
      <c r="C73" s="95"/>
      <c r="D73" s="95"/>
      <c r="E73" s="95"/>
      <c r="F73" s="95"/>
      <c r="G73" s="95"/>
      <c r="H73" s="23">
        <f>(H51*H63)</f>
        <v>9.3819024000000015E-2</v>
      </c>
      <c r="I73" s="24">
        <f>$I$40*H73</f>
        <v>344.1251095912146</v>
      </c>
    </row>
    <row r="74" spans="1:11" s="28" customFormat="1" ht="15" customHeight="1" x14ac:dyDescent="0.25">
      <c r="A74" s="113" t="s">
        <v>83</v>
      </c>
      <c r="B74" s="113"/>
      <c r="C74" s="113"/>
      <c r="D74" s="113"/>
      <c r="E74" s="113"/>
      <c r="F74" s="113"/>
      <c r="G74" s="113"/>
      <c r="H74" s="25">
        <f>SUM(H73:H73)</f>
        <v>9.3819024000000015E-2</v>
      </c>
      <c r="I74" s="26">
        <f>I73</f>
        <v>344.1251095912146</v>
      </c>
      <c r="J74" s="27"/>
      <c r="K74" s="30"/>
    </row>
    <row r="75" spans="1:11" ht="4.5" customHeight="1" x14ac:dyDescent="0.25">
      <c r="J75" s="31"/>
    </row>
    <row r="76" spans="1:11" s="28" customFormat="1" ht="12" customHeight="1" x14ac:dyDescent="0.25">
      <c r="A76" s="125" t="s">
        <v>84</v>
      </c>
      <c r="B76" s="125"/>
      <c r="C76" s="125"/>
      <c r="D76" s="125"/>
      <c r="E76" s="125"/>
      <c r="F76" s="125"/>
      <c r="G76" s="125"/>
      <c r="H76" s="32">
        <f>H51+H63+H70+H74</f>
        <v>0.75155702400000002</v>
      </c>
      <c r="I76" s="33">
        <f>I51+I63+I70+I74</f>
        <v>2756.6865676203051</v>
      </c>
      <c r="J76" s="27"/>
    </row>
    <row r="77" spans="1:11" ht="4.5" customHeight="1" x14ac:dyDescent="0.25"/>
    <row r="78" spans="1:11" ht="33.75" customHeight="1" x14ac:dyDescent="0.25">
      <c r="A78" s="22" t="s">
        <v>85</v>
      </c>
      <c r="B78" s="116" t="s">
        <v>86</v>
      </c>
      <c r="C78" s="116"/>
      <c r="D78" s="116"/>
      <c r="E78" s="116"/>
      <c r="F78" s="116"/>
      <c r="G78" s="116"/>
      <c r="H78" s="22" t="s">
        <v>36</v>
      </c>
      <c r="I78" s="22" t="s">
        <v>37</v>
      </c>
    </row>
    <row r="79" spans="1:11" ht="15" customHeight="1" x14ac:dyDescent="0.25">
      <c r="A79" s="17">
        <v>1</v>
      </c>
      <c r="B79" s="95" t="s">
        <v>21</v>
      </c>
      <c r="C79" s="95"/>
      <c r="D79" s="95"/>
      <c r="E79" s="95"/>
      <c r="F79" s="95"/>
      <c r="G79" s="95"/>
      <c r="H79" s="23">
        <f>I79/$I$40</f>
        <v>0</v>
      </c>
      <c r="I79" s="24">
        <f>I96</f>
        <v>0</v>
      </c>
    </row>
    <row r="80" spans="1:11" ht="15" customHeight="1" x14ac:dyDescent="0.25">
      <c r="A80" s="17">
        <v>2</v>
      </c>
      <c r="B80" s="95" t="s">
        <v>188</v>
      </c>
      <c r="C80" s="95"/>
      <c r="D80" s="95"/>
      <c r="E80" s="95"/>
      <c r="F80" s="95"/>
      <c r="G80" s="95"/>
      <c r="H80" s="23">
        <v>0</v>
      </c>
      <c r="I80" s="24">
        <f>I92</f>
        <v>0</v>
      </c>
    </row>
    <row r="81" spans="1:10" ht="15" customHeight="1" x14ac:dyDescent="0.25">
      <c r="A81" s="17">
        <v>3</v>
      </c>
      <c r="B81" s="95" t="s">
        <v>87</v>
      </c>
      <c r="C81" s="95"/>
      <c r="D81" s="95"/>
      <c r="E81" s="95"/>
      <c r="F81" s="95"/>
      <c r="G81" s="95"/>
      <c r="H81" s="23">
        <f>I81/$I$40</f>
        <v>0</v>
      </c>
      <c r="I81" s="24">
        <f>I88</f>
        <v>0</v>
      </c>
    </row>
    <row r="82" spans="1:10" ht="15" customHeight="1" x14ac:dyDescent="0.25">
      <c r="A82" s="17">
        <v>4</v>
      </c>
      <c r="B82" s="95" t="s">
        <v>88</v>
      </c>
      <c r="C82" s="95"/>
      <c r="D82" s="95"/>
      <c r="E82" s="95"/>
      <c r="F82" s="95"/>
      <c r="G82" s="95"/>
      <c r="H82" s="23">
        <f>I82/$I$40</f>
        <v>0</v>
      </c>
      <c r="I82" s="24">
        <f>IF(I26="Não aplicável",0,((I10/H10)*1.5*I26))</f>
        <v>0</v>
      </c>
    </row>
    <row r="83" spans="1:10" ht="15" customHeight="1" x14ac:dyDescent="0.25">
      <c r="A83" s="17">
        <v>5</v>
      </c>
      <c r="B83" s="95" t="s">
        <v>89</v>
      </c>
      <c r="C83" s="95"/>
      <c r="D83" s="95"/>
      <c r="E83" s="95"/>
      <c r="F83" s="95"/>
      <c r="G83" s="95"/>
      <c r="H83" s="23">
        <f>I83/$I$40</f>
        <v>0</v>
      </c>
      <c r="I83" s="24">
        <f>IF(I21="Não aplicável",0,I21)</f>
        <v>0</v>
      </c>
    </row>
    <row r="84" spans="1:10" ht="15" customHeight="1" x14ac:dyDescent="0.25">
      <c r="A84" s="113" t="s">
        <v>90</v>
      </c>
      <c r="B84" s="113"/>
      <c r="C84" s="113"/>
      <c r="D84" s="113"/>
      <c r="E84" s="113"/>
      <c r="F84" s="113"/>
      <c r="G84" s="113"/>
      <c r="H84" s="25">
        <f>SUM(H79:H83)</f>
        <v>0</v>
      </c>
      <c r="I84" s="26">
        <f>SUM(I79:I83)</f>
        <v>0</v>
      </c>
      <c r="J84" s="34"/>
    </row>
    <row r="85" spans="1:10" ht="18" customHeight="1" x14ac:dyDescent="0.25">
      <c r="A85" s="29" t="s">
        <v>91</v>
      </c>
      <c r="B85" s="123" t="s">
        <v>92</v>
      </c>
      <c r="C85" s="123"/>
      <c r="D85" s="123"/>
      <c r="E85" s="123"/>
      <c r="F85" s="123"/>
      <c r="G85" s="123"/>
      <c r="H85" s="35"/>
      <c r="I85" s="36"/>
    </row>
    <row r="86" spans="1:10" ht="15" customHeight="1" x14ac:dyDescent="0.25">
      <c r="A86" s="108" t="s">
        <v>93</v>
      </c>
      <c r="B86" s="108"/>
      <c r="C86" s="108"/>
      <c r="D86" s="108"/>
      <c r="E86" s="108"/>
      <c r="F86" s="108"/>
      <c r="G86" s="108"/>
      <c r="H86" s="108"/>
      <c r="I86" s="108"/>
    </row>
    <row r="87" spans="1:10" ht="24" customHeight="1" x14ac:dyDescent="0.25">
      <c r="A87" s="109" t="s">
        <v>94</v>
      </c>
      <c r="B87" s="109"/>
      <c r="C87" s="17" t="s">
        <v>95</v>
      </c>
      <c r="D87" s="17" t="s">
        <v>96</v>
      </c>
      <c r="E87" s="17" t="s">
        <v>97</v>
      </c>
      <c r="F87" s="17" t="s">
        <v>98</v>
      </c>
      <c r="G87" s="17" t="s">
        <v>99</v>
      </c>
      <c r="H87" s="23" t="s">
        <v>100</v>
      </c>
      <c r="I87" s="24" t="s">
        <v>101</v>
      </c>
    </row>
    <row r="88" spans="1:10" ht="15" customHeight="1" x14ac:dyDescent="0.25">
      <c r="A88" s="124">
        <f>I12</f>
        <v>0</v>
      </c>
      <c r="B88" s="124"/>
      <c r="C88" s="17">
        <f>I13</f>
        <v>26</v>
      </c>
      <c r="D88" s="17">
        <v>2</v>
      </c>
      <c r="E88" s="37">
        <f>A88*C88*D88</f>
        <v>0</v>
      </c>
      <c r="F88" s="37">
        <f>I31</f>
        <v>3022.7272727272725</v>
      </c>
      <c r="G88" s="38">
        <f>I14</f>
        <v>0</v>
      </c>
      <c r="H88" s="37">
        <f>F88*G88</f>
        <v>0</v>
      </c>
      <c r="I88" s="24">
        <f>IF((E88-H88)&gt;0,E88-H88,0)</f>
        <v>0</v>
      </c>
    </row>
    <row r="89" spans="1:10" ht="3.75" customHeight="1" x14ac:dyDescent="0.25">
      <c r="A89" s="39"/>
      <c r="E89" s="34"/>
      <c r="F89" s="34"/>
      <c r="G89" s="40"/>
      <c r="H89" s="34"/>
      <c r="I89" s="41"/>
    </row>
    <row r="90" spans="1:10" ht="15" customHeight="1" x14ac:dyDescent="0.25">
      <c r="A90" s="108" t="s">
        <v>189</v>
      </c>
      <c r="B90" s="108"/>
      <c r="C90" s="108"/>
      <c r="D90" s="108"/>
      <c r="E90" s="108"/>
      <c r="F90" s="108"/>
      <c r="G90" s="108"/>
      <c r="H90" s="108"/>
      <c r="I90" s="108"/>
    </row>
    <row r="91" spans="1:10" ht="23.25" customHeight="1" x14ac:dyDescent="0.25">
      <c r="A91" s="109" t="s">
        <v>94</v>
      </c>
      <c r="B91" s="109"/>
      <c r="C91" s="17" t="s">
        <v>103</v>
      </c>
      <c r="D91" s="17" t="s">
        <v>96</v>
      </c>
      <c r="E91" s="17" t="s">
        <v>97</v>
      </c>
      <c r="F91" s="17" t="s">
        <v>98</v>
      </c>
      <c r="G91" s="110" t="s">
        <v>20</v>
      </c>
      <c r="H91" s="143"/>
      <c r="I91" s="24" t="s">
        <v>101</v>
      </c>
    </row>
    <row r="92" spans="1:10" ht="15" customHeight="1" x14ac:dyDescent="0.25">
      <c r="A92" s="122">
        <f>I18</f>
        <v>0</v>
      </c>
      <c r="B92" s="122"/>
      <c r="C92" s="42">
        <f>I19</f>
        <v>1</v>
      </c>
      <c r="D92" s="17">
        <v>1</v>
      </c>
      <c r="E92" s="37">
        <f>A92*C92*D92</f>
        <v>0</v>
      </c>
      <c r="F92" s="37">
        <f>E92</f>
        <v>0</v>
      </c>
      <c r="G92" s="144"/>
      <c r="H92" s="145"/>
      <c r="I92" s="24">
        <f>F92-G92</f>
        <v>0</v>
      </c>
    </row>
    <row r="93" spans="1:10" ht="4.5" customHeight="1" x14ac:dyDescent="0.25">
      <c r="A93" s="44"/>
      <c r="B93" s="44"/>
      <c r="C93" s="44"/>
      <c r="D93" s="44"/>
      <c r="E93" s="27"/>
      <c r="F93" s="27"/>
      <c r="G93" s="45"/>
      <c r="H93" s="27"/>
      <c r="I93" s="46"/>
    </row>
    <row r="94" spans="1:10" ht="15" customHeight="1" x14ac:dyDescent="0.25">
      <c r="A94" s="108" t="s">
        <v>104</v>
      </c>
      <c r="B94" s="108"/>
      <c r="C94" s="108"/>
      <c r="D94" s="108"/>
      <c r="E94" s="108"/>
      <c r="F94" s="108"/>
      <c r="G94" s="108"/>
      <c r="H94" s="108"/>
      <c r="I94" s="108"/>
    </row>
    <row r="95" spans="1:10" ht="23.25" customHeight="1" x14ac:dyDescent="0.25">
      <c r="A95" s="109" t="s">
        <v>94</v>
      </c>
      <c r="B95" s="109"/>
      <c r="C95" s="17" t="s">
        <v>103</v>
      </c>
      <c r="D95" s="17" t="s">
        <v>96</v>
      </c>
      <c r="E95" s="17" t="s">
        <v>97</v>
      </c>
      <c r="F95" s="17" t="s">
        <v>98</v>
      </c>
      <c r="G95" s="17" t="s">
        <v>99</v>
      </c>
      <c r="H95" s="23" t="str">
        <f>H87</f>
        <v>Valor desconto</v>
      </c>
      <c r="I95" s="24" t="s">
        <v>101</v>
      </c>
    </row>
    <row r="96" spans="1:10" ht="15" customHeight="1" x14ac:dyDescent="0.25">
      <c r="A96" s="122">
        <f>I15</f>
        <v>0</v>
      </c>
      <c r="B96" s="122"/>
      <c r="C96" s="42">
        <f>I16</f>
        <v>26</v>
      </c>
      <c r="D96" s="17">
        <v>1</v>
      </c>
      <c r="E96" s="37">
        <f>A96*C96*D96</f>
        <v>0</v>
      </c>
      <c r="F96" s="37">
        <f>E96</f>
        <v>0</v>
      </c>
      <c r="G96" s="43">
        <f>I17</f>
        <v>0</v>
      </c>
      <c r="H96" s="37">
        <f>F96*G96</f>
        <v>0</v>
      </c>
      <c r="I96" s="24">
        <f>E96-H96</f>
        <v>0</v>
      </c>
    </row>
    <row r="97" spans="1:12" ht="4.5" customHeight="1" x14ac:dyDescent="0.25"/>
    <row r="98" spans="1:12" ht="12" customHeight="1" x14ac:dyDescent="0.25">
      <c r="A98" s="96" t="s">
        <v>105</v>
      </c>
      <c r="B98" s="96"/>
      <c r="C98" s="96"/>
      <c r="D98" s="96"/>
      <c r="E98" s="96"/>
      <c r="F98" s="96"/>
      <c r="G98" s="96"/>
      <c r="H98" s="47">
        <f>H40+H76+H84</f>
        <v>1.751557024</v>
      </c>
      <c r="I98" s="48">
        <f>I40+I76+I84</f>
        <v>6424.6538403475779</v>
      </c>
      <c r="J98" s="34"/>
      <c r="L98" s="34"/>
    </row>
    <row r="99" spans="1:12" s="53" customFormat="1" ht="4.5" customHeight="1" x14ac:dyDescent="0.25">
      <c r="A99" s="49"/>
      <c r="B99" s="49"/>
      <c r="C99" s="49"/>
      <c r="D99" s="49"/>
      <c r="E99" s="49"/>
      <c r="F99" s="49"/>
      <c r="G99" s="49"/>
      <c r="H99" s="50"/>
      <c r="I99" s="51"/>
      <c r="J99" s="52"/>
      <c r="L99" s="52"/>
    </row>
    <row r="100" spans="1:12" ht="11.25" customHeight="1" x14ac:dyDescent="0.25">
      <c r="A100" s="94" t="s">
        <v>106</v>
      </c>
      <c r="B100" s="94"/>
      <c r="C100" s="94"/>
      <c r="D100" s="94"/>
      <c r="E100" s="94"/>
      <c r="F100" s="94"/>
      <c r="G100" s="94"/>
      <c r="H100" s="94"/>
      <c r="I100" s="94"/>
    </row>
    <row r="101" spans="1:12" ht="33.75" customHeight="1" x14ac:dyDescent="0.25">
      <c r="A101" s="22" t="s">
        <v>34</v>
      </c>
      <c r="B101" s="116" t="s">
        <v>107</v>
      </c>
      <c r="C101" s="116"/>
      <c r="D101" s="116"/>
      <c r="E101" s="116"/>
      <c r="F101" s="116"/>
      <c r="G101" s="116"/>
      <c r="H101" s="22" t="s">
        <v>36</v>
      </c>
      <c r="I101" s="22" t="s">
        <v>37</v>
      </c>
    </row>
    <row r="102" spans="1:12" ht="15" customHeight="1" x14ac:dyDescent="0.25">
      <c r="A102" s="17">
        <v>1</v>
      </c>
      <c r="B102" s="95" t="s">
        <v>108</v>
      </c>
      <c r="C102" s="95"/>
      <c r="D102" s="95"/>
      <c r="E102" s="95"/>
      <c r="F102" s="95"/>
      <c r="G102" s="95"/>
      <c r="H102" s="23">
        <f t="shared" ref="H102:H107" si="4">I102/$I$113</f>
        <v>0</v>
      </c>
      <c r="I102" s="24">
        <v>0</v>
      </c>
    </row>
    <row r="103" spans="1:12" ht="15" customHeight="1" x14ac:dyDescent="0.25">
      <c r="A103" s="17">
        <v>2</v>
      </c>
      <c r="B103" s="120" t="s">
        <v>109</v>
      </c>
      <c r="C103" s="120"/>
      <c r="D103" s="120"/>
      <c r="E103" s="120"/>
      <c r="F103" s="120"/>
      <c r="G103" s="120"/>
      <c r="H103" s="23">
        <f t="shared" si="4"/>
        <v>0</v>
      </c>
      <c r="I103" s="24">
        <v>0</v>
      </c>
    </row>
    <row r="104" spans="1:12" ht="15" customHeight="1" x14ac:dyDescent="0.25">
      <c r="A104" s="17">
        <v>3</v>
      </c>
      <c r="B104" s="95" t="s">
        <v>110</v>
      </c>
      <c r="C104" s="95"/>
      <c r="D104" s="95"/>
      <c r="E104" s="95"/>
      <c r="F104" s="95"/>
      <c r="G104" s="95"/>
      <c r="H104" s="23">
        <f t="shared" si="4"/>
        <v>0</v>
      </c>
      <c r="I104" s="24">
        <v>0</v>
      </c>
    </row>
    <row r="105" spans="1:12" ht="15" customHeight="1" x14ac:dyDescent="0.25">
      <c r="A105" s="17">
        <v>4</v>
      </c>
      <c r="B105" s="120" t="s">
        <v>111</v>
      </c>
      <c r="C105" s="120"/>
      <c r="D105" s="120"/>
      <c r="E105" s="120"/>
      <c r="F105" s="120"/>
      <c r="G105" s="120"/>
      <c r="H105" s="23">
        <f t="shared" si="4"/>
        <v>0</v>
      </c>
      <c r="I105" s="24">
        <f>IF(F111=20%,G111,0)</f>
        <v>0</v>
      </c>
    </row>
    <row r="106" spans="1:12" ht="15" customHeight="1" x14ac:dyDescent="0.25">
      <c r="A106" s="17">
        <v>5</v>
      </c>
      <c r="B106" s="95" t="s">
        <v>112</v>
      </c>
      <c r="C106" s="95"/>
      <c r="D106" s="95"/>
      <c r="E106" s="95"/>
      <c r="F106" s="95"/>
      <c r="G106" s="95"/>
      <c r="H106" s="23">
        <f t="shared" si="4"/>
        <v>0</v>
      </c>
      <c r="I106" s="24">
        <v>0</v>
      </c>
    </row>
    <row r="107" spans="1:12" ht="15" customHeight="1" x14ac:dyDescent="0.25">
      <c r="A107" s="17">
        <v>6</v>
      </c>
      <c r="B107" s="95" t="s">
        <v>113</v>
      </c>
      <c r="C107" s="95"/>
      <c r="D107" s="95"/>
      <c r="E107" s="95"/>
      <c r="F107" s="95"/>
      <c r="G107" s="95"/>
      <c r="H107" s="23">
        <f t="shared" si="4"/>
        <v>0</v>
      </c>
      <c r="I107" s="24">
        <v>0</v>
      </c>
    </row>
    <row r="108" spans="1:12" ht="15" customHeight="1" x14ac:dyDescent="0.25">
      <c r="A108" s="113" t="s">
        <v>114</v>
      </c>
      <c r="B108" s="113"/>
      <c r="C108" s="113"/>
      <c r="D108" s="113"/>
      <c r="E108" s="113"/>
      <c r="F108" s="113"/>
      <c r="G108" s="113"/>
      <c r="H108" s="25">
        <f>H102+H103+H104+H105+H106+H107</f>
        <v>0</v>
      </c>
      <c r="I108" s="54">
        <f>SUM(I102:I107)</f>
        <v>0</v>
      </c>
      <c r="J108" s="34"/>
    </row>
    <row r="109" spans="1:12" ht="30" customHeight="1" x14ac:dyDescent="0.25">
      <c r="B109" s="114" t="s">
        <v>115</v>
      </c>
      <c r="C109" s="114"/>
      <c r="D109" s="114"/>
      <c r="E109" s="114"/>
      <c r="F109" s="114"/>
      <c r="G109" s="114"/>
      <c r="H109" s="114"/>
      <c r="I109" s="114"/>
    </row>
    <row r="110" spans="1:12" ht="5.25" customHeight="1" x14ac:dyDescent="0.25"/>
    <row r="111" spans="1:12" ht="48.75" customHeight="1" x14ac:dyDescent="0.25">
      <c r="A111" s="121" t="s">
        <v>116</v>
      </c>
      <c r="B111" s="121"/>
      <c r="C111" s="121"/>
      <c r="D111" s="121"/>
      <c r="E111" s="121"/>
      <c r="F111" s="55">
        <f>I27</f>
        <v>0.1</v>
      </c>
      <c r="G111" s="56">
        <f>I113*F111</f>
        <v>642.4653840347579</v>
      </c>
      <c r="H111" s="57" t="s">
        <v>117</v>
      </c>
      <c r="I111" s="58">
        <f>I81</f>
        <v>0</v>
      </c>
    </row>
    <row r="112" spans="1:12" s="61" customFormat="1" ht="16.5" customHeight="1" x14ac:dyDescent="0.25">
      <c r="A112" s="118" t="s">
        <v>118</v>
      </c>
      <c r="B112" s="118"/>
      <c r="C112" s="57" t="s">
        <v>119</v>
      </c>
      <c r="D112" s="57" t="s">
        <v>120</v>
      </c>
      <c r="E112" s="57" t="s">
        <v>121</v>
      </c>
      <c r="F112" s="57" t="s">
        <v>122</v>
      </c>
      <c r="G112" s="57" t="s">
        <v>123</v>
      </c>
      <c r="H112" s="57" t="s">
        <v>124</v>
      </c>
      <c r="I112" s="59" t="s">
        <v>125</v>
      </c>
      <c r="J112" s="60"/>
    </row>
    <row r="113" spans="1:12" ht="16.5" customHeight="1" x14ac:dyDescent="0.25">
      <c r="A113" s="115">
        <f>I40</f>
        <v>3667.9672727272728</v>
      </c>
      <c r="B113" s="115"/>
      <c r="C113" s="62">
        <f>I51</f>
        <v>1349.8119563636365</v>
      </c>
      <c r="D113" s="62">
        <f>I63</f>
        <v>935.12258041090899</v>
      </c>
      <c r="E113" s="62">
        <f>I70</f>
        <v>127.62692125454545</v>
      </c>
      <c r="F113" s="62">
        <f>I74</f>
        <v>344.1251095912146</v>
      </c>
      <c r="G113" s="62">
        <f>I84</f>
        <v>0</v>
      </c>
      <c r="H113" s="62">
        <f>A113+C113+D113+E113+F113+G113</f>
        <v>6424.6538403475788</v>
      </c>
      <c r="I113" s="62">
        <f>H113-I111</f>
        <v>6424.6538403475788</v>
      </c>
      <c r="J113" s="34"/>
    </row>
    <row r="114" spans="1:12" ht="4.5" customHeight="1" x14ac:dyDescent="0.25">
      <c r="A114" s="29"/>
      <c r="B114" s="119"/>
      <c r="C114" s="119"/>
      <c r="D114" s="119"/>
      <c r="E114" s="119"/>
      <c r="F114" s="119"/>
      <c r="G114" s="119"/>
      <c r="H114" s="119"/>
      <c r="I114" s="119"/>
    </row>
    <row r="115" spans="1:12" ht="33.75" customHeight="1" x14ac:dyDescent="0.25">
      <c r="A115" s="22" t="s">
        <v>46</v>
      </c>
      <c r="B115" s="116" t="s">
        <v>126</v>
      </c>
      <c r="C115" s="116"/>
      <c r="D115" s="116"/>
      <c r="E115" s="116"/>
      <c r="F115" s="116"/>
      <c r="G115" s="116"/>
      <c r="H115" s="22" t="s">
        <v>36</v>
      </c>
      <c r="I115" s="22" t="s">
        <v>37</v>
      </c>
    </row>
    <row r="116" spans="1:12" ht="15" customHeight="1" x14ac:dyDescent="0.25">
      <c r="A116" s="17">
        <v>1</v>
      </c>
      <c r="B116" s="95" t="s">
        <v>127</v>
      </c>
      <c r="C116" s="95"/>
      <c r="D116" s="95"/>
      <c r="E116" s="95"/>
      <c r="F116" s="95"/>
      <c r="G116" s="95"/>
      <c r="H116" s="23">
        <v>0.05</v>
      </c>
      <c r="I116" s="24">
        <f>H116*I126</f>
        <v>321.23269201737895</v>
      </c>
    </row>
    <row r="117" spans="1:12" ht="15" customHeight="1" x14ac:dyDescent="0.25">
      <c r="A117" s="17">
        <v>2</v>
      </c>
      <c r="B117" s="95" t="s">
        <v>128</v>
      </c>
      <c r="C117" s="95"/>
      <c r="D117" s="95"/>
      <c r="E117" s="95"/>
      <c r="F117" s="95"/>
      <c r="G117" s="95"/>
      <c r="H117" s="23">
        <v>0.01</v>
      </c>
      <c r="I117" s="24">
        <f>H117*I126</f>
        <v>64.246538403475796</v>
      </c>
    </row>
    <row r="118" spans="1:12" ht="15" customHeight="1" x14ac:dyDescent="0.25">
      <c r="A118" s="113" t="s">
        <v>129</v>
      </c>
      <c r="B118" s="113"/>
      <c r="C118" s="113"/>
      <c r="D118" s="113"/>
      <c r="E118" s="113"/>
      <c r="F118" s="113"/>
      <c r="G118" s="113"/>
      <c r="H118" s="25">
        <f>H116+H117</f>
        <v>6.0000000000000005E-2</v>
      </c>
      <c r="I118" s="26">
        <f>SUM(I116:I117)</f>
        <v>385.47923042085472</v>
      </c>
    </row>
    <row r="119" spans="1:12" ht="4.5" customHeight="1" x14ac:dyDescent="0.25"/>
    <row r="120" spans="1:12" ht="33.75" customHeight="1" x14ac:dyDescent="0.25">
      <c r="A120" s="22" t="s">
        <v>59</v>
      </c>
      <c r="B120" s="116" t="s">
        <v>130</v>
      </c>
      <c r="C120" s="116"/>
      <c r="D120" s="116"/>
      <c r="E120" s="116"/>
      <c r="F120" s="116"/>
      <c r="G120" s="116"/>
      <c r="H120" s="22" t="s">
        <v>36</v>
      </c>
      <c r="I120" s="22" t="s">
        <v>37</v>
      </c>
    </row>
    <row r="121" spans="1:12" ht="15" customHeight="1" x14ac:dyDescent="0.25">
      <c r="A121" s="17">
        <v>1</v>
      </c>
      <c r="B121" s="95" t="s">
        <v>130</v>
      </c>
      <c r="C121" s="95"/>
      <c r="D121" s="95"/>
      <c r="E121" s="95"/>
      <c r="F121" s="95"/>
      <c r="G121" s="95"/>
      <c r="H121" s="23">
        <v>0.05</v>
      </c>
      <c r="I121" s="24">
        <f>H121*I126</f>
        <v>321.23269201737895</v>
      </c>
    </row>
    <row r="122" spans="1:12" ht="15" customHeight="1" x14ac:dyDescent="0.25">
      <c r="A122" s="113" t="s">
        <v>131</v>
      </c>
      <c r="B122" s="113"/>
      <c r="C122" s="113"/>
      <c r="D122" s="113"/>
      <c r="E122" s="113"/>
      <c r="F122" s="113"/>
      <c r="G122" s="113"/>
      <c r="H122" s="25">
        <f>H121</f>
        <v>0.05</v>
      </c>
      <c r="I122" s="26">
        <f>I121</f>
        <v>321.23269201737895</v>
      </c>
      <c r="J122" s="34"/>
      <c r="K122" s="34"/>
      <c r="L122" s="8"/>
    </row>
    <row r="123" spans="1:12" ht="4.5" customHeight="1" x14ac:dyDescent="0.25">
      <c r="A123" s="28"/>
      <c r="B123" s="28"/>
      <c r="C123" s="28"/>
      <c r="D123" s="28"/>
      <c r="E123" s="28"/>
      <c r="F123" s="28"/>
      <c r="G123" s="28"/>
      <c r="H123" s="35"/>
      <c r="I123" s="36"/>
    </row>
    <row r="124" spans="1:12" ht="39" customHeight="1" x14ac:dyDescent="0.25">
      <c r="A124" s="117" t="s">
        <v>132</v>
      </c>
      <c r="B124" s="117"/>
      <c r="C124" s="117"/>
      <c r="D124" s="117"/>
      <c r="E124" s="117"/>
      <c r="F124" s="55">
        <v>0.18</v>
      </c>
      <c r="G124" s="56">
        <f>I126*F124</f>
        <v>1156.4376912625642</v>
      </c>
      <c r="H124" s="57" t="s">
        <v>117</v>
      </c>
      <c r="I124" s="58">
        <f>I81</f>
        <v>0</v>
      </c>
      <c r="L124" s="8"/>
    </row>
    <row r="125" spans="1:12" s="61" customFormat="1" ht="16.5" customHeight="1" x14ac:dyDescent="0.25">
      <c r="A125" s="118" t="s">
        <v>118</v>
      </c>
      <c r="B125" s="118"/>
      <c r="C125" s="57" t="s">
        <v>119</v>
      </c>
      <c r="D125" s="57" t="s">
        <v>120</v>
      </c>
      <c r="E125" s="57" t="s">
        <v>121</v>
      </c>
      <c r="F125" s="57" t="s">
        <v>122</v>
      </c>
      <c r="G125" s="57" t="s">
        <v>123</v>
      </c>
      <c r="H125" s="57" t="s">
        <v>124</v>
      </c>
      <c r="I125" s="59" t="s">
        <v>125</v>
      </c>
      <c r="J125" s="60"/>
      <c r="L125" s="60"/>
    </row>
    <row r="126" spans="1:12" ht="16.5" customHeight="1" x14ac:dyDescent="0.25">
      <c r="A126" s="115">
        <f>I40</f>
        <v>3667.9672727272728</v>
      </c>
      <c r="B126" s="115"/>
      <c r="C126" s="62">
        <f>I51</f>
        <v>1349.8119563636365</v>
      </c>
      <c r="D126" s="62">
        <f>I63</f>
        <v>935.12258041090899</v>
      </c>
      <c r="E126" s="62">
        <f>I70</f>
        <v>127.62692125454545</v>
      </c>
      <c r="F126" s="62">
        <f>I74</f>
        <v>344.1251095912146</v>
      </c>
      <c r="G126" s="62">
        <f>I84</f>
        <v>0</v>
      </c>
      <c r="H126" s="62">
        <f>A126+C126+D126+E126+F126+G126</f>
        <v>6424.6538403475788</v>
      </c>
      <c r="I126" s="62">
        <f>H126-I124</f>
        <v>6424.6538403475788</v>
      </c>
      <c r="J126" s="34"/>
      <c r="L126" s="8"/>
    </row>
    <row r="127" spans="1:12" ht="4.5" customHeight="1" x14ac:dyDescent="0.25"/>
    <row r="128" spans="1:12" ht="12" customHeight="1" x14ac:dyDescent="0.25">
      <c r="A128" s="96" t="s">
        <v>133</v>
      </c>
      <c r="B128" s="96"/>
      <c r="C128" s="96"/>
      <c r="D128" s="96"/>
      <c r="E128" s="96"/>
      <c r="F128" s="96"/>
      <c r="G128" s="96"/>
      <c r="H128" s="47">
        <f>H108+H118+H122</f>
        <v>0.11000000000000001</v>
      </c>
      <c r="I128" s="48">
        <f>I108+I118+I122</f>
        <v>706.71192243823361</v>
      </c>
    </row>
    <row r="129" spans="1:10" ht="4.5" customHeight="1" x14ac:dyDescent="0.25"/>
    <row r="130" spans="1:10" ht="11.25" customHeight="1" x14ac:dyDescent="0.25">
      <c r="A130" s="94" t="s">
        <v>134</v>
      </c>
      <c r="B130" s="94"/>
      <c r="C130" s="94"/>
      <c r="D130" s="94"/>
      <c r="E130" s="94"/>
      <c r="F130" s="94"/>
      <c r="G130" s="94"/>
      <c r="H130" s="94"/>
      <c r="I130" s="94"/>
    </row>
    <row r="131" spans="1:10" ht="33.75" customHeight="1" x14ac:dyDescent="0.25">
      <c r="A131" s="22" t="s">
        <v>34</v>
      </c>
      <c r="B131" s="116" t="s">
        <v>135</v>
      </c>
      <c r="C131" s="116"/>
      <c r="D131" s="116"/>
      <c r="E131" s="116"/>
      <c r="F131" s="116"/>
      <c r="G131" s="116"/>
      <c r="H131" s="22" t="s">
        <v>36</v>
      </c>
      <c r="I131" s="22" t="s">
        <v>37</v>
      </c>
    </row>
    <row r="132" spans="1:10" ht="15" customHeight="1" x14ac:dyDescent="0.25">
      <c r="A132" s="17">
        <v>1</v>
      </c>
      <c r="B132" s="95" t="s">
        <v>136</v>
      </c>
      <c r="C132" s="95"/>
      <c r="D132" s="95"/>
      <c r="E132" s="95"/>
      <c r="F132" s="95"/>
      <c r="G132" s="95"/>
      <c r="H132" s="23">
        <f>I132/$I$98</f>
        <v>2.0636619718309861E-2</v>
      </c>
      <c r="I132" s="24">
        <f>($D$142/$E$143)*G142</f>
        <v>132.58313812503201</v>
      </c>
    </row>
    <row r="133" spans="1:10" ht="15" customHeight="1" x14ac:dyDescent="0.25">
      <c r="A133" s="17">
        <v>2</v>
      </c>
      <c r="B133" s="95" t="s">
        <v>137</v>
      </c>
      <c r="C133" s="95"/>
      <c r="D133" s="95"/>
      <c r="E133" s="95"/>
      <c r="F133" s="95"/>
      <c r="G133" s="95"/>
      <c r="H133" s="23">
        <f>I133/$I$98</f>
        <v>9.5053521126760576E-2</v>
      </c>
      <c r="I133" s="24">
        <f>($D$142/$E$143)*G143</f>
        <v>610.68596954560201</v>
      </c>
    </row>
    <row r="134" spans="1:10" ht="15" customHeight="1" x14ac:dyDescent="0.25">
      <c r="A134" s="17">
        <v>3</v>
      </c>
      <c r="B134" s="95" t="s">
        <v>14</v>
      </c>
      <c r="C134" s="95"/>
      <c r="D134" s="95"/>
      <c r="E134" s="95"/>
      <c r="F134" s="95"/>
      <c r="G134" s="95"/>
      <c r="H134" s="23">
        <f>I134/$I$98</f>
        <v>2.5014084507042258E-2</v>
      </c>
      <c r="I134" s="24">
        <f>($D$142/$E$143)*G144</f>
        <v>160.70683409094789</v>
      </c>
    </row>
    <row r="135" spans="1:10" ht="15" customHeight="1" x14ac:dyDescent="0.25">
      <c r="A135" s="17">
        <v>4</v>
      </c>
      <c r="B135" s="95" t="s">
        <v>138</v>
      </c>
      <c r="C135" s="95"/>
      <c r="D135" s="95"/>
      <c r="E135" s="95"/>
      <c r="F135" s="95"/>
      <c r="G135" s="95"/>
      <c r="H135" s="23">
        <f>I135/$I$98</f>
        <v>0</v>
      </c>
      <c r="I135" s="24">
        <f>($D$142/$E$143)*G145</f>
        <v>0</v>
      </c>
    </row>
    <row r="136" spans="1:10" ht="15" customHeight="1" x14ac:dyDescent="0.25">
      <c r="A136" s="17">
        <v>5</v>
      </c>
      <c r="B136" s="95" t="s">
        <v>139</v>
      </c>
      <c r="C136" s="95"/>
      <c r="D136" s="95"/>
      <c r="E136" s="95"/>
      <c r="F136" s="95"/>
      <c r="G136" s="95"/>
      <c r="H136" s="23">
        <f>I136/$I$98</f>
        <v>0</v>
      </c>
      <c r="I136" s="24">
        <f>($D$142/$E$143)*G146</f>
        <v>0</v>
      </c>
    </row>
    <row r="137" spans="1:10" ht="15" customHeight="1" x14ac:dyDescent="0.25">
      <c r="A137" s="113" t="s">
        <v>140</v>
      </c>
      <c r="B137" s="113"/>
      <c r="C137" s="113"/>
      <c r="D137" s="113"/>
      <c r="E137" s="113"/>
      <c r="F137" s="113"/>
      <c r="G137" s="113"/>
      <c r="H137" s="25">
        <f>H132+H133+H134+H135+H136</f>
        <v>0.14070422535211269</v>
      </c>
      <c r="I137" s="26">
        <f>SUM(I132:I136)</f>
        <v>903.97594176158191</v>
      </c>
    </row>
    <row r="138" spans="1:10" ht="11.25" customHeight="1" x14ac:dyDescent="0.25">
      <c r="A138" s="29" t="s">
        <v>141</v>
      </c>
      <c r="B138" s="114" t="s">
        <v>142</v>
      </c>
      <c r="C138" s="114"/>
      <c r="D138" s="114"/>
      <c r="E138" s="114"/>
      <c r="F138" s="114"/>
      <c r="G138" s="114"/>
      <c r="H138" s="114"/>
      <c r="I138" s="114"/>
    </row>
    <row r="139" spans="1:10" ht="18.75" customHeight="1" x14ac:dyDescent="0.25">
      <c r="A139" s="29" t="s">
        <v>143</v>
      </c>
      <c r="B139" s="103" t="s">
        <v>144</v>
      </c>
      <c r="C139" s="103"/>
      <c r="D139" s="103"/>
      <c r="E139" s="103"/>
      <c r="F139" s="103"/>
      <c r="G139" s="103"/>
      <c r="H139" s="103"/>
      <c r="I139" s="103"/>
    </row>
    <row r="140" spans="1:10" ht="13.5" customHeight="1" x14ac:dyDescent="0.25">
      <c r="A140" s="108" t="s">
        <v>145</v>
      </c>
      <c r="B140" s="108"/>
      <c r="C140" s="108"/>
      <c r="D140" s="108"/>
      <c r="E140" s="108"/>
      <c r="F140" s="108"/>
      <c r="G140" s="108"/>
      <c r="H140" s="108"/>
      <c r="I140" s="108"/>
    </row>
    <row r="141" spans="1:10" ht="13.5" customHeight="1" x14ac:dyDescent="0.25">
      <c r="A141" s="109" t="s">
        <v>146</v>
      </c>
      <c r="B141" s="109"/>
      <c r="C141" s="17" t="s">
        <v>147</v>
      </c>
      <c r="D141" s="110" t="s">
        <v>148</v>
      </c>
      <c r="E141" s="110"/>
      <c r="F141" s="17" t="s">
        <v>149</v>
      </c>
      <c r="G141" s="63" t="s">
        <v>150</v>
      </c>
      <c r="H141" s="109" t="s">
        <v>151</v>
      </c>
      <c r="I141" s="109"/>
    </row>
    <row r="142" spans="1:10" ht="13.5" customHeight="1" x14ac:dyDescent="0.25">
      <c r="A142" s="111">
        <f>I98</f>
        <v>6424.6538403475779</v>
      </c>
      <c r="B142" s="111"/>
      <c r="C142" s="24">
        <f>I128</f>
        <v>706.71192243823361</v>
      </c>
      <c r="D142" s="112">
        <f>A142+C142</f>
        <v>7131.365762785812</v>
      </c>
      <c r="E142" s="112"/>
      <c r="F142" s="17" t="str">
        <f>B132</f>
        <v>PIS</v>
      </c>
      <c r="G142" s="64">
        <v>1.6500000000000001E-2</v>
      </c>
      <c r="H142" s="101">
        <v>6.4999999999999997E-3</v>
      </c>
      <c r="I142" s="101"/>
      <c r="J142" s="34"/>
    </row>
    <row r="143" spans="1:10" ht="13.5" customHeight="1" x14ac:dyDescent="0.25">
      <c r="A143" s="105" t="s">
        <v>152</v>
      </c>
      <c r="B143" s="105"/>
      <c r="C143" s="63">
        <v>1</v>
      </c>
      <c r="D143" s="65">
        <f>G147/1</f>
        <v>0.1125</v>
      </c>
      <c r="E143" s="66">
        <f>C143-D143</f>
        <v>0.88749999999999996</v>
      </c>
      <c r="F143" s="17" t="str">
        <f>B133</f>
        <v>COFINS</v>
      </c>
      <c r="G143" s="64">
        <v>7.5999999999999998E-2</v>
      </c>
      <c r="H143" s="101">
        <v>0.03</v>
      </c>
      <c r="I143" s="101"/>
    </row>
    <row r="144" spans="1:10" ht="13.5" customHeight="1" x14ac:dyDescent="0.25">
      <c r="A144" s="106" t="s">
        <v>153</v>
      </c>
      <c r="B144" s="106"/>
      <c r="C144" s="17">
        <v>1</v>
      </c>
      <c r="D144" s="67">
        <f>H147</f>
        <v>5.6499999999999995E-2</v>
      </c>
      <c r="E144" s="68">
        <f>C144-D144</f>
        <v>0.94350000000000001</v>
      </c>
      <c r="F144" s="17" t="str">
        <f>B134</f>
        <v>ISS</v>
      </c>
      <c r="G144" s="64">
        <f>I11</f>
        <v>0.02</v>
      </c>
      <c r="H144" s="101">
        <f>I11</f>
        <v>0.02</v>
      </c>
      <c r="I144" s="101"/>
    </row>
    <row r="145" spans="1:10" ht="13.5" customHeight="1" x14ac:dyDescent="0.25">
      <c r="A145" s="107" t="s">
        <v>154</v>
      </c>
      <c r="B145" s="107"/>
      <c r="C145" s="17">
        <v>1</v>
      </c>
      <c r="D145" s="69">
        <v>0.09</v>
      </c>
      <c r="E145" s="70">
        <f>C145-D145</f>
        <v>0.91</v>
      </c>
      <c r="F145" s="17" t="s">
        <v>155</v>
      </c>
      <c r="G145" s="64">
        <v>0</v>
      </c>
      <c r="H145" s="101">
        <v>0</v>
      </c>
      <c r="I145" s="101"/>
    </row>
    <row r="146" spans="1:10" ht="13.5" customHeight="1" x14ac:dyDescent="0.25">
      <c r="A146" s="100" t="s">
        <v>156</v>
      </c>
      <c r="B146" s="100" t="s">
        <v>157</v>
      </c>
      <c r="C146" s="100"/>
      <c r="D146" s="100"/>
      <c r="E146" s="100"/>
      <c r="F146" s="2" t="s">
        <v>158</v>
      </c>
      <c r="G146" s="64">
        <v>0</v>
      </c>
      <c r="H146" s="101">
        <v>0</v>
      </c>
      <c r="I146" s="101"/>
    </row>
    <row r="147" spans="1:10" ht="18" customHeight="1" x14ac:dyDescent="0.25">
      <c r="A147" s="100"/>
      <c r="B147" s="100"/>
      <c r="C147" s="100"/>
      <c r="D147" s="100"/>
      <c r="E147" s="100"/>
      <c r="F147" s="6" t="s">
        <v>159</v>
      </c>
      <c r="G147" s="71">
        <f>SUM(G142:G146)</f>
        <v>0.1125</v>
      </c>
      <c r="H147" s="102">
        <f>SUM(H142:I146)</f>
        <v>5.6499999999999995E-2</v>
      </c>
      <c r="I147" s="102"/>
    </row>
    <row r="148" spans="1:10" ht="18" customHeight="1" x14ac:dyDescent="0.25">
      <c r="A148" s="29" t="s">
        <v>160</v>
      </c>
      <c r="B148" s="103" t="s">
        <v>161</v>
      </c>
      <c r="C148" s="103"/>
      <c r="D148" s="103"/>
      <c r="E148" s="103"/>
      <c r="F148" s="103"/>
      <c r="G148" s="103"/>
      <c r="H148" s="103"/>
      <c r="I148" s="103"/>
    </row>
    <row r="149" spans="1:10" ht="4.5" customHeight="1" x14ac:dyDescent="0.25">
      <c r="A149" s="72"/>
      <c r="B149" s="104"/>
      <c r="C149" s="104"/>
      <c r="D149" s="104"/>
      <c r="E149" s="104"/>
      <c r="F149" s="104"/>
      <c r="G149" s="104"/>
      <c r="H149" s="104"/>
      <c r="I149" s="104"/>
    </row>
    <row r="150" spans="1:10" ht="12" customHeight="1" x14ac:dyDescent="0.25">
      <c r="A150" s="96" t="s">
        <v>162</v>
      </c>
      <c r="B150" s="96"/>
      <c r="C150" s="96"/>
      <c r="D150" s="96"/>
      <c r="E150" s="96"/>
      <c r="F150" s="96"/>
      <c r="G150" s="96"/>
      <c r="H150" s="47">
        <f>H137</f>
        <v>0.14070422535211269</v>
      </c>
      <c r="I150" s="48">
        <f>I137</f>
        <v>903.97594176158191</v>
      </c>
    </row>
    <row r="151" spans="1:10" ht="4.5" customHeight="1" x14ac:dyDescent="0.25"/>
    <row r="152" spans="1:10" ht="11.25" customHeight="1" x14ac:dyDescent="0.25">
      <c r="A152" s="99" t="s">
        <v>163</v>
      </c>
      <c r="B152" s="99"/>
      <c r="C152" s="99"/>
      <c r="D152" s="99"/>
      <c r="E152" s="99"/>
      <c r="F152" s="99"/>
      <c r="G152" s="99"/>
      <c r="H152" s="99"/>
      <c r="I152" s="99"/>
    </row>
    <row r="153" spans="1:10" ht="11.25" customHeight="1" x14ac:dyDescent="0.25">
      <c r="A153" s="94" t="s">
        <v>33</v>
      </c>
      <c r="B153" s="94"/>
      <c r="C153" s="94"/>
      <c r="D153" s="94"/>
      <c r="E153" s="94"/>
      <c r="F153" s="94"/>
      <c r="G153" s="94"/>
      <c r="H153" s="94"/>
      <c r="I153" s="94"/>
    </row>
    <row r="154" spans="1:10" ht="15" customHeight="1" x14ac:dyDescent="0.25">
      <c r="A154" s="17">
        <v>1</v>
      </c>
      <c r="B154" s="95" t="s">
        <v>164</v>
      </c>
      <c r="C154" s="95"/>
      <c r="D154" s="95"/>
      <c r="E154" s="95"/>
      <c r="F154" s="95"/>
      <c r="G154" s="95"/>
      <c r="H154" s="23">
        <f>I154/$G$171</f>
        <v>0.4564793144579628</v>
      </c>
      <c r="I154" s="73">
        <f>I40</f>
        <v>3667.9672727272728</v>
      </c>
    </row>
    <row r="155" spans="1:10" ht="15" customHeight="1" x14ac:dyDescent="0.25">
      <c r="A155" s="17">
        <v>2</v>
      </c>
      <c r="B155" s="95" t="s">
        <v>165</v>
      </c>
      <c r="C155" s="95"/>
      <c r="D155" s="95"/>
      <c r="E155" s="95"/>
      <c r="F155" s="95"/>
      <c r="G155" s="95"/>
      <c r="H155" s="23">
        <f>I155/$G$171</f>
        <v>0.34307023509158663</v>
      </c>
      <c r="I155" s="73">
        <f>I51+I63+I70+I74</f>
        <v>2756.6865676203051</v>
      </c>
    </row>
    <row r="156" spans="1:10" ht="15" customHeight="1" x14ac:dyDescent="0.25">
      <c r="A156" s="17">
        <v>3</v>
      </c>
      <c r="B156" s="95" t="s">
        <v>166</v>
      </c>
      <c r="C156" s="95"/>
      <c r="D156" s="95"/>
      <c r="E156" s="95"/>
      <c r="F156" s="95"/>
      <c r="G156" s="95"/>
      <c r="H156" s="23">
        <f>I156/$G$171</f>
        <v>0</v>
      </c>
      <c r="I156" s="73">
        <f>I84</f>
        <v>0</v>
      </c>
    </row>
    <row r="157" spans="1:10" s="28" customFormat="1" ht="15" customHeight="1" x14ac:dyDescent="0.25">
      <c r="A157" s="96" t="s">
        <v>167</v>
      </c>
      <c r="B157" s="96"/>
      <c r="C157" s="96"/>
      <c r="D157" s="96"/>
      <c r="E157" s="96"/>
      <c r="F157" s="96"/>
      <c r="G157" s="96"/>
      <c r="H157" s="47">
        <f>H154+H155+H156</f>
        <v>0.79954954954954949</v>
      </c>
      <c r="I157" s="48">
        <f>SUM(I154:I156)</f>
        <v>6424.6538403475779</v>
      </c>
      <c r="J157" s="35"/>
    </row>
    <row r="158" spans="1:10" ht="4.5" customHeight="1" x14ac:dyDescent="0.25"/>
    <row r="159" spans="1:10" ht="11.25" customHeight="1" x14ac:dyDescent="0.25">
      <c r="A159" s="94" t="s">
        <v>106</v>
      </c>
      <c r="B159" s="94"/>
      <c r="C159" s="94"/>
      <c r="D159" s="94"/>
      <c r="E159" s="94"/>
      <c r="F159" s="94"/>
      <c r="G159" s="94"/>
      <c r="H159" s="94"/>
      <c r="I159" s="94"/>
    </row>
    <row r="160" spans="1:10" ht="15" customHeight="1" x14ac:dyDescent="0.25">
      <c r="A160" s="17">
        <v>1</v>
      </c>
      <c r="B160" s="95" t="s">
        <v>168</v>
      </c>
      <c r="C160" s="95"/>
      <c r="D160" s="95"/>
      <c r="E160" s="95"/>
      <c r="F160" s="95"/>
      <c r="G160" s="95"/>
      <c r="H160" s="23">
        <f>I160/$G$171</f>
        <v>0</v>
      </c>
      <c r="I160" s="24">
        <f>I108</f>
        <v>0</v>
      </c>
    </row>
    <row r="161" spans="1:11" ht="15" customHeight="1" x14ac:dyDescent="0.25">
      <c r="A161" s="17">
        <v>2</v>
      </c>
      <c r="B161" s="95" t="s">
        <v>169</v>
      </c>
      <c r="C161" s="95"/>
      <c r="D161" s="95"/>
      <c r="E161" s="95"/>
      <c r="F161" s="95"/>
      <c r="G161" s="95"/>
      <c r="H161" s="23">
        <f>I161/$G$171</f>
        <v>4.7972972972972969E-2</v>
      </c>
      <c r="I161" s="24">
        <f>I118</f>
        <v>385.47923042085472</v>
      </c>
    </row>
    <row r="162" spans="1:11" ht="15" customHeight="1" x14ac:dyDescent="0.25">
      <c r="A162" s="17">
        <v>3</v>
      </c>
      <c r="B162" s="95" t="s">
        <v>170</v>
      </c>
      <c r="C162" s="95"/>
      <c r="D162" s="95"/>
      <c r="E162" s="95"/>
      <c r="F162" s="95"/>
      <c r="G162" s="95"/>
      <c r="H162" s="23">
        <f>I162/$G$171</f>
        <v>3.9977477477477479E-2</v>
      </c>
      <c r="I162" s="24">
        <f>I122</f>
        <v>321.23269201737895</v>
      </c>
    </row>
    <row r="163" spans="1:11" ht="15" customHeight="1" x14ac:dyDescent="0.25">
      <c r="A163" s="96" t="s">
        <v>171</v>
      </c>
      <c r="B163" s="96"/>
      <c r="C163" s="96"/>
      <c r="D163" s="96"/>
      <c r="E163" s="96"/>
      <c r="F163" s="96"/>
      <c r="G163" s="96"/>
      <c r="H163" s="47">
        <f>H160+H161+H162</f>
        <v>8.795045045045044E-2</v>
      </c>
      <c r="I163" s="48">
        <f>I160+I161+I162</f>
        <v>706.71192243823361</v>
      </c>
    </row>
    <row r="164" spans="1:11" ht="4.5" customHeight="1" x14ac:dyDescent="0.25"/>
    <row r="165" spans="1:11" ht="11.25" customHeight="1" x14ac:dyDescent="0.25">
      <c r="A165" s="94" t="s">
        <v>134</v>
      </c>
      <c r="B165" s="94"/>
      <c r="C165" s="94"/>
      <c r="D165" s="94"/>
      <c r="E165" s="94"/>
      <c r="F165" s="94"/>
      <c r="G165" s="94"/>
      <c r="H165" s="94"/>
      <c r="I165" s="94"/>
    </row>
    <row r="166" spans="1:11" ht="15" customHeight="1" x14ac:dyDescent="0.25">
      <c r="A166" s="17">
        <v>1</v>
      </c>
      <c r="B166" s="95" t="s">
        <v>172</v>
      </c>
      <c r="C166" s="95"/>
      <c r="D166" s="95"/>
      <c r="E166" s="95"/>
      <c r="F166" s="95"/>
      <c r="G166" s="95"/>
      <c r="H166" s="23">
        <f>I166/$G$171</f>
        <v>0.1125</v>
      </c>
      <c r="I166" s="24">
        <f>I137</f>
        <v>903.97594176158191</v>
      </c>
    </row>
    <row r="167" spans="1:11" ht="15" customHeight="1" x14ac:dyDescent="0.25">
      <c r="A167" s="96" t="s">
        <v>173</v>
      </c>
      <c r="B167" s="96"/>
      <c r="C167" s="96"/>
      <c r="D167" s="96"/>
      <c r="E167" s="96"/>
      <c r="F167" s="96"/>
      <c r="G167" s="96"/>
      <c r="H167" s="47">
        <f>H166</f>
        <v>0.1125</v>
      </c>
      <c r="I167" s="48">
        <f>I137</f>
        <v>903.97594176158191</v>
      </c>
      <c r="K167" s="41"/>
    </row>
    <row r="168" spans="1:11" ht="4.5" customHeight="1" x14ac:dyDescent="0.25"/>
    <row r="169" spans="1:11" ht="11.25" customHeight="1" x14ac:dyDescent="0.25">
      <c r="A169" s="97" t="s">
        <v>163</v>
      </c>
      <c r="B169" s="97"/>
      <c r="C169" s="97"/>
      <c r="D169" s="97"/>
      <c r="E169" s="97"/>
      <c r="F169" s="97"/>
      <c r="G169" s="97"/>
      <c r="H169" s="97"/>
      <c r="I169" s="97"/>
    </row>
    <row r="170" spans="1:11" ht="45" customHeight="1" x14ac:dyDescent="0.25">
      <c r="A170" s="98" t="s">
        <v>174</v>
      </c>
      <c r="B170" s="98"/>
      <c r="C170" s="98"/>
      <c r="D170" s="98"/>
      <c r="E170" s="98"/>
      <c r="F170" s="98"/>
      <c r="G170" s="74" t="s">
        <v>175</v>
      </c>
      <c r="H170" s="74" t="s">
        <v>176</v>
      </c>
      <c r="I170" s="74" t="s">
        <v>177</v>
      </c>
    </row>
    <row r="171" spans="1:11" ht="11.25" customHeight="1" x14ac:dyDescent="0.25">
      <c r="A171" s="92" t="str">
        <f>D5</f>
        <v>Enfermagem Vacinadora (Técnicos em Enfermagem)</v>
      </c>
      <c r="B171" s="92"/>
      <c r="C171" s="92"/>
      <c r="D171" s="92"/>
      <c r="E171" s="92"/>
      <c r="F171" s="92"/>
      <c r="G171" s="75">
        <f>I157+I163+I167</f>
        <v>8035.3417045473943</v>
      </c>
      <c r="H171" s="74">
        <f>IF(D6="12x36",2,1)</f>
        <v>1</v>
      </c>
      <c r="I171" s="75">
        <f>G171*H171</f>
        <v>8035.3417045473943</v>
      </c>
    </row>
    <row r="172" spans="1:11" x14ac:dyDescent="0.25">
      <c r="A172" s="92"/>
      <c r="B172" s="92"/>
      <c r="C172" s="92"/>
      <c r="D172" s="92"/>
      <c r="E172" s="92"/>
      <c r="F172" s="92"/>
      <c r="G172" s="74"/>
      <c r="H172" s="74"/>
      <c r="I172" s="75"/>
    </row>
    <row r="173" spans="1:11" s="28" customFormat="1" ht="12" customHeight="1" x14ac:dyDescent="0.25">
      <c r="A173" s="93" t="s">
        <v>178</v>
      </c>
      <c r="B173" s="93"/>
      <c r="C173" s="93"/>
      <c r="D173" s="93"/>
      <c r="E173" s="93"/>
      <c r="F173" s="93"/>
      <c r="G173" s="93"/>
      <c r="H173" s="93"/>
      <c r="I173" s="76">
        <f>I171</f>
        <v>8035.3417045473943</v>
      </c>
      <c r="J173" s="35"/>
    </row>
  </sheetData>
  <mergeCells count="173"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B31:G31"/>
    <mergeCell ref="B32:G32"/>
    <mergeCell ref="B33:G33"/>
    <mergeCell ref="B34:G34"/>
    <mergeCell ref="B35:G35"/>
    <mergeCell ref="B36:G36"/>
    <mergeCell ref="A23:F23"/>
    <mergeCell ref="A24:F25"/>
    <mergeCell ref="A26:F26"/>
    <mergeCell ref="A27:F27"/>
    <mergeCell ref="A29:I29"/>
    <mergeCell ref="B30:G30"/>
    <mergeCell ref="B44:G44"/>
    <mergeCell ref="B45:G45"/>
    <mergeCell ref="B46:G46"/>
    <mergeCell ref="B47:G47"/>
    <mergeCell ref="B48:G48"/>
    <mergeCell ref="B49:G49"/>
    <mergeCell ref="B37:G37"/>
    <mergeCell ref="B38:G38"/>
    <mergeCell ref="B39:G39"/>
    <mergeCell ref="A40:G40"/>
    <mergeCell ref="B42:G42"/>
    <mergeCell ref="B43:G43"/>
    <mergeCell ref="B56:G56"/>
    <mergeCell ref="B57:G57"/>
    <mergeCell ref="B58:G58"/>
    <mergeCell ref="B59:G59"/>
    <mergeCell ref="B60:G60"/>
    <mergeCell ref="B61:G61"/>
    <mergeCell ref="B50:G50"/>
    <mergeCell ref="A51:G51"/>
    <mergeCell ref="A52:I52"/>
    <mergeCell ref="A53:I53"/>
    <mergeCell ref="B54:G54"/>
    <mergeCell ref="B55:G55"/>
    <mergeCell ref="B68:G68"/>
    <mergeCell ref="B69:G69"/>
    <mergeCell ref="A70:G70"/>
    <mergeCell ref="B72:G72"/>
    <mergeCell ref="B73:G73"/>
    <mergeCell ref="A74:G74"/>
    <mergeCell ref="B62:G62"/>
    <mergeCell ref="A63:G63"/>
    <mergeCell ref="B64:I64"/>
    <mergeCell ref="B65:I65"/>
    <mergeCell ref="B66:G66"/>
    <mergeCell ref="B67:G67"/>
    <mergeCell ref="B83:G83"/>
    <mergeCell ref="A84:G84"/>
    <mergeCell ref="B85:G85"/>
    <mergeCell ref="A86:I86"/>
    <mergeCell ref="A87:B87"/>
    <mergeCell ref="A88:B88"/>
    <mergeCell ref="A76:G76"/>
    <mergeCell ref="B78:G78"/>
    <mergeCell ref="B79:G79"/>
    <mergeCell ref="B80:G80"/>
    <mergeCell ref="B81:G81"/>
    <mergeCell ref="B82:G82"/>
    <mergeCell ref="A98:G98"/>
    <mergeCell ref="A100:I100"/>
    <mergeCell ref="B101:G101"/>
    <mergeCell ref="B102:G102"/>
    <mergeCell ref="B103:G103"/>
    <mergeCell ref="B104:G104"/>
    <mergeCell ref="A90:I90"/>
    <mergeCell ref="A91:B91"/>
    <mergeCell ref="A92:B92"/>
    <mergeCell ref="A94:I94"/>
    <mergeCell ref="A95:B95"/>
    <mergeCell ref="A96:B96"/>
    <mergeCell ref="A112:B112"/>
    <mergeCell ref="A113:B113"/>
    <mergeCell ref="B114:I114"/>
    <mergeCell ref="B115:G115"/>
    <mergeCell ref="B116:G116"/>
    <mergeCell ref="B117:G117"/>
    <mergeCell ref="B105:G105"/>
    <mergeCell ref="B106:G106"/>
    <mergeCell ref="B107:G107"/>
    <mergeCell ref="A108:G108"/>
    <mergeCell ref="B109:I109"/>
    <mergeCell ref="A111:E111"/>
    <mergeCell ref="A126:B126"/>
    <mergeCell ref="A128:G128"/>
    <mergeCell ref="A130:I130"/>
    <mergeCell ref="B131:G131"/>
    <mergeCell ref="B132:G132"/>
    <mergeCell ref="B133:G133"/>
    <mergeCell ref="A118:G118"/>
    <mergeCell ref="B120:G120"/>
    <mergeCell ref="B121:G121"/>
    <mergeCell ref="A122:G122"/>
    <mergeCell ref="A124:E124"/>
    <mergeCell ref="A125:B125"/>
    <mergeCell ref="A140:I140"/>
    <mergeCell ref="A141:B141"/>
    <mergeCell ref="D141:E141"/>
    <mergeCell ref="H141:I141"/>
    <mergeCell ref="A142:B142"/>
    <mergeCell ref="D142:E142"/>
    <mergeCell ref="H142:I142"/>
    <mergeCell ref="B134:G134"/>
    <mergeCell ref="B135:G135"/>
    <mergeCell ref="B136:G136"/>
    <mergeCell ref="A137:G137"/>
    <mergeCell ref="B138:I138"/>
    <mergeCell ref="B139:I139"/>
    <mergeCell ref="H146:I146"/>
    <mergeCell ref="H147:I147"/>
    <mergeCell ref="B148:I148"/>
    <mergeCell ref="B149:I149"/>
    <mergeCell ref="A143:B143"/>
    <mergeCell ref="H143:I143"/>
    <mergeCell ref="A144:B144"/>
    <mergeCell ref="H144:I144"/>
    <mergeCell ref="A145:B145"/>
    <mergeCell ref="H145:I145"/>
    <mergeCell ref="A172:F172"/>
    <mergeCell ref="A173:H173"/>
    <mergeCell ref="G91:H91"/>
    <mergeCell ref="G92:H92"/>
    <mergeCell ref="A165:I165"/>
    <mergeCell ref="B166:G166"/>
    <mergeCell ref="A167:G167"/>
    <mergeCell ref="A169:I169"/>
    <mergeCell ref="A170:F170"/>
    <mergeCell ref="A171:F171"/>
    <mergeCell ref="A157:G157"/>
    <mergeCell ref="A159:I159"/>
    <mergeCell ref="B160:G160"/>
    <mergeCell ref="B161:G161"/>
    <mergeCell ref="B162:G162"/>
    <mergeCell ref="A163:G163"/>
    <mergeCell ref="A150:G150"/>
    <mergeCell ref="A152:I152"/>
    <mergeCell ref="A153:I153"/>
    <mergeCell ref="B154:G154"/>
    <mergeCell ref="B155:G155"/>
    <mergeCell ref="B156:G156"/>
    <mergeCell ref="A146:A147"/>
    <mergeCell ref="B146:E147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L173"/>
  <sheetViews>
    <sheetView view="pageBreakPreview" zoomScale="145" zoomScaleNormal="130" zoomScaleSheetLayoutView="145" zoomScalePageLayoutView="130" workbookViewId="0">
      <selection activeCell="I122" sqref="I122"/>
    </sheetView>
  </sheetViews>
  <sheetFormatPr defaultColWidth="9.140625" defaultRowHeight="11.25" x14ac:dyDescent="0.25"/>
  <cols>
    <col min="1" max="1" width="2.85546875" style="7" customWidth="1"/>
    <col min="2" max="4" width="11.28515625" style="7" customWidth="1"/>
    <col min="5" max="5" width="12.140625" style="7" customWidth="1"/>
    <col min="6" max="6" width="11.28515625" style="7" customWidth="1"/>
    <col min="7" max="7" width="18.85546875" style="7" customWidth="1"/>
    <col min="8" max="8" width="9.28515625" style="7" customWidth="1"/>
    <col min="9" max="9" width="11.7109375" style="7" customWidth="1"/>
    <col min="10" max="10" width="11.140625" style="8" customWidth="1"/>
    <col min="11" max="11" width="10" style="7" customWidth="1"/>
    <col min="12" max="12" width="9.140625" style="7"/>
    <col min="13" max="15" width="22.28515625" style="7" customWidth="1"/>
    <col min="16" max="16384" width="9.140625" style="7"/>
  </cols>
  <sheetData>
    <row r="1" spans="1:11" ht="27.75" customHeight="1" x14ac:dyDescent="0.25">
      <c r="A1" s="134" t="s">
        <v>0</v>
      </c>
      <c r="B1" s="134"/>
      <c r="C1" s="134"/>
      <c r="D1" s="134"/>
      <c r="E1" s="134"/>
      <c r="F1" s="134"/>
      <c r="G1" s="134"/>
      <c r="H1" s="134"/>
      <c r="I1" s="134"/>
      <c r="K1" s="9"/>
    </row>
    <row r="2" spans="1:11" ht="22.5" customHeight="1" x14ac:dyDescent="0.25">
      <c r="A2" s="134" t="s">
        <v>1</v>
      </c>
      <c r="B2" s="134"/>
      <c r="C2" s="135" t="s">
        <v>209</v>
      </c>
      <c r="D2" s="135"/>
      <c r="E2" s="136" t="s">
        <v>2</v>
      </c>
      <c r="F2" s="136"/>
      <c r="G2" s="136"/>
      <c r="H2" s="136"/>
      <c r="I2" s="136"/>
    </row>
    <row r="3" spans="1:11" ht="11.25" customHeight="1" x14ac:dyDescent="0.25">
      <c r="A3" s="134" t="s">
        <v>3</v>
      </c>
      <c r="B3" s="134"/>
      <c r="C3" s="10"/>
      <c r="D3" s="11"/>
      <c r="E3" s="12" t="s">
        <v>4</v>
      </c>
      <c r="F3" s="10"/>
      <c r="G3" s="11"/>
      <c r="H3" s="11"/>
      <c r="I3" s="11"/>
    </row>
    <row r="4" spans="1:11" ht="4.5" customHeight="1" x14ac:dyDescent="0.25"/>
    <row r="5" spans="1:11" ht="18.75" customHeight="1" x14ac:dyDescent="0.25">
      <c r="A5" s="120" t="s">
        <v>5</v>
      </c>
      <c r="B5" s="120"/>
      <c r="C5" s="120"/>
      <c r="D5" s="137" t="s">
        <v>196</v>
      </c>
      <c r="E5" s="137"/>
      <c r="F5" s="137"/>
      <c r="G5" s="138" t="str">
        <f>IF(D6="12x36","Regime de trabalho:","Quantidade de HORAS/MÊS")</f>
        <v>Quantidade de HORAS/MÊS</v>
      </c>
      <c r="H5" s="138"/>
      <c r="I5" s="139">
        <f>IF(D6="12x36",D6,5*D6)</f>
        <v>150</v>
      </c>
    </row>
    <row r="6" spans="1:11" ht="18.75" customHeight="1" x14ac:dyDescent="0.25">
      <c r="A6" s="120" t="str">
        <f>IF(D6="12x36","Regime de trabalho:","Regime de trabalho (horas semanais):")</f>
        <v>Regime de trabalho (horas semanais):</v>
      </c>
      <c r="B6" s="120"/>
      <c r="C6" s="120"/>
      <c r="D6" s="120">
        <v>30</v>
      </c>
      <c r="E6" s="120"/>
      <c r="F6" s="120"/>
      <c r="G6" s="138"/>
      <c r="H6" s="138"/>
      <c r="I6" s="139"/>
    </row>
    <row r="7" spans="1:11" ht="22.5" customHeight="1" x14ac:dyDescent="0.25">
      <c r="A7" s="120" t="s">
        <v>6</v>
      </c>
      <c r="B7" s="120"/>
      <c r="C7" s="120"/>
      <c r="D7" s="95" t="s">
        <v>218</v>
      </c>
      <c r="E7" s="95"/>
      <c r="F7" s="95"/>
      <c r="G7" s="131" t="s">
        <v>7</v>
      </c>
      <c r="H7" s="131"/>
      <c r="I7" s="133">
        <v>0.4</v>
      </c>
    </row>
    <row r="8" spans="1:11" ht="22.5" customHeight="1" x14ac:dyDescent="0.25">
      <c r="A8" s="120" t="s">
        <v>8</v>
      </c>
      <c r="B8" s="120"/>
      <c r="C8" s="120"/>
      <c r="D8" s="95" t="s">
        <v>218</v>
      </c>
      <c r="E8" s="95"/>
      <c r="F8" s="95"/>
      <c r="G8" s="131"/>
      <c r="H8" s="131"/>
      <c r="I8" s="133"/>
    </row>
    <row r="9" spans="1:11" ht="24.75" customHeight="1" x14ac:dyDescent="0.25">
      <c r="A9" s="120" t="s">
        <v>9</v>
      </c>
      <c r="B9" s="120"/>
      <c r="C9" s="120"/>
      <c r="D9" s="120" t="s">
        <v>211</v>
      </c>
      <c r="E9" s="120"/>
      <c r="F9" s="120"/>
      <c r="G9" s="131" t="s">
        <v>10</v>
      </c>
      <c r="H9" s="131"/>
      <c r="I9" s="3" t="s">
        <v>11</v>
      </c>
    </row>
    <row r="10" spans="1:11" ht="32.25" customHeight="1" x14ac:dyDescent="0.25">
      <c r="A10" s="132" t="s">
        <v>12</v>
      </c>
      <c r="B10" s="132"/>
      <c r="C10" s="132"/>
      <c r="D10" s="132"/>
      <c r="E10" s="132"/>
      <c r="F10" s="132"/>
      <c r="G10" s="4" t="s">
        <v>13</v>
      </c>
      <c r="H10" s="1">
        <v>220</v>
      </c>
      <c r="I10" s="13">
        <v>4750</v>
      </c>
    </row>
    <row r="11" spans="1:11" ht="11.25" customHeight="1" x14ac:dyDescent="0.25">
      <c r="A11" s="110" t="s">
        <v>14</v>
      </c>
      <c r="B11" s="110"/>
      <c r="C11" s="110"/>
      <c r="D11" s="110"/>
      <c r="E11" s="110"/>
      <c r="F11" s="110"/>
      <c r="G11" s="1" t="str">
        <f>D9</f>
        <v>Araricá/RS</v>
      </c>
      <c r="H11" s="1" t="s">
        <v>15</v>
      </c>
      <c r="I11" s="14">
        <v>3.5000000000000003E-2</v>
      </c>
    </row>
    <row r="12" spans="1:11" ht="15" customHeight="1" x14ac:dyDescent="0.25">
      <c r="A12" s="110" t="s">
        <v>16</v>
      </c>
      <c r="B12" s="110"/>
      <c r="C12" s="110"/>
      <c r="D12" s="110"/>
      <c r="E12" s="110"/>
      <c r="F12" s="110"/>
      <c r="G12" s="129" t="s">
        <v>17</v>
      </c>
      <c r="H12" s="1" t="s">
        <v>18</v>
      </c>
      <c r="I12" s="13"/>
    </row>
    <row r="13" spans="1:11" x14ac:dyDescent="0.25">
      <c r="A13" s="110"/>
      <c r="B13" s="110"/>
      <c r="C13" s="110"/>
      <c r="D13" s="110"/>
      <c r="E13" s="110"/>
      <c r="F13" s="110"/>
      <c r="G13" s="129"/>
      <c r="H13" s="1" t="s">
        <v>19</v>
      </c>
      <c r="I13" s="15">
        <v>26</v>
      </c>
    </row>
    <row r="14" spans="1:11" x14ac:dyDescent="0.25">
      <c r="A14" s="110"/>
      <c r="B14" s="110"/>
      <c r="C14" s="110"/>
      <c r="D14" s="110"/>
      <c r="E14" s="110"/>
      <c r="F14" s="110"/>
      <c r="G14" s="129"/>
      <c r="H14" s="1" t="s">
        <v>20</v>
      </c>
      <c r="I14" s="3"/>
    </row>
    <row r="15" spans="1:11" ht="11.25" customHeight="1" x14ac:dyDescent="0.25">
      <c r="A15" s="110" t="s">
        <v>21</v>
      </c>
      <c r="B15" s="110"/>
      <c r="C15" s="110"/>
      <c r="D15" s="110"/>
      <c r="E15" s="110"/>
      <c r="F15" s="110"/>
      <c r="G15" s="129" t="s">
        <v>17</v>
      </c>
      <c r="H15" s="1" t="s">
        <v>18</v>
      </c>
      <c r="I15" s="13"/>
    </row>
    <row r="16" spans="1:11" ht="11.25" customHeight="1" x14ac:dyDescent="0.25">
      <c r="A16" s="110"/>
      <c r="B16" s="110"/>
      <c r="C16" s="110"/>
      <c r="D16" s="110"/>
      <c r="E16" s="110"/>
      <c r="F16" s="110"/>
      <c r="G16" s="129"/>
      <c r="H16" s="1" t="s">
        <v>19</v>
      </c>
      <c r="I16" s="15">
        <v>26</v>
      </c>
    </row>
    <row r="17" spans="1:9" x14ac:dyDescent="0.25">
      <c r="A17" s="110"/>
      <c r="B17" s="110"/>
      <c r="C17" s="110"/>
      <c r="D17" s="110"/>
      <c r="E17" s="110"/>
      <c r="F17" s="110"/>
      <c r="G17" s="129"/>
      <c r="H17" s="1" t="s">
        <v>20</v>
      </c>
      <c r="I17" s="3"/>
    </row>
    <row r="18" spans="1:9" ht="11.25" customHeight="1" x14ac:dyDescent="0.25">
      <c r="A18" s="110" t="s">
        <v>192</v>
      </c>
      <c r="B18" s="110"/>
      <c r="C18" s="110"/>
      <c r="D18" s="110"/>
      <c r="E18" s="110"/>
      <c r="F18" s="110"/>
      <c r="G18" s="129" t="s">
        <v>17</v>
      </c>
      <c r="H18" s="1" t="s">
        <v>18</v>
      </c>
      <c r="I18" s="13"/>
    </row>
    <row r="19" spans="1:9" x14ac:dyDescent="0.25">
      <c r="A19" s="110"/>
      <c r="B19" s="110"/>
      <c r="C19" s="110"/>
      <c r="D19" s="110"/>
      <c r="E19" s="110"/>
      <c r="F19" s="110"/>
      <c r="G19" s="129"/>
      <c r="H19" s="1" t="s">
        <v>19</v>
      </c>
      <c r="I19" s="15">
        <v>1</v>
      </c>
    </row>
    <row r="20" spans="1:9" x14ac:dyDescent="0.25">
      <c r="A20" s="110"/>
      <c r="B20" s="110"/>
      <c r="C20" s="110"/>
      <c r="D20" s="110"/>
      <c r="E20" s="110"/>
      <c r="F20" s="110"/>
      <c r="G20" s="129"/>
      <c r="H20" s="1" t="s">
        <v>20</v>
      </c>
      <c r="I20" s="3"/>
    </row>
    <row r="21" spans="1:9" ht="36" customHeight="1" x14ac:dyDescent="0.25">
      <c r="A21" s="130" t="s">
        <v>186</v>
      </c>
      <c r="B21" s="130"/>
      <c r="C21" s="130"/>
      <c r="D21" s="130"/>
      <c r="E21" s="130"/>
      <c r="F21" s="130"/>
      <c r="G21" s="5" t="s">
        <v>17</v>
      </c>
      <c r="H21" s="5" t="s">
        <v>23</v>
      </c>
      <c r="I21" s="16"/>
    </row>
    <row r="22" spans="1:9" ht="22.5" customHeight="1" x14ac:dyDescent="0.25">
      <c r="A22" s="109" t="s">
        <v>213</v>
      </c>
      <c r="B22" s="109"/>
      <c r="C22" s="109"/>
      <c r="D22" s="109"/>
      <c r="E22" s="109"/>
      <c r="F22" s="109"/>
      <c r="G22" s="5"/>
      <c r="H22" s="5" t="s">
        <v>25</v>
      </c>
      <c r="I22" s="18" t="s">
        <v>11</v>
      </c>
    </row>
    <row r="23" spans="1:9" ht="34.5" customHeight="1" x14ac:dyDescent="0.25">
      <c r="A23" s="109" t="s">
        <v>26</v>
      </c>
      <c r="B23" s="109"/>
      <c r="C23" s="109"/>
      <c r="D23" s="109"/>
      <c r="E23" s="109"/>
      <c r="F23" s="109"/>
      <c r="G23" s="1" t="s">
        <v>190</v>
      </c>
      <c r="H23" s="1" t="s">
        <v>27</v>
      </c>
      <c r="I23" s="13">
        <v>1613.1</v>
      </c>
    </row>
    <row r="24" spans="1:9" ht="15" customHeight="1" x14ac:dyDescent="0.25">
      <c r="A24" s="109" t="s">
        <v>28</v>
      </c>
      <c r="B24" s="109"/>
      <c r="C24" s="109"/>
      <c r="D24" s="109"/>
      <c r="E24" s="109"/>
      <c r="F24" s="109"/>
      <c r="G24" s="5"/>
      <c r="H24" s="19" t="s">
        <v>29</v>
      </c>
      <c r="I24" s="20" t="s">
        <v>11</v>
      </c>
    </row>
    <row r="25" spans="1:9" ht="15" customHeight="1" x14ac:dyDescent="0.25">
      <c r="A25" s="109"/>
      <c r="B25" s="109"/>
      <c r="C25" s="109"/>
      <c r="D25" s="109"/>
      <c r="E25" s="109"/>
      <c r="F25" s="109"/>
      <c r="G25" s="5"/>
      <c r="H25" s="21" t="s">
        <v>30</v>
      </c>
      <c r="I25" s="3" t="s">
        <v>11</v>
      </c>
    </row>
    <row r="26" spans="1:9" ht="26.25" customHeight="1" x14ac:dyDescent="0.25">
      <c r="A26" s="109" t="s">
        <v>31</v>
      </c>
      <c r="B26" s="109"/>
      <c r="C26" s="109"/>
      <c r="D26" s="109"/>
      <c r="E26" s="109"/>
      <c r="F26" s="109"/>
      <c r="G26" s="5"/>
      <c r="H26" s="1" t="s">
        <v>29</v>
      </c>
      <c r="I26" s="20" t="s">
        <v>11</v>
      </c>
    </row>
    <row r="27" spans="1:9" ht="35.25" customHeight="1" x14ac:dyDescent="0.25">
      <c r="A27" s="109" t="s">
        <v>32</v>
      </c>
      <c r="B27" s="109"/>
      <c r="C27" s="109"/>
      <c r="D27" s="109"/>
      <c r="E27" s="109"/>
      <c r="F27" s="109"/>
      <c r="G27" s="1"/>
      <c r="H27" s="4" t="s">
        <v>25</v>
      </c>
      <c r="I27" s="3">
        <v>0.1</v>
      </c>
    </row>
    <row r="28" spans="1:9" ht="4.5" customHeight="1" x14ac:dyDescent="0.25"/>
    <row r="29" spans="1:9" ht="17.25" customHeight="1" x14ac:dyDescent="0.25">
      <c r="A29" s="94" t="s">
        <v>33</v>
      </c>
      <c r="B29" s="94"/>
      <c r="C29" s="94"/>
      <c r="D29" s="94"/>
      <c r="E29" s="94"/>
      <c r="F29" s="94"/>
      <c r="G29" s="94"/>
      <c r="H29" s="94"/>
      <c r="I29" s="94"/>
    </row>
    <row r="30" spans="1:9" ht="33.75" customHeight="1" x14ac:dyDescent="0.25">
      <c r="A30" s="22" t="s">
        <v>34</v>
      </c>
      <c r="B30" s="116" t="s">
        <v>35</v>
      </c>
      <c r="C30" s="116"/>
      <c r="D30" s="116"/>
      <c r="E30" s="116"/>
      <c r="F30" s="116"/>
      <c r="G30" s="116"/>
      <c r="H30" s="22" t="s">
        <v>36</v>
      </c>
      <c r="I30" s="22" t="s">
        <v>37</v>
      </c>
    </row>
    <row r="31" spans="1:9" ht="15" customHeight="1" x14ac:dyDescent="0.25">
      <c r="A31" s="17">
        <v>1</v>
      </c>
      <c r="B31" s="95" t="s">
        <v>38</v>
      </c>
      <c r="C31" s="95"/>
      <c r="D31" s="95"/>
      <c r="E31" s="95"/>
      <c r="F31" s="95"/>
      <c r="G31" s="95"/>
      <c r="H31" s="23">
        <f t="shared" ref="H31:H39" si="0">I31/$I$40</f>
        <v>0.83386700821859316</v>
      </c>
      <c r="I31" s="24">
        <f>IF(D6="12x36",I10,I10/H10*I5)</f>
        <v>3238.6363636363635</v>
      </c>
    </row>
    <row r="32" spans="1:9" ht="15" customHeight="1" x14ac:dyDescent="0.25">
      <c r="A32" s="17">
        <f t="shared" ref="A32:A39" si="1">A31+1</f>
        <v>2</v>
      </c>
      <c r="B32" s="95" t="s">
        <v>39</v>
      </c>
      <c r="C32" s="95"/>
      <c r="D32" s="95"/>
      <c r="E32" s="95"/>
      <c r="F32" s="95"/>
      <c r="G32" s="95"/>
      <c r="H32" s="23">
        <f t="shared" si="0"/>
        <v>0</v>
      </c>
      <c r="I32" s="24">
        <f>IF(I9=30%,I31*I9,0)</f>
        <v>0</v>
      </c>
    </row>
    <row r="33" spans="1:10" ht="15" customHeight="1" x14ac:dyDescent="0.25">
      <c r="A33" s="17">
        <f t="shared" si="1"/>
        <v>3</v>
      </c>
      <c r="B33" s="95" t="s">
        <v>40</v>
      </c>
      <c r="C33" s="95"/>
      <c r="D33" s="95"/>
      <c r="E33" s="95"/>
      <c r="F33" s="95"/>
      <c r="G33" s="95"/>
      <c r="H33" s="23">
        <f t="shared" si="0"/>
        <v>0</v>
      </c>
      <c r="I33" s="24">
        <f>IF(I7=10%,I23*I7,0)</f>
        <v>0</v>
      </c>
    </row>
    <row r="34" spans="1:10" ht="15" customHeight="1" x14ac:dyDescent="0.25">
      <c r="A34" s="17">
        <f t="shared" si="1"/>
        <v>4</v>
      </c>
      <c r="B34" s="95" t="s">
        <v>41</v>
      </c>
      <c r="C34" s="95"/>
      <c r="D34" s="95"/>
      <c r="E34" s="95"/>
      <c r="F34" s="95"/>
      <c r="G34" s="95"/>
      <c r="H34" s="23">
        <f t="shared" si="0"/>
        <v>0</v>
      </c>
      <c r="I34" s="24">
        <f>IF(I7=20%,I23*I7,0)</f>
        <v>0</v>
      </c>
    </row>
    <row r="35" spans="1:10" ht="15" customHeight="1" x14ac:dyDescent="0.25">
      <c r="A35" s="17">
        <f t="shared" si="1"/>
        <v>5</v>
      </c>
      <c r="B35" s="95" t="s">
        <v>42</v>
      </c>
      <c r="C35" s="95"/>
      <c r="D35" s="95"/>
      <c r="E35" s="95"/>
      <c r="F35" s="95"/>
      <c r="G35" s="95"/>
      <c r="H35" s="23">
        <f t="shared" si="0"/>
        <v>0.16613299178140675</v>
      </c>
      <c r="I35" s="24">
        <f>IF(I7=40%,I23*I7,0)</f>
        <v>645.24</v>
      </c>
    </row>
    <row r="36" spans="1:10" ht="15" customHeight="1" x14ac:dyDescent="0.25">
      <c r="A36" s="17">
        <f t="shared" si="1"/>
        <v>6</v>
      </c>
      <c r="B36" s="95" t="s">
        <v>184</v>
      </c>
      <c r="C36" s="95"/>
      <c r="D36" s="95"/>
      <c r="E36" s="95"/>
      <c r="F36" s="95"/>
      <c r="G36" s="95"/>
      <c r="H36" s="23">
        <f t="shared" si="0"/>
        <v>0</v>
      </c>
      <c r="I36" s="24">
        <f>IF(I22="Não aplicável",0,I31*I22)</f>
        <v>0</v>
      </c>
    </row>
    <row r="37" spans="1:10" ht="15" customHeight="1" x14ac:dyDescent="0.25">
      <c r="A37" s="17">
        <f t="shared" si="1"/>
        <v>7</v>
      </c>
      <c r="B37" s="95" t="s">
        <v>43</v>
      </c>
      <c r="C37" s="95"/>
      <c r="D37" s="95"/>
      <c r="E37" s="95"/>
      <c r="F37" s="95"/>
      <c r="G37" s="95"/>
      <c r="H37" s="23">
        <f t="shared" si="0"/>
        <v>0</v>
      </c>
      <c r="I37" s="24">
        <f>IF(I24="Não aplicável",0,(I31+I32+I33+I34+I35+I36+I39)/I5*I24*(1+I25))</f>
        <v>0</v>
      </c>
    </row>
    <row r="38" spans="1:10" ht="23.25" customHeight="1" x14ac:dyDescent="0.25">
      <c r="A38" s="17">
        <f t="shared" si="1"/>
        <v>8</v>
      </c>
      <c r="B38" s="95" t="s">
        <v>44</v>
      </c>
      <c r="C38" s="95"/>
      <c r="D38" s="95"/>
      <c r="E38" s="95"/>
      <c r="F38" s="95"/>
      <c r="G38" s="95"/>
      <c r="H38" s="23">
        <f t="shared" si="0"/>
        <v>0</v>
      </c>
      <c r="I38" s="24">
        <f>IF(I24="Não aplicável",0,I24/I13*5*(I10/H10*(1+I25)))</f>
        <v>0</v>
      </c>
    </row>
    <row r="39" spans="1:10" ht="15" customHeight="1" x14ac:dyDescent="0.25">
      <c r="A39" s="17">
        <f t="shared" si="1"/>
        <v>9</v>
      </c>
      <c r="B39" s="128" t="str">
        <f>IF(D6="12x36","Para postos 12x36 os feriados são considerados compensados, conforme parágrafo único, Art. 59-A da CLT","Outros")</f>
        <v>Outros</v>
      </c>
      <c r="C39" s="128"/>
      <c r="D39" s="128"/>
      <c r="E39" s="128"/>
      <c r="F39" s="128"/>
      <c r="G39" s="128"/>
      <c r="H39" s="23">
        <f t="shared" si="0"/>
        <v>0</v>
      </c>
      <c r="I39" s="24">
        <v>0</v>
      </c>
    </row>
    <row r="40" spans="1:10" s="28" customFormat="1" ht="15" customHeight="1" x14ac:dyDescent="0.25">
      <c r="A40" s="113" t="s">
        <v>45</v>
      </c>
      <c r="B40" s="113"/>
      <c r="C40" s="113"/>
      <c r="D40" s="113"/>
      <c r="E40" s="113"/>
      <c r="F40" s="113"/>
      <c r="G40" s="113"/>
      <c r="H40" s="25">
        <f>SUM(H31:H39)</f>
        <v>0.99999999999999989</v>
      </c>
      <c r="I40" s="26">
        <f>SUM(I31:I39)</f>
        <v>3883.8763636363637</v>
      </c>
      <c r="J40" s="27"/>
    </row>
    <row r="41" spans="1:10" ht="4.5" customHeight="1" x14ac:dyDescent="0.25"/>
    <row r="42" spans="1:10" ht="33.75" customHeight="1" x14ac:dyDescent="0.25">
      <c r="A42" s="22" t="s">
        <v>46</v>
      </c>
      <c r="B42" s="116" t="s">
        <v>47</v>
      </c>
      <c r="C42" s="116"/>
      <c r="D42" s="116"/>
      <c r="E42" s="116"/>
      <c r="F42" s="116"/>
      <c r="G42" s="116"/>
      <c r="H42" s="22" t="s">
        <v>36</v>
      </c>
      <c r="I42" s="22" t="s">
        <v>37</v>
      </c>
    </row>
    <row r="43" spans="1:10" ht="15" customHeight="1" x14ac:dyDescent="0.25">
      <c r="A43" s="17">
        <v>1</v>
      </c>
      <c r="B43" s="95" t="s">
        <v>48</v>
      </c>
      <c r="C43" s="95"/>
      <c r="D43" s="95"/>
      <c r="E43" s="95"/>
      <c r="F43" s="95"/>
      <c r="G43" s="95"/>
      <c r="H43" s="23">
        <v>0.2</v>
      </c>
      <c r="I43" s="24">
        <f t="shared" ref="I43:I50" si="2">$I$40*H43</f>
        <v>776.77527272727275</v>
      </c>
    </row>
    <row r="44" spans="1:10" ht="15" customHeight="1" x14ac:dyDescent="0.25">
      <c r="A44" s="17">
        <v>2</v>
      </c>
      <c r="B44" s="95" t="s">
        <v>49</v>
      </c>
      <c r="C44" s="95"/>
      <c r="D44" s="95"/>
      <c r="E44" s="95"/>
      <c r="F44" s="95"/>
      <c r="G44" s="95"/>
      <c r="H44" s="23">
        <v>1.4999999999999999E-2</v>
      </c>
      <c r="I44" s="24">
        <f t="shared" si="2"/>
        <v>58.258145454545456</v>
      </c>
    </row>
    <row r="45" spans="1:10" ht="15" customHeight="1" x14ac:dyDescent="0.25">
      <c r="A45" s="17">
        <v>3</v>
      </c>
      <c r="B45" s="95" t="s">
        <v>50</v>
      </c>
      <c r="C45" s="95"/>
      <c r="D45" s="95"/>
      <c r="E45" s="95"/>
      <c r="F45" s="95"/>
      <c r="G45" s="95"/>
      <c r="H45" s="23">
        <v>0.01</v>
      </c>
      <c r="I45" s="24">
        <f t="shared" si="2"/>
        <v>38.838763636363637</v>
      </c>
    </row>
    <row r="46" spans="1:10" ht="15" customHeight="1" x14ac:dyDescent="0.25">
      <c r="A46" s="17">
        <v>4</v>
      </c>
      <c r="B46" s="95" t="s">
        <v>51</v>
      </c>
      <c r="C46" s="95"/>
      <c r="D46" s="95"/>
      <c r="E46" s="95"/>
      <c r="F46" s="95"/>
      <c r="G46" s="95"/>
      <c r="H46" s="23">
        <v>2E-3</v>
      </c>
      <c r="I46" s="24">
        <f t="shared" si="2"/>
        <v>7.767752727272728</v>
      </c>
    </row>
    <row r="47" spans="1:10" ht="15" customHeight="1" x14ac:dyDescent="0.25">
      <c r="A47" s="17">
        <v>5</v>
      </c>
      <c r="B47" s="95" t="s">
        <v>52</v>
      </c>
      <c r="C47" s="95"/>
      <c r="D47" s="95"/>
      <c r="E47" s="95"/>
      <c r="F47" s="95"/>
      <c r="G47" s="95"/>
      <c r="H47" s="23">
        <v>2.5000000000000001E-2</v>
      </c>
      <c r="I47" s="24">
        <f t="shared" si="2"/>
        <v>97.096909090909094</v>
      </c>
    </row>
    <row r="48" spans="1:10" ht="15" customHeight="1" x14ac:dyDescent="0.25">
      <c r="A48" s="17">
        <v>6</v>
      </c>
      <c r="B48" s="95" t="s">
        <v>53</v>
      </c>
      <c r="C48" s="95"/>
      <c r="D48" s="95"/>
      <c r="E48" s="95"/>
      <c r="F48" s="95"/>
      <c r="G48" s="95"/>
      <c r="H48" s="23">
        <v>0.08</v>
      </c>
      <c r="I48" s="24">
        <f t="shared" si="2"/>
        <v>310.7101090909091</v>
      </c>
    </row>
    <row r="49" spans="1:10" ht="15" customHeight="1" x14ac:dyDescent="0.25">
      <c r="A49" s="17">
        <v>7</v>
      </c>
      <c r="B49" s="95" t="s">
        <v>54</v>
      </c>
      <c r="C49" s="95"/>
      <c r="D49" s="95"/>
      <c r="E49" s="95"/>
      <c r="F49" s="95"/>
      <c r="G49" s="95"/>
      <c r="H49" s="23">
        <v>0.03</v>
      </c>
      <c r="I49" s="24">
        <f t="shared" si="2"/>
        <v>116.51629090909091</v>
      </c>
    </row>
    <row r="50" spans="1:10" ht="15" customHeight="1" x14ac:dyDescent="0.25">
      <c r="A50" s="17">
        <v>8</v>
      </c>
      <c r="B50" s="95" t="s">
        <v>55</v>
      </c>
      <c r="C50" s="95"/>
      <c r="D50" s="95"/>
      <c r="E50" s="95"/>
      <c r="F50" s="95"/>
      <c r="G50" s="95"/>
      <c r="H50" s="23">
        <v>6.0000000000000001E-3</v>
      </c>
      <c r="I50" s="24">
        <f t="shared" si="2"/>
        <v>23.303258181818183</v>
      </c>
    </row>
    <row r="51" spans="1:10" s="28" customFormat="1" ht="15" customHeight="1" x14ac:dyDescent="0.25">
      <c r="A51" s="113" t="s">
        <v>56</v>
      </c>
      <c r="B51" s="113"/>
      <c r="C51" s="113"/>
      <c r="D51" s="113"/>
      <c r="E51" s="113"/>
      <c r="F51" s="113"/>
      <c r="G51" s="113"/>
      <c r="H51" s="25">
        <f>SUM(H43:H50)</f>
        <v>0.3680000000000001</v>
      </c>
      <c r="I51" s="26">
        <f>SUM(I43:I50)</f>
        <v>1429.2665018181817</v>
      </c>
      <c r="J51" s="27"/>
    </row>
    <row r="52" spans="1:10" ht="15" customHeight="1" x14ac:dyDescent="0.25">
      <c r="A52" s="123" t="s">
        <v>57</v>
      </c>
      <c r="B52" s="123"/>
      <c r="C52" s="123"/>
      <c r="D52" s="123"/>
      <c r="E52" s="123"/>
      <c r="F52" s="123"/>
      <c r="G52" s="123"/>
      <c r="H52" s="123"/>
      <c r="I52" s="123"/>
    </row>
    <row r="53" spans="1:10" ht="30.75" customHeight="1" x14ac:dyDescent="0.25">
      <c r="A53" s="127" t="s">
        <v>58</v>
      </c>
      <c r="B53" s="127"/>
      <c r="C53" s="127"/>
      <c r="D53" s="127"/>
      <c r="E53" s="127"/>
      <c r="F53" s="127"/>
      <c r="G53" s="127"/>
      <c r="H53" s="127"/>
      <c r="I53" s="127"/>
    </row>
    <row r="54" spans="1:10" ht="33.75" customHeight="1" x14ac:dyDescent="0.25">
      <c r="A54" s="22" t="s">
        <v>59</v>
      </c>
      <c r="B54" s="116" t="s">
        <v>60</v>
      </c>
      <c r="C54" s="116"/>
      <c r="D54" s="116"/>
      <c r="E54" s="116"/>
      <c r="F54" s="116"/>
      <c r="G54" s="116"/>
      <c r="H54" s="22" t="s">
        <v>36</v>
      </c>
      <c r="I54" s="22" t="s">
        <v>37</v>
      </c>
    </row>
    <row r="55" spans="1:10" ht="15" customHeight="1" x14ac:dyDescent="0.25">
      <c r="A55" s="17">
        <v>1</v>
      </c>
      <c r="B55" s="95" t="s">
        <v>61</v>
      </c>
      <c r="C55" s="95"/>
      <c r="D55" s="95"/>
      <c r="E55" s="95"/>
      <c r="F55" s="95"/>
      <c r="G55" s="95"/>
      <c r="H55" s="23">
        <v>0.119314</v>
      </c>
      <c r="I55" s="24">
        <f t="shared" ref="I55:I62" si="3">$I$40*H55</f>
        <v>463.40082445090911</v>
      </c>
    </row>
    <row r="56" spans="1:10" ht="15" customHeight="1" x14ac:dyDescent="0.25">
      <c r="A56" s="17">
        <v>2</v>
      </c>
      <c r="B56" s="95" t="s">
        <v>62</v>
      </c>
      <c r="C56" s="95"/>
      <c r="D56" s="95"/>
      <c r="E56" s="95"/>
      <c r="F56" s="95"/>
      <c r="G56" s="95"/>
      <c r="H56" s="23">
        <v>2.0479000000000001E-2</v>
      </c>
      <c r="I56" s="24">
        <f t="shared" si="3"/>
        <v>79.537904050909091</v>
      </c>
    </row>
    <row r="57" spans="1:10" ht="15" customHeight="1" x14ac:dyDescent="0.25">
      <c r="A57" s="17">
        <v>3</v>
      </c>
      <c r="B57" s="95" t="s">
        <v>63</v>
      </c>
      <c r="C57" s="95"/>
      <c r="D57" s="95"/>
      <c r="E57" s="95"/>
      <c r="F57" s="95"/>
      <c r="G57" s="95"/>
      <c r="H57" s="23">
        <v>1.2123E-2</v>
      </c>
      <c r="I57" s="24">
        <f t="shared" si="3"/>
        <v>47.084233156363638</v>
      </c>
    </row>
    <row r="58" spans="1:10" ht="15" customHeight="1" x14ac:dyDescent="0.25">
      <c r="A58" s="17">
        <v>4</v>
      </c>
      <c r="B58" s="95" t="s">
        <v>64</v>
      </c>
      <c r="C58" s="95"/>
      <c r="D58" s="95"/>
      <c r="E58" s="95"/>
      <c r="F58" s="95"/>
      <c r="G58" s="95"/>
      <c r="H58" s="23">
        <v>1.1436E-2</v>
      </c>
      <c r="I58" s="24">
        <f t="shared" si="3"/>
        <v>44.416010094545456</v>
      </c>
    </row>
    <row r="59" spans="1:10" ht="15" customHeight="1" x14ac:dyDescent="0.25">
      <c r="A59" s="17">
        <v>5</v>
      </c>
      <c r="B59" s="95" t="s">
        <v>65</v>
      </c>
      <c r="C59" s="95"/>
      <c r="D59" s="95"/>
      <c r="E59" s="95"/>
      <c r="F59" s="95"/>
      <c r="G59" s="95"/>
      <c r="H59" s="23">
        <v>1.74E-4</v>
      </c>
      <c r="I59" s="24">
        <f t="shared" si="3"/>
        <v>0.67579448727272728</v>
      </c>
    </row>
    <row r="60" spans="1:10" ht="15" customHeight="1" x14ac:dyDescent="0.25">
      <c r="A60" s="17">
        <v>6</v>
      </c>
      <c r="B60" s="95" t="s">
        <v>66</v>
      </c>
      <c r="C60" s="95"/>
      <c r="D60" s="95"/>
      <c r="E60" s="95"/>
      <c r="F60" s="95"/>
      <c r="G60" s="95"/>
      <c r="H60" s="23">
        <v>4.4200000000000001E-4</v>
      </c>
      <c r="I60" s="24">
        <f t="shared" si="3"/>
        <v>1.7166733527272728</v>
      </c>
    </row>
    <row r="61" spans="1:10" ht="15" customHeight="1" x14ac:dyDescent="0.25">
      <c r="A61" s="17">
        <v>7</v>
      </c>
      <c r="B61" s="95" t="s">
        <v>67</v>
      </c>
      <c r="C61" s="95"/>
      <c r="D61" s="95"/>
      <c r="E61" s="95"/>
      <c r="F61" s="95"/>
      <c r="G61" s="95"/>
      <c r="H61" s="23">
        <v>1.85E-4</v>
      </c>
      <c r="I61" s="24">
        <f t="shared" si="3"/>
        <v>0.71851712727272732</v>
      </c>
    </row>
    <row r="62" spans="1:10" ht="15" customHeight="1" x14ac:dyDescent="0.25">
      <c r="A62" s="17">
        <v>8</v>
      </c>
      <c r="B62" s="95" t="s">
        <v>68</v>
      </c>
      <c r="C62" s="95"/>
      <c r="D62" s="95"/>
      <c r="E62" s="95"/>
      <c r="F62" s="95"/>
      <c r="G62" s="95"/>
      <c r="H62" s="23">
        <v>9.0789999999999996E-2</v>
      </c>
      <c r="I62" s="24">
        <f t="shared" si="3"/>
        <v>352.61713505454543</v>
      </c>
    </row>
    <row r="63" spans="1:10" s="28" customFormat="1" ht="15" customHeight="1" x14ac:dyDescent="0.25">
      <c r="A63" s="113" t="s">
        <v>69</v>
      </c>
      <c r="B63" s="113"/>
      <c r="C63" s="113"/>
      <c r="D63" s="113"/>
      <c r="E63" s="113"/>
      <c r="F63" s="113"/>
      <c r="G63" s="113"/>
      <c r="H63" s="25">
        <f>SUM(H55:H62)</f>
        <v>0.25494299999999998</v>
      </c>
      <c r="I63" s="26">
        <f>SUM(I55:I62)</f>
        <v>990.1670917745455</v>
      </c>
      <c r="J63" s="27"/>
    </row>
    <row r="64" spans="1:10" ht="11.25" customHeight="1" x14ac:dyDescent="0.25">
      <c r="A64" s="29" t="s">
        <v>70</v>
      </c>
      <c r="B64" s="114" t="s">
        <v>71</v>
      </c>
      <c r="C64" s="114"/>
      <c r="D64" s="114"/>
      <c r="E64" s="114"/>
      <c r="F64" s="114"/>
      <c r="G64" s="114"/>
      <c r="H64" s="114"/>
      <c r="I64" s="114"/>
    </row>
    <row r="65" spans="1:11" ht="15" customHeight="1" x14ac:dyDescent="0.25">
      <c r="A65" s="29" t="s">
        <v>72</v>
      </c>
      <c r="B65" s="126" t="s">
        <v>73</v>
      </c>
      <c r="C65" s="126"/>
      <c r="D65" s="126"/>
      <c r="E65" s="126"/>
      <c r="F65" s="126"/>
      <c r="G65" s="126"/>
      <c r="H65" s="126"/>
      <c r="I65" s="126"/>
    </row>
    <row r="66" spans="1:11" ht="33.75" customHeight="1" x14ac:dyDescent="0.25">
      <c r="A66" s="22" t="s">
        <v>74</v>
      </c>
      <c r="B66" s="116" t="s">
        <v>75</v>
      </c>
      <c r="C66" s="116"/>
      <c r="D66" s="116"/>
      <c r="E66" s="116"/>
      <c r="F66" s="116"/>
      <c r="G66" s="116"/>
      <c r="H66" s="22" t="s">
        <v>36</v>
      </c>
      <c r="I66" s="22" t="s">
        <v>37</v>
      </c>
    </row>
    <row r="67" spans="1:11" ht="15" customHeight="1" x14ac:dyDescent="0.25">
      <c r="A67" s="17">
        <v>1</v>
      </c>
      <c r="B67" s="95" t="s">
        <v>76</v>
      </c>
      <c r="C67" s="95"/>
      <c r="D67" s="95"/>
      <c r="E67" s="95"/>
      <c r="F67" s="95"/>
      <c r="G67" s="95"/>
      <c r="H67" s="23">
        <v>2.3626999999999999E-2</v>
      </c>
      <c r="I67" s="24">
        <f>$I$40*H67</f>
        <v>91.764346843636361</v>
      </c>
    </row>
    <row r="68" spans="1:11" ht="15" customHeight="1" x14ac:dyDescent="0.25">
      <c r="A68" s="17">
        <v>2</v>
      </c>
      <c r="B68" s="95" t="s">
        <v>77</v>
      </c>
      <c r="C68" s="95"/>
      <c r="D68" s="95"/>
      <c r="E68" s="95"/>
      <c r="F68" s="95"/>
      <c r="G68" s="95"/>
      <c r="H68" s="23">
        <v>1.717E-3</v>
      </c>
      <c r="I68" s="24">
        <f>$I$40*H68</f>
        <v>6.6686157163636368</v>
      </c>
    </row>
    <row r="69" spans="1:11" ht="15" customHeight="1" x14ac:dyDescent="0.25">
      <c r="A69" s="17">
        <v>3</v>
      </c>
      <c r="B69" s="95" t="s">
        <v>78</v>
      </c>
      <c r="C69" s="95"/>
      <c r="D69" s="95"/>
      <c r="E69" s="95"/>
      <c r="F69" s="95"/>
      <c r="G69" s="95"/>
      <c r="H69" s="23">
        <v>9.4509999999999993E-3</v>
      </c>
      <c r="I69" s="24">
        <f>$I$40*H69</f>
        <v>36.706515512727272</v>
      </c>
    </row>
    <row r="70" spans="1:11" s="28" customFormat="1" ht="15" customHeight="1" x14ac:dyDescent="0.25">
      <c r="A70" s="113" t="s">
        <v>79</v>
      </c>
      <c r="B70" s="113"/>
      <c r="C70" s="113"/>
      <c r="D70" s="113"/>
      <c r="E70" s="113"/>
      <c r="F70" s="113"/>
      <c r="G70" s="113"/>
      <c r="H70" s="25">
        <f>SUM(H67:H69)</f>
        <v>3.4795E-2</v>
      </c>
      <c r="I70" s="26">
        <f>SUM(I67:I69)</f>
        <v>135.13947807272726</v>
      </c>
      <c r="J70" s="27"/>
    </row>
    <row r="71" spans="1:11" ht="4.5" customHeight="1" x14ac:dyDescent="0.25"/>
    <row r="72" spans="1:11" ht="33.75" customHeight="1" x14ac:dyDescent="0.25">
      <c r="A72" s="22" t="s">
        <v>80</v>
      </c>
      <c r="B72" s="116" t="s">
        <v>81</v>
      </c>
      <c r="C72" s="116"/>
      <c r="D72" s="116"/>
      <c r="E72" s="116"/>
      <c r="F72" s="116"/>
      <c r="G72" s="116"/>
      <c r="H72" s="22" t="s">
        <v>36</v>
      </c>
      <c r="I72" s="22" t="s">
        <v>37</v>
      </c>
    </row>
    <row r="73" spans="1:11" ht="15" customHeight="1" x14ac:dyDescent="0.25">
      <c r="A73" s="17">
        <v>1</v>
      </c>
      <c r="B73" s="95" t="s">
        <v>82</v>
      </c>
      <c r="C73" s="95"/>
      <c r="D73" s="95"/>
      <c r="E73" s="95"/>
      <c r="F73" s="95"/>
      <c r="G73" s="95"/>
      <c r="H73" s="23">
        <f>(H51*H63)</f>
        <v>9.3819024000000015E-2</v>
      </c>
      <c r="I73" s="24">
        <f>$I$40*H73</f>
        <v>364.3814897730328</v>
      </c>
    </row>
    <row r="74" spans="1:11" s="28" customFormat="1" ht="15" customHeight="1" x14ac:dyDescent="0.25">
      <c r="A74" s="113" t="s">
        <v>83</v>
      </c>
      <c r="B74" s="113"/>
      <c r="C74" s="113"/>
      <c r="D74" s="113"/>
      <c r="E74" s="113"/>
      <c r="F74" s="113"/>
      <c r="G74" s="113"/>
      <c r="H74" s="25">
        <f>SUM(H73:H73)</f>
        <v>9.3819024000000015E-2</v>
      </c>
      <c r="I74" s="26">
        <f>I73</f>
        <v>364.3814897730328</v>
      </c>
      <c r="J74" s="27"/>
      <c r="K74" s="30"/>
    </row>
    <row r="75" spans="1:11" ht="4.5" customHeight="1" x14ac:dyDescent="0.25">
      <c r="J75" s="31"/>
    </row>
    <row r="76" spans="1:11" s="28" customFormat="1" ht="12" customHeight="1" x14ac:dyDescent="0.25">
      <c r="A76" s="125" t="s">
        <v>84</v>
      </c>
      <c r="B76" s="125"/>
      <c r="C76" s="125"/>
      <c r="D76" s="125"/>
      <c r="E76" s="125"/>
      <c r="F76" s="125"/>
      <c r="G76" s="125"/>
      <c r="H76" s="32">
        <f>H51+H63+H70+H74</f>
        <v>0.75155702400000002</v>
      </c>
      <c r="I76" s="33">
        <f>I51+I63+I70+I74</f>
        <v>2918.9545614384874</v>
      </c>
      <c r="J76" s="27"/>
    </row>
    <row r="77" spans="1:11" ht="4.5" customHeight="1" x14ac:dyDescent="0.25"/>
    <row r="78" spans="1:11" ht="33.75" customHeight="1" x14ac:dyDescent="0.25">
      <c r="A78" s="22" t="s">
        <v>85</v>
      </c>
      <c r="B78" s="116" t="s">
        <v>86</v>
      </c>
      <c r="C78" s="116"/>
      <c r="D78" s="116"/>
      <c r="E78" s="116"/>
      <c r="F78" s="116"/>
      <c r="G78" s="116"/>
      <c r="H78" s="22" t="s">
        <v>36</v>
      </c>
      <c r="I78" s="22" t="s">
        <v>37</v>
      </c>
    </row>
    <row r="79" spans="1:11" ht="15" customHeight="1" x14ac:dyDescent="0.25">
      <c r="A79" s="17">
        <v>1</v>
      </c>
      <c r="B79" s="95" t="s">
        <v>21</v>
      </c>
      <c r="C79" s="95"/>
      <c r="D79" s="95"/>
      <c r="E79" s="95"/>
      <c r="F79" s="95"/>
      <c r="G79" s="95"/>
      <c r="H79" s="23">
        <f>I79/$I$40</f>
        <v>0</v>
      </c>
      <c r="I79" s="24">
        <f>I96</f>
        <v>0</v>
      </c>
    </row>
    <row r="80" spans="1:11" ht="15" customHeight="1" x14ac:dyDescent="0.25">
      <c r="A80" s="17">
        <v>2</v>
      </c>
      <c r="B80" s="95" t="s">
        <v>22</v>
      </c>
      <c r="C80" s="95"/>
      <c r="D80" s="95"/>
      <c r="E80" s="95"/>
      <c r="F80" s="95"/>
      <c r="G80" s="95"/>
      <c r="H80" s="23">
        <f>I80/$I$40</f>
        <v>0</v>
      </c>
      <c r="I80" s="24">
        <f>I92</f>
        <v>0</v>
      </c>
    </row>
    <row r="81" spans="1:10" ht="15" customHeight="1" x14ac:dyDescent="0.25">
      <c r="A81" s="17">
        <v>3</v>
      </c>
      <c r="B81" s="95" t="s">
        <v>87</v>
      </c>
      <c r="C81" s="95"/>
      <c r="D81" s="95"/>
      <c r="E81" s="95"/>
      <c r="F81" s="95"/>
      <c r="G81" s="95"/>
      <c r="H81" s="23">
        <f>I81/$I$40</f>
        <v>0</v>
      </c>
      <c r="I81" s="24">
        <f>I88</f>
        <v>0</v>
      </c>
    </row>
    <row r="82" spans="1:10" ht="15" customHeight="1" x14ac:dyDescent="0.25">
      <c r="A82" s="17">
        <v>4</v>
      </c>
      <c r="B82" s="95" t="s">
        <v>88</v>
      </c>
      <c r="C82" s="95"/>
      <c r="D82" s="95"/>
      <c r="E82" s="95"/>
      <c r="F82" s="95"/>
      <c r="G82" s="95"/>
      <c r="H82" s="23">
        <f>I82/$I$40</f>
        <v>0</v>
      </c>
      <c r="I82" s="24">
        <f>IF(I26="Não aplicável",0,((I10/H10)*1.5*I26))</f>
        <v>0</v>
      </c>
    </row>
    <row r="83" spans="1:10" ht="15" customHeight="1" x14ac:dyDescent="0.25">
      <c r="A83" s="17">
        <v>5</v>
      </c>
      <c r="B83" s="95" t="s">
        <v>89</v>
      </c>
      <c r="C83" s="95"/>
      <c r="D83" s="95"/>
      <c r="E83" s="95"/>
      <c r="F83" s="95"/>
      <c r="G83" s="95"/>
      <c r="H83" s="23">
        <f>I83/$I$40</f>
        <v>0</v>
      </c>
      <c r="I83" s="24">
        <f>IF(I21="Não aplicável",0,I21)</f>
        <v>0</v>
      </c>
    </row>
    <row r="84" spans="1:10" ht="15" customHeight="1" x14ac:dyDescent="0.25">
      <c r="A84" s="113" t="s">
        <v>90</v>
      </c>
      <c r="B84" s="113"/>
      <c r="C84" s="113"/>
      <c r="D84" s="113"/>
      <c r="E84" s="113"/>
      <c r="F84" s="113"/>
      <c r="G84" s="113"/>
      <c r="H84" s="25">
        <f>SUM(H79:H83)</f>
        <v>0</v>
      </c>
      <c r="I84" s="26">
        <f>SUM(I79:I83)</f>
        <v>0</v>
      </c>
      <c r="J84" s="34"/>
    </row>
    <row r="85" spans="1:10" ht="18" customHeight="1" x14ac:dyDescent="0.25">
      <c r="A85" s="29" t="s">
        <v>91</v>
      </c>
      <c r="B85" s="123" t="s">
        <v>92</v>
      </c>
      <c r="C85" s="123"/>
      <c r="D85" s="123"/>
      <c r="E85" s="123"/>
      <c r="F85" s="123"/>
      <c r="G85" s="123"/>
      <c r="H85" s="35"/>
      <c r="I85" s="36"/>
    </row>
    <row r="86" spans="1:10" ht="15" customHeight="1" x14ac:dyDescent="0.25">
      <c r="A86" s="108" t="s">
        <v>93</v>
      </c>
      <c r="B86" s="108"/>
      <c r="C86" s="108"/>
      <c r="D86" s="108"/>
      <c r="E86" s="108"/>
      <c r="F86" s="108"/>
      <c r="G86" s="108"/>
      <c r="H86" s="108"/>
      <c r="I86" s="108"/>
    </row>
    <row r="87" spans="1:10" ht="24" customHeight="1" x14ac:dyDescent="0.25">
      <c r="A87" s="109" t="s">
        <v>94</v>
      </c>
      <c r="B87" s="109"/>
      <c r="C87" s="17" t="s">
        <v>95</v>
      </c>
      <c r="D87" s="17" t="s">
        <v>96</v>
      </c>
      <c r="E87" s="17" t="s">
        <v>97</v>
      </c>
      <c r="F87" s="17" t="s">
        <v>98</v>
      </c>
      <c r="G87" s="17" t="s">
        <v>99</v>
      </c>
      <c r="H87" s="23" t="s">
        <v>100</v>
      </c>
      <c r="I87" s="24" t="s">
        <v>101</v>
      </c>
    </row>
    <row r="88" spans="1:10" ht="15" customHeight="1" x14ac:dyDescent="0.25">
      <c r="A88" s="124">
        <f>I12</f>
        <v>0</v>
      </c>
      <c r="B88" s="124"/>
      <c r="C88" s="17">
        <f>I13</f>
        <v>26</v>
      </c>
      <c r="D88" s="17">
        <v>2</v>
      </c>
      <c r="E88" s="37">
        <f>A88*C88*D88</f>
        <v>0</v>
      </c>
      <c r="F88" s="37">
        <f>I31</f>
        <v>3238.6363636363635</v>
      </c>
      <c r="G88" s="38">
        <f>I14</f>
        <v>0</v>
      </c>
      <c r="H88" s="37">
        <f>F88*G88</f>
        <v>0</v>
      </c>
      <c r="I88" s="24">
        <f>IF((E88-H88)&gt;0,E88-H88,0)</f>
        <v>0</v>
      </c>
    </row>
    <row r="89" spans="1:10" ht="3.75" customHeight="1" x14ac:dyDescent="0.25">
      <c r="A89" s="39"/>
      <c r="E89" s="34"/>
      <c r="F89" s="34"/>
      <c r="G89" s="40"/>
      <c r="H89" s="34"/>
      <c r="I89" s="41"/>
    </row>
    <row r="90" spans="1:10" ht="15" customHeight="1" x14ac:dyDescent="0.25">
      <c r="A90" s="108" t="s">
        <v>102</v>
      </c>
      <c r="B90" s="108"/>
      <c r="C90" s="108"/>
      <c r="D90" s="108"/>
      <c r="E90" s="108"/>
      <c r="F90" s="108"/>
      <c r="G90" s="108"/>
      <c r="H90" s="108"/>
      <c r="I90" s="108"/>
    </row>
    <row r="91" spans="1:10" ht="23.25" customHeight="1" x14ac:dyDescent="0.25">
      <c r="A91" s="109" t="s">
        <v>94</v>
      </c>
      <c r="B91" s="109"/>
      <c r="C91" s="17" t="s">
        <v>103</v>
      </c>
      <c r="D91" s="17" t="s">
        <v>96</v>
      </c>
      <c r="E91" s="17" t="s">
        <v>97</v>
      </c>
      <c r="F91" s="17" t="s">
        <v>98</v>
      </c>
      <c r="G91" s="17" t="s">
        <v>99</v>
      </c>
      <c r="H91" s="23" t="s">
        <v>100</v>
      </c>
      <c r="I91" s="24" t="s">
        <v>101</v>
      </c>
    </row>
    <row r="92" spans="1:10" ht="15" customHeight="1" x14ac:dyDescent="0.25">
      <c r="A92" s="122">
        <f>I18</f>
        <v>0</v>
      </c>
      <c r="B92" s="122"/>
      <c r="C92" s="42">
        <f>I19</f>
        <v>1</v>
      </c>
      <c r="D92" s="17">
        <v>1</v>
      </c>
      <c r="E92" s="37">
        <f>A92*C92*D92</f>
        <v>0</v>
      </c>
      <c r="F92" s="37">
        <f>E92</f>
        <v>0</v>
      </c>
      <c r="G92" s="43">
        <f>I20</f>
        <v>0</v>
      </c>
      <c r="H92" s="37">
        <f>F92*G92</f>
        <v>0</v>
      </c>
      <c r="I92" s="24">
        <f>E92-H92</f>
        <v>0</v>
      </c>
    </row>
    <row r="93" spans="1:10" ht="4.5" customHeight="1" x14ac:dyDescent="0.25">
      <c r="A93" s="44"/>
      <c r="B93" s="44"/>
      <c r="C93" s="44"/>
      <c r="D93" s="44"/>
      <c r="E93" s="27"/>
      <c r="F93" s="27"/>
      <c r="G93" s="45"/>
      <c r="H93" s="27"/>
      <c r="I93" s="46"/>
    </row>
    <row r="94" spans="1:10" ht="15" customHeight="1" x14ac:dyDescent="0.25">
      <c r="A94" s="108" t="s">
        <v>104</v>
      </c>
      <c r="B94" s="108"/>
      <c r="C94" s="108"/>
      <c r="D94" s="108"/>
      <c r="E94" s="108"/>
      <c r="F94" s="108"/>
      <c r="G94" s="108"/>
      <c r="H94" s="108"/>
      <c r="I94" s="108"/>
    </row>
    <row r="95" spans="1:10" ht="23.25" customHeight="1" x14ac:dyDescent="0.25">
      <c r="A95" s="109" t="s">
        <v>94</v>
      </c>
      <c r="B95" s="109"/>
      <c r="C95" s="17" t="s">
        <v>103</v>
      </c>
      <c r="D95" s="17" t="s">
        <v>96</v>
      </c>
      <c r="E95" s="17" t="s">
        <v>97</v>
      </c>
      <c r="F95" s="17" t="s">
        <v>98</v>
      </c>
      <c r="G95" s="17" t="s">
        <v>99</v>
      </c>
      <c r="H95" s="23" t="str">
        <f>H87</f>
        <v>Valor desconto</v>
      </c>
      <c r="I95" s="24" t="s">
        <v>101</v>
      </c>
    </row>
    <row r="96" spans="1:10" ht="15" customHeight="1" x14ac:dyDescent="0.25">
      <c r="A96" s="122">
        <f>I15</f>
        <v>0</v>
      </c>
      <c r="B96" s="122"/>
      <c r="C96" s="42">
        <f>I16</f>
        <v>26</v>
      </c>
      <c r="D96" s="17">
        <v>1</v>
      </c>
      <c r="E96" s="37">
        <f>A96*C96*D96</f>
        <v>0</v>
      </c>
      <c r="F96" s="37">
        <f>E96</f>
        <v>0</v>
      </c>
      <c r="G96" s="43">
        <f>I17</f>
        <v>0</v>
      </c>
      <c r="H96" s="37">
        <f>F96*G96</f>
        <v>0</v>
      </c>
      <c r="I96" s="24">
        <f>E96-H96</f>
        <v>0</v>
      </c>
    </row>
    <row r="97" spans="1:12" ht="4.5" customHeight="1" x14ac:dyDescent="0.25"/>
    <row r="98" spans="1:12" ht="12" customHeight="1" x14ac:dyDescent="0.25">
      <c r="A98" s="96" t="s">
        <v>105</v>
      </c>
      <c r="B98" s="96"/>
      <c r="C98" s="96"/>
      <c r="D98" s="96"/>
      <c r="E98" s="96"/>
      <c r="F98" s="96"/>
      <c r="G98" s="96"/>
      <c r="H98" s="47">
        <f>H40+H76+H84</f>
        <v>1.7515570239999998</v>
      </c>
      <c r="I98" s="48">
        <f>I40+I76+I84</f>
        <v>6802.8309250748516</v>
      </c>
      <c r="J98" s="34"/>
      <c r="L98" s="34"/>
    </row>
    <row r="99" spans="1:12" s="53" customFormat="1" ht="4.5" customHeight="1" x14ac:dyDescent="0.25">
      <c r="A99" s="49"/>
      <c r="B99" s="49"/>
      <c r="C99" s="49"/>
      <c r="D99" s="49"/>
      <c r="E99" s="49"/>
      <c r="F99" s="49"/>
      <c r="G99" s="49"/>
      <c r="H99" s="50"/>
      <c r="I99" s="51"/>
      <c r="J99" s="52"/>
      <c r="L99" s="52"/>
    </row>
    <row r="100" spans="1:12" ht="11.25" customHeight="1" x14ac:dyDescent="0.25">
      <c r="A100" s="94" t="s">
        <v>106</v>
      </c>
      <c r="B100" s="94"/>
      <c r="C100" s="94"/>
      <c r="D100" s="94"/>
      <c r="E100" s="94"/>
      <c r="F100" s="94"/>
      <c r="G100" s="94"/>
      <c r="H100" s="94"/>
      <c r="I100" s="94"/>
    </row>
    <row r="101" spans="1:12" ht="33.75" customHeight="1" x14ac:dyDescent="0.25">
      <c r="A101" s="22" t="s">
        <v>34</v>
      </c>
      <c r="B101" s="116" t="s">
        <v>107</v>
      </c>
      <c r="C101" s="116"/>
      <c r="D101" s="116"/>
      <c r="E101" s="116"/>
      <c r="F101" s="116"/>
      <c r="G101" s="116"/>
      <c r="H101" s="22" t="s">
        <v>36</v>
      </c>
      <c r="I101" s="22" t="s">
        <v>37</v>
      </c>
    </row>
    <row r="102" spans="1:12" ht="15" customHeight="1" x14ac:dyDescent="0.25">
      <c r="A102" s="17">
        <v>1</v>
      </c>
      <c r="B102" s="95" t="s">
        <v>108</v>
      </c>
      <c r="C102" s="95"/>
      <c r="D102" s="95"/>
      <c r="E102" s="95"/>
      <c r="F102" s="95"/>
      <c r="G102" s="95"/>
      <c r="H102" s="23">
        <f t="shared" ref="H102:H107" si="4">I102/$I$113</f>
        <v>0</v>
      </c>
      <c r="I102" s="24">
        <v>0</v>
      </c>
    </row>
    <row r="103" spans="1:12" ht="15" customHeight="1" x14ac:dyDescent="0.25">
      <c r="A103" s="17">
        <v>2</v>
      </c>
      <c r="B103" s="120" t="s">
        <v>109</v>
      </c>
      <c r="C103" s="120"/>
      <c r="D103" s="120"/>
      <c r="E103" s="120"/>
      <c r="F103" s="120"/>
      <c r="G103" s="120"/>
      <c r="H103" s="23">
        <f t="shared" si="4"/>
        <v>0</v>
      </c>
      <c r="I103" s="24">
        <v>0</v>
      </c>
    </row>
    <row r="104" spans="1:12" ht="15" customHeight="1" x14ac:dyDescent="0.25">
      <c r="A104" s="17">
        <v>3</v>
      </c>
      <c r="B104" s="95" t="s">
        <v>110</v>
      </c>
      <c r="C104" s="95"/>
      <c r="D104" s="95"/>
      <c r="E104" s="95"/>
      <c r="F104" s="95"/>
      <c r="G104" s="95"/>
      <c r="H104" s="23">
        <f t="shared" si="4"/>
        <v>0</v>
      </c>
      <c r="I104" s="24">
        <v>0</v>
      </c>
    </row>
    <row r="105" spans="1:12" ht="15" customHeight="1" x14ac:dyDescent="0.25">
      <c r="A105" s="17">
        <v>4</v>
      </c>
      <c r="B105" s="120" t="s">
        <v>111</v>
      </c>
      <c r="C105" s="120"/>
      <c r="D105" s="120"/>
      <c r="E105" s="120"/>
      <c r="F105" s="120"/>
      <c r="G105" s="120"/>
      <c r="H105" s="23">
        <f t="shared" si="4"/>
        <v>0</v>
      </c>
      <c r="I105" s="24">
        <f>IF(F111=20%,G111,0)</f>
        <v>0</v>
      </c>
    </row>
    <row r="106" spans="1:12" ht="15" customHeight="1" x14ac:dyDescent="0.25">
      <c r="A106" s="17">
        <v>5</v>
      </c>
      <c r="B106" s="95" t="s">
        <v>112</v>
      </c>
      <c r="C106" s="95"/>
      <c r="D106" s="95"/>
      <c r="E106" s="95"/>
      <c r="F106" s="95"/>
      <c r="G106" s="95"/>
      <c r="H106" s="23">
        <f t="shared" si="4"/>
        <v>0</v>
      </c>
      <c r="I106" s="24">
        <v>0</v>
      </c>
    </row>
    <row r="107" spans="1:12" ht="15" customHeight="1" x14ac:dyDescent="0.25">
      <c r="A107" s="17">
        <v>6</v>
      </c>
      <c r="B107" s="95" t="s">
        <v>113</v>
      </c>
      <c r="C107" s="95"/>
      <c r="D107" s="95"/>
      <c r="E107" s="95"/>
      <c r="F107" s="95"/>
      <c r="G107" s="95"/>
      <c r="H107" s="23">
        <f t="shared" si="4"/>
        <v>0</v>
      </c>
      <c r="I107" s="24">
        <v>0</v>
      </c>
    </row>
    <row r="108" spans="1:12" ht="15" customHeight="1" x14ac:dyDescent="0.25">
      <c r="A108" s="113" t="s">
        <v>114</v>
      </c>
      <c r="B108" s="113"/>
      <c r="C108" s="113"/>
      <c r="D108" s="113"/>
      <c r="E108" s="113"/>
      <c r="F108" s="113"/>
      <c r="G108" s="113"/>
      <c r="H108" s="25">
        <f>H102+H103+H104+H105+H106+H107</f>
        <v>0</v>
      </c>
      <c r="I108" s="54">
        <f>SUM(I102:I107)</f>
        <v>0</v>
      </c>
      <c r="J108" s="34"/>
    </row>
    <row r="109" spans="1:12" ht="30" customHeight="1" x14ac:dyDescent="0.25">
      <c r="B109" s="114" t="s">
        <v>115</v>
      </c>
      <c r="C109" s="114"/>
      <c r="D109" s="114"/>
      <c r="E109" s="114"/>
      <c r="F109" s="114"/>
      <c r="G109" s="114"/>
      <c r="H109" s="114"/>
      <c r="I109" s="114"/>
    </row>
    <row r="110" spans="1:12" ht="5.25" customHeight="1" x14ac:dyDescent="0.25"/>
    <row r="111" spans="1:12" ht="48.75" customHeight="1" x14ac:dyDescent="0.25">
      <c r="A111" s="121" t="s">
        <v>116</v>
      </c>
      <c r="B111" s="121"/>
      <c r="C111" s="121"/>
      <c r="D111" s="121"/>
      <c r="E111" s="121"/>
      <c r="F111" s="55">
        <f>I27</f>
        <v>0.1</v>
      </c>
      <c r="G111" s="56">
        <f>I113*F111</f>
        <v>680.28309250748498</v>
      </c>
      <c r="H111" s="57" t="s">
        <v>117</v>
      </c>
      <c r="I111" s="58">
        <f>I81</f>
        <v>0</v>
      </c>
    </row>
    <row r="112" spans="1:12" s="61" customFormat="1" ht="16.5" customHeight="1" x14ac:dyDescent="0.25">
      <c r="A112" s="118" t="s">
        <v>118</v>
      </c>
      <c r="B112" s="118"/>
      <c r="C112" s="57" t="s">
        <v>119</v>
      </c>
      <c r="D112" s="57" t="s">
        <v>120</v>
      </c>
      <c r="E112" s="57" t="s">
        <v>121</v>
      </c>
      <c r="F112" s="57" t="s">
        <v>122</v>
      </c>
      <c r="G112" s="57" t="s">
        <v>123</v>
      </c>
      <c r="H112" s="57" t="s">
        <v>124</v>
      </c>
      <c r="I112" s="59" t="s">
        <v>125</v>
      </c>
      <c r="J112" s="60"/>
    </row>
    <row r="113" spans="1:12" ht="16.5" customHeight="1" x14ac:dyDescent="0.25">
      <c r="A113" s="115">
        <f>I40</f>
        <v>3883.8763636363637</v>
      </c>
      <c r="B113" s="115"/>
      <c r="C113" s="62">
        <f>I51</f>
        <v>1429.2665018181817</v>
      </c>
      <c r="D113" s="62">
        <f>I63</f>
        <v>990.1670917745455</v>
      </c>
      <c r="E113" s="62">
        <f>I70</f>
        <v>135.13947807272726</v>
      </c>
      <c r="F113" s="62">
        <f>I74</f>
        <v>364.3814897730328</v>
      </c>
      <c r="G113" s="62">
        <f>I84</f>
        <v>0</v>
      </c>
      <c r="H113" s="62">
        <f>A113+C113+D113+E113+F113+G113</f>
        <v>6802.8309250748498</v>
      </c>
      <c r="I113" s="62">
        <f>H113-I111</f>
        <v>6802.8309250748498</v>
      </c>
      <c r="J113" s="34"/>
    </row>
    <row r="114" spans="1:12" ht="4.5" customHeight="1" x14ac:dyDescent="0.25">
      <c r="A114" s="29"/>
      <c r="B114" s="119"/>
      <c r="C114" s="119"/>
      <c r="D114" s="119"/>
      <c r="E114" s="119"/>
      <c r="F114" s="119"/>
      <c r="G114" s="119"/>
      <c r="H114" s="119"/>
      <c r="I114" s="119"/>
    </row>
    <row r="115" spans="1:12" ht="33.75" customHeight="1" x14ac:dyDescent="0.25">
      <c r="A115" s="22" t="s">
        <v>46</v>
      </c>
      <c r="B115" s="116" t="s">
        <v>126</v>
      </c>
      <c r="C115" s="116"/>
      <c r="D115" s="116"/>
      <c r="E115" s="116"/>
      <c r="F115" s="116"/>
      <c r="G115" s="116"/>
      <c r="H115" s="22" t="s">
        <v>36</v>
      </c>
      <c r="I115" s="22" t="s">
        <v>37</v>
      </c>
    </row>
    <row r="116" spans="1:12" ht="15" customHeight="1" x14ac:dyDescent="0.25">
      <c r="A116" s="17">
        <v>1</v>
      </c>
      <c r="B116" s="95" t="s">
        <v>127</v>
      </c>
      <c r="C116" s="95"/>
      <c r="D116" s="95"/>
      <c r="E116" s="95"/>
      <c r="F116" s="95"/>
      <c r="G116" s="95"/>
      <c r="H116" s="23">
        <v>0.05</v>
      </c>
      <c r="I116" s="24">
        <f>H116*I126</f>
        <v>340.14154625374249</v>
      </c>
    </row>
    <row r="117" spans="1:12" ht="15" customHeight="1" x14ac:dyDescent="0.25">
      <c r="A117" s="17">
        <v>2</v>
      </c>
      <c r="B117" s="95" t="s">
        <v>128</v>
      </c>
      <c r="C117" s="95"/>
      <c r="D117" s="95"/>
      <c r="E117" s="95"/>
      <c r="F117" s="95"/>
      <c r="G117" s="95"/>
      <c r="H117" s="23">
        <v>0.01</v>
      </c>
      <c r="I117" s="24">
        <f>H117*I126</f>
        <v>68.028309250748492</v>
      </c>
    </row>
    <row r="118" spans="1:12" ht="15" customHeight="1" x14ac:dyDescent="0.25">
      <c r="A118" s="113" t="s">
        <v>129</v>
      </c>
      <c r="B118" s="113"/>
      <c r="C118" s="113"/>
      <c r="D118" s="113"/>
      <c r="E118" s="113"/>
      <c r="F118" s="113"/>
      <c r="G118" s="113"/>
      <c r="H118" s="25">
        <f>H116+H117</f>
        <v>6.0000000000000005E-2</v>
      </c>
      <c r="I118" s="26">
        <f>SUM(I116:I117)</f>
        <v>408.16985550449101</v>
      </c>
    </row>
    <row r="119" spans="1:12" ht="4.5" customHeight="1" x14ac:dyDescent="0.25"/>
    <row r="120" spans="1:12" ht="33.75" customHeight="1" x14ac:dyDescent="0.25">
      <c r="A120" s="22" t="s">
        <v>59</v>
      </c>
      <c r="B120" s="116" t="s">
        <v>130</v>
      </c>
      <c r="C120" s="116"/>
      <c r="D120" s="116"/>
      <c r="E120" s="116"/>
      <c r="F120" s="116"/>
      <c r="G120" s="116"/>
      <c r="H120" s="22" t="s">
        <v>36</v>
      </c>
      <c r="I120" s="22" t="s">
        <v>37</v>
      </c>
    </row>
    <row r="121" spans="1:12" ht="15" customHeight="1" x14ac:dyDescent="0.25">
      <c r="A121" s="17">
        <v>1</v>
      </c>
      <c r="B121" s="95" t="s">
        <v>130</v>
      </c>
      <c r="C121" s="95"/>
      <c r="D121" s="95"/>
      <c r="E121" s="95"/>
      <c r="F121" s="95"/>
      <c r="G121" s="95"/>
      <c r="H121" s="23">
        <v>0.05</v>
      </c>
      <c r="I121" s="24">
        <f>H121*I126</f>
        <v>340.14154625374249</v>
      </c>
    </row>
    <row r="122" spans="1:12" ht="15" customHeight="1" x14ac:dyDescent="0.25">
      <c r="A122" s="113" t="s">
        <v>131</v>
      </c>
      <c r="B122" s="113"/>
      <c r="C122" s="113"/>
      <c r="D122" s="113"/>
      <c r="E122" s="113"/>
      <c r="F122" s="113"/>
      <c r="G122" s="113"/>
      <c r="H122" s="25">
        <f>H121</f>
        <v>0.05</v>
      </c>
      <c r="I122" s="26">
        <f>I121</f>
        <v>340.14154625374249</v>
      </c>
      <c r="J122" s="34"/>
      <c r="K122" s="34"/>
      <c r="L122" s="8"/>
    </row>
    <row r="123" spans="1:12" ht="4.5" customHeight="1" x14ac:dyDescent="0.25">
      <c r="A123" s="28"/>
      <c r="B123" s="28"/>
      <c r="C123" s="28"/>
      <c r="D123" s="28"/>
      <c r="E123" s="28"/>
      <c r="F123" s="28"/>
      <c r="G123" s="28"/>
      <c r="H123" s="35"/>
      <c r="I123" s="36"/>
    </row>
    <row r="124" spans="1:12" ht="39" customHeight="1" x14ac:dyDescent="0.25">
      <c r="A124" s="117" t="s">
        <v>132</v>
      </c>
      <c r="B124" s="117"/>
      <c r="C124" s="117"/>
      <c r="D124" s="117"/>
      <c r="E124" s="117"/>
      <c r="F124" s="55">
        <v>0.18</v>
      </c>
      <c r="G124" s="56">
        <f>I126*F124</f>
        <v>1224.5095665134729</v>
      </c>
      <c r="H124" s="57" t="s">
        <v>117</v>
      </c>
      <c r="I124" s="58">
        <f>I81</f>
        <v>0</v>
      </c>
      <c r="L124" s="8"/>
    </row>
    <row r="125" spans="1:12" s="61" customFormat="1" ht="16.5" customHeight="1" x14ac:dyDescent="0.25">
      <c r="A125" s="118" t="s">
        <v>118</v>
      </c>
      <c r="B125" s="118"/>
      <c r="C125" s="57" t="s">
        <v>119</v>
      </c>
      <c r="D125" s="57" t="s">
        <v>120</v>
      </c>
      <c r="E125" s="57" t="s">
        <v>121</v>
      </c>
      <c r="F125" s="57" t="s">
        <v>122</v>
      </c>
      <c r="G125" s="57" t="s">
        <v>123</v>
      </c>
      <c r="H125" s="57" t="s">
        <v>124</v>
      </c>
      <c r="I125" s="59" t="s">
        <v>125</v>
      </c>
      <c r="J125" s="60"/>
      <c r="L125" s="60"/>
    </row>
    <row r="126" spans="1:12" ht="16.5" customHeight="1" x14ac:dyDescent="0.25">
      <c r="A126" s="115">
        <f>I40</f>
        <v>3883.8763636363637</v>
      </c>
      <c r="B126" s="115"/>
      <c r="C126" s="62">
        <f>I51</f>
        <v>1429.2665018181817</v>
      </c>
      <c r="D126" s="62">
        <f>I63</f>
        <v>990.1670917745455</v>
      </c>
      <c r="E126" s="62">
        <f>I70</f>
        <v>135.13947807272726</v>
      </c>
      <c r="F126" s="62">
        <f>I74</f>
        <v>364.3814897730328</v>
      </c>
      <c r="G126" s="62">
        <f>I84</f>
        <v>0</v>
      </c>
      <c r="H126" s="62">
        <f>A126+C126+D126+E126+F126+G126</f>
        <v>6802.8309250748498</v>
      </c>
      <c r="I126" s="62">
        <f>H126-I124</f>
        <v>6802.8309250748498</v>
      </c>
      <c r="J126" s="34"/>
      <c r="L126" s="8"/>
    </row>
    <row r="127" spans="1:12" ht="4.5" customHeight="1" x14ac:dyDescent="0.25"/>
    <row r="128" spans="1:12" ht="12" customHeight="1" x14ac:dyDescent="0.25">
      <c r="A128" s="96" t="s">
        <v>133</v>
      </c>
      <c r="B128" s="96"/>
      <c r="C128" s="96"/>
      <c r="D128" s="96"/>
      <c r="E128" s="96"/>
      <c r="F128" s="96"/>
      <c r="G128" s="96"/>
      <c r="H128" s="47">
        <f>H108+H118+H122</f>
        <v>0.11000000000000001</v>
      </c>
      <c r="I128" s="48">
        <f>I108+I118+I122</f>
        <v>748.3114017582335</v>
      </c>
    </row>
    <row r="129" spans="1:10" ht="4.5" customHeight="1" x14ac:dyDescent="0.25"/>
    <row r="130" spans="1:10" ht="11.25" customHeight="1" x14ac:dyDescent="0.25">
      <c r="A130" s="94" t="s">
        <v>134</v>
      </c>
      <c r="B130" s="94"/>
      <c r="C130" s="94"/>
      <c r="D130" s="94"/>
      <c r="E130" s="94"/>
      <c r="F130" s="94"/>
      <c r="G130" s="94"/>
      <c r="H130" s="94"/>
      <c r="I130" s="94"/>
    </row>
    <row r="131" spans="1:10" ht="33.75" customHeight="1" x14ac:dyDescent="0.25">
      <c r="A131" s="22" t="s">
        <v>34</v>
      </c>
      <c r="B131" s="116" t="s">
        <v>135</v>
      </c>
      <c r="C131" s="116"/>
      <c r="D131" s="116"/>
      <c r="E131" s="116"/>
      <c r="F131" s="116"/>
      <c r="G131" s="116"/>
      <c r="H131" s="22" t="s">
        <v>36</v>
      </c>
      <c r="I131" s="22" t="s">
        <v>37</v>
      </c>
    </row>
    <row r="132" spans="1:10" ht="15" customHeight="1" x14ac:dyDescent="0.25">
      <c r="A132" s="17">
        <v>1</v>
      </c>
      <c r="B132" s="95" t="s">
        <v>136</v>
      </c>
      <c r="C132" s="95"/>
      <c r="D132" s="95"/>
      <c r="E132" s="95"/>
      <c r="F132" s="95"/>
      <c r="G132" s="95"/>
      <c r="H132" s="23">
        <f>I132/$I$98</f>
        <v>2.0991404011461323E-2</v>
      </c>
      <c r="I132" s="24">
        <f>($D$142/$E$143)*G142</f>
        <v>142.80097236990937</v>
      </c>
    </row>
    <row r="133" spans="1:10" ht="15" customHeight="1" x14ac:dyDescent="0.25">
      <c r="A133" s="17">
        <v>2</v>
      </c>
      <c r="B133" s="95" t="s">
        <v>137</v>
      </c>
      <c r="C133" s="95"/>
      <c r="D133" s="95"/>
      <c r="E133" s="95"/>
      <c r="F133" s="95"/>
      <c r="G133" s="95"/>
      <c r="H133" s="23">
        <f>I133/$I$98</f>
        <v>9.6687679083094571E-2</v>
      </c>
      <c r="I133" s="24">
        <f>($D$142/$E$143)*G143</f>
        <v>657.74993334018859</v>
      </c>
    </row>
    <row r="134" spans="1:10" ht="15" customHeight="1" x14ac:dyDescent="0.25">
      <c r="A134" s="17">
        <v>3</v>
      </c>
      <c r="B134" s="95" t="s">
        <v>14</v>
      </c>
      <c r="C134" s="95"/>
      <c r="D134" s="95"/>
      <c r="E134" s="95"/>
      <c r="F134" s="95"/>
      <c r="G134" s="95"/>
      <c r="H134" s="23">
        <f>I134/$I$98</f>
        <v>4.4527220630372497E-2</v>
      </c>
      <c r="I134" s="24">
        <f>($D$142/$E$143)*G144</f>
        <v>302.91115351192894</v>
      </c>
    </row>
    <row r="135" spans="1:10" ht="15" customHeight="1" x14ac:dyDescent="0.25">
      <c r="A135" s="17">
        <v>4</v>
      </c>
      <c r="B135" s="95" t="s">
        <v>138</v>
      </c>
      <c r="C135" s="95"/>
      <c r="D135" s="95"/>
      <c r="E135" s="95"/>
      <c r="F135" s="95"/>
      <c r="G135" s="95"/>
      <c r="H135" s="23">
        <f>I135/$I$98</f>
        <v>0</v>
      </c>
      <c r="I135" s="24">
        <f>($D$142/$E$143)*G145</f>
        <v>0</v>
      </c>
    </row>
    <row r="136" spans="1:10" ht="15" customHeight="1" x14ac:dyDescent="0.25">
      <c r="A136" s="17">
        <v>5</v>
      </c>
      <c r="B136" s="95" t="s">
        <v>139</v>
      </c>
      <c r="C136" s="95"/>
      <c r="D136" s="95"/>
      <c r="E136" s="95"/>
      <c r="F136" s="95"/>
      <c r="G136" s="95"/>
      <c r="H136" s="23">
        <f>I136/$I$98</f>
        <v>0</v>
      </c>
      <c r="I136" s="24">
        <f>($D$142/$E$143)*G146</f>
        <v>0</v>
      </c>
    </row>
    <row r="137" spans="1:10" ht="15" customHeight="1" x14ac:dyDescent="0.25">
      <c r="A137" s="113" t="s">
        <v>140</v>
      </c>
      <c r="B137" s="113"/>
      <c r="C137" s="113"/>
      <c r="D137" s="113"/>
      <c r="E137" s="113"/>
      <c r="F137" s="113"/>
      <c r="G137" s="113"/>
      <c r="H137" s="25">
        <f>H132+H133+H134+H135+H136</f>
        <v>0.16220630372492839</v>
      </c>
      <c r="I137" s="26">
        <f>SUM(I132:I136)</f>
        <v>1103.4620592220269</v>
      </c>
    </row>
    <row r="138" spans="1:10" ht="11.25" customHeight="1" x14ac:dyDescent="0.25">
      <c r="A138" s="29" t="s">
        <v>141</v>
      </c>
      <c r="B138" s="114" t="s">
        <v>142</v>
      </c>
      <c r="C138" s="114"/>
      <c r="D138" s="114"/>
      <c r="E138" s="114"/>
      <c r="F138" s="114"/>
      <c r="G138" s="114"/>
      <c r="H138" s="114"/>
      <c r="I138" s="114"/>
    </row>
    <row r="139" spans="1:10" ht="18.75" customHeight="1" x14ac:dyDescent="0.25">
      <c r="A139" s="29" t="s">
        <v>143</v>
      </c>
      <c r="B139" s="103" t="s">
        <v>144</v>
      </c>
      <c r="C139" s="103"/>
      <c r="D139" s="103"/>
      <c r="E139" s="103"/>
      <c r="F139" s="103"/>
      <c r="G139" s="103"/>
      <c r="H139" s="103"/>
      <c r="I139" s="103"/>
    </row>
    <row r="140" spans="1:10" ht="13.5" customHeight="1" x14ac:dyDescent="0.25">
      <c r="A140" s="108" t="s">
        <v>145</v>
      </c>
      <c r="B140" s="108"/>
      <c r="C140" s="108"/>
      <c r="D140" s="108"/>
      <c r="E140" s="108"/>
      <c r="F140" s="108"/>
      <c r="G140" s="108"/>
      <c r="H140" s="108"/>
      <c r="I140" s="108"/>
    </row>
    <row r="141" spans="1:10" ht="13.5" customHeight="1" x14ac:dyDescent="0.25">
      <c r="A141" s="109" t="s">
        <v>146</v>
      </c>
      <c r="B141" s="109"/>
      <c r="C141" s="17" t="s">
        <v>147</v>
      </c>
      <c r="D141" s="110" t="s">
        <v>148</v>
      </c>
      <c r="E141" s="110"/>
      <c r="F141" s="17" t="s">
        <v>149</v>
      </c>
      <c r="G141" s="63" t="s">
        <v>150</v>
      </c>
      <c r="H141" s="109" t="s">
        <v>151</v>
      </c>
      <c r="I141" s="109"/>
    </row>
    <row r="142" spans="1:10" ht="13.5" customHeight="1" x14ac:dyDescent="0.25">
      <c r="A142" s="111">
        <f>I98</f>
        <v>6802.8309250748516</v>
      </c>
      <c r="B142" s="111"/>
      <c r="C142" s="24">
        <f>I128</f>
        <v>748.3114017582335</v>
      </c>
      <c r="D142" s="112">
        <f>A142+C142</f>
        <v>7551.1423268330855</v>
      </c>
      <c r="E142" s="112"/>
      <c r="F142" s="17" t="str">
        <f>B132</f>
        <v>PIS</v>
      </c>
      <c r="G142" s="64">
        <v>1.6500000000000001E-2</v>
      </c>
      <c r="H142" s="101">
        <v>6.4999999999999997E-3</v>
      </c>
      <c r="I142" s="101"/>
      <c r="J142" s="34"/>
    </row>
    <row r="143" spans="1:10" ht="13.5" customHeight="1" x14ac:dyDescent="0.25">
      <c r="A143" s="105" t="s">
        <v>152</v>
      </c>
      <c r="B143" s="105"/>
      <c r="C143" s="63">
        <v>1</v>
      </c>
      <c r="D143" s="65">
        <f>G147/1</f>
        <v>0.1275</v>
      </c>
      <c r="E143" s="66">
        <f>C143-D143</f>
        <v>0.87250000000000005</v>
      </c>
      <c r="F143" s="17" t="str">
        <f>B133</f>
        <v>COFINS</v>
      </c>
      <c r="G143" s="64">
        <v>7.5999999999999998E-2</v>
      </c>
      <c r="H143" s="101">
        <v>0.03</v>
      </c>
      <c r="I143" s="101"/>
    </row>
    <row r="144" spans="1:10" ht="13.5" customHeight="1" x14ac:dyDescent="0.25">
      <c r="A144" s="106" t="s">
        <v>153</v>
      </c>
      <c r="B144" s="106"/>
      <c r="C144" s="17">
        <v>1</v>
      </c>
      <c r="D144" s="67">
        <f>H147</f>
        <v>7.1500000000000008E-2</v>
      </c>
      <c r="E144" s="68">
        <f>C144-D144</f>
        <v>0.92849999999999999</v>
      </c>
      <c r="F144" s="17" t="str">
        <f>B134</f>
        <v>ISS</v>
      </c>
      <c r="G144" s="64">
        <f>I11</f>
        <v>3.5000000000000003E-2</v>
      </c>
      <c r="H144" s="101">
        <f>I11</f>
        <v>3.5000000000000003E-2</v>
      </c>
      <c r="I144" s="101"/>
    </row>
    <row r="145" spans="1:10" ht="13.5" customHeight="1" x14ac:dyDescent="0.25">
      <c r="A145" s="107" t="s">
        <v>154</v>
      </c>
      <c r="B145" s="107"/>
      <c r="C145" s="17">
        <v>1</v>
      </c>
      <c r="D145" s="69">
        <v>0.09</v>
      </c>
      <c r="E145" s="70">
        <f>C145-D145</f>
        <v>0.91</v>
      </c>
      <c r="F145" s="17" t="s">
        <v>155</v>
      </c>
      <c r="G145" s="64">
        <v>0</v>
      </c>
      <c r="H145" s="101">
        <v>0</v>
      </c>
      <c r="I145" s="101"/>
    </row>
    <row r="146" spans="1:10" ht="13.5" customHeight="1" x14ac:dyDescent="0.25">
      <c r="A146" s="100" t="s">
        <v>156</v>
      </c>
      <c r="B146" s="100" t="s">
        <v>157</v>
      </c>
      <c r="C146" s="100"/>
      <c r="D146" s="100"/>
      <c r="E146" s="100"/>
      <c r="F146" s="2" t="s">
        <v>158</v>
      </c>
      <c r="G146" s="64">
        <v>0</v>
      </c>
      <c r="H146" s="101">
        <v>0</v>
      </c>
      <c r="I146" s="101"/>
    </row>
    <row r="147" spans="1:10" ht="18" customHeight="1" x14ac:dyDescent="0.25">
      <c r="A147" s="100"/>
      <c r="B147" s="100"/>
      <c r="C147" s="100"/>
      <c r="D147" s="100"/>
      <c r="E147" s="100"/>
      <c r="F147" s="6" t="s">
        <v>159</v>
      </c>
      <c r="G147" s="71">
        <f>SUM(G142:G146)</f>
        <v>0.1275</v>
      </c>
      <c r="H147" s="102">
        <f>SUM(H142:I146)</f>
        <v>7.1500000000000008E-2</v>
      </c>
      <c r="I147" s="102"/>
    </row>
    <row r="148" spans="1:10" ht="18" customHeight="1" x14ac:dyDescent="0.25">
      <c r="A148" s="29" t="s">
        <v>160</v>
      </c>
      <c r="B148" s="103" t="s">
        <v>161</v>
      </c>
      <c r="C148" s="103"/>
      <c r="D148" s="103"/>
      <c r="E148" s="103"/>
      <c r="F148" s="103"/>
      <c r="G148" s="103"/>
      <c r="H148" s="103"/>
      <c r="I148" s="103"/>
    </row>
    <row r="149" spans="1:10" ht="4.5" customHeight="1" x14ac:dyDescent="0.25">
      <c r="A149" s="72"/>
      <c r="B149" s="104"/>
      <c r="C149" s="104"/>
      <c r="D149" s="104"/>
      <c r="E149" s="104"/>
      <c r="F149" s="104"/>
      <c r="G149" s="104"/>
      <c r="H149" s="104"/>
      <c r="I149" s="104"/>
    </row>
    <row r="150" spans="1:10" ht="12" customHeight="1" x14ac:dyDescent="0.25">
      <c r="A150" s="96" t="s">
        <v>162</v>
      </c>
      <c r="B150" s="96"/>
      <c r="C150" s="96"/>
      <c r="D150" s="96"/>
      <c r="E150" s="96"/>
      <c r="F150" s="96"/>
      <c r="G150" s="96"/>
      <c r="H150" s="47">
        <f>H137</f>
        <v>0.16220630372492839</v>
      </c>
      <c r="I150" s="48">
        <f>I137</f>
        <v>1103.4620592220269</v>
      </c>
    </row>
    <row r="151" spans="1:10" ht="4.5" customHeight="1" x14ac:dyDescent="0.25"/>
    <row r="152" spans="1:10" ht="11.25" customHeight="1" x14ac:dyDescent="0.25">
      <c r="A152" s="99" t="s">
        <v>163</v>
      </c>
      <c r="B152" s="99"/>
      <c r="C152" s="99"/>
      <c r="D152" s="99"/>
      <c r="E152" s="99"/>
      <c r="F152" s="99"/>
      <c r="G152" s="99"/>
      <c r="H152" s="99"/>
      <c r="I152" s="99"/>
    </row>
    <row r="153" spans="1:10" ht="11.25" customHeight="1" x14ac:dyDescent="0.25">
      <c r="A153" s="94" t="s">
        <v>33</v>
      </c>
      <c r="B153" s="94"/>
      <c r="C153" s="94"/>
      <c r="D153" s="94"/>
      <c r="E153" s="94"/>
      <c r="F153" s="94"/>
      <c r="G153" s="94"/>
      <c r="H153" s="94"/>
      <c r="I153" s="94"/>
    </row>
    <row r="154" spans="1:10" ht="15" customHeight="1" x14ac:dyDescent="0.25">
      <c r="A154" s="17">
        <v>1</v>
      </c>
      <c r="B154" s="95" t="s">
        <v>164</v>
      </c>
      <c r="C154" s="95"/>
      <c r="D154" s="95"/>
      <c r="E154" s="95"/>
      <c r="F154" s="95"/>
      <c r="G154" s="95"/>
      <c r="H154" s="23">
        <f>I154/$G$171</f>
        <v>0.44876417111501127</v>
      </c>
      <c r="I154" s="73">
        <f>I40</f>
        <v>3883.8763636363637</v>
      </c>
    </row>
    <row r="155" spans="1:10" ht="15" customHeight="1" x14ac:dyDescent="0.25">
      <c r="A155" s="17">
        <v>2</v>
      </c>
      <c r="B155" s="95" t="s">
        <v>165</v>
      </c>
      <c r="C155" s="95"/>
      <c r="D155" s="95"/>
      <c r="E155" s="95"/>
      <c r="F155" s="95"/>
      <c r="G155" s="95"/>
      <c r="H155" s="23">
        <f>I155/$G$171</f>
        <v>0.33727186492102462</v>
      </c>
      <c r="I155" s="73">
        <f>I51+I63+I70+I74</f>
        <v>2918.9545614384874</v>
      </c>
    </row>
    <row r="156" spans="1:10" ht="15" customHeight="1" x14ac:dyDescent="0.25">
      <c r="A156" s="17">
        <v>3</v>
      </c>
      <c r="B156" s="95" t="s">
        <v>166</v>
      </c>
      <c r="C156" s="95"/>
      <c r="D156" s="95"/>
      <c r="E156" s="95"/>
      <c r="F156" s="95"/>
      <c r="G156" s="95"/>
      <c r="H156" s="23">
        <f>I156/$G$171</f>
        <v>0</v>
      </c>
      <c r="I156" s="73">
        <f>I84</f>
        <v>0</v>
      </c>
    </row>
    <row r="157" spans="1:10" s="28" customFormat="1" ht="15" customHeight="1" x14ac:dyDescent="0.25">
      <c r="A157" s="96" t="s">
        <v>167</v>
      </c>
      <c r="B157" s="96"/>
      <c r="C157" s="96"/>
      <c r="D157" s="96"/>
      <c r="E157" s="96"/>
      <c r="F157" s="96"/>
      <c r="G157" s="96"/>
      <c r="H157" s="47">
        <f>H154+H155+H156</f>
        <v>0.78603603603603589</v>
      </c>
      <c r="I157" s="48">
        <f>SUM(I154:I156)</f>
        <v>6802.8309250748516</v>
      </c>
      <c r="J157" s="35"/>
    </row>
    <row r="158" spans="1:10" ht="4.5" customHeight="1" x14ac:dyDescent="0.25"/>
    <row r="159" spans="1:10" ht="11.25" customHeight="1" x14ac:dyDescent="0.25">
      <c r="A159" s="94" t="s">
        <v>106</v>
      </c>
      <c r="B159" s="94"/>
      <c r="C159" s="94"/>
      <c r="D159" s="94"/>
      <c r="E159" s="94"/>
      <c r="F159" s="94"/>
      <c r="G159" s="94"/>
      <c r="H159" s="94"/>
      <c r="I159" s="94"/>
    </row>
    <row r="160" spans="1:10" ht="15" customHeight="1" x14ac:dyDescent="0.25">
      <c r="A160" s="17">
        <v>1</v>
      </c>
      <c r="B160" s="95" t="s">
        <v>168</v>
      </c>
      <c r="C160" s="95"/>
      <c r="D160" s="95"/>
      <c r="E160" s="95"/>
      <c r="F160" s="95"/>
      <c r="G160" s="95"/>
      <c r="H160" s="23">
        <f>I160/$G$171</f>
        <v>0</v>
      </c>
      <c r="I160" s="24">
        <f>I108</f>
        <v>0</v>
      </c>
    </row>
    <row r="161" spans="1:11" ht="15" customHeight="1" x14ac:dyDescent="0.25">
      <c r="A161" s="17">
        <v>2</v>
      </c>
      <c r="B161" s="95" t="s">
        <v>169</v>
      </c>
      <c r="C161" s="95"/>
      <c r="D161" s="95"/>
      <c r="E161" s="95"/>
      <c r="F161" s="95"/>
      <c r="G161" s="95"/>
      <c r="H161" s="23">
        <f>I161/$G$171</f>
        <v>4.7162162162162152E-2</v>
      </c>
      <c r="I161" s="24">
        <f>I118</f>
        <v>408.16985550449101</v>
      </c>
    </row>
    <row r="162" spans="1:11" ht="15" customHeight="1" x14ac:dyDescent="0.25">
      <c r="A162" s="17">
        <v>3</v>
      </c>
      <c r="B162" s="95" t="s">
        <v>170</v>
      </c>
      <c r="C162" s="95"/>
      <c r="D162" s="95"/>
      <c r="E162" s="95"/>
      <c r="F162" s="95"/>
      <c r="G162" s="95"/>
      <c r="H162" s="23">
        <f>I162/$G$171</f>
        <v>3.9301801801801789E-2</v>
      </c>
      <c r="I162" s="24">
        <f>I122</f>
        <v>340.14154625374249</v>
      </c>
    </row>
    <row r="163" spans="1:11" ht="15" customHeight="1" x14ac:dyDescent="0.25">
      <c r="A163" s="96" t="s">
        <v>171</v>
      </c>
      <c r="B163" s="96"/>
      <c r="C163" s="96"/>
      <c r="D163" s="96"/>
      <c r="E163" s="96"/>
      <c r="F163" s="96"/>
      <c r="G163" s="96"/>
      <c r="H163" s="47">
        <f>H160+H161+H162</f>
        <v>8.6463963963963941E-2</v>
      </c>
      <c r="I163" s="48">
        <f>I160+I161+I162</f>
        <v>748.3114017582335</v>
      </c>
    </row>
    <row r="164" spans="1:11" ht="4.5" customHeight="1" x14ac:dyDescent="0.25"/>
    <row r="165" spans="1:11" ht="11.25" customHeight="1" x14ac:dyDescent="0.25">
      <c r="A165" s="94" t="s">
        <v>134</v>
      </c>
      <c r="B165" s="94"/>
      <c r="C165" s="94"/>
      <c r="D165" s="94"/>
      <c r="E165" s="94"/>
      <c r="F165" s="94"/>
      <c r="G165" s="94"/>
      <c r="H165" s="94"/>
      <c r="I165" s="94"/>
    </row>
    <row r="166" spans="1:11" ht="15" customHeight="1" x14ac:dyDescent="0.25">
      <c r="A166" s="17">
        <v>1</v>
      </c>
      <c r="B166" s="95" t="s">
        <v>172</v>
      </c>
      <c r="C166" s="95"/>
      <c r="D166" s="95"/>
      <c r="E166" s="95"/>
      <c r="F166" s="95"/>
      <c r="G166" s="95"/>
      <c r="H166" s="23">
        <f>I166/$G$171</f>
        <v>0.1275</v>
      </c>
      <c r="I166" s="24">
        <f>I137</f>
        <v>1103.4620592220269</v>
      </c>
    </row>
    <row r="167" spans="1:11" ht="15" customHeight="1" x14ac:dyDescent="0.25">
      <c r="A167" s="96" t="s">
        <v>173</v>
      </c>
      <c r="B167" s="96"/>
      <c r="C167" s="96"/>
      <c r="D167" s="96"/>
      <c r="E167" s="96"/>
      <c r="F167" s="96"/>
      <c r="G167" s="96"/>
      <c r="H167" s="47">
        <f>H166</f>
        <v>0.1275</v>
      </c>
      <c r="I167" s="48">
        <f>I137</f>
        <v>1103.4620592220269</v>
      </c>
      <c r="K167" s="41"/>
    </row>
    <row r="168" spans="1:11" ht="4.5" customHeight="1" x14ac:dyDescent="0.25"/>
    <row r="169" spans="1:11" ht="11.25" customHeight="1" x14ac:dyDescent="0.25">
      <c r="A169" s="97" t="s">
        <v>163</v>
      </c>
      <c r="B169" s="97"/>
      <c r="C169" s="97"/>
      <c r="D169" s="97"/>
      <c r="E169" s="97"/>
      <c r="F169" s="97"/>
      <c r="G169" s="97"/>
      <c r="H169" s="97"/>
      <c r="I169" s="97"/>
    </row>
    <row r="170" spans="1:11" ht="45" customHeight="1" x14ac:dyDescent="0.25">
      <c r="A170" s="98" t="s">
        <v>174</v>
      </c>
      <c r="B170" s="98"/>
      <c r="C170" s="98"/>
      <c r="D170" s="98"/>
      <c r="E170" s="98"/>
      <c r="F170" s="98"/>
      <c r="G170" s="74" t="s">
        <v>175</v>
      </c>
      <c r="H170" s="74" t="s">
        <v>176</v>
      </c>
      <c r="I170" s="74" t="s">
        <v>177</v>
      </c>
    </row>
    <row r="171" spans="1:11" ht="11.25" customHeight="1" x14ac:dyDescent="0.25">
      <c r="A171" s="92" t="str">
        <f>D5</f>
        <v>Enfermagem</v>
      </c>
      <c r="B171" s="92"/>
      <c r="C171" s="92"/>
      <c r="D171" s="92"/>
      <c r="E171" s="92"/>
      <c r="F171" s="92"/>
      <c r="G171" s="75">
        <f>I157+I163+I167</f>
        <v>8654.6043860551126</v>
      </c>
      <c r="H171" s="74">
        <f>IF(D6="12x36",2,1)</f>
        <v>1</v>
      </c>
      <c r="I171" s="75">
        <f>G171*H171</f>
        <v>8654.6043860551126</v>
      </c>
    </row>
    <row r="172" spans="1:11" x14ac:dyDescent="0.25">
      <c r="A172" s="92"/>
      <c r="B172" s="92"/>
      <c r="C172" s="92"/>
      <c r="D172" s="92"/>
      <c r="E172" s="92"/>
      <c r="F172" s="92"/>
      <c r="G172" s="74"/>
      <c r="H172" s="74"/>
      <c r="I172" s="75"/>
    </row>
    <row r="173" spans="1:11" s="28" customFormat="1" ht="12" customHeight="1" x14ac:dyDescent="0.25">
      <c r="A173" s="93" t="s">
        <v>178</v>
      </c>
      <c r="B173" s="93"/>
      <c r="C173" s="93"/>
      <c r="D173" s="93"/>
      <c r="E173" s="93"/>
      <c r="F173" s="93"/>
      <c r="G173" s="93"/>
      <c r="H173" s="93"/>
      <c r="I173" s="76">
        <f>I171</f>
        <v>8654.6043860551126</v>
      </c>
      <c r="J173" s="35"/>
    </row>
  </sheetData>
  <mergeCells count="171"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A23:F23"/>
    <mergeCell ref="A24:F25"/>
    <mergeCell ref="A26:F26"/>
    <mergeCell ref="A27:F27"/>
    <mergeCell ref="A29:I29"/>
    <mergeCell ref="B30:G30"/>
    <mergeCell ref="A15:F17"/>
    <mergeCell ref="G15:G17"/>
    <mergeCell ref="A18:F20"/>
    <mergeCell ref="G18:G20"/>
    <mergeCell ref="A21:F21"/>
    <mergeCell ref="A22:F22"/>
    <mergeCell ref="B37:G37"/>
    <mergeCell ref="B38:G38"/>
    <mergeCell ref="B39:G39"/>
    <mergeCell ref="A40:G40"/>
    <mergeCell ref="B42:G42"/>
    <mergeCell ref="B43:G43"/>
    <mergeCell ref="B31:G31"/>
    <mergeCell ref="B32:G32"/>
    <mergeCell ref="B33:G33"/>
    <mergeCell ref="B34:G34"/>
    <mergeCell ref="B35:G35"/>
    <mergeCell ref="B36:G36"/>
    <mergeCell ref="B50:G50"/>
    <mergeCell ref="A51:G51"/>
    <mergeCell ref="A52:I52"/>
    <mergeCell ref="A53:I53"/>
    <mergeCell ref="B54:G54"/>
    <mergeCell ref="B55:G55"/>
    <mergeCell ref="B44:G44"/>
    <mergeCell ref="B45:G45"/>
    <mergeCell ref="B46:G46"/>
    <mergeCell ref="B47:G47"/>
    <mergeCell ref="B48:G48"/>
    <mergeCell ref="B49:G49"/>
    <mergeCell ref="B62:G62"/>
    <mergeCell ref="A63:G63"/>
    <mergeCell ref="B64:I64"/>
    <mergeCell ref="B65:I65"/>
    <mergeCell ref="B66:G66"/>
    <mergeCell ref="B67:G67"/>
    <mergeCell ref="B56:G56"/>
    <mergeCell ref="B57:G57"/>
    <mergeCell ref="B58:G58"/>
    <mergeCell ref="B59:G59"/>
    <mergeCell ref="B60:G60"/>
    <mergeCell ref="B61:G61"/>
    <mergeCell ref="A76:G76"/>
    <mergeCell ref="B78:G78"/>
    <mergeCell ref="B79:G79"/>
    <mergeCell ref="B80:G80"/>
    <mergeCell ref="B81:G81"/>
    <mergeCell ref="B82:G82"/>
    <mergeCell ref="B68:G68"/>
    <mergeCell ref="B69:G69"/>
    <mergeCell ref="A70:G70"/>
    <mergeCell ref="B72:G72"/>
    <mergeCell ref="B73:G73"/>
    <mergeCell ref="A74:G74"/>
    <mergeCell ref="A90:I90"/>
    <mergeCell ref="A91:B91"/>
    <mergeCell ref="A92:B92"/>
    <mergeCell ref="A94:I94"/>
    <mergeCell ref="A95:B95"/>
    <mergeCell ref="A96:B96"/>
    <mergeCell ref="B83:G83"/>
    <mergeCell ref="A84:G84"/>
    <mergeCell ref="B85:G85"/>
    <mergeCell ref="A86:I86"/>
    <mergeCell ref="A87:B87"/>
    <mergeCell ref="A88:B88"/>
    <mergeCell ref="B105:G105"/>
    <mergeCell ref="B106:G106"/>
    <mergeCell ref="B107:G107"/>
    <mergeCell ref="A108:G108"/>
    <mergeCell ref="B109:I109"/>
    <mergeCell ref="A111:E111"/>
    <mergeCell ref="A98:G98"/>
    <mergeCell ref="A100:I100"/>
    <mergeCell ref="B101:G101"/>
    <mergeCell ref="B102:G102"/>
    <mergeCell ref="B103:G103"/>
    <mergeCell ref="B104:G104"/>
    <mergeCell ref="A118:G118"/>
    <mergeCell ref="B120:G120"/>
    <mergeCell ref="B121:G121"/>
    <mergeCell ref="A122:G122"/>
    <mergeCell ref="A124:E124"/>
    <mergeCell ref="A125:B125"/>
    <mergeCell ref="A112:B112"/>
    <mergeCell ref="A113:B113"/>
    <mergeCell ref="B114:I114"/>
    <mergeCell ref="B115:G115"/>
    <mergeCell ref="B116:G116"/>
    <mergeCell ref="B117:G117"/>
    <mergeCell ref="B134:G134"/>
    <mergeCell ref="B135:G135"/>
    <mergeCell ref="B136:G136"/>
    <mergeCell ref="A137:G137"/>
    <mergeCell ref="B138:I138"/>
    <mergeCell ref="B139:I139"/>
    <mergeCell ref="A126:B126"/>
    <mergeCell ref="A128:G128"/>
    <mergeCell ref="A130:I130"/>
    <mergeCell ref="B131:G131"/>
    <mergeCell ref="B132:G132"/>
    <mergeCell ref="B133:G133"/>
    <mergeCell ref="A143:B143"/>
    <mergeCell ref="H143:I143"/>
    <mergeCell ref="A144:B144"/>
    <mergeCell ref="H144:I144"/>
    <mergeCell ref="A145:B145"/>
    <mergeCell ref="H145:I145"/>
    <mergeCell ref="A140:I140"/>
    <mergeCell ref="A141:B141"/>
    <mergeCell ref="D141:E141"/>
    <mergeCell ref="H141:I141"/>
    <mergeCell ref="A142:B142"/>
    <mergeCell ref="D142:E142"/>
    <mergeCell ref="H142:I142"/>
    <mergeCell ref="A150:G150"/>
    <mergeCell ref="A152:I152"/>
    <mergeCell ref="A153:I153"/>
    <mergeCell ref="B154:G154"/>
    <mergeCell ref="B155:G155"/>
    <mergeCell ref="B156:G156"/>
    <mergeCell ref="A146:A147"/>
    <mergeCell ref="B146:E147"/>
    <mergeCell ref="H146:I146"/>
    <mergeCell ref="H147:I147"/>
    <mergeCell ref="B148:I148"/>
    <mergeCell ref="B149:I149"/>
    <mergeCell ref="A172:F172"/>
    <mergeCell ref="A173:H173"/>
    <mergeCell ref="A165:I165"/>
    <mergeCell ref="B166:G166"/>
    <mergeCell ref="A167:G167"/>
    <mergeCell ref="A169:I169"/>
    <mergeCell ref="A170:F170"/>
    <mergeCell ref="A171:F171"/>
    <mergeCell ref="A157:G157"/>
    <mergeCell ref="A159:I159"/>
    <mergeCell ref="B160:G160"/>
    <mergeCell ref="B161:G161"/>
    <mergeCell ref="B162:G162"/>
    <mergeCell ref="A163:G163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L173"/>
  <sheetViews>
    <sheetView view="pageBreakPreview" topLeftCell="A127" zoomScale="145" zoomScaleNormal="130" zoomScaleSheetLayoutView="145" zoomScalePageLayoutView="130" workbookViewId="0">
      <selection activeCell="I122" sqref="I122"/>
    </sheetView>
  </sheetViews>
  <sheetFormatPr defaultColWidth="9.140625" defaultRowHeight="11.25" x14ac:dyDescent="0.25"/>
  <cols>
    <col min="1" max="1" width="2.85546875" style="7" customWidth="1"/>
    <col min="2" max="4" width="11.28515625" style="7" customWidth="1"/>
    <col min="5" max="5" width="12.140625" style="7" customWidth="1"/>
    <col min="6" max="6" width="11.28515625" style="7" customWidth="1"/>
    <col min="7" max="7" width="18.85546875" style="7" customWidth="1"/>
    <col min="8" max="8" width="9.28515625" style="7" customWidth="1"/>
    <col min="9" max="9" width="11.7109375" style="7" customWidth="1"/>
    <col min="10" max="10" width="11.140625" style="8" customWidth="1"/>
    <col min="11" max="11" width="10" style="7" customWidth="1"/>
    <col min="12" max="12" width="9.140625" style="7"/>
    <col min="13" max="15" width="22.28515625" style="7" customWidth="1"/>
    <col min="16" max="16384" width="9.140625" style="7"/>
  </cols>
  <sheetData>
    <row r="1" spans="1:11" ht="27.75" customHeight="1" x14ac:dyDescent="0.25">
      <c r="A1" s="134" t="s">
        <v>0</v>
      </c>
      <c r="B1" s="134"/>
      <c r="C1" s="134"/>
      <c r="D1" s="134"/>
      <c r="E1" s="134"/>
      <c r="F1" s="134"/>
      <c r="G1" s="134"/>
      <c r="H1" s="134"/>
      <c r="I1" s="134"/>
      <c r="K1" s="9"/>
    </row>
    <row r="2" spans="1:11" ht="22.5" customHeight="1" x14ac:dyDescent="0.25">
      <c r="A2" s="134" t="s">
        <v>1</v>
      </c>
      <c r="B2" s="134"/>
      <c r="C2" s="135" t="s">
        <v>209</v>
      </c>
      <c r="D2" s="135"/>
      <c r="E2" s="136" t="s">
        <v>2</v>
      </c>
      <c r="F2" s="136"/>
      <c r="G2" s="136"/>
      <c r="H2" s="136"/>
      <c r="I2" s="136"/>
    </row>
    <row r="3" spans="1:11" ht="11.25" customHeight="1" x14ac:dyDescent="0.25">
      <c r="A3" s="134" t="s">
        <v>3</v>
      </c>
      <c r="B3" s="134"/>
      <c r="C3" s="10"/>
      <c r="D3" s="11"/>
      <c r="E3" s="12" t="s">
        <v>4</v>
      </c>
      <c r="F3" s="10"/>
      <c r="G3" s="11"/>
      <c r="H3" s="11"/>
      <c r="I3" s="11"/>
    </row>
    <row r="4" spans="1:11" ht="4.5" customHeight="1" x14ac:dyDescent="0.25"/>
    <row r="5" spans="1:11" ht="18.75" customHeight="1" x14ac:dyDescent="0.25">
      <c r="A5" s="120" t="s">
        <v>5</v>
      </c>
      <c r="B5" s="120"/>
      <c r="C5" s="120"/>
      <c r="D5" s="137" t="s">
        <v>196</v>
      </c>
      <c r="E5" s="137"/>
      <c r="F5" s="137"/>
      <c r="G5" s="138" t="str">
        <f>IF(D6="12x36","Regime de trabalho:","Quantidade de HORAS/MÊS")</f>
        <v>Quantidade de HORAS/MÊS</v>
      </c>
      <c r="H5" s="138"/>
      <c r="I5" s="139">
        <f>IF(D6="12x36",D6,5*D6)</f>
        <v>200</v>
      </c>
    </row>
    <row r="6" spans="1:11" ht="18.75" customHeight="1" x14ac:dyDescent="0.25">
      <c r="A6" s="120" t="str">
        <f>IF(D6="12x36","Regime de trabalho:","Regime de trabalho (horas semanais):")</f>
        <v>Regime de trabalho (horas semanais):</v>
      </c>
      <c r="B6" s="120"/>
      <c r="C6" s="120"/>
      <c r="D6" s="120">
        <v>40</v>
      </c>
      <c r="E6" s="120"/>
      <c r="F6" s="120"/>
      <c r="G6" s="138"/>
      <c r="H6" s="138"/>
      <c r="I6" s="139"/>
    </row>
    <row r="7" spans="1:11" ht="22.5" customHeight="1" x14ac:dyDescent="0.25">
      <c r="A7" s="120" t="s">
        <v>6</v>
      </c>
      <c r="B7" s="120"/>
      <c r="C7" s="120"/>
      <c r="D7" s="95" t="s">
        <v>218</v>
      </c>
      <c r="E7" s="95"/>
      <c r="F7" s="95"/>
      <c r="G7" s="131" t="s">
        <v>7</v>
      </c>
      <c r="H7" s="131"/>
      <c r="I7" s="133">
        <v>0.4</v>
      </c>
    </row>
    <row r="8" spans="1:11" ht="22.5" customHeight="1" x14ac:dyDescent="0.25">
      <c r="A8" s="120" t="s">
        <v>8</v>
      </c>
      <c r="B8" s="120"/>
      <c r="C8" s="120"/>
      <c r="D8" s="95" t="s">
        <v>218</v>
      </c>
      <c r="E8" s="95"/>
      <c r="F8" s="95"/>
      <c r="G8" s="131"/>
      <c r="H8" s="131"/>
      <c r="I8" s="133"/>
    </row>
    <row r="9" spans="1:11" ht="24.75" customHeight="1" x14ac:dyDescent="0.25">
      <c r="A9" s="120" t="s">
        <v>9</v>
      </c>
      <c r="B9" s="120"/>
      <c r="C9" s="120"/>
      <c r="D9" s="120" t="s">
        <v>211</v>
      </c>
      <c r="E9" s="120"/>
      <c r="F9" s="120"/>
      <c r="G9" s="131" t="s">
        <v>10</v>
      </c>
      <c r="H9" s="131"/>
      <c r="I9" s="3" t="s">
        <v>11</v>
      </c>
    </row>
    <row r="10" spans="1:11" ht="32.25" customHeight="1" x14ac:dyDescent="0.25">
      <c r="A10" s="132" t="s">
        <v>12</v>
      </c>
      <c r="B10" s="132"/>
      <c r="C10" s="132"/>
      <c r="D10" s="132"/>
      <c r="E10" s="132"/>
      <c r="F10" s="132"/>
      <c r="G10" s="4" t="s">
        <v>13</v>
      </c>
      <c r="H10" s="1">
        <v>220</v>
      </c>
      <c r="I10" s="13">
        <v>4750</v>
      </c>
    </row>
    <row r="11" spans="1:11" ht="11.25" customHeight="1" x14ac:dyDescent="0.25">
      <c r="A11" s="110" t="s">
        <v>14</v>
      </c>
      <c r="B11" s="110"/>
      <c r="C11" s="110"/>
      <c r="D11" s="110"/>
      <c r="E11" s="110"/>
      <c r="F11" s="110"/>
      <c r="G11" s="1" t="str">
        <f>D9</f>
        <v>Araricá/RS</v>
      </c>
      <c r="H11" s="1" t="s">
        <v>15</v>
      </c>
      <c r="I11" s="14">
        <v>0.02</v>
      </c>
    </row>
    <row r="12" spans="1:11" ht="15" customHeight="1" x14ac:dyDescent="0.25">
      <c r="A12" s="110" t="s">
        <v>16</v>
      </c>
      <c r="B12" s="110"/>
      <c r="C12" s="110"/>
      <c r="D12" s="110"/>
      <c r="E12" s="110"/>
      <c r="F12" s="110"/>
      <c r="G12" s="129" t="s">
        <v>17</v>
      </c>
      <c r="H12" s="1" t="s">
        <v>18</v>
      </c>
      <c r="I12" s="13"/>
    </row>
    <row r="13" spans="1:11" x14ac:dyDescent="0.25">
      <c r="A13" s="110"/>
      <c r="B13" s="110"/>
      <c r="C13" s="110"/>
      <c r="D13" s="110"/>
      <c r="E13" s="110"/>
      <c r="F13" s="110"/>
      <c r="G13" s="129"/>
      <c r="H13" s="1" t="s">
        <v>19</v>
      </c>
      <c r="I13" s="15">
        <v>22</v>
      </c>
    </row>
    <row r="14" spans="1:11" x14ac:dyDescent="0.25">
      <c r="A14" s="110"/>
      <c r="B14" s="110"/>
      <c r="C14" s="110"/>
      <c r="D14" s="110"/>
      <c r="E14" s="110"/>
      <c r="F14" s="110"/>
      <c r="G14" s="129"/>
      <c r="H14" s="1" t="s">
        <v>20</v>
      </c>
      <c r="I14" s="3"/>
    </row>
    <row r="15" spans="1:11" ht="11.25" customHeight="1" x14ac:dyDescent="0.25">
      <c r="A15" s="110" t="s">
        <v>21</v>
      </c>
      <c r="B15" s="110"/>
      <c r="C15" s="110"/>
      <c r="D15" s="110"/>
      <c r="E15" s="110"/>
      <c r="F15" s="110"/>
      <c r="G15" s="129" t="s">
        <v>17</v>
      </c>
      <c r="H15" s="1" t="s">
        <v>18</v>
      </c>
      <c r="I15" s="13"/>
    </row>
    <row r="16" spans="1:11" ht="11.25" customHeight="1" x14ac:dyDescent="0.25">
      <c r="A16" s="110"/>
      <c r="B16" s="110"/>
      <c r="C16" s="110"/>
      <c r="D16" s="110"/>
      <c r="E16" s="110"/>
      <c r="F16" s="110"/>
      <c r="G16" s="129"/>
      <c r="H16" s="1" t="s">
        <v>19</v>
      </c>
      <c r="I16" s="15">
        <v>22</v>
      </c>
    </row>
    <row r="17" spans="1:9" x14ac:dyDescent="0.25">
      <c r="A17" s="110"/>
      <c r="B17" s="110"/>
      <c r="C17" s="110"/>
      <c r="D17" s="110"/>
      <c r="E17" s="110"/>
      <c r="F17" s="110"/>
      <c r="G17" s="129"/>
      <c r="H17" s="1" t="s">
        <v>20</v>
      </c>
      <c r="I17" s="3"/>
    </row>
    <row r="18" spans="1:9" ht="11.25" customHeight="1" x14ac:dyDescent="0.25">
      <c r="A18" s="110" t="s">
        <v>192</v>
      </c>
      <c r="B18" s="110"/>
      <c r="C18" s="110"/>
      <c r="D18" s="110"/>
      <c r="E18" s="110"/>
      <c r="F18" s="110"/>
      <c r="G18" s="129" t="s">
        <v>17</v>
      </c>
      <c r="H18" s="1" t="s">
        <v>18</v>
      </c>
      <c r="I18" s="13"/>
    </row>
    <row r="19" spans="1:9" x14ac:dyDescent="0.25">
      <c r="A19" s="110"/>
      <c r="B19" s="110"/>
      <c r="C19" s="110"/>
      <c r="D19" s="110"/>
      <c r="E19" s="110"/>
      <c r="F19" s="110"/>
      <c r="G19" s="129"/>
      <c r="H19" s="1" t="s">
        <v>191</v>
      </c>
      <c r="I19" s="15">
        <v>1</v>
      </c>
    </row>
    <row r="20" spans="1:9" x14ac:dyDescent="0.25">
      <c r="A20" s="110"/>
      <c r="B20" s="110"/>
      <c r="C20" s="110"/>
      <c r="D20" s="110"/>
      <c r="E20" s="110"/>
      <c r="F20" s="110"/>
      <c r="G20" s="129"/>
      <c r="H20" s="1" t="s">
        <v>20</v>
      </c>
      <c r="I20" s="3">
        <v>0.2</v>
      </c>
    </row>
    <row r="21" spans="1:9" ht="36" customHeight="1" x14ac:dyDescent="0.25">
      <c r="A21" s="130" t="s">
        <v>186</v>
      </c>
      <c r="B21" s="130"/>
      <c r="C21" s="130"/>
      <c r="D21" s="130"/>
      <c r="E21" s="130"/>
      <c r="F21" s="130"/>
      <c r="G21" s="5" t="s">
        <v>17</v>
      </c>
      <c r="H21" s="5" t="s">
        <v>23</v>
      </c>
      <c r="I21" s="16"/>
    </row>
    <row r="22" spans="1:9" ht="22.5" customHeight="1" x14ac:dyDescent="0.25">
      <c r="A22" s="109" t="s">
        <v>24</v>
      </c>
      <c r="B22" s="109"/>
      <c r="C22" s="109"/>
      <c r="D22" s="109"/>
      <c r="E22" s="109"/>
      <c r="F22" s="109"/>
      <c r="G22" s="5"/>
      <c r="H22" s="5" t="s">
        <v>25</v>
      </c>
      <c r="I22" s="18" t="s">
        <v>11</v>
      </c>
    </row>
    <row r="23" spans="1:9" ht="34.5" customHeight="1" x14ac:dyDescent="0.25">
      <c r="A23" s="109" t="s">
        <v>26</v>
      </c>
      <c r="B23" s="109"/>
      <c r="C23" s="109"/>
      <c r="D23" s="109"/>
      <c r="E23" s="109"/>
      <c r="F23" s="109"/>
      <c r="G23" s="1" t="s">
        <v>215</v>
      </c>
      <c r="H23" s="1" t="s">
        <v>27</v>
      </c>
      <c r="I23" s="13">
        <v>1613.1</v>
      </c>
    </row>
    <row r="24" spans="1:9" ht="15" customHeight="1" x14ac:dyDescent="0.25">
      <c r="A24" s="109" t="s">
        <v>28</v>
      </c>
      <c r="B24" s="109"/>
      <c r="C24" s="109"/>
      <c r="D24" s="109"/>
      <c r="E24" s="109"/>
      <c r="F24" s="109"/>
      <c r="G24" s="5"/>
      <c r="H24" s="19" t="s">
        <v>29</v>
      </c>
      <c r="I24" s="20" t="s">
        <v>11</v>
      </c>
    </row>
    <row r="25" spans="1:9" ht="15" customHeight="1" x14ac:dyDescent="0.25">
      <c r="A25" s="109"/>
      <c r="B25" s="109"/>
      <c r="C25" s="109"/>
      <c r="D25" s="109"/>
      <c r="E25" s="109"/>
      <c r="F25" s="109"/>
      <c r="G25" s="5"/>
      <c r="H25" s="21" t="s">
        <v>30</v>
      </c>
      <c r="I25" s="3" t="s">
        <v>11</v>
      </c>
    </row>
    <row r="26" spans="1:9" ht="26.25" customHeight="1" x14ac:dyDescent="0.25">
      <c r="A26" s="109" t="s">
        <v>31</v>
      </c>
      <c r="B26" s="109"/>
      <c r="C26" s="109"/>
      <c r="D26" s="109"/>
      <c r="E26" s="109"/>
      <c r="F26" s="109"/>
      <c r="G26" s="5"/>
      <c r="H26" s="1" t="s">
        <v>29</v>
      </c>
      <c r="I26" s="20" t="s">
        <v>11</v>
      </c>
    </row>
    <row r="27" spans="1:9" ht="35.25" customHeight="1" x14ac:dyDescent="0.25">
      <c r="A27" s="109" t="s">
        <v>32</v>
      </c>
      <c r="B27" s="109"/>
      <c r="C27" s="109"/>
      <c r="D27" s="109"/>
      <c r="E27" s="109"/>
      <c r="F27" s="109"/>
      <c r="G27" s="1"/>
      <c r="H27" s="4" t="s">
        <v>25</v>
      </c>
      <c r="I27" s="3">
        <v>0.1</v>
      </c>
    </row>
    <row r="28" spans="1:9" ht="4.5" customHeight="1" x14ac:dyDescent="0.25"/>
    <row r="29" spans="1:9" ht="17.25" customHeight="1" x14ac:dyDescent="0.25">
      <c r="A29" s="94" t="s">
        <v>33</v>
      </c>
      <c r="B29" s="94"/>
      <c r="C29" s="94"/>
      <c r="D29" s="94"/>
      <c r="E29" s="94"/>
      <c r="F29" s="94"/>
      <c r="G29" s="94"/>
      <c r="H29" s="94"/>
      <c r="I29" s="94"/>
    </row>
    <row r="30" spans="1:9" ht="33.75" customHeight="1" x14ac:dyDescent="0.25">
      <c r="A30" s="22" t="s">
        <v>34</v>
      </c>
      <c r="B30" s="116" t="s">
        <v>35</v>
      </c>
      <c r="C30" s="116"/>
      <c r="D30" s="116"/>
      <c r="E30" s="116"/>
      <c r="F30" s="116"/>
      <c r="G30" s="116"/>
      <c r="H30" s="22" t="s">
        <v>36</v>
      </c>
      <c r="I30" s="22" t="s">
        <v>37</v>
      </c>
    </row>
    <row r="31" spans="1:9" ht="15" customHeight="1" x14ac:dyDescent="0.25">
      <c r="A31" s="17">
        <v>1</v>
      </c>
      <c r="B31" s="95" t="s">
        <v>38</v>
      </c>
      <c r="C31" s="95"/>
      <c r="D31" s="95"/>
      <c r="E31" s="95"/>
      <c r="F31" s="95"/>
      <c r="G31" s="95"/>
      <c r="H31" s="23">
        <f t="shared" ref="H31:H39" si="0">I31/$I$40</f>
        <v>0.87000097440109136</v>
      </c>
      <c r="I31" s="24">
        <f>IF(D6="12x36",I10,I10/H10*I5)</f>
        <v>4318.181818181818</v>
      </c>
    </row>
    <row r="32" spans="1:9" ht="15" customHeight="1" x14ac:dyDescent="0.25">
      <c r="A32" s="17">
        <f t="shared" ref="A32:A39" si="1">A31+1</f>
        <v>2</v>
      </c>
      <c r="B32" s="95" t="s">
        <v>39</v>
      </c>
      <c r="C32" s="95"/>
      <c r="D32" s="95"/>
      <c r="E32" s="95"/>
      <c r="F32" s="95"/>
      <c r="G32" s="95"/>
      <c r="H32" s="23">
        <f t="shared" si="0"/>
        <v>0</v>
      </c>
      <c r="I32" s="24">
        <f>IF(I9=30%,I31*I9,0)</f>
        <v>0</v>
      </c>
    </row>
    <row r="33" spans="1:10" ht="15" customHeight="1" x14ac:dyDescent="0.25">
      <c r="A33" s="17">
        <f t="shared" si="1"/>
        <v>3</v>
      </c>
      <c r="B33" s="95" t="s">
        <v>40</v>
      </c>
      <c r="C33" s="95"/>
      <c r="D33" s="95"/>
      <c r="E33" s="95"/>
      <c r="F33" s="95"/>
      <c r="G33" s="95"/>
      <c r="H33" s="23">
        <f t="shared" si="0"/>
        <v>0</v>
      </c>
      <c r="I33" s="24">
        <f>IF(I7=10%,I23*I7,0)</f>
        <v>0</v>
      </c>
    </row>
    <row r="34" spans="1:10" ht="15" customHeight="1" x14ac:dyDescent="0.25">
      <c r="A34" s="17">
        <f t="shared" si="1"/>
        <v>4</v>
      </c>
      <c r="B34" s="95" t="s">
        <v>41</v>
      </c>
      <c r="C34" s="95"/>
      <c r="D34" s="95"/>
      <c r="E34" s="95"/>
      <c r="F34" s="95"/>
      <c r="G34" s="95"/>
      <c r="H34" s="23">
        <f t="shared" si="0"/>
        <v>0</v>
      </c>
      <c r="I34" s="24">
        <f>IF(I7=20%,I23*I7,0)</f>
        <v>0</v>
      </c>
    </row>
    <row r="35" spans="1:10" ht="15" customHeight="1" x14ac:dyDescent="0.25">
      <c r="A35" s="17">
        <f t="shared" si="1"/>
        <v>5</v>
      </c>
      <c r="B35" s="95" t="s">
        <v>42</v>
      </c>
      <c r="C35" s="95"/>
      <c r="D35" s="95"/>
      <c r="E35" s="95"/>
      <c r="F35" s="95"/>
      <c r="G35" s="95"/>
      <c r="H35" s="23">
        <f t="shared" si="0"/>
        <v>0.12999902559890869</v>
      </c>
      <c r="I35" s="24">
        <f>IF(I7=40%,I23*I7,0)</f>
        <v>645.24</v>
      </c>
    </row>
    <row r="36" spans="1:10" ht="15" customHeight="1" x14ac:dyDescent="0.25">
      <c r="A36" s="17">
        <f t="shared" si="1"/>
        <v>6</v>
      </c>
      <c r="B36" s="95" t="s">
        <v>184</v>
      </c>
      <c r="C36" s="95"/>
      <c r="D36" s="95"/>
      <c r="E36" s="95"/>
      <c r="F36" s="95"/>
      <c r="G36" s="95"/>
      <c r="H36" s="23">
        <f t="shared" si="0"/>
        <v>0</v>
      </c>
      <c r="I36" s="24">
        <f>IF(I22="Não aplicável",0,I31*I22)</f>
        <v>0</v>
      </c>
    </row>
    <row r="37" spans="1:10" ht="15" customHeight="1" x14ac:dyDescent="0.25">
      <c r="A37" s="17">
        <f t="shared" si="1"/>
        <v>7</v>
      </c>
      <c r="B37" s="95" t="s">
        <v>43</v>
      </c>
      <c r="C37" s="95"/>
      <c r="D37" s="95"/>
      <c r="E37" s="95"/>
      <c r="F37" s="95"/>
      <c r="G37" s="95"/>
      <c r="H37" s="23">
        <f t="shared" si="0"/>
        <v>0</v>
      </c>
      <c r="I37" s="24">
        <f>IF(I24="Não aplicável",0,(I31+I32+I33+I34+I35+I36+I39)/I5*I24*(1+I25))</f>
        <v>0</v>
      </c>
    </row>
    <row r="38" spans="1:10" ht="23.25" customHeight="1" x14ac:dyDescent="0.25">
      <c r="A38" s="17">
        <f t="shared" si="1"/>
        <v>8</v>
      </c>
      <c r="B38" s="95" t="s">
        <v>44</v>
      </c>
      <c r="C38" s="95"/>
      <c r="D38" s="95"/>
      <c r="E38" s="95"/>
      <c r="F38" s="95"/>
      <c r="G38" s="95"/>
      <c r="H38" s="23">
        <f t="shared" si="0"/>
        <v>0</v>
      </c>
      <c r="I38" s="24">
        <f>IF(I24="Não aplicável",0,I24/I13*5*(I10/H10*(1+I25)))</f>
        <v>0</v>
      </c>
    </row>
    <row r="39" spans="1:10" ht="15" customHeight="1" x14ac:dyDescent="0.25">
      <c r="A39" s="17">
        <f t="shared" si="1"/>
        <v>9</v>
      </c>
      <c r="B39" s="128" t="str">
        <f>IF(D6="12x36","Para postos 12x36 os feriados são considerados compensados, conforme parágrafo único, Art. 59-A da CLT","Outros")</f>
        <v>Outros</v>
      </c>
      <c r="C39" s="128"/>
      <c r="D39" s="128"/>
      <c r="E39" s="128"/>
      <c r="F39" s="128"/>
      <c r="G39" s="128"/>
      <c r="H39" s="23">
        <f t="shared" si="0"/>
        <v>0</v>
      </c>
      <c r="I39" s="24">
        <v>0</v>
      </c>
    </row>
    <row r="40" spans="1:10" s="28" customFormat="1" ht="15" customHeight="1" x14ac:dyDescent="0.25">
      <c r="A40" s="113" t="s">
        <v>45</v>
      </c>
      <c r="B40" s="113"/>
      <c r="C40" s="113"/>
      <c r="D40" s="113"/>
      <c r="E40" s="113"/>
      <c r="F40" s="113"/>
      <c r="G40" s="113"/>
      <c r="H40" s="25">
        <f>SUM(H31:H39)</f>
        <v>1</v>
      </c>
      <c r="I40" s="26">
        <f>SUM(I31:I39)</f>
        <v>4963.4218181818178</v>
      </c>
      <c r="J40" s="27"/>
    </row>
    <row r="41" spans="1:10" ht="4.5" customHeight="1" x14ac:dyDescent="0.25"/>
    <row r="42" spans="1:10" ht="33.75" customHeight="1" x14ac:dyDescent="0.25">
      <c r="A42" s="22" t="s">
        <v>46</v>
      </c>
      <c r="B42" s="116" t="s">
        <v>47</v>
      </c>
      <c r="C42" s="116"/>
      <c r="D42" s="116"/>
      <c r="E42" s="116"/>
      <c r="F42" s="116"/>
      <c r="G42" s="116"/>
      <c r="H42" s="22" t="s">
        <v>36</v>
      </c>
      <c r="I42" s="22" t="s">
        <v>37</v>
      </c>
    </row>
    <row r="43" spans="1:10" ht="15" customHeight="1" x14ac:dyDescent="0.25">
      <c r="A43" s="17">
        <v>1</v>
      </c>
      <c r="B43" s="95" t="s">
        <v>48</v>
      </c>
      <c r="C43" s="95"/>
      <c r="D43" s="95"/>
      <c r="E43" s="95"/>
      <c r="F43" s="95"/>
      <c r="G43" s="95"/>
      <c r="H43" s="23">
        <v>0.2</v>
      </c>
      <c r="I43" s="24">
        <f t="shared" ref="I43:I50" si="2">$I$40*H43</f>
        <v>992.68436363636363</v>
      </c>
    </row>
    <row r="44" spans="1:10" ht="15" customHeight="1" x14ac:dyDescent="0.25">
      <c r="A44" s="17">
        <v>2</v>
      </c>
      <c r="B44" s="95" t="s">
        <v>49</v>
      </c>
      <c r="C44" s="95"/>
      <c r="D44" s="95"/>
      <c r="E44" s="95"/>
      <c r="F44" s="95"/>
      <c r="G44" s="95"/>
      <c r="H44" s="23">
        <v>1.4999999999999999E-2</v>
      </c>
      <c r="I44" s="24">
        <f t="shared" si="2"/>
        <v>74.451327272727269</v>
      </c>
    </row>
    <row r="45" spans="1:10" ht="15" customHeight="1" x14ac:dyDescent="0.25">
      <c r="A45" s="17">
        <v>3</v>
      </c>
      <c r="B45" s="95" t="s">
        <v>50</v>
      </c>
      <c r="C45" s="95"/>
      <c r="D45" s="95"/>
      <c r="E45" s="95"/>
      <c r="F45" s="95"/>
      <c r="G45" s="95"/>
      <c r="H45" s="23">
        <v>0.01</v>
      </c>
      <c r="I45" s="24">
        <f t="shared" si="2"/>
        <v>49.634218181818177</v>
      </c>
    </row>
    <row r="46" spans="1:10" ht="15" customHeight="1" x14ac:dyDescent="0.25">
      <c r="A46" s="17">
        <v>4</v>
      </c>
      <c r="B46" s="95" t="s">
        <v>51</v>
      </c>
      <c r="C46" s="95"/>
      <c r="D46" s="95"/>
      <c r="E46" s="95"/>
      <c r="F46" s="95"/>
      <c r="G46" s="95"/>
      <c r="H46" s="23">
        <v>2E-3</v>
      </c>
      <c r="I46" s="24">
        <f t="shared" si="2"/>
        <v>9.9268436363636354</v>
      </c>
    </row>
    <row r="47" spans="1:10" ht="15" customHeight="1" x14ac:dyDescent="0.25">
      <c r="A47" s="17">
        <v>5</v>
      </c>
      <c r="B47" s="95" t="s">
        <v>52</v>
      </c>
      <c r="C47" s="95"/>
      <c r="D47" s="95"/>
      <c r="E47" s="95"/>
      <c r="F47" s="95"/>
      <c r="G47" s="95"/>
      <c r="H47" s="23">
        <v>2.5000000000000001E-2</v>
      </c>
      <c r="I47" s="24">
        <f t="shared" si="2"/>
        <v>124.08554545454545</v>
      </c>
    </row>
    <row r="48" spans="1:10" ht="15" customHeight="1" x14ac:dyDescent="0.25">
      <c r="A48" s="17">
        <v>6</v>
      </c>
      <c r="B48" s="95" t="s">
        <v>53</v>
      </c>
      <c r="C48" s="95"/>
      <c r="D48" s="95"/>
      <c r="E48" s="95"/>
      <c r="F48" s="95"/>
      <c r="G48" s="95"/>
      <c r="H48" s="23">
        <v>0.08</v>
      </c>
      <c r="I48" s="24">
        <f t="shared" si="2"/>
        <v>397.07374545454542</v>
      </c>
    </row>
    <row r="49" spans="1:10" ht="15" customHeight="1" x14ac:dyDescent="0.25">
      <c r="A49" s="17">
        <v>7</v>
      </c>
      <c r="B49" s="95" t="s">
        <v>54</v>
      </c>
      <c r="C49" s="95"/>
      <c r="D49" s="95"/>
      <c r="E49" s="95"/>
      <c r="F49" s="95"/>
      <c r="G49" s="95"/>
      <c r="H49" s="23">
        <v>0.03</v>
      </c>
      <c r="I49" s="24">
        <f t="shared" si="2"/>
        <v>148.90265454545454</v>
      </c>
    </row>
    <row r="50" spans="1:10" ht="15" customHeight="1" x14ac:dyDescent="0.25">
      <c r="A50" s="17">
        <v>8</v>
      </c>
      <c r="B50" s="95" t="s">
        <v>55</v>
      </c>
      <c r="C50" s="95"/>
      <c r="D50" s="95"/>
      <c r="E50" s="95"/>
      <c r="F50" s="95"/>
      <c r="G50" s="95"/>
      <c r="H50" s="23">
        <v>6.0000000000000001E-3</v>
      </c>
      <c r="I50" s="24">
        <f t="shared" si="2"/>
        <v>29.780530909090906</v>
      </c>
    </row>
    <row r="51" spans="1:10" s="28" customFormat="1" ht="15" customHeight="1" x14ac:dyDescent="0.25">
      <c r="A51" s="113" t="s">
        <v>56</v>
      </c>
      <c r="B51" s="113"/>
      <c r="C51" s="113"/>
      <c r="D51" s="113"/>
      <c r="E51" s="113"/>
      <c r="F51" s="113"/>
      <c r="G51" s="113"/>
      <c r="H51" s="25">
        <f>SUM(H43:H50)</f>
        <v>0.3680000000000001</v>
      </c>
      <c r="I51" s="26">
        <f>SUM(I43:I50)</f>
        <v>1826.539229090909</v>
      </c>
      <c r="J51" s="27"/>
    </row>
    <row r="52" spans="1:10" ht="15" customHeight="1" x14ac:dyDescent="0.25">
      <c r="A52" s="123" t="s">
        <v>57</v>
      </c>
      <c r="B52" s="123"/>
      <c r="C52" s="123"/>
      <c r="D52" s="123"/>
      <c r="E52" s="123"/>
      <c r="F52" s="123"/>
      <c r="G52" s="123"/>
      <c r="H52" s="123"/>
      <c r="I52" s="123"/>
    </row>
    <row r="53" spans="1:10" ht="30.75" customHeight="1" x14ac:dyDescent="0.25">
      <c r="A53" s="127" t="s">
        <v>58</v>
      </c>
      <c r="B53" s="127"/>
      <c r="C53" s="127"/>
      <c r="D53" s="127"/>
      <c r="E53" s="127"/>
      <c r="F53" s="127"/>
      <c r="G53" s="127"/>
      <c r="H53" s="127"/>
      <c r="I53" s="127"/>
    </row>
    <row r="54" spans="1:10" ht="33.75" customHeight="1" x14ac:dyDescent="0.25">
      <c r="A54" s="22" t="s">
        <v>59</v>
      </c>
      <c r="B54" s="116" t="s">
        <v>60</v>
      </c>
      <c r="C54" s="116"/>
      <c r="D54" s="116"/>
      <c r="E54" s="116"/>
      <c r="F54" s="116"/>
      <c r="G54" s="116"/>
      <c r="H54" s="22" t="s">
        <v>36</v>
      </c>
      <c r="I54" s="22" t="s">
        <v>37</v>
      </c>
    </row>
    <row r="55" spans="1:10" ht="15" customHeight="1" x14ac:dyDescent="0.25">
      <c r="A55" s="17">
        <v>1</v>
      </c>
      <c r="B55" s="95" t="s">
        <v>61</v>
      </c>
      <c r="C55" s="95"/>
      <c r="D55" s="95"/>
      <c r="E55" s="95"/>
      <c r="F55" s="95"/>
      <c r="G55" s="95"/>
      <c r="H55" s="23">
        <v>0.119314</v>
      </c>
      <c r="I55" s="24">
        <f t="shared" ref="I55:I62" si="3">$I$40*H55</f>
        <v>592.20571081454545</v>
      </c>
    </row>
    <row r="56" spans="1:10" ht="15" customHeight="1" x14ac:dyDescent="0.25">
      <c r="A56" s="17">
        <v>2</v>
      </c>
      <c r="B56" s="95" t="s">
        <v>62</v>
      </c>
      <c r="C56" s="95"/>
      <c r="D56" s="95"/>
      <c r="E56" s="95"/>
      <c r="F56" s="95"/>
      <c r="G56" s="95"/>
      <c r="H56" s="23">
        <v>2.0479000000000001E-2</v>
      </c>
      <c r="I56" s="24">
        <f t="shared" si="3"/>
        <v>101.64591541454546</v>
      </c>
    </row>
    <row r="57" spans="1:10" ht="15" customHeight="1" x14ac:dyDescent="0.25">
      <c r="A57" s="17">
        <v>3</v>
      </c>
      <c r="B57" s="95" t="s">
        <v>63</v>
      </c>
      <c r="C57" s="95"/>
      <c r="D57" s="95"/>
      <c r="E57" s="95"/>
      <c r="F57" s="95"/>
      <c r="G57" s="95"/>
      <c r="H57" s="23">
        <v>1.2123E-2</v>
      </c>
      <c r="I57" s="24">
        <f t="shared" si="3"/>
        <v>60.171562701818175</v>
      </c>
    </row>
    <row r="58" spans="1:10" ht="15" customHeight="1" x14ac:dyDescent="0.25">
      <c r="A58" s="17">
        <v>4</v>
      </c>
      <c r="B58" s="95" t="s">
        <v>64</v>
      </c>
      <c r="C58" s="95"/>
      <c r="D58" s="95"/>
      <c r="E58" s="95"/>
      <c r="F58" s="95"/>
      <c r="G58" s="95"/>
      <c r="H58" s="23">
        <v>1.1436E-2</v>
      </c>
      <c r="I58" s="24">
        <f t="shared" si="3"/>
        <v>56.761691912727265</v>
      </c>
    </row>
    <row r="59" spans="1:10" ht="15" customHeight="1" x14ac:dyDescent="0.25">
      <c r="A59" s="17">
        <v>5</v>
      </c>
      <c r="B59" s="95" t="s">
        <v>65</v>
      </c>
      <c r="C59" s="95"/>
      <c r="D59" s="95"/>
      <c r="E59" s="95"/>
      <c r="F59" s="95"/>
      <c r="G59" s="95"/>
      <c r="H59" s="23">
        <v>1.74E-4</v>
      </c>
      <c r="I59" s="24">
        <f t="shared" si="3"/>
        <v>0.86363539636363629</v>
      </c>
    </row>
    <row r="60" spans="1:10" ht="15" customHeight="1" x14ac:dyDescent="0.25">
      <c r="A60" s="17">
        <v>6</v>
      </c>
      <c r="B60" s="95" t="s">
        <v>66</v>
      </c>
      <c r="C60" s="95"/>
      <c r="D60" s="95"/>
      <c r="E60" s="95"/>
      <c r="F60" s="95"/>
      <c r="G60" s="95"/>
      <c r="H60" s="23">
        <v>4.4200000000000001E-4</v>
      </c>
      <c r="I60" s="24">
        <f t="shared" si="3"/>
        <v>2.1938324436363636</v>
      </c>
    </row>
    <row r="61" spans="1:10" ht="15" customHeight="1" x14ac:dyDescent="0.25">
      <c r="A61" s="17">
        <v>7</v>
      </c>
      <c r="B61" s="95" t="s">
        <v>67</v>
      </c>
      <c r="C61" s="95"/>
      <c r="D61" s="95"/>
      <c r="E61" s="95"/>
      <c r="F61" s="95"/>
      <c r="G61" s="95"/>
      <c r="H61" s="23">
        <v>1.85E-4</v>
      </c>
      <c r="I61" s="24">
        <f t="shared" si="3"/>
        <v>0.91823303636363629</v>
      </c>
    </row>
    <row r="62" spans="1:10" ht="15" customHeight="1" x14ac:dyDescent="0.25">
      <c r="A62" s="17">
        <v>8</v>
      </c>
      <c r="B62" s="95" t="s">
        <v>68</v>
      </c>
      <c r="C62" s="95"/>
      <c r="D62" s="95"/>
      <c r="E62" s="95"/>
      <c r="F62" s="95"/>
      <c r="G62" s="95"/>
      <c r="H62" s="23">
        <v>9.0789999999999996E-2</v>
      </c>
      <c r="I62" s="24">
        <f t="shared" si="3"/>
        <v>450.62906687272721</v>
      </c>
    </row>
    <row r="63" spans="1:10" s="28" customFormat="1" ht="15" customHeight="1" x14ac:dyDescent="0.25">
      <c r="A63" s="113" t="s">
        <v>69</v>
      </c>
      <c r="B63" s="113"/>
      <c r="C63" s="113"/>
      <c r="D63" s="113"/>
      <c r="E63" s="113"/>
      <c r="F63" s="113"/>
      <c r="G63" s="113"/>
      <c r="H63" s="25">
        <f>SUM(H55:H62)</f>
        <v>0.25494299999999998</v>
      </c>
      <c r="I63" s="26">
        <f>SUM(I55:I62)</f>
        <v>1265.3896485927271</v>
      </c>
      <c r="J63" s="27"/>
    </row>
    <row r="64" spans="1:10" ht="11.25" customHeight="1" x14ac:dyDescent="0.25">
      <c r="A64" s="29" t="s">
        <v>70</v>
      </c>
      <c r="B64" s="114" t="s">
        <v>71</v>
      </c>
      <c r="C64" s="114"/>
      <c r="D64" s="114"/>
      <c r="E64" s="114"/>
      <c r="F64" s="114"/>
      <c r="G64" s="114"/>
      <c r="H64" s="114"/>
      <c r="I64" s="114"/>
    </row>
    <row r="65" spans="1:11" ht="15" customHeight="1" x14ac:dyDescent="0.25">
      <c r="A65" s="29" t="s">
        <v>72</v>
      </c>
      <c r="B65" s="126" t="s">
        <v>73</v>
      </c>
      <c r="C65" s="126"/>
      <c r="D65" s="126"/>
      <c r="E65" s="126"/>
      <c r="F65" s="126"/>
      <c r="G65" s="126"/>
      <c r="H65" s="126"/>
      <c r="I65" s="126"/>
    </row>
    <row r="66" spans="1:11" ht="33.75" customHeight="1" x14ac:dyDescent="0.25">
      <c r="A66" s="22" t="s">
        <v>74</v>
      </c>
      <c r="B66" s="116" t="s">
        <v>75</v>
      </c>
      <c r="C66" s="116"/>
      <c r="D66" s="116"/>
      <c r="E66" s="116"/>
      <c r="F66" s="116"/>
      <c r="G66" s="116"/>
      <c r="H66" s="22" t="s">
        <v>36</v>
      </c>
      <c r="I66" s="22" t="s">
        <v>37</v>
      </c>
    </row>
    <row r="67" spans="1:11" ht="15" customHeight="1" x14ac:dyDescent="0.25">
      <c r="A67" s="17">
        <v>1</v>
      </c>
      <c r="B67" s="95" t="s">
        <v>76</v>
      </c>
      <c r="C67" s="95"/>
      <c r="D67" s="95"/>
      <c r="E67" s="95"/>
      <c r="F67" s="95"/>
      <c r="G67" s="95"/>
      <c r="H67" s="23">
        <v>2.3626999999999999E-2</v>
      </c>
      <c r="I67" s="24">
        <f>$I$40*H67</f>
        <v>117.27076729818181</v>
      </c>
    </row>
    <row r="68" spans="1:11" ht="15" customHeight="1" x14ac:dyDescent="0.25">
      <c r="A68" s="17">
        <v>2</v>
      </c>
      <c r="B68" s="95" t="s">
        <v>77</v>
      </c>
      <c r="C68" s="95"/>
      <c r="D68" s="95"/>
      <c r="E68" s="95"/>
      <c r="F68" s="95"/>
      <c r="G68" s="95"/>
      <c r="H68" s="23">
        <v>1.717E-3</v>
      </c>
      <c r="I68" s="24">
        <f>$I$40*H68</f>
        <v>8.5221952618181813</v>
      </c>
    </row>
    <row r="69" spans="1:11" ht="15" customHeight="1" x14ac:dyDescent="0.25">
      <c r="A69" s="17">
        <v>3</v>
      </c>
      <c r="B69" s="95" t="s">
        <v>78</v>
      </c>
      <c r="C69" s="95"/>
      <c r="D69" s="95"/>
      <c r="E69" s="95"/>
      <c r="F69" s="95"/>
      <c r="G69" s="95"/>
      <c r="H69" s="23">
        <v>9.4509999999999993E-3</v>
      </c>
      <c r="I69" s="24">
        <f>$I$40*H69</f>
        <v>46.909299603636356</v>
      </c>
    </row>
    <row r="70" spans="1:11" s="28" customFormat="1" ht="15" customHeight="1" x14ac:dyDescent="0.25">
      <c r="A70" s="113" t="s">
        <v>79</v>
      </c>
      <c r="B70" s="113"/>
      <c r="C70" s="113"/>
      <c r="D70" s="113"/>
      <c r="E70" s="113"/>
      <c r="F70" s="113"/>
      <c r="G70" s="113"/>
      <c r="H70" s="25">
        <f>SUM(H67:H69)</f>
        <v>3.4795E-2</v>
      </c>
      <c r="I70" s="26">
        <f>SUM(I67:I69)</f>
        <v>172.70226216363636</v>
      </c>
      <c r="J70" s="27"/>
    </row>
    <row r="71" spans="1:11" ht="4.5" customHeight="1" x14ac:dyDescent="0.25"/>
    <row r="72" spans="1:11" ht="33.75" customHeight="1" x14ac:dyDescent="0.25">
      <c r="A72" s="22" t="s">
        <v>80</v>
      </c>
      <c r="B72" s="116" t="s">
        <v>81</v>
      </c>
      <c r="C72" s="116"/>
      <c r="D72" s="116"/>
      <c r="E72" s="116"/>
      <c r="F72" s="116"/>
      <c r="G72" s="116"/>
      <c r="H72" s="22" t="s">
        <v>36</v>
      </c>
      <c r="I72" s="22" t="s">
        <v>37</v>
      </c>
    </row>
    <row r="73" spans="1:11" ht="15" customHeight="1" x14ac:dyDescent="0.25">
      <c r="A73" s="17">
        <v>1</v>
      </c>
      <c r="B73" s="95" t="s">
        <v>82</v>
      </c>
      <c r="C73" s="95"/>
      <c r="D73" s="95"/>
      <c r="E73" s="95"/>
      <c r="F73" s="95"/>
      <c r="G73" s="95"/>
      <c r="H73" s="23">
        <f>(H51*H63)</f>
        <v>9.3819024000000015E-2</v>
      </c>
      <c r="I73" s="24">
        <f>$I$40*H73</f>
        <v>465.66339068212369</v>
      </c>
    </row>
    <row r="74" spans="1:11" s="28" customFormat="1" ht="15" customHeight="1" x14ac:dyDescent="0.25">
      <c r="A74" s="113" t="s">
        <v>83</v>
      </c>
      <c r="B74" s="113"/>
      <c r="C74" s="113"/>
      <c r="D74" s="113"/>
      <c r="E74" s="113"/>
      <c r="F74" s="113"/>
      <c r="G74" s="113"/>
      <c r="H74" s="25">
        <f>SUM(H73:H73)</f>
        <v>9.3819024000000015E-2</v>
      </c>
      <c r="I74" s="26">
        <f>I73</f>
        <v>465.66339068212369</v>
      </c>
      <c r="J74" s="27"/>
      <c r="K74" s="30"/>
    </row>
    <row r="75" spans="1:11" ht="4.5" customHeight="1" x14ac:dyDescent="0.25">
      <c r="J75" s="31"/>
    </row>
    <row r="76" spans="1:11" s="28" customFormat="1" ht="12" customHeight="1" x14ac:dyDescent="0.25">
      <c r="A76" s="125" t="s">
        <v>84</v>
      </c>
      <c r="B76" s="125"/>
      <c r="C76" s="125"/>
      <c r="D76" s="125"/>
      <c r="E76" s="125"/>
      <c r="F76" s="125"/>
      <c r="G76" s="125"/>
      <c r="H76" s="32">
        <f>H51+H63+H70+H74</f>
        <v>0.75155702400000002</v>
      </c>
      <c r="I76" s="33">
        <f>I51+I63+I70+I74</f>
        <v>3730.2945305293961</v>
      </c>
      <c r="J76" s="27"/>
    </row>
    <row r="77" spans="1:11" ht="4.5" customHeight="1" x14ac:dyDescent="0.25"/>
    <row r="78" spans="1:11" ht="33.75" customHeight="1" x14ac:dyDescent="0.25">
      <c r="A78" s="22" t="s">
        <v>85</v>
      </c>
      <c r="B78" s="116" t="s">
        <v>86</v>
      </c>
      <c r="C78" s="116"/>
      <c r="D78" s="116"/>
      <c r="E78" s="116"/>
      <c r="F78" s="116"/>
      <c r="G78" s="116"/>
      <c r="H78" s="22" t="s">
        <v>36</v>
      </c>
      <c r="I78" s="22" t="s">
        <v>37</v>
      </c>
    </row>
    <row r="79" spans="1:11" ht="15" customHeight="1" x14ac:dyDescent="0.25">
      <c r="A79" s="17">
        <v>1</v>
      </c>
      <c r="B79" s="95" t="s">
        <v>21</v>
      </c>
      <c r="C79" s="95"/>
      <c r="D79" s="95"/>
      <c r="E79" s="95"/>
      <c r="F79" s="95"/>
      <c r="G79" s="95"/>
      <c r="H79" s="23">
        <f>I79/$I$40</f>
        <v>0</v>
      </c>
      <c r="I79" s="24">
        <f>I96</f>
        <v>0</v>
      </c>
    </row>
    <row r="80" spans="1:11" ht="15" customHeight="1" x14ac:dyDescent="0.25">
      <c r="A80" s="17">
        <v>2</v>
      </c>
      <c r="B80" s="95" t="s">
        <v>22</v>
      </c>
      <c r="C80" s="95"/>
      <c r="D80" s="95"/>
      <c r="E80" s="95"/>
      <c r="F80" s="95"/>
      <c r="G80" s="95"/>
      <c r="H80" s="23">
        <f>I80/$I$40</f>
        <v>0</v>
      </c>
      <c r="I80" s="24">
        <f>I92</f>
        <v>0</v>
      </c>
    </row>
    <row r="81" spans="1:10" ht="15" customHeight="1" x14ac:dyDescent="0.25">
      <c r="A81" s="17">
        <v>3</v>
      </c>
      <c r="B81" s="95" t="s">
        <v>87</v>
      </c>
      <c r="C81" s="95"/>
      <c r="D81" s="95"/>
      <c r="E81" s="95"/>
      <c r="F81" s="95"/>
      <c r="G81" s="95"/>
      <c r="H81" s="23">
        <f>I81/$I$40</f>
        <v>0</v>
      </c>
      <c r="I81" s="24">
        <f>I88</f>
        <v>0</v>
      </c>
    </row>
    <row r="82" spans="1:10" ht="15" customHeight="1" x14ac:dyDescent="0.25">
      <c r="A82" s="17">
        <v>4</v>
      </c>
      <c r="B82" s="95" t="s">
        <v>88</v>
      </c>
      <c r="C82" s="95"/>
      <c r="D82" s="95"/>
      <c r="E82" s="95"/>
      <c r="F82" s="95"/>
      <c r="G82" s="95"/>
      <c r="H82" s="23">
        <f>I82/$I$40</f>
        <v>0</v>
      </c>
      <c r="I82" s="24">
        <f>IF(I26="Não aplicável",0,((I10/H10)*1.5*I26))</f>
        <v>0</v>
      </c>
    </row>
    <row r="83" spans="1:10" ht="15" customHeight="1" x14ac:dyDescent="0.25">
      <c r="A83" s="17">
        <v>5</v>
      </c>
      <c r="B83" s="95" t="s">
        <v>89</v>
      </c>
      <c r="C83" s="95"/>
      <c r="D83" s="95"/>
      <c r="E83" s="95"/>
      <c r="F83" s="95"/>
      <c r="G83" s="95"/>
      <c r="H83" s="23">
        <f>I83/$I$40</f>
        <v>0</v>
      </c>
      <c r="I83" s="24">
        <f>IF(I21="Não aplicável",0,I21)</f>
        <v>0</v>
      </c>
    </row>
    <row r="84" spans="1:10" ht="15" customHeight="1" x14ac:dyDescent="0.25">
      <c r="A84" s="113" t="s">
        <v>90</v>
      </c>
      <c r="B84" s="113"/>
      <c r="C84" s="113"/>
      <c r="D84" s="113"/>
      <c r="E84" s="113"/>
      <c r="F84" s="113"/>
      <c r="G84" s="113"/>
      <c r="H84" s="25">
        <f>SUM(H79:H83)</f>
        <v>0</v>
      </c>
      <c r="I84" s="26">
        <f>SUM(I79:I83)</f>
        <v>0</v>
      </c>
      <c r="J84" s="34"/>
    </row>
    <row r="85" spans="1:10" ht="18" customHeight="1" x14ac:dyDescent="0.25">
      <c r="A85" s="29" t="s">
        <v>91</v>
      </c>
      <c r="B85" s="123" t="s">
        <v>92</v>
      </c>
      <c r="C85" s="123"/>
      <c r="D85" s="123"/>
      <c r="E85" s="123"/>
      <c r="F85" s="123"/>
      <c r="G85" s="123"/>
      <c r="H85" s="35"/>
      <c r="I85" s="36"/>
    </row>
    <row r="86" spans="1:10" ht="15" customHeight="1" x14ac:dyDescent="0.25">
      <c r="A86" s="108" t="s">
        <v>93</v>
      </c>
      <c r="B86" s="108"/>
      <c r="C86" s="108"/>
      <c r="D86" s="108"/>
      <c r="E86" s="108"/>
      <c r="F86" s="108"/>
      <c r="G86" s="108"/>
      <c r="H86" s="108"/>
      <c r="I86" s="108"/>
    </row>
    <row r="87" spans="1:10" ht="24" customHeight="1" x14ac:dyDescent="0.25">
      <c r="A87" s="109" t="s">
        <v>94</v>
      </c>
      <c r="B87" s="109"/>
      <c r="C87" s="17" t="s">
        <v>95</v>
      </c>
      <c r="D87" s="17" t="s">
        <v>96</v>
      </c>
      <c r="E87" s="17" t="s">
        <v>97</v>
      </c>
      <c r="F87" s="17" t="s">
        <v>98</v>
      </c>
      <c r="G87" s="17" t="s">
        <v>99</v>
      </c>
      <c r="H87" s="23" t="s">
        <v>100</v>
      </c>
      <c r="I87" s="24" t="s">
        <v>101</v>
      </c>
    </row>
    <row r="88" spans="1:10" ht="15" customHeight="1" x14ac:dyDescent="0.25">
      <c r="A88" s="124">
        <f>I12</f>
        <v>0</v>
      </c>
      <c r="B88" s="124"/>
      <c r="C88" s="17">
        <f>I13</f>
        <v>22</v>
      </c>
      <c r="D88" s="17">
        <v>2</v>
      </c>
      <c r="E88" s="37">
        <f>A88*C88*D88</f>
        <v>0</v>
      </c>
      <c r="F88" s="37">
        <f>I31</f>
        <v>4318.181818181818</v>
      </c>
      <c r="G88" s="38">
        <f>I14</f>
        <v>0</v>
      </c>
      <c r="H88" s="37">
        <f>F88*G88</f>
        <v>0</v>
      </c>
      <c r="I88" s="24">
        <f>IF((E88-H88)&gt;0,E88-H88,0)</f>
        <v>0</v>
      </c>
    </row>
    <row r="89" spans="1:10" ht="3.75" customHeight="1" x14ac:dyDescent="0.25">
      <c r="A89" s="39"/>
      <c r="E89" s="34"/>
      <c r="F89" s="34"/>
      <c r="G89" s="40"/>
      <c r="H89" s="34"/>
      <c r="I89" s="41"/>
    </row>
    <row r="90" spans="1:10" ht="15" customHeight="1" x14ac:dyDescent="0.25">
      <c r="A90" s="108" t="s">
        <v>102</v>
      </c>
      <c r="B90" s="108"/>
      <c r="C90" s="108"/>
      <c r="D90" s="108"/>
      <c r="E90" s="108"/>
      <c r="F90" s="108"/>
      <c r="G90" s="108"/>
      <c r="H90" s="108"/>
      <c r="I90" s="108"/>
    </row>
    <row r="91" spans="1:10" ht="23.25" customHeight="1" x14ac:dyDescent="0.25">
      <c r="A91" s="109" t="s">
        <v>94</v>
      </c>
      <c r="B91" s="109"/>
      <c r="C91" s="17" t="s">
        <v>103</v>
      </c>
      <c r="D91" s="17" t="s">
        <v>96</v>
      </c>
      <c r="E91" s="17" t="s">
        <v>97</v>
      </c>
      <c r="F91" s="17" t="s">
        <v>98</v>
      </c>
      <c r="G91" s="17" t="s">
        <v>99</v>
      </c>
      <c r="H91" s="23" t="s">
        <v>100</v>
      </c>
      <c r="I91" s="24" t="s">
        <v>101</v>
      </c>
    </row>
    <row r="92" spans="1:10" ht="15" customHeight="1" x14ac:dyDescent="0.25">
      <c r="A92" s="122">
        <f>I18</f>
        <v>0</v>
      </c>
      <c r="B92" s="122"/>
      <c r="C92" s="42">
        <f>I19</f>
        <v>1</v>
      </c>
      <c r="D92" s="17">
        <v>1</v>
      </c>
      <c r="E92" s="37">
        <f>A92*C92*D92</f>
        <v>0</v>
      </c>
      <c r="F92" s="37">
        <f>E92</f>
        <v>0</v>
      </c>
      <c r="G92" s="43">
        <f>I20</f>
        <v>0.2</v>
      </c>
      <c r="H92" s="37">
        <f>F92*G92</f>
        <v>0</v>
      </c>
      <c r="I92" s="24">
        <f>E92-H92</f>
        <v>0</v>
      </c>
    </row>
    <row r="93" spans="1:10" ht="4.5" customHeight="1" x14ac:dyDescent="0.25">
      <c r="A93" s="44"/>
      <c r="B93" s="44"/>
      <c r="C93" s="44"/>
      <c r="D93" s="44"/>
      <c r="E93" s="27"/>
      <c r="F93" s="27"/>
      <c r="G93" s="45"/>
      <c r="H93" s="27"/>
      <c r="I93" s="46"/>
    </row>
    <row r="94" spans="1:10" ht="15" customHeight="1" x14ac:dyDescent="0.25">
      <c r="A94" s="108" t="s">
        <v>104</v>
      </c>
      <c r="B94" s="108"/>
      <c r="C94" s="108"/>
      <c r="D94" s="108"/>
      <c r="E94" s="108"/>
      <c r="F94" s="108"/>
      <c r="G94" s="108"/>
      <c r="H94" s="108"/>
      <c r="I94" s="108"/>
    </row>
    <row r="95" spans="1:10" ht="23.25" customHeight="1" x14ac:dyDescent="0.25">
      <c r="A95" s="109" t="s">
        <v>94</v>
      </c>
      <c r="B95" s="109"/>
      <c r="C95" s="17" t="s">
        <v>103</v>
      </c>
      <c r="D95" s="17" t="s">
        <v>96</v>
      </c>
      <c r="E95" s="17" t="s">
        <v>97</v>
      </c>
      <c r="F95" s="17" t="s">
        <v>98</v>
      </c>
      <c r="G95" s="17" t="s">
        <v>99</v>
      </c>
      <c r="H95" s="23" t="str">
        <f>H87</f>
        <v>Valor desconto</v>
      </c>
      <c r="I95" s="24" t="s">
        <v>101</v>
      </c>
    </row>
    <row r="96" spans="1:10" ht="15" customHeight="1" x14ac:dyDescent="0.25">
      <c r="A96" s="122">
        <f>I15</f>
        <v>0</v>
      </c>
      <c r="B96" s="122"/>
      <c r="C96" s="42">
        <f>I16</f>
        <v>22</v>
      </c>
      <c r="D96" s="17">
        <v>1</v>
      </c>
      <c r="E96" s="37">
        <f>A96*C96*D96</f>
        <v>0</v>
      </c>
      <c r="F96" s="37">
        <f>E96</f>
        <v>0</v>
      </c>
      <c r="G96" s="43">
        <f>I17</f>
        <v>0</v>
      </c>
      <c r="H96" s="37">
        <f>F96*G96</f>
        <v>0</v>
      </c>
      <c r="I96" s="24">
        <f>E96-H96</f>
        <v>0</v>
      </c>
    </row>
    <row r="97" spans="1:12" ht="4.5" customHeight="1" x14ac:dyDescent="0.25"/>
    <row r="98" spans="1:12" ht="12" customHeight="1" x14ac:dyDescent="0.25">
      <c r="A98" s="96" t="s">
        <v>105</v>
      </c>
      <c r="B98" s="96"/>
      <c r="C98" s="96"/>
      <c r="D98" s="96"/>
      <c r="E98" s="96"/>
      <c r="F98" s="96"/>
      <c r="G98" s="96"/>
      <c r="H98" s="47">
        <f>H40+H76+H84</f>
        <v>1.751557024</v>
      </c>
      <c r="I98" s="48">
        <f>I40+I76+I84</f>
        <v>8693.7163487112139</v>
      </c>
      <c r="J98" s="34"/>
      <c r="L98" s="34"/>
    </row>
    <row r="99" spans="1:12" s="53" customFormat="1" ht="4.5" customHeight="1" x14ac:dyDescent="0.25">
      <c r="A99" s="49"/>
      <c r="B99" s="49"/>
      <c r="C99" s="49"/>
      <c r="D99" s="49"/>
      <c r="E99" s="49"/>
      <c r="F99" s="49"/>
      <c r="G99" s="49"/>
      <c r="H99" s="50"/>
      <c r="I99" s="51"/>
      <c r="J99" s="52"/>
      <c r="L99" s="52"/>
    </row>
    <row r="100" spans="1:12" ht="11.25" customHeight="1" x14ac:dyDescent="0.25">
      <c r="A100" s="94" t="s">
        <v>106</v>
      </c>
      <c r="B100" s="94"/>
      <c r="C100" s="94"/>
      <c r="D100" s="94"/>
      <c r="E100" s="94"/>
      <c r="F100" s="94"/>
      <c r="G100" s="94"/>
      <c r="H100" s="94"/>
      <c r="I100" s="94"/>
    </row>
    <row r="101" spans="1:12" ht="33.75" customHeight="1" x14ac:dyDescent="0.25">
      <c r="A101" s="22" t="s">
        <v>34</v>
      </c>
      <c r="B101" s="116" t="s">
        <v>107</v>
      </c>
      <c r="C101" s="116"/>
      <c r="D101" s="116"/>
      <c r="E101" s="116"/>
      <c r="F101" s="116"/>
      <c r="G101" s="116"/>
      <c r="H101" s="22" t="s">
        <v>36</v>
      </c>
      <c r="I101" s="22" t="s">
        <v>37</v>
      </c>
    </row>
    <row r="102" spans="1:12" ht="15" customHeight="1" x14ac:dyDescent="0.25">
      <c r="A102" s="17">
        <v>1</v>
      </c>
      <c r="B102" s="95" t="s">
        <v>108</v>
      </c>
      <c r="C102" s="95"/>
      <c r="D102" s="95"/>
      <c r="E102" s="95"/>
      <c r="F102" s="95"/>
      <c r="G102" s="95"/>
      <c r="H102" s="23">
        <f t="shared" ref="H102:H107" si="4">I102/$I$113</f>
        <v>0</v>
      </c>
      <c r="I102" s="24">
        <v>0</v>
      </c>
    </row>
    <row r="103" spans="1:12" ht="15" customHeight="1" x14ac:dyDescent="0.25">
      <c r="A103" s="17">
        <v>2</v>
      </c>
      <c r="B103" s="120" t="s">
        <v>109</v>
      </c>
      <c r="C103" s="120"/>
      <c r="D103" s="120"/>
      <c r="E103" s="120"/>
      <c r="F103" s="120"/>
      <c r="G103" s="120"/>
      <c r="H103" s="23">
        <f t="shared" si="4"/>
        <v>0</v>
      </c>
      <c r="I103" s="24">
        <v>0</v>
      </c>
    </row>
    <row r="104" spans="1:12" ht="15" customHeight="1" x14ac:dyDescent="0.25">
      <c r="A104" s="17">
        <v>3</v>
      </c>
      <c r="B104" s="95" t="s">
        <v>110</v>
      </c>
      <c r="C104" s="95"/>
      <c r="D104" s="95"/>
      <c r="E104" s="95"/>
      <c r="F104" s="95"/>
      <c r="G104" s="95"/>
      <c r="H104" s="23">
        <f t="shared" si="4"/>
        <v>0</v>
      </c>
      <c r="I104" s="24">
        <v>0</v>
      </c>
    </row>
    <row r="105" spans="1:12" ht="15" customHeight="1" x14ac:dyDescent="0.25">
      <c r="A105" s="17">
        <v>4</v>
      </c>
      <c r="B105" s="120" t="s">
        <v>111</v>
      </c>
      <c r="C105" s="120"/>
      <c r="D105" s="120"/>
      <c r="E105" s="120"/>
      <c r="F105" s="120"/>
      <c r="G105" s="120"/>
      <c r="H105" s="23">
        <f t="shared" si="4"/>
        <v>0</v>
      </c>
      <c r="I105" s="24">
        <f>IF(F111=20%,G111,0)</f>
        <v>0</v>
      </c>
    </row>
    <row r="106" spans="1:12" ht="15" customHeight="1" x14ac:dyDescent="0.25">
      <c r="A106" s="17">
        <v>5</v>
      </c>
      <c r="B106" s="95" t="s">
        <v>112</v>
      </c>
      <c r="C106" s="95"/>
      <c r="D106" s="95"/>
      <c r="E106" s="95"/>
      <c r="F106" s="95"/>
      <c r="G106" s="95"/>
      <c r="H106" s="23">
        <f t="shared" si="4"/>
        <v>0</v>
      </c>
      <c r="I106" s="24">
        <v>0</v>
      </c>
    </row>
    <row r="107" spans="1:12" ht="15" customHeight="1" x14ac:dyDescent="0.25">
      <c r="A107" s="17">
        <v>6</v>
      </c>
      <c r="B107" s="95" t="s">
        <v>113</v>
      </c>
      <c r="C107" s="95"/>
      <c r="D107" s="95"/>
      <c r="E107" s="95"/>
      <c r="F107" s="95"/>
      <c r="G107" s="95"/>
      <c r="H107" s="23">
        <f t="shared" si="4"/>
        <v>0</v>
      </c>
      <c r="I107" s="24">
        <v>0</v>
      </c>
    </row>
    <row r="108" spans="1:12" ht="15" customHeight="1" x14ac:dyDescent="0.25">
      <c r="A108" s="113" t="s">
        <v>114</v>
      </c>
      <c r="B108" s="113"/>
      <c r="C108" s="113"/>
      <c r="D108" s="113"/>
      <c r="E108" s="113"/>
      <c r="F108" s="113"/>
      <c r="G108" s="113"/>
      <c r="H108" s="25">
        <f>H102+H103+H104+H105+H106+H107</f>
        <v>0</v>
      </c>
      <c r="I108" s="54">
        <f>SUM(I102:I107)</f>
        <v>0</v>
      </c>
      <c r="J108" s="34"/>
    </row>
    <row r="109" spans="1:12" ht="30" customHeight="1" x14ac:dyDescent="0.25">
      <c r="B109" s="114" t="s">
        <v>115</v>
      </c>
      <c r="C109" s="114"/>
      <c r="D109" s="114"/>
      <c r="E109" s="114"/>
      <c r="F109" s="114"/>
      <c r="G109" s="114"/>
      <c r="H109" s="114"/>
      <c r="I109" s="114"/>
    </row>
    <row r="110" spans="1:12" ht="5.25" customHeight="1" x14ac:dyDescent="0.25"/>
    <row r="111" spans="1:12" ht="48.75" customHeight="1" x14ac:dyDescent="0.25">
      <c r="A111" s="121" t="s">
        <v>116</v>
      </c>
      <c r="B111" s="121"/>
      <c r="C111" s="121"/>
      <c r="D111" s="121"/>
      <c r="E111" s="121"/>
      <c r="F111" s="55">
        <f>I27</f>
        <v>0.1</v>
      </c>
      <c r="G111" s="56">
        <f>I113*F111</f>
        <v>869.37163487112161</v>
      </c>
      <c r="H111" s="57" t="s">
        <v>117</v>
      </c>
      <c r="I111" s="58">
        <f>I81</f>
        <v>0</v>
      </c>
    </row>
    <row r="112" spans="1:12" s="61" customFormat="1" ht="16.5" customHeight="1" x14ac:dyDescent="0.25">
      <c r="A112" s="118" t="s">
        <v>118</v>
      </c>
      <c r="B112" s="118"/>
      <c r="C112" s="57" t="s">
        <v>119</v>
      </c>
      <c r="D112" s="57" t="s">
        <v>120</v>
      </c>
      <c r="E112" s="57" t="s">
        <v>121</v>
      </c>
      <c r="F112" s="57" t="s">
        <v>122</v>
      </c>
      <c r="G112" s="57" t="s">
        <v>123</v>
      </c>
      <c r="H112" s="57" t="s">
        <v>124</v>
      </c>
      <c r="I112" s="59" t="s">
        <v>125</v>
      </c>
      <c r="J112" s="60"/>
    </row>
    <row r="113" spans="1:12" ht="16.5" customHeight="1" x14ac:dyDescent="0.25">
      <c r="A113" s="115">
        <f>I40</f>
        <v>4963.4218181818178</v>
      </c>
      <c r="B113" s="115"/>
      <c r="C113" s="62">
        <f>I51</f>
        <v>1826.539229090909</v>
      </c>
      <c r="D113" s="62">
        <f>I63</f>
        <v>1265.3896485927271</v>
      </c>
      <c r="E113" s="62">
        <f>I70</f>
        <v>172.70226216363636</v>
      </c>
      <c r="F113" s="62">
        <f>I74</f>
        <v>465.66339068212369</v>
      </c>
      <c r="G113" s="62">
        <f>I84</f>
        <v>0</v>
      </c>
      <c r="H113" s="62">
        <f>A113+C113+D113+E113+F113+G113</f>
        <v>8693.7163487112157</v>
      </c>
      <c r="I113" s="62">
        <f>H113-I111</f>
        <v>8693.7163487112157</v>
      </c>
      <c r="J113" s="34"/>
    </row>
    <row r="114" spans="1:12" ht="4.5" customHeight="1" x14ac:dyDescent="0.25">
      <c r="A114" s="29"/>
      <c r="B114" s="119"/>
      <c r="C114" s="119"/>
      <c r="D114" s="119"/>
      <c r="E114" s="119"/>
      <c r="F114" s="119"/>
      <c r="G114" s="119"/>
      <c r="H114" s="119"/>
      <c r="I114" s="119"/>
    </row>
    <row r="115" spans="1:12" ht="33.75" customHeight="1" x14ac:dyDescent="0.25">
      <c r="A115" s="22" t="s">
        <v>46</v>
      </c>
      <c r="B115" s="116" t="s">
        <v>126</v>
      </c>
      <c r="C115" s="116"/>
      <c r="D115" s="116"/>
      <c r="E115" s="116"/>
      <c r="F115" s="116"/>
      <c r="G115" s="116"/>
      <c r="H115" s="22" t="s">
        <v>36</v>
      </c>
      <c r="I115" s="22" t="s">
        <v>37</v>
      </c>
    </row>
    <row r="116" spans="1:12" ht="15" customHeight="1" x14ac:dyDescent="0.25">
      <c r="A116" s="17">
        <v>1</v>
      </c>
      <c r="B116" s="95" t="s">
        <v>127</v>
      </c>
      <c r="C116" s="95"/>
      <c r="D116" s="95"/>
      <c r="E116" s="95"/>
      <c r="F116" s="95"/>
      <c r="G116" s="95"/>
      <c r="H116" s="23">
        <v>0.05</v>
      </c>
      <c r="I116" s="24">
        <f>H116*I126</f>
        <v>434.68581743556081</v>
      </c>
    </row>
    <row r="117" spans="1:12" ht="15" customHeight="1" x14ac:dyDescent="0.25">
      <c r="A117" s="17">
        <v>2</v>
      </c>
      <c r="B117" s="95" t="s">
        <v>128</v>
      </c>
      <c r="C117" s="95"/>
      <c r="D117" s="95"/>
      <c r="E117" s="95"/>
      <c r="F117" s="95"/>
      <c r="G117" s="95"/>
      <c r="H117" s="23">
        <v>0.01</v>
      </c>
      <c r="I117" s="24">
        <f>H117*I126</f>
        <v>86.937163487112159</v>
      </c>
    </row>
    <row r="118" spans="1:12" ht="15" customHeight="1" x14ac:dyDescent="0.25">
      <c r="A118" s="113" t="s">
        <v>129</v>
      </c>
      <c r="B118" s="113"/>
      <c r="C118" s="113"/>
      <c r="D118" s="113"/>
      <c r="E118" s="113"/>
      <c r="F118" s="113"/>
      <c r="G118" s="113"/>
      <c r="H118" s="25">
        <f>H116+H117</f>
        <v>6.0000000000000005E-2</v>
      </c>
      <c r="I118" s="26">
        <f>SUM(I116:I117)</f>
        <v>521.62298092267292</v>
      </c>
    </row>
    <row r="119" spans="1:12" ht="4.5" customHeight="1" x14ac:dyDescent="0.25"/>
    <row r="120" spans="1:12" ht="33.75" customHeight="1" x14ac:dyDescent="0.25">
      <c r="A120" s="22" t="s">
        <v>59</v>
      </c>
      <c r="B120" s="116" t="s">
        <v>130</v>
      </c>
      <c r="C120" s="116"/>
      <c r="D120" s="116"/>
      <c r="E120" s="116"/>
      <c r="F120" s="116"/>
      <c r="G120" s="116"/>
      <c r="H120" s="22" t="s">
        <v>36</v>
      </c>
      <c r="I120" s="22" t="s">
        <v>37</v>
      </c>
    </row>
    <row r="121" spans="1:12" ht="15" customHeight="1" x14ac:dyDescent="0.25">
      <c r="A121" s="17">
        <v>1</v>
      </c>
      <c r="B121" s="95" t="s">
        <v>130</v>
      </c>
      <c r="C121" s="95"/>
      <c r="D121" s="95"/>
      <c r="E121" s="95"/>
      <c r="F121" s="95"/>
      <c r="G121" s="95"/>
      <c r="H121" s="23">
        <v>0.05</v>
      </c>
      <c r="I121" s="24">
        <f>H121*I126</f>
        <v>434.68581743556081</v>
      </c>
    </row>
    <row r="122" spans="1:12" ht="15" customHeight="1" x14ac:dyDescent="0.25">
      <c r="A122" s="113" t="s">
        <v>131</v>
      </c>
      <c r="B122" s="113"/>
      <c r="C122" s="113"/>
      <c r="D122" s="113"/>
      <c r="E122" s="113"/>
      <c r="F122" s="113"/>
      <c r="G122" s="113"/>
      <c r="H122" s="25">
        <f>H121</f>
        <v>0.05</v>
      </c>
      <c r="I122" s="26">
        <f>I121</f>
        <v>434.68581743556081</v>
      </c>
      <c r="J122" s="34"/>
      <c r="K122" s="34"/>
      <c r="L122" s="8"/>
    </row>
    <row r="123" spans="1:12" ht="4.5" customHeight="1" x14ac:dyDescent="0.25">
      <c r="A123" s="28"/>
      <c r="B123" s="28"/>
      <c r="C123" s="28"/>
      <c r="D123" s="28"/>
      <c r="E123" s="28"/>
      <c r="F123" s="28"/>
      <c r="G123" s="28"/>
      <c r="H123" s="35"/>
      <c r="I123" s="36"/>
    </row>
    <row r="124" spans="1:12" ht="39" customHeight="1" x14ac:dyDescent="0.25">
      <c r="A124" s="117" t="s">
        <v>132</v>
      </c>
      <c r="B124" s="117"/>
      <c r="C124" s="117"/>
      <c r="D124" s="117"/>
      <c r="E124" s="117"/>
      <c r="F124" s="55">
        <v>0.18</v>
      </c>
      <c r="G124" s="56">
        <f>I126*F124</f>
        <v>1564.8689427680188</v>
      </c>
      <c r="H124" s="57" t="s">
        <v>117</v>
      </c>
      <c r="I124" s="58">
        <f>I81</f>
        <v>0</v>
      </c>
      <c r="L124" s="8"/>
    </row>
    <row r="125" spans="1:12" s="61" customFormat="1" ht="16.5" customHeight="1" x14ac:dyDescent="0.25">
      <c r="A125" s="118" t="s">
        <v>118</v>
      </c>
      <c r="B125" s="118"/>
      <c r="C125" s="57" t="s">
        <v>119</v>
      </c>
      <c r="D125" s="57" t="s">
        <v>120</v>
      </c>
      <c r="E125" s="57" t="s">
        <v>121</v>
      </c>
      <c r="F125" s="57" t="s">
        <v>122</v>
      </c>
      <c r="G125" s="57" t="s">
        <v>123</v>
      </c>
      <c r="H125" s="57" t="s">
        <v>124</v>
      </c>
      <c r="I125" s="59" t="s">
        <v>125</v>
      </c>
      <c r="J125" s="60"/>
      <c r="L125" s="60"/>
    </row>
    <row r="126" spans="1:12" ht="16.5" customHeight="1" x14ac:dyDescent="0.25">
      <c r="A126" s="115">
        <f>I40</f>
        <v>4963.4218181818178</v>
      </c>
      <c r="B126" s="115"/>
      <c r="C126" s="62">
        <f>I51</f>
        <v>1826.539229090909</v>
      </c>
      <c r="D126" s="62">
        <f>I63</f>
        <v>1265.3896485927271</v>
      </c>
      <c r="E126" s="62">
        <f>I70</f>
        <v>172.70226216363636</v>
      </c>
      <c r="F126" s="62">
        <f>I74</f>
        <v>465.66339068212369</v>
      </c>
      <c r="G126" s="62">
        <f>I84</f>
        <v>0</v>
      </c>
      <c r="H126" s="62">
        <f>A126+C126+D126+E126+F126+G126</f>
        <v>8693.7163487112157</v>
      </c>
      <c r="I126" s="62">
        <f>H126-I124</f>
        <v>8693.7163487112157</v>
      </c>
      <c r="J126" s="34"/>
      <c r="L126" s="8"/>
    </row>
    <row r="127" spans="1:12" ht="4.5" customHeight="1" x14ac:dyDescent="0.25"/>
    <row r="128" spans="1:12" ht="12" customHeight="1" x14ac:dyDescent="0.25">
      <c r="A128" s="96" t="s">
        <v>133</v>
      </c>
      <c r="B128" s="96"/>
      <c r="C128" s="96"/>
      <c r="D128" s="96"/>
      <c r="E128" s="96"/>
      <c r="F128" s="96"/>
      <c r="G128" s="96"/>
      <c r="H128" s="47">
        <f>H108+H118+H122</f>
        <v>0.11000000000000001</v>
      </c>
      <c r="I128" s="48">
        <f>I108+I118+I122</f>
        <v>956.30879835823373</v>
      </c>
    </row>
    <row r="129" spans="1:10" ht="4.5" customHeight="1" x14ac:dyDescent="0.25"/>
    <row r="130" spans="1:10" ht="11.25" customHeight="1" x14ac:dyDescent="0.25">
      <c r="A130" s="94" t="s">
        <v>134</v>
      </c>
      <c r="B130" s="94"/>
      <c r="C130" s="94"/>
      <c r="D130" s="94"/>
      <c r="E130" s="94"/>
      <c r="F130" s="94"/>
      <c r="G130" s="94"/>
      <c r="H130" s="94"/>
      <c r="I130" s="94"/>
    </row>
    <row r="131" spans="1:10" ht="33.75" customHeight="1" x14ac:dyDescent="0.25">
      <c r="A131" s="22" t="s">
        <v>34</v>
      </c>
      <c r="B131" s="116" t="s">
        <v>135</v>
      </c>
      <c r="C131" s="116"/>
      <c r="D131" s="116"/>
      <c r="E131" s="116"/>
      <c r="F131" s="116"/>
      <c r="G131" s="116"/>
      <c r="H131" s="22" t="s">
        <v>36</v>
      </c>
      <c r="I131" s="22" t="s">
        <v>37</v>
      </c>
    </row>
    <row r="132" spans="1:10" ht="15" customHeight="1" x14ac:dyDescent="0.25">
      <c r="A132" s="17">
        <v>1</v>
      </c>
      <c r="B132" s="95" t="s">
        <v>136</v>
      </c>
      <c r="C132" s="95"/>
      <c r="D132" s="95"/>
      <c r="E132" s="95"/>
      <c r="F132" s="95"/>
      <c r="G132" s="95"/>
      <c r="H132" s="23">
        <f>I132/$I$98</f>
        <v>2.0636619718309861E-2</v>
      </c>
      <c r="I132" s="24">
        <f>($D$142/$E$143)*G142</f>
        <v>179.40891822720664</v>
      </c>
    </row>
    <row r="133" spans="1:10" ht="15" customHeight="1" x14ac:dyDescent="0.25">
      <c r="A133" s="17">
        <v>2</v>
      </c>
      <c r="B133" s="95" t="s">
        <v>137</v>
      </c>
      <c r="C133" s="95"/>
      <c r="D133" s="95"/>
      <c r="E133" s="95"/>
      <c r="F133" s="95"/>
      <c r="G133" s="95"/>
      <c r="H133" s="23">
        <f>I133/$I$98</f>
        <v>9.5053521126760548E-2</v>
      </c>
      <c r="I133" s="24">
        <f>($D$142/$E$143)*G143</f>
        <v>826.36835062228499</v>
      </c>
    </row>
    <row r="134" spans="1:10" ht="15" customHeight="1" x14ac:dyDescent="0.25">
      <c r="A134" s="17">
        <v>3</v>
      </c>
      <c r="B134" s="95" t="s">
        <v>14</v>
      </c>
      <c r="C134" s="95"/>
      <c r="D134" s="95"/>
      <c r="E134" s="95"/>
      <c r="F134" s="95"/>
      <c r="G134" s="95"/>
      <c r="H134" s="23">
        <f>I134/$I$98</f>
        <v>2.5014084507042251E-2</v>
      </c>
      <c r="I134" s="24">
        <f>($D$142/$E$143)*G144</f>
        <v>217.46535542691711</v>
      </c>
    </row>
    <row r="135" spans="1:10" ht="15" customHeight="1" x14ac:dyDescent="0.25">
      <c r="A135" s="17">
        <v>4</v>
      </c>
      <c r="B135" s="95" t="s">
        <v>138</v>
      </c>
      <c r="C135" s="95"/>
      <c r="D135" s="95"/>
      <c r="E135" s="95"/>
      <c r="F135" s="95"/>
      <c r="G135" s="95"/>
      <c r="H135" s="23">
        <f>I135/$I$98</f>
        <v>0</v>
      </c>
      <c r="I135" s="24">
        <f>($D$142/$E$143)*G145</f>
        <v>0</v>
      </c>
    </row>
    <row r="136" spans="1:10" ht="15" customHeight="1" x14ac:dyDescent="0.25">
      <c r="A136" s="17">
        <v>5</v>
      </c>
      <c r="B136" s="95" t="s">
        <v>139</v>
      </c>
      <c r="C136" s="95"/>
      <c r="D136" s="95"/>
      <c r="E136" s="95"/>
      <c r="F136" s="95"/>
      <c r="G136" s="95"/>
      <c r="H136" s="23">
        <f>I136/$I$98</f>
        <v>0</v>
      </c>
      <c r="I136" s="24">
        <f>($D$142/$E$143)*G146</f>
        <v>0</v>
      </c>
    </row>
    <row r="137" spans="1:10" ht="15" customHeight="1" x14ac:dyDescent="0.25">
      <c r="A137" s="113" t="s">
        <v>140</v>
      </c>
      <c r="B137" s="113"/>
      <c r="C137" s="113"/>
      <c r="D137" s="113"/>
      <c r="E137" s="113"/>
      <c r="F137" s="113"/>
      <c r="G137" s="113"/>
      <c r="H137" s="25">
        <f>H132+H133+H134+H135+H136</f>
        <v>0.14070422535211266</v>
      </c>
      <c r="I137" s="26">
        <f>SUM(I132:I136)</f>
        <v>1223.2426242764088</v>
      </c>
    </row>
    <row r="138" spans="1:10" ht="11.25" customHeight="1" x14ac:dyDescent="0.25">
      <c r="A138" s="29" t="s">
        <v>141</v>
      </c>
      <c r="B138" s="114" t="s">
        <v>142</v>
      </c>
      <c r="C138" s="114"/>
      <c r="D138" s="114"/>
      <c r="E138" s="114"/>
      <c r="F138" s="114"/>
      <c r="G138" s="114"/>
      <c r="H138" s="114"/>
      <c r="I138" s="114"/>
    </row>
    <row r="139" spans="1:10" ht="18.75" customHeight="1" x14ac:dyDescent="0.25">
      <c r="A139" s="29" t="s">
        <v>143</v>
      </c>
      <c r="B139" s="103" t="s">
        <v>144</v>
      </c>
      <c r="C139" s="103"/>
      <c r="D139" s="103"/>
      <c r="E139" s="103"/>
      <c r="F139" s="103"/>
      <c r="G139" s="103"/>
      <c r="H139" s="103"/>
      <c r="I139" s="103"/>
    </row>
    <row r="140" spans="1:10" ht="13.5" customHeight="1" x14ac:dyDescent="0.25">
      <c r="A140" s="108" t="s">
        <v>145</v>
      </c>
      <c r="B140" s="108"/>
      <c r="C140" s="108"/>
      <c r="D140" s="108"/>
      <c r="E140" s="108"/>
      <c r="F140" s="108"/>
      <c r="G140" s="108"/>
      <c r="H140" s="108"/>
      <c r="I140" s="108"/>
    </row>
    <row r="141" spans="1:10" ht="13.5" customHeight="1" x14ac:dyDescent="0.25">
      <c r="A141" s="109" t="s">
        <v>146</v>
      </c>
      <c r="B141" s="109"/>
      <c r="C141" s="17" t="s">
        <v>147</v>
      </c>
      <c r="D141" s="110" t="s">
        <v>148</v>
      </c>
      <c r="E141" s="110"/>
      <c r="F141" s="17" t="s">
        <v>149</v>
      </c>
      <c r="G141" s="63" t="s">
        <v>150</v>
      </c>
      <c r="H141" s="109" t="s">
        <v>151</v>
      </c>
      <c r="I141" s="109"/>
    </row>
    <row r="142" spans="1:10" ht="13.5" customHeight="1" x14ac:dyDescent="0.25">
      <c r="A142" s="111">
        <f>I98</f>
        <v>8693.7163487112139</v>
      </c>
      <c r="B142" s="111"/>
      <c r="C142" s="24">
        <f>I128</f>
        <v>956.30879835823373</v>
      </c>
      <c r="D142" s="112">
        <f>A142+C142</f>
        <v>9650.0251470694475</v>
      </c>
      <c r="E142" s="112"/>
      <c r="F142" s="17" t="str">
        <f>B132</f>
        <v>PIS</v>
      </c>
      <c r="G142" s="64">
        <v>1.6500000000000001E-2</v>
      </c>
      <c r="H142" s="101">
        <v>6.4999999999999997E-3</v>
      </c>
      <c r="I142" s="101"/>
      <c r="J142" s="34"/>
    </row>
    <row r="143" spans="1:10" ht="13.5" customHeight="1" x14ac:dyDescent="0.25">
      <c r="A143" s="105" t="s">
        <v>152</v>
      </c>
      <c r="B143" s="105"/>
      <c r="C143" s="63">
        <v>1</v>
      </c>
      <c r="D143" s="65">
        <f>G147/1</f>
        <v>0.1125</v>
      </c>
      <c r="E143" s="66">
        <f>C143-D143</f>
        <v>0.88749999999999996</v>
      </c>
      <c r="F143" s="17" t="str">
        <f>B133</f>
        <v>COFINS</v>
      </c>
      <c r="G143" s="64">
        <v>7.5999999999999998E-2</v>
      </c>
      <c r="H143" s="101">
        <v>0.03</v>
      </c>
      <c r="I143" s="101"/>
    </row>
    <row r="144" spans="1:10" ht="13.5" customHeight="1" x14ac:dyDescent="0.25">
      <c r="A144" s="106" t="s">
        <v>153</v>
      </c>
      <c r="B144" s="106"/>
      <c r="C144" s="17">
        <v>1</v>
      </c>
      <c r="D144" s="67">
        <f>H147</f>
        <v>5.6499999999999995E-2</v>
      </c>
      <c r="E144" s="68">
        <f>C144-D144</f>
        <v>0.94350000000000001</v>
      </c>
      <c r="F144" s="17" t="str">
        <f>B134</f>
        <v>ISS</v>
      </c>
      <c r="G144" s="64">
        <f>I11</f>
        <v>0.02</v>
      </c>
      <c r="H144" s="101">
        <f>I11</f>
        <v>0.02</v>
      </c>
      <c r="I144" s="101"/>
    </row>
    <row r="145" spans="1:10" ht="13.5" customHeight="1" x14ac:dyDescent="0.25">
      <c r="A145" s="107" t="s">
        <v>154</v>
      </c>
      <c r="B145" s="107"/>
      <c r="C145" s="17">
        <v>1</v>
      </c>
      <c r="D145" s="69">
        <v>0.09</v>
      </c>
      <c r="E145" s="70">
        <f>C145-D145</f>
        <v>0.91</v>
      </c>
      <c r="F145" s="17" t="s">
        <v>155</v>
      </c>
      <c r="G145" s="64">
        <v>0</v>
      </c>
      <c r="H145" s="101">
        <v>0</v>
      </c>
      <c r="I145" s="101"/>
    </row>
    <row r="146" spans="1:10" ht="13.5" customHeight="1" x14ac:dyDescent="0.25">
      <c r="A146" s="100" t="s">
        <v>156</v>
      </c>
      <c r="B146" s="100" t="s">
        <v>157</v>
      </c>
      <c r="C146" s="100"/>
      <c r="D146" s="100"/>
      <c r="E146" s="100"/>
      <c r="F146" s="2" t="s">
        <v>158</v>
      </c>
      <c r="G146" s="64">
        <v>0</v>
      </c>
      <c r="H146" s="101">
        <v>0</v>
      </c>
      <c r="I146" s="101"/>
    </row>
    <row r="147" spans="1:10" ht="18" customHeight="1" x14ac:dyDescent="0.25">
      <c r="A147" s="100"/>
      <c r="B147" s="100"/>
      <c r="C147" s="100"/>
      <c r="D147" s="100"/>
      <c r="E147" s="100"/>
      <c r="F147" s="6" t="s">
        <v>159</v>
      </c>
      <c r="G147" s="71">
        <f>SUM(G142:G146)</f>
        <v>0.1125</v>
      </c>
      <c r="H147" s="102">
        <f>SUM(H142:I146)</f>
        <v>5.6499999999999995E-2</v>
      </c>
      <c r="I147" s="102"/>
    </row>
    <row r="148" spans="1:10" ht="18" customHeight="1" x14ac:dyDescent="0.25">
      <c r="A148" s="29" t="s">
        <v>160</v>
      </c>
      <c r="B148" s="103" t="s">
        <v>161</v>
      </c>
      <c r="C148" s="103"/>
      <c r="D148" s="103"/>
      <c r="E148" s="103"/>
      <c r="F148" s="103"/>
      <c r="G148" s="103"/>
      <c r="H148" s="103"/>
      <c r="I148" s="103"/>
    </row>
    <row r="149" spans="1:10" ht="4.5" customHeight="1" x14ac:dyDescent="0.25">
      <c r="A149" s="72"/>
      <c r="B149" s="104"/>
      <c r="C149" s="104"/>
      <c r="D149" s="104"/>
      <c r="E149" s="104"/>
      <c r="F149" s="104"/>
      <c r="G149" s="104"/>
      <c r="H149" s="104"/>
      <c r="I149" s="104"/>
    </row>
    <row r="150" spans="1:10" ht="12" customHeight="1" x14ac:dyDescent="0.25">
      <c r="A150" s="96" t="s">
        <v>162</v>
      </c>
      <c r="B150" s="96"/>
      <c r="C150" s="96"/>
      <c r="D150" s="96"/>
      <c r="E150" s="96"/>
      <c r="F150" s="96"/>
      <c r="G150" s="96"/>
      <c r="H150" s="47">
        <f>H137</f>
        <v>0.14070422535211266</v>
      </c>
      <c r="I150" s="48">
        <f>I137</f>
        <v>1223.2426242764088</v>
      </c>
    </row>
    <row r="151" spans="1:10" ht="4.5" customHeight="1" x14ac:dyDescent="0.25"/>
    <row r="152" spans="1:10" ht="11.25" customHeight="1" x14ac:dyDescent="0.25">
      <c r="A152" s="99" t="s">
        <v>163</v>
      </c>
      <c r="B152" s="99"/>
      <c r="C152" s="99"/>
      <c r="D152" s="99"/>
      <c r="E152" s="99"/>
      <c r="F152" s="99"/>
      <c r="G152" s="99"/>
      <c r="H152" s="99"/>
      <c r="I152" s="99"/>
    </row>
    <row r="153" spans="1:10" ht="11.25" customHeight="1" x14ac:dyDescent="0.25">
      <c r="A153" s="94" t="s">
        <v>33</v>
      </c>
      <c r="B153" s="94"/>
      <c r="C153" s="94"/>
      <c r="D153" s="94"/>
      <c r="E153" s="94"/>
      <c r="F153" s="94"/>
      <c r="G153" s="94"/>
      <c r="H153" s="94"/>
      <c r="I153" s="94"/>
    </row>
    <row r="154" spans="1:10" ht="15" customHeight="1" x14ac:dyDescent="0.25">
      <c r="A154" s="17">
        <v>1</v>
      </c>
      <c r="B154" s="95" t="s">
        <v>164</v>
      </c>
      <c r="C154" s="95"/>
      <c r="D154" s="95"/>
      <c r="E154" s="95"/>
      <c r="F154" s="95"/>
      <c r="G154" s="95"/>
      <c r="H154" s="23">
        <f>I154/$G$171</f>
        <v>0.45647931445796286</v>
      </c>
      <c r="I154" s="73">
        <f>I40</f>
        <v>4963.4218181818178</v>
      </c>
    </row>
    <row r="155" spans="1:10" ht="15" customHeight="1" x14ac:dyDescent="0.25">
      <c r="A155" s="17">
        <v>2</v>
      </c>
      <c r="B155" s="95" t="s">
        <v>165</v>
      </c>
      <c r="C155" s="95"/>
      <c r="D155" s="95"/>
      <c r="E155" s="95"/>
      <c r="F155" s="95"/>
      <c r="G155" s="95"/>
      <c r="H155" s="23">
        <f>I155/$G$171</f>
        <v>0.34307023509158674</v>
      </c>
      <c r="I155" s="73">
        <f>I51+I63+I70+I74</f>
        <v>3730.2945305293961</v>
      </c>
    </row>
    <row r="156" spans="1:10" ht="15" customHeight="1" x14ac:dyDescent="0.25">
      <c r="A156" s="17">
        <v>3</v>
      </c>
      <c r="B156" s="95" t="s">
        <v>166</v>
      </c>
      <c r="C156" s="95"/>
      <c r="D156" s="95"/>
      <c r="E156" s="95"/>
      <c r="F156" s="95"/>
      <c r="G156" s="95"/>
      <c r="H156" s="23">
        <f>I156/$G$171</f>
        <v>0</v>
      </c>
      <c r="I156" s="73">
        <f>I84</f>
        <v>0</v>
      </c>
    </row>
    <row r="157" spans="1:10" s="28" customFormat="1" ht="15" customHeight="1" x14ac:dyDescent="0.25">
      <c r="A157" s="96" t="s">
        <v>167</v>
      </c>
      <c r="B157" s="96"/>
      <c r="C157" s="96"/>
      <c r="D157" s="96"/>
      <c r="E157" s="96"/>
      <c r="F157" s="96"/>
      <c r="G157" s="96"/>
      <c r="H157" s="47">
        <f>H154+H155+H156</f>
        <v>0.7995495495495496</v>
      </c>
      <c r="I157" s="48">
        <f>SUM(I154:I156)</f>
        <v>8693.7163487112139</v>
      </c>
      <c r="J157" s="35"/>
    </row>
    <row r="158" spans="1:10" ht="4.5" customHeight="1" x14ac:dyDescent="0.25"/>
    <row r="159" spans="1:10" ht="11.25" customHeight="1" x14ac:dyDescent="0.25">
      <c r="A159" s="94" t="s">
        <v>106</v>
      </c>
      <c r="B159" s="94"/>
      <c r="C159" s="94"/>
      <c r="D159" s="94"/>
      <c r="E159" s="94"/>
      <c r="F159" s="94"/>
      <c r="G159" s="94"/>
      <c r="H159" s="94"/>
      <c r="I159" s="94"/>
    </row>
    <row r="160" spans="1:10" ht="15" customHeight="1" x14ac:dyDescent="0.25">
      <c r="A160" s="17">
        <v>1</v>
      </c>
      <c r="B160" s="95" t="s">
        <v>168</v>
      </c>
      <c r="C160" s="95"/>
      <c r="D160" s="95"/>
      <c r="E160" s="95"/>
      <c r="F160" s="95"/>
      <c r="G160" s="95"/>
      <c r="H160" s="23">
        <f>I160/$G$171</f>
        <v>0</v>
      </c>
      <c r="I160" s="24">
        <f>I108</f>
        <v>0</v>
      </c>
    </row>
    <row r="161" spans="1:11" ht="15" customHeight="1" x14ac:dyDescent="0.25">
      <c r="A161" s="17">
        <v>2</v>
      </c>
      <c r="B161" s="95" t="s">
        <v>169</v>
      </c>
      <c r="C161" s="95"/>
      <c r="D161" s="95"/>
      <c r="E161" s="95"/>
      <c r="F161" s="95"/>
      <c r="G161" s="95"/>
      <c r="H161" s="23">
        <f>I161/$G$171</f>
        <v>4.7972972972972983E-2</v>
      </c>
      <c r="I161" s="24">
        <f>I118</f>
        <v>521.62298092267292</v>
      </c>
    </row>
    <row r="162" spans="1:11" ht="15" customHeight="1" x14ac:dyDescent="0.25">
      <c r="A162" s="17">
        <v>3</v>
      </c>
      <c r="B162" s="95" t="s">
        <v>170</v>
      </c>
      <c r="C162" s="95"/>
      <c r="D162" s="95"/>
      <c r="E162" s="95"/>
      <c r="F162" s="95"/>
      <c r="G162" s="95"/>
      <c r="H162" s="23">
        <f>I162/$G$171</f>
        <v>3.9977477477477485E-2</v>
      </c>
      <c r="I162" s="24">
        <f>I122</f>
        <v>434.68581743556081</v>
      </c>
    </row>
    <row r="163" spans="1:11" ht="15" customHeight="1" x14ac:dyDescent="0.25">
      <c r="A163" s="96" t="s">
        <v>171</v>
      </c>
      <c r="B163" s="96"/>
      <c r="C163" s="96"/>
      <c r="D163" s="96"/>
      <c r="E163" s="96"/>
      <c r="F163" s="96"/>
      <c r="G163" s="96"/>
      <c r="H163" s="47">
        <f>H160+H161+H162</f>
        <v>8.7950450450450468E-2</v>
      </c>
      <c r="I163" s="48">
        <f>I160+I161+I162</f>
        <v>956.30879835823373</v>
      </c>
    </row>
    <row r="164" spans="1:11" ht="4.5" customHeight="1" x14ac:dyDescent="0.25"/>
    <row r="165" spans="1:11" ht="11.25" customHeight="1" x14ac:dyDescent="0.25">
      <c r="A165" s="94" t="s">
        <v>134</v>
      </c>
      <c r="B165" s="94"/>
      <c r="C165" s="94"/>
      <c r="D165" s="94"/>
      <c r="E165" s="94"/>
      <c r="F165" s="94"/>
      <c r="G165" s="94"/>
      <c r="H165" s="94"/>
      <c r="I165" s="94"/>
    </row>
    <row r="166" spans="1:11" ht="15" customHeight="1" x14ac:dyDescent="0.25">
      <c r="A166" s="17">
        <v>1</v>
      </c>
      <c r="B166" s="95" t="s">
        <v>172</v>
      </c>
      <c r="C166" s="95"/>
      <c r="D166" s="95"/>
      <c r="E166" s="95"/>
      <c r="F166" s="95"/>
      <c r="G166" s="95"/>
      <c r="H166" s="23">
        <f>I166/$G$171</f>
        <v>0.1125</v>
      </c>
      <c r="I166" s="24">
        <f>I137</f>
        <v>1223.2426242764088</v>
      </c>
    </row>
    <row r="167" spans="1:11" ht="15" customHeight="1" x14ac:dyDescent="0.25">
      <c r="A167" s="96" t="s">
        <v>173</v>
      </c>
      <c r="B167" s="96"/>
      <c r="C167" s="96"/>
      <c r="D167" s="96"/>
      <c r="E167" s="96"/>
      <c r="F167" s="96"/>
      <c r="G167" s="96"/>
      <c r="H167" s="47">
        <f>H166</f>
        <v>0.1125</v>
      </c>
      <c r="I167" s="48">
        <f>I137</f>
        <v>1223.2426242764088</v>
      </c>
      <c r="K167" s="41"/>
    </row>
    <row r="168" spans="1:11" ht="4.5" customHeight="1" x14ac:dyDescent="0.25"/>
    <row r="169" spans="1:11" ht="11.25" customHeight="1" x14ac:dyDescent="0.25">
      <c r="A169" s="97" t="s">
        <v>163</v>
      </c>
      <c r="B169" s="97"/>
      <c r="C169" s="97"/>
      <c r="D169" s="97"/>
      <c r="E169" s="97"/>
      <c r="F169" s="97"/>
      <c r="G169" s="97"/>
      <c r="H169" s="97"/>
      <c r="I169" s="97"/>
    </row>
    <row r="170" spans="1:11" ht="45" customHeight="1" x14ac:dyDescent="0.25">
      <c r="A170" s="98" t="s">
        <v>174</v>
      </c>
      <c r="B170" s="98"/>
      <c r="C170" s="98"/>
      <c r="D170" s="98"/>
      <c r="E170" s="98"/>
      <c r="F170" s="98"/>
      <c r="G170" s="74" t="s">
        <v>175</v>
      </c>
      <c r="H170" s="74" t="s">
        <v>176</v>
      </c>
      <c r="I170" s="74" t="s">
        <v>177</v>
      </c>
    </row>
    <row r="171" spans="1:11" ht="11.25" customHeight="1" x14ac:dyDescent="0.25">
      <c r="A171" s="92" t="str">
        <f>D5</f>
        <v>Enfermagem</v>
      </c>
      <c r="B171" s="92"/>
      <c r="C171" s="92"/>
      <c r="D171" s="92"/>
      <c r="E171" s="92"/>
      <c r="F171" s="92"/>
      <c r="G171" s="75">
        <f>I157+I163+I167</f>
        <v>10873.267771345856</v>
      </c>
      <c r="H171" s="74">
        <f>IF(D6="12x36",2,1)</f>
        <v>1</v>
      </c>
      <c r="I171" s="75">
        <f>G171*H171</f>
        <v>10873.267771345856</v>
      </c>
    </row>
    <row r="172" spans="1:11" x14ac:dyDescent="0.25">
      <c r="A172" s="92"/>
      <c r="B172" s="92"/>
      <c r="C172" s="92"/>
      <c r="D172" s="92"/>
      <c r="E172" s="92"/>
      <c r="F172" s="92"/>
      <c r="G172" s="74"/>
      <c r="H172" s="74"/>
      <c r="I172" s="75"/>
    </row>
    <row r="173" spans="1:11" s="28" customFormat="1" ht="12" customHeight="1" x14ac:dyDescent="0.25">
      <c r="A173" s="93" t="s">
        <v>178</v>
      </c>
      <c r="B173" s="93"/>
      <c r="C173" s="93"/>
      <c r="D173" s="93"/>
      <c r="E173" s="93"/>
      <c r="F173" s="93"/>
      <c r="G173" s="93"/>
      <c r="H173" s="93"/>
      <c r="I173" s="76">
        <f>I171</f>
        <v>10873.267771345856</v>
      </c>
      <c r="J173" s="35"/>
    </row>
  </sheetData>
  <mergeCells count="171"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A23:F23"/>
    <mergeCell ref="A24:F25"/>
    <mergeCell ref="A26:F26"/>
    <mergeCell ref="A27:F27"/>
    <mergeCell ref="A29:I29"/>
    <mergeCell ref="B30:G30"/>
    <mergeCell ref="A15:F17"/>
    <mergeCell ref="G15:G17"/>
    <mergeCell ref="A18:F20"/>
    <mergeCell ref="G18:G20"/>
    <mergeCell ref="A21:F21"/>
    <mergeCell ref="A22:F22"/>
    <mergeCell ref="B37:G37"/>
    <mergeCell ref="B38:G38"/>
    <mergeCell ref="B39:G39"/>
    <mergeCell ref="A40:G40"/>
    <mergeCell ref="B42:G42"/>
    <mergeCell ref="B43:G43"/>
    <mergeCell ref="B31:G31"/>
    <mergeCell ref="B32:G32"/>
    <mergeCell ref="B33:G33"/>
    <mergeCell ref="B34:G34"/>
    <mergeCell ref="B35:G35"/>
    <mergeCell ref="B36:G36"/>
    <mergeCell ref="B50:G50"/>
    <mergeCell ref="A51:G51"/>
    <mergeCell ref="A52:I52"/>
    <mergeCell ref="A53:I53"/>
    <mergeCell ref="B54:G54"/>
    <mergeCell ref="B55:G55"/>
    <mergeCell ref="B44:G44"/>
    <mergeCell ref="B45:G45"/>
    <mergeCell ref="B46:G46"/>
    <mergeCell ref="B47:G47"/>
    <mergeCell ref="B48:G48"/>
    <mergeCell ref="B49:G49"/>
    <mergeCell ref="B62:G62"/>
    <mergeCell ref="A63:G63"/>
    <mergeCell ref="B64:I64"/>
    <mergeCell ref="B65:I65"/>
    <mergeCell ref="B66:G66"/>
    <mergeCell ref="B67:G67"/>
    <mergeCell ref="B56:G56"/>
    <mergeCell ref="B57:G57"/>
    <mergeCell ref="B58:G58"/>
    <mergeCell ref="B59:G59"/>
    <mergeCell ref="B60:G60"/>
    <mergeCell ref="B61:G61"/>
    <mergeCell ref="A76:G76"/>
    <mergeCell ref="B78:G78"/>
    <mergeCell ref="B79:G79"/>
    <mergeCell ref="B80:G80"/>
    <mergeCell ref="B81:G81"/>
    <mergeCell ref="B82:G82"/>
    <mergeCell ref="B68:G68"/>
    <mergeCell ref="B69:G69"/>
    <mergeCell ref="A70:G70"/>
    <mergeCell ref="B72:G72"/>
    <mergeCell ref="B73:G73"/>
    <mergeCell ref="A74:G74"/>
    <mergeCell ref="A90:I90"/>
    <mergeCell ref="A91:B91"/>
    <mergeCell ref="A92:B92"/>
    <mergeCell ref="A94:I94"/>
    <mergeCell ref="A95:B95"/>
    <mergeCell ref="A96:B96"/>
    <mergeCell ref="B83:G83"/>
    <mergeCell ref="A84:G84"/>
    <mergeCell ref="B85:G85"/>
    <mergeCell ref="A86:I86"/>
    <mergeCell ref="A87:B87"/>
    <mergeCell ref="A88:B88"/>
    <mergeCell ref="B105:G105"/>
    <mergeCell ref="B106:G106"/>
    <mergeCell ref="B107:G107"/>
    <mergeCell ref="A108:G108"/>
    <mergeCell ref="B109:I109"/>
    <mergeCell ref="A111:E111"/>
    <mergeCell ref="A98:G98"/>
    <mergeCell ref="A100:I100"/>
    <mergeCell ref="B101:G101"/>
    <mergeCell ref="B102:G102"/>
    <mergeCell ref="B103:G103"/>
    <mergeCell ref="B104:G104"/>
    <mergeCell ref="A118:G118"/>
    <mergeCell ref="B120:G120"/>
    <mergeCell ref="B121:G121"/>
    <mergeCell ref="A122:G122"/>
    <mergeCell ref="A124:E124"/>
    <mergeCell ref="A125:B125"/>
    <mergeCell ref="A112:B112"/>
    <mergeCell ref="A113:B113"/>
    <mergeCell ref="B114:I114"/>
    <mergeCell ref="B115:G115"/>
    <mergeCell ref="B116:G116"/>
    <mergeCell ref="B117:G117"/>
    <mergeCell ref="B134:G134"/>
    <mergeCell ref="B135:G135"/>
    <mergeCell ref="B136:G136"/>
    <mergeCell ref="A137:G137"/>
    <mergeCell ref="B138:I138"/>
    <mergeCell ref="B139:I139"/>
    <mergeCell ref="A126:B126"/>
    <mergeCell ref="A128:G128"/>
    <mergeCell ref="A130:I130"/>
    <mergeCell ref="B131:G131"/>
    <mergeCell ref="B132:G132"/>
    <mergeCell ref="B133:G133"/>
    <mergeCell ref="A143:B143"/>
    <mergeCell ref="H143:I143"/>
    <mergeCell ref="A144:B144"/>
    <mergeCell ref="H144:I144"/>
    <mergeCell ref="A145:B145"/>
    <mergeCell ref="H145:I145"/>
    <mergeCell ref="A140:I140"/>
    <mergeCell ref="A141:B141"/>
    <mergeCell ref="D141:E141"/>
    <mergeCell ref="H141:I141"/>
    <mergeCell ref="A142:B142"/>
    <mergeCell ref="D142:E142"/>
    <mergeCell ref="H142:I142"/>
    <mergeCell ref="A150:G150"/>
    <mergeCell ref="A152:I152"/>
    <mergeCell ref="A153:I153"/>
    <mergeCell ref="B154:G154"/>
    <mergeCell ref="B155:G155"/>
    <mergeCell ref="B156:G156"/>
    <mergeCell ref="A146:A147"/>
    <mergeCell ref="B146:E147"/>
    <mergeCell ref="H146:I146"/>
    <mergeCell ref="H147:I147"/>
    <mergeCell ref="B148:I148"/>
    <mergeCell ref="B149:I149"/>
    <mergeCell ref="A172:F172"/>
    <mergeCell ref="A173:H173"/>
    <mergeCell ref="A165:I165"/>
    <mergeCell ref="B166:G166"/>
    <mergeCell ref="A167:G167"/>
    <mergeCell ref="A169:I169"/>
    <mergeCell ref="A170:F170"/>
    <mergeCell ref="A171:F171"/>
    <mergeCell ref="A157:G157"/>
    <mergeCell ref="A159:I159"/>
    <mergeCell ref="B160:G160"/>
    <mergeCell ref="B161:G161"/>
    <mergeCell ref="B162:G162"/>
    <mergeCell ref="A163:G163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L173"/>
  <sheetViews>
    <sheetView view="pageBreakPreview" zoomScale="145" zoomScaleNormal="130" zoomScaleSheetLayoutView="145" zoomScalePageLayoutView="130" workbookViewId="0">
      <selection activeCell="I122" sqref="I122"/>
    </sheetView>
  </sheetViews>
  <sheetFormatPr defaultColWidth="9.140625" defaultRowHeight="11.25" x14ac:dyDescent="0.25"/>
  <cols>
    <col min="1" max="1" width="2.85546875" style="7" customWidth="1"/>
    <col min="2" max="4" width="11.28515625" style="7" customWidth="1"/>
    <col min="5" max="5" width="12.140625" style="7" customWidth="1"/>
    <col min="6" max="6" width="11.28515625" style="7" customWidth="1"/>
    <col min="7" max="7" width="18.85546875" style="7" customWidth="1"/>
    <col min="8" max="8" width="9.28515625" style="7" customWidth="1"/>
    <col min="9" max="9" width="11.7109375" style="7" customWidth="1"/>
    <col min="10" max="10" width="11.140625" style="8" customWidth="1"/>
    <col min="11" max="11" width="10" style="7" customWidth="1"/>
    <col min="12" max="12" width="9.140625" style="7"/>
    <col min="13" max="15" width="22.28515625" style="7" customWidth="1"/>
    <col min="16" max="16384" width="9.140625" style="7"/>
  </cols>
  <sheetData>
    <row r="1" spans="1:11" ht="27.75" customHeight="1" x14ac:dyDescent="0.25">
      <c r="A1" s="134" t="s">
        <v>0</v>
      </c>
      <c r="B1" s="134"/>
      <c r="C1" s="134"/>
      <c r="D1" s="134"/>
      <c r="E1" s="134"/>
      <c r="F1" s="134"/>
      <c r="G1" s="134"/>
      <c r="H1" s="134"/>
      <c r="I1" s="134"/>
      <c r="K1" s="9"/>
    </row>
    <row r="2" spans="1:11" ht="22.5" customHeight="1" x14ac:dyDescent="0.25">
      <c r="A2" s="134" t="s">
        <v>1</v>
      </c>
      <c r="B2" s="134"/>
      <c r="C2" s="135" t="s">
        <v>209</v>
      </c>
      <c r="D2" s="135"/>
      <c r="E2" s="136" t="s">
        <v>2</v>
      </c>
      <c r="F2" s="136"/>
      <c r="G2" s="136"/>
      <c r="H2" s="136"/>
      <c r="I2" s="136"/>
    </row>
    <row r="3" spans="1:11" ht="11.25" customHeight="1" x14ac:dyDescent="0.25">
      <c r="A3" s="134" t="s">
        <v>3</v>
      </c>
      <c r="B3" s="134"/>
      <c r="C3" s="10"/>
      <c r="D3" s="11"/>
      <c r="E3" s="12" t="s">
        <v>4</v>
      </c>
      <c r="F3" s="10"/>
      <c r="G3" s="11"/>
      <c r="H3" s="11"/>
      <c r="I3" s="11"/>
    </row>
    <row r="4" spans="1:11" ht="4.5" customHeight="1" x14ac:dyDescent="0.25"/>
    <row r="5" spans="1:11" ht="18.75" customHeight="1" x14ac:dyDescent="0.25">
      <c r="A5" s="120" t="s">
        <v>5</v>
      </c>
      <c r="B5" s="120"/>
      <c r="C5" s="120"/>
      <c r="D5" s="137" t="s">
        <v>219</v>
      </c>
      <c r="E5" s="137"/>
      <c r="F5" s="137"/>
      <c r="G5" s="138" t="str">
        <f>IF(D6="12x36","Regime de trabalho:","Quantidade de HORAS/MÊS")</f>
        <v>Quantidade de HORAS/MÊS</v>
      </c>
      <c r="H5" s="138"/>
      <c r="I5" s="139">
        <f>IF(D6="12x36",D6,5*D6)</f>
        <v>150</v>
      </c>
    </row>
    <row r="6" spans="1:11" ht="18.75" customHeight="1" x14ac:dyDescent="0.25">
      <c r="A6" s="120" t="str">
        <f>IF(D6="12x36","Regime de trabalho:","Regime de trabalho (horas semanais):")</f>
        <v>Regime de trabalho (horas semanais):</v>
      </c>
      <c r="B6" s="120"/>
      <c r="C6" s="120"/>
      <c r="D6" s="120">
        <v>30</v>
      </c>
      <c r="E6" s="120"/>
      <c r="F6" s="120"/>
      <c r="G6" s="138"/>
      <c r="H6" s="138"/>
      <c r="I6" s="139"/>
    </row>
    <row r="7" spans="1:11" ht="22.5" customHeight="1" x14ac:dyDescent="0.25">
      <c r="A7" s="120" t="s">
        <v>6</v>
      </c>
      <c r="B7" s="120"/>
      <c r="C7" s="120"/>
      <c r="D7" s="95" t="s">
        <v>218</v>
      </c>
      <c r="E7" s="95"/>
      <c r="F7" s="95"/>
      <c r="G7" s="131" t="s">
        <v>7</v>
      </c>
      <c r="H7" s="131"/>
      <c r="I7" s="133">
        <v>0.4</v>
      </c>
    </row>
    <row r="8" spans="1:11" ht="22.5" customHeight="1" x14ac:dyDescent="0.25">
      <c r="A8" s="120" t="s">
        <v>8</v>
      </c>
      <c r="B8" s="120"/>
      <c r="C8" s="120"/>
      <c r="D8" s="95" t="s">
        <v>218</v>
      </c>
      <c r="E8" s="95"/>
      <c r="F8" s="95"/>
      <c r="G8" s="131"/>
      <c r="H8" s="131"/>
      <c r="I8" s="133"/>
    </row>
    <row r="9" spans="1:11" ht="24.75" customHeight="1" x14ac:dyDescent="0.25">
      <c r="A9" s="120" t="s">
        <v>9</v>
      </c>
      <c r="B9" s="120"/>
      <c r="C9" s="120"/>
      <c r="D9" s="120" t="s">
        <v>211</v>
      </c>
      <c r="E9" s="120"/>
      <c r="F9" s="120"/>
      <c r="G9" s="131" t="s">
        <v>10</v>
      </c>
      <c r="H9" s="131"/>
      <c r="I9" s="3" t="s">
        <v>11</v>
      </c>
    </row>
    <row r="10" spans="1:11" ht="32.25" customHeight="1" x14ac:dyDescent="0.25">
      <c r="A10" s="132" t="s">
        <v>12</v>
      </c>
      <c r="B10" s="132"/>
      <c r="C10" s="132"/>
      <c r="D10" s="132"/>
      <c r="E10" s="132"/>
      <c r="F10" s="132"/>
      <c r="G10" s="4" t="s">
        <v>13</v>
      </c>
      <c r="H10" s="1">
        <v>220</v>
      </c>
      <c r="I10" s="13">
        <v>3325</v>
      </c>
    </row>
    <row r="11" spans="1:11" ht="11.25" customHeight="1" x14ac:dyDescent="0.25">
      <c r="A11" s="110" t="s">
        <v>14</v>
      </c>
      <c r="B11" s="110"/>
      <c r="C11" s="110"/>
      <c r="D11" s="110"/>
      <c r="E11" s="110"/>
      <c r="F11" s="110"/>
      <c r="G11" s="1" t="str">
        <f>D9</f>
        <v>Araricá/RS</v>
      </c>
      <c r="H11" s="1" t="s">
        <v>15</v>
      </c>
      <c r="I11" s="14">
        <v>3.5000000000000003E-2</v>
      </c>
    </row>
    <row r="12" spans="1:11" ht="15" customHeight="1" x14ac:dyDescent="0.25">
      <c r="A12" s="110" t="s">
        <v>16</v>
      </c>
      <c r="B12" s="110"/>
      <c r="C12" s="110"/>
      <c r="D12" s="110"/>
      <c r="E12" s="110"/>
      <c r="F12" s="110"/>
      <c r="G12" s="129" t="s">
        <v>17</v>
      </c>
      <c r="H12" s="1" t="s">
        <v>18</v>
      </c>
      <c r="I12" s="13"/>
    </row>
    <row r="13" spans="1:11" x14ac:dyDescent="0.25">
      <c r="A13" s="110"/>
      <c r="B13" s="110"/>
      <c r="C13" s="110"/>
      <c r="D13" s="110"/>
      <c r="E13" s="110"/>
      <c r="F13" s="110"/>
      <c r="G13" s="129"/>
      <c r="H13" s="1" t="s">
        <v>19</v>
      </c>
      <c r="I13" s="15">
        <v>22</v>
      </c>
    </row>
    <row r="14" spans="1:11" x14ac:dyDescent="0.25">
      <c r="A14" s="110"/>
      <c r="B14" s="110"/>
      <c r="C14" s="110"/>
      <c r="D14" s="110"/>
      <c r="E14" s="110"/>
      <c r="F14" s="110"/>
      <c r="G14" s="129"/>
      <c r="H14" s="1" t="s">
        <v>20</v>
      </c>
      <c r="I14" s="3"/>
    </row>
    <row r="15" spans="1:11" ht="11.25" customHeight="1" x14ac:dyDescent="0.25">
      <c r="A15" s="110" t="s">
        <v>21</v>
      </c>
      <c r="B15" s="110"/>
      <c r="C15" s="110"/>
      <c r="D15" s="110"/>
      <c r="E15" s="110"/>
      <c r="F15" s="110"/>
      <c r="G15" s="129" t="s">
        <v>17</v>
      </c>
      <c r="H15" s="1" t="s">
        <v>18</v>
      </c>
      <c r="I15" s="13"/>
    </row>
    <row r="16" spans="1:11" ht="11.25" customHeight="1" x14ac:dyDescent="0.25">
      <c r="A16" s="110"/>
      <c r="B16" s="110"/>
      <c r="C16" s="110"/>
      <c r="D16" s="110"/>
      <c r="E16" s="110"/>
      <c r="F16" s="110"/>
      <c r="G16" s="129"/>
      <c r="H16" s="1" t="s">
        <v>19</v>
      </c>
      <c r="I16" s="15">
        <v>22</v>
      </c>
    </row>
    <row r="17" spans="1:9" x14ac:dyDescent="0.25">
      <c r="A17" s="110"/>
      <c r="B17" s="110"/>
      <c r="C17" s="110"/>
      <c r="D17" s="110"/>
      <c r="E17" s="110"/>
      <c r="F17" s="110"/>
      <c r="G17" s="129"/>
      <c r="H17" s="1" t="s">
        <v>20</v>
      </c>
      <c r="I17" s="3"/>
    </row>
    <row r="18" spans="1:9" ht="11.25" customHeight="1" x14ac:dyDescent="0.25">
      <c r="A18" s="110" t="s">
        <v>192</v>
      </c>
      <c r="B18" s="110"/>
      <c r="C18" s="110"/>
      <c r="D18" s="110"/>
      <c r="E18" s="110"/>
      <c r="F18" s="110"/>
      <c r="G18" s="129" t="s">
        <v>17</v>
      </c>
      <c r="H18" s="1" t="s">
        <v>18</v>
      </c>
      <c r="I18" s="13"/>
    </row>
    <row r="19" spans="1:9" x14ac:dyDescent="0.25">
      <c r="A19" s="110"/>
      <c r="B19" s="110"/>
      <c r="C19" s="110"/>
      <c r="D19" s="110"/>
      <c r="E19" s="110"/>
      <c r="F19" s="110"/>
      <c r="G19" s="129"/>
      <c r="H19" s="1" t="s">
        <v>191</v>
      </c>
      <c r="I19" s="15">
        <v>1</v>
      </c>
    </row>
    <row r="20" spans="1:9" x14ac:dyDescent="0.25">
      <c r="A20" s="110"/>
      <c r="B20" s="110"/>
      <c r="C20" s="110"/>
      <c r="D20" s="110"/>
      <c r="E20" s="110"/>
      <c r="F20" s="110"/>
      <c r="G20" s="129"/>
      <c r="H20" s="1" t="s">
        <v>20</v>
      </c>
      <c r="I20" s="3"/>
    </row>
    <row r="21" spans="1:9" ht="36" customHeight="1" x14ac:dyDescent="0.25">
      <c r="A21" s="130" t="s">
        <v>186</v>
      </c>
      <c r="B21" s="130"/>
      <c r="C21" s="130"/>
      <c r="D21" s="130"/>
      <c r="E21" s="130"/>
      <c r="F21" s="130"/>
      <c r="G21" s="5" t="s">
        <v>17</v>
      </c>
      <c r="H21" s="5" t="s">
        <v>23</v>
      </c>
      <c r="I21" s="16"/>
    </row>
    <row r="22" spans="1:9" ht="22.5" customHeight="1" x14ac:dyDescent="0.25">
      <c r="A22" s="109" t="s">
        <v>213</v>
      </c>
      <c r="B22" s="109"/>
      <c r="C22" s="109"/>
      <c r="D22" s="109"/>
      <c r="E22" s="109"/>
      <c r="F22" s="109"/>
      <c r="G22" s="5"/>
      <c r="H22" s="5" t="s">
        <v>25</v>
      </c>
      <c r="I22" s="18" t="s">
        <v>11</v>
      </c>
    </row>
    <row r="23" spans="1:9" ht="34.5" customHeight="1" x14ac:dyDescent="0.25">
      <c r="A23" s="109" t="s">
        <v>26</v>
      </c>
      <c r="B23" s="109"/>
      <c r="C23" s="109"/>
      <c r="D23" s="109"/>
      <c r="E23" s="109"/>
      <c r="F23" s="109"/>
      <c r="G23" s="1" t="s">
        <v>220</v>
      </c>
      <c r="H23" s="1" t="s">
        <v>27</v>
      </c>
      <c r="I23" s="13">
        <v>1613.1</v>
      </c>
    </row>
    <row r="24" spans="1:9" ht="15" customHeight="1" x14ac:dyDescent="0.25">
      <c r="A24" s="109" t="s">
        <v>28</v>
      </c>
      <c r="B24" s="109"/>
      <c r="C24" s="109"/>
      <c r="D24" s="109"/>
      <c r="E24" s="109"/>
      <c r="F24" s="109"/>
      <c r="G24" s="5"/>
      <c r="H24" s="19" t="s">
        <v>29</v>
      </c>
      <c r="I24" s="20" t="s">
        <v>11</v>
      </c>
    </row>
    <row r="25" spans="1:9" ht="15" customHeight="1" x14ac:dyDescent="0.25">
      <c r="A25" s="109"/>
      <c r="B25" s="109"/>
      <c r="C25" s="109"/>
      <c r="D25" s="109"/>
      <c r="E25" s="109"/>
      <c r="F25" s="109"/>
      <c r="G25" s="5"/>
      <c r="H25" s="21" t="s">
        <v>30</v>
      </c>
      <c r="I25" s="3" t="s">
        <v>11</v>
      </c>
    </row>
    <row r="26" spans="1:9" ht="26.25" customHeight="1" x14ac:dyDescent="0.25">
      <c r="A26" s="109" t="s">
        <v>31</v>
      </c>
      <c r="B26" s="109"/>
      <c r="C26" s="109"/>
      <c r="D26" s="109"/>
      <c r="E26" s="109"/>
      <c r="F26" s="109"/>
      <c r="G26" s="5"/>
      <c r="H26" s="1" t="s">
        <v>29</v>
      </c>
      <c r="I26" s="20" t="s">
        <v>11</v>
      </c>
    </row>
    <row r="27" spans="1:9" ht="35.25" customHeight="1" x14ac:dyDescent="0.25">
      <c r="A27" s="109" t="s">
        <v>32</v>
      </c>
      <c r="B27" s="109"/>
      <c r="C27" s="109"/>
      <c r="D27" s="109"/>
      <c r="E27" s="109"/>
      <c r="F27" s="109"/>
      <c r="G27" s="1"/>
      <c r="H27" s="4" t="s">
        <v>25</v>
      </c>
      <c r="I27" s="3">
        <v>0.1</v>
      </c>
    </row>
    <row r="28" spans="1:9" ht="4.5" customHeight="1" x14ac:dyDescent="0.25"/>
    <row r="29" spans="1:9" ht="17.25" customHeight="1" x14ac:dyDescent="0.25">
      <c r="A29" s="94" t="s">
        <v>33</v>
      </c>
      <c r="B29" s="94"/>
      <c r="C29" s="94"/>
      <c r="D29" s="94"/>
      <c r="E29" s="94"/>
      <c r="F29" s="94"/>
      <c r="G29" s="94"/>
      <c r="H29" s="94"/>
      <c r="I29" s="94"/>
    </row>
    <row r="30" spans="1:9" ht="33.75" customHeight="1" x14ac:dyDescent="0.25">
      <c r="A30" s="22" t="s">
        <v>34</v>
      </c>
      <c r="B30" s="116" t="s">
        <v>35</v>
      </c>
      <c r="C30" s="116"/>
      <c r="D30" s="116"/>
      <c r="E30" s="116"/>
      <c r="F30" s="116"/>
      <c r="G30" s="116"/>
      <c r="H30" s="22" t="s">
        <v>36</v>
      </c>
      <c r="I30" s="22" t="s">
        <v>37</v>
      </c>
    </row>
    <row r="31" spans="1:9" ht="15" customHeight="1" x14ac:dyDescent="0.25">
      <c r="A31" s="17">
        <v>1</v>
      </c>
      <c r="B31" s="95" t="s">
        <v>38</v>
      </c>
      <c r="C31" s="95"/>
      <c r="D31" s="95"/>
      <c r="E31" s="95"/>
      <c r="F31" s="95"/>
      <c r="G31" s="95"/>
      <c r="H31" s="23">
        <f t="shared" ref="H31:H39" si="0">I31/$I$40</f>
        <v>0.77844204832568231</v>
      </c>
      <c r="I31" s="24">
        <f>IF(D6="12x36",I10,I10/H10*I5)</f>
        <v>2267.0454545454545</v>
      </c>
    </row>
    <row r="32" spans="1:9" ht="15" customHeight="1" x14ac:dyDescent="0.25">
      <c r="A32" s="17">
        <f t="shared" ref="A32:A39" si="1">A31+1</f>
        <v>2</v>
      </c>
      <c r="B32" s="95" t="s">
        <v>39</v>
      </c>
      <c r="C32" s="95"/>
      <c r="D32" s="95"/>
      <c r="E32" s="95"/>
      <c r="F32" s="95"/>
      <c r="G32" s="95"/>
      <c r="H32" s="23">
        <f t="shared" si="0"/>
        <v>0</v>
      </c>
      <c r="I32" s="24">
        <f>IF(I9=30%,I31*I9,0)</f>
        <v>0</v>
      </c>
    </row>
    <row r="33" spans="1:10" ht="15" customHeight="1" x14ac:dyDescent="0.25">
      <c r="A33" s="17">
        <f t="shared" si="1"/>
        <v>3</v>
      </c>
      <c r="B33" s="95" t="s">
        <v>40</v>
      </c>
      <c r="C33" s="95"/>
      <c r="D33" s="95"/>
      <c r="E33" s="95"/>
      <c r="F33" s="95"/>
      <c r="G33" s="95"/>
      <c r="H33" s="23">
        <f t="shared" si="0"/>
        <v>0</v>
      </c>
      <c r="I33" s="24">
        <f>IF(I7=10%,I23*I7,0)</f>
        <v>0</v>
      </c>
    </row>
    <row r="34" spans="1:10" ht="15" customHeight="1" x14ac:dyDescent="0.25">
      <c r="A34" s="17">
        <f t="shared" si="1"/>
        <v>4</v>
      </c>
      <c r="B34" s="95" t="s">
        <v>41</v>
      </c>
      <c r="C34" s="95"/>
      <c r="D34" s="95"/>
      <c r="E34" s="95"/>
      <c r="F34" s="95"/>
      <c r="G34" s="95"/>
      <c r="H34" s="23">
        <f t="shared" si="0"/>
        <v>0</v>
      </c>
      <c r="I34" s="24">
        <f>IF(I7=20%,I23*I7,0)</f>
        <v>0</v>
      </c>
    </row>
    <row r="35" spans="1:10" ht="15" customHeight="1" x14ac:dyDescent="0.25">
      <c r="A35" s="17">
        <f t="shared" si="1"/>
        <v>5</v>
      </c>
      <c r="B35" s="95" t="s">
        <v>42</v>
      </c>
      <c r="C35" s="95"/>
      <c r="D35" s="95"/>
      <c r="E35" s="95"/>
      <c r="F35" s="95"/>
      <c r="G35" s="95"/>
      <c r="H35" s="23">
        <f t="shared" si="0"/>
        <v>0.22155795167431763</v>
      </c>
      <c r="I35" s="24">
        <f>IF(I7=40%,I23*I7,0)</f>
        <v>645.24</v>
      </c>
    </row>
    <row r="36" spans="1:10" ht="15" customHeight="1" x14ac:dyDescent="0.25">
      <c r="A36" s="17">
        <f t="shared" si="1"/>
        <v>6</v>
      </c>
      <c r="B36" s="95" t="s">
        <v>184</v>
      </c>
      <c r="C36" s="95"/>
      <c r="D36" s="95"/>
      <c r="E36" s="95"/>
      <c r="F36" s="95"/>
      <c r="G36" s="95"/>
      <c r="H36" s="23">
        <f t="shared" si="0"/>
        <v>0</v>
      </c>
      <c r="I36" s="24">
        <f>IF(I22="Não aplicável",0,I31*I22)</f>
        <v>0</v>
      </c>
    </row>
    <row r="37" spans="1:10" ht="15" customHeight="1" x14ac:dyDescent="0.25">
      <c r="A37" s="17">
        <f t="shared" si="1"/>
        <v>7</v>
      </c>
      <c r="B37" s="95" t="s">
        <v>43</v>
      </c>
      <c r="C37" s="95"/>
      <c r="D37" s="95"/>
      <c r="E37" s="95"/>
      <c r="F37" s="95"/>
      <c r="G37" s="95"/>
      <c r="H37" s="23">
        <f t="shared" si="0"/>
        <v>0</v>
      </c>
      <c r="I37" s="24">
        <f>IF(I24="Não aplicável",0,(I31+I32+I33+I34+I35+I36+I39)/I5*I24*(1+I25))</f>
        <v>0</v>
      </c>
    </row>
    <row r="38" spans="1:10" ht="23.25" customHeight="1" x14ac:dyDescent="0.25">
      <c r="A38" s="17">
        <f t="shared" si="1"/>
        <v>8</v>
      </c>
      <c r="B38" s="95" t="s">
        <v>44</v>
      </c>
      <c r="C38" s="95"/>
      <c r="D38" s="95"/>
      <c r="E38" s="95"/>
      <c r="F38" s="95"/>
      <c r="G38" s="95"/>
      <c r="H38" s="23">
        <f t="shared" si="0"/>
        <v>0</v>
      </c>
      <c r="I38" s="24">
        <f>IF(I24="Não aplicável",0,I24/I13*5*(I10/H10*(1+I25)))</f>
        <v>0</v>
      </c>
    </row>
    <row r="39" spans="1:10" ht="15" customHeight="1" x14ac:dyDescent="0.25">
      <c r="A39" s="17">
        <f t="shared" si="1"/>
        <v>9</v>
      </c>
      <c r="B39" s="128" t="str">
        <f>IF(D6="12x36","Para postos 12x36 os feriados são considerados compensados, conforme parágrafo único, Art. 59-A da CLT","Outros")</f>
        <v>Outros</v>
      </c>
      <c r="C39" s="128"/>
      <c r="D39" s="128"/>
      <c r="E39" s="128"/>
      <c r="F39" s="128"/>
      <c r="G39" s="128"/>
      <c r="H39" s="23">
        <f t="shared" si="0"/>
        <v>0</v>
      </c>
      <c r="I39" s="24">
        <v>0</v>
      </c>
    </row>
    <row r="40" spans="1:10" s="28" customFormat="1" ht="15" customHeight="1" x14ac:dyDescent="0.25">
      <c r="A40" s="113" t="s">
        <v>45</v>
      </c>
      <c r="B40" s="113"/>
      <c r="C40" s="113"/>
      <c r="D40" s="113"/>
      <c r="E40" s="113"/>
      <c r="F40" s="113"/>
      <c r="G40" s="113"/>
      <c r="H40" s="25">
        <f>SUM(H31:H39)</f>
        <v>1</v>
      </c>
      <c r="I40" s="26">
        <f>SUM(I31:I39)</f>
        <v>2912.2854545454547</v>
      </c>
      <c r="J40" s="27"/>
    </row>
    <row r="41" spans="1:10" ht="4.5" customHeight="1" x14ac:dyDescent="0.25"/>
    <row r="42" spans="1:10" ht="33.75" customHeight="1" x14ac:dyDescent="0.25">
      <c r="A42" s="22" t="s">
        <v>46</v>
      </c>
      <c r="B42" s="116" t="s">
        <v>47</v>
      </c>
      <c r="C42" s="116"/>
      <c r="D42" s="116"/>
      <c r="E42" s="116"/>
      <c r="F42" s="116"/>
      <c r="G42" s="116"/>
      <c r="H42" s="22" t="s">
        <v>36</v>
      </c>
      <c r="I42" s="22" t="s">
        <v>37</v>
      </c>
    </row>
    <row r="43" spans="1:10" ht="15" customHeight="1" x14ac:dyDescent="0.25">
      <c r="A43" s="17">
        <v>1</v>
      </c>
      <c r="B43" s="95" t="s">
        <v>48</v>
      </c>
      <c r="C43" s="95"/>
      <c r="D43" s="95"/>
      <c r="E43" s="95"/>
      <c r="F43" s="95"/>
      <c r="G43" s="95"/>
      <c r="H43" s="23">
        <v>0.2</v>
      </c>
      <c r="I43" s="24">
        <f t="shared" ref="I43:I50" si="2">$I$40*H43</f>
        <v>582.45709090909099</v>
      </c>
    </row>
    <row r="44" spans="1:10" ht="15" customHeight="1" x14ac:dyDescent="0.25">
      <c r="A44" s="17">
        <v>2</v>
      </c>
      <c r="B44" s="95" t="s">
        <v>49</v>
      </c>
      <c r="C44" s="95"/>
      <c r="D44" s="95"/>
      <c r="E44" s="95"/>
      <c r="F44" s="95"/>
      <c r="G44" s="95"/>
      <c r="H44" s="23">
        <v>1.4999999999999999E-2</v>
      </c>
      <c r="I44" s="24">
        <f t="shared" si="2"/>
        <v>43.684281818181816</v>
      </c>
    </row>
    <row r="45" spans="1:10" ht="15" customHeight="1" x14ac:dyDescent="0.25">
      <c r="A45" s="17">
        <v>3</v>
      </c>
      <c r="B45" s="95" t="s">
        <v>50</v>
      </c>
      <c r="C45" s="95"/>
      <c r="D45" s="95"/>
      <c r="E45" s="95"/>
      <c r="F45" s="95"/>
      <c r="G45" s="95"/>
      <c r="H45" s="23">
        <v>0.01</v>
      </c>
      <c r="I45" s="24">
        <f t="shared" si="2"/>
        <v>29.122854545454548</v>
      </c>
    </row>
    <row r="46" spans="1:10" ht="15" customHeight="1" x14ac:dyDescent="0.25">
      <c r="A46" s="17">
        <v>4</v>
      </c>
      <c r="B46" s="95" t="s">
        <v>51</v>
      </c>
      <c r="C46" s="95"/>
      <c r="D46" s="95"/>
      <c r="E46" s="95"/>
      <c r="F46" s="95"/>
      <c r="G46" s="95"/>
      <c r="H46" s="23">
        <v>2E-3</v>
      </c>
      <c r="I46" s="24">
        <f t="shared" si="2"/>
        <v>5.8245709090909097</v>
      </c>
    </row>
    <row r="47" spans="1:10" ht="15" customHeight="1" x14ac:dyDescent="0.25">
      <c r="A47" s="17">
        <v>5</v>
      </c>
      <c r="B47" s="95" t="s">
        <v>52</v>
      </c>
      <c r="C47" s="95"/>
      <c r="D47" s="95"/>
      <c r="E47" s="95"/>
      <c r="F47" s="95"/>
      <c r="G47" s="95"/>
      <c r="H47" s="23">
        <v>2.5000000000000001E-2</v>
      </c>
      <c r="I47" s="24">
        <f t="shared" si="2"/>
        <v>72.807136363636374</v>
      </c>
    </row>
    <row r="48" spans="1:10" ht="15" customHeight="1" x14ac:dyDescent="0.25">
      <c r="A48" s="17">
        <v>6</v>
      </c>
      <c r="B48" s="95" t="s">
        <v>53</v>
      </c>
      <c r="C48" s="95"/>
      <c r="D48" s="95"/>
      <c r="E48" s="95"/>
      <c r="F48" s="95"/>
      <c r="G48" s="95"/>
      <c r="H48" s="23">
        <v>0.08</v>
      </c>
      <c r="I48" s="24">
        <f t="shared" si="2"/>
        <v>232.98283636363638</v>
      </c>
    </row>
    <row r="49" spans="1:10" ht="15" customHeight="1" x14ac:dyDescent="0.25">
      <c r="A49" s="17">
        <v>7</v>
      </c>
      <c r="B49" s="95" t="s">
        <v>54</v>
      </c>
      <c r="C49" s="95"/>
      <c r="D49" s="95"/>
      <c r="E49" s="95"/>
      <c r="F49" s="95"/>
      <c r="G49" s="95"/>
      <c r="H49" s="23">
        <v>0.03</v>
      </c>
      <c r="I49" s="24">
        <f t="shared" si="2"/>
        <v>87.368563636363632</v>
      </c>
    </row>
    <row r="50" spans="1:10" ht="15" customHeight="1" x14ac:dyDescent="0.25">
      <c r="A50" s="17">
        <v>8</v>
      </c>
      <c r="B50" s="95" t="s">
        <v>55</v>
      </c>
      <c r="C50" s="95"/>
      <c r="D50" s="95"/>
      <c r="E50" s="95"/>
      <c r="F50" s="95"/>
      <c r="G50" s="95"/>
      <c r="H50" s="23">
        <v>6.0000000000000001E-3</v>
      </c>
      <c r="I50" s="24">
        <f t="shared" si="2"/>
        <v>17.47371272727273</v>
      </c>
    </row>
    <row r="51" spans="1:10" s="28" customFormat="1" ht="15" customHeight="1" x14ac:dyDescent="0.25">
      <c r="A51" s="113" t="s">
        <v>56</v>
      </c>
      <c r="B51" s="113"/>
      <c r="C51" s="113"/>
      <c r="D51" s="113"/>
      <c r="E51" s="113"/>
      <c r="F51" s="113"/>
      <c r="G51" s="113"/>
      <c r="H51" s="25">
        <f>SUM(H43:H50)</f>
        <v>0.3680000000000001</v>
      </c>
      <c r="I51" s="26">
        <f>SUM(I43:I50)</f>
        <v>1071.7210472727272</v>
      </c>
      <c r="J51" s="27"/>
    </row>
    <row r="52" spans="1:10" ht="15" customHeight="1" x14ac:dyDescent="0.25">
      <c r="A52" s="123" t="s">
        <v>57</v>
      </c>
      <c r="B52" s="123"/>
      <c r="C52" s="123"/>
      <c r="D52" s="123"/>
      <c r="E52" s="123"/>
      <c r="F52" s="123"/>
      <c r="G52" s="123"/>
      <c r="H52" s="123"/>
      <c r="I52" s="123"/>
    </row>
    <row r="53" spans="1:10" ht="30.75" customHeight="1" x14ac:dyDescent="0.25">
      <c r="A53" s="127" t="s">
        <v>58</v>
      </c>
      <c r="B53" s="127"/>
      <c r="C53" s="127"/>
      <c r="D53" s="127"/>
      <c r="E53" s="127"/>
      <c r="F53" s="127"/>
      <c r="G53" s="127"/>
      <c r="H53" s="127"/>
      <c r="I53" s="127"/>
    </row>
    <row r="54" spans="1:10" ht="33.75" customHeight="1" x14ac:dyDescent="0.25">
      <c r="A54" s="22" t="s">
        <v>59</v>
      </c>
      <c r="B54" s="116" t="s">
        <v>60</v>
      </c>
      <c r="C54" s="116"/>
      <c r="D54" s="116"/>
      <c r="E54" s="116"/>
      <c r="F54" s="116"/>
      <c r="G54" s="116"/>
      <c r="H54" s="22" t="s">
        <v>36</v>
      </c>
      <c r="I54" s="22" t="s">
        <v>37</v>
      </c>
    </row>
    <row r="55" spans="1:10" ht="15" customHeight="1" x14ac:dyDescent="0.25">
      <c r="A55" s="17">
        <v>1</v>
      </c>
      <c r="B55" s="95" t="s">
        <v>61</v>
      </c>
      <c r="C55" s="95"/>
      <c r="D55" s="95"/>
      <c r="E55" s="95"/>
      <c r="F55" s="95"/>
      <c r="G55" s="95"/>
      <c r="H55" s="23">
        <v>0.119314</v>
      </c>
      <c r="I55" s="24">
        <f t="shared" ref="I55:I62" si="3">$I$40*H55</f>
        <v>347.47642672363639</v>
      </c>
    </row>
    <row r="56" spans="1:10" ht="15" customHeight="1" x14ac:dyDescent="0.25">
      <c r="A56" s="17">
        <v>2</v>
      </c>
      <c r="B56" s="95" t="s">
        <v>62</v>
      </c>
      <c r="C56" s="95"/>
      <c r="D56" s="95"/>
      <c r="E56" s="95"/>
      <c r="F56" s="95"/>
      <c r="G56" s="95"/>
      <c r="H56" s="23">
        <v>2.0479000000000001E-2</v>
      </c>
      <c r="I56" s="24">
        <f t="shared" si="3"/>
        <v>59.640693823636369</v>
      </c>
    </row>
    <row r="57" spans="1:10" ht="15" customHeight="1" x14ac:dyDescent="0.25">
      <c r="A57" s="17">
        <v>3</v>
      </c>
      <c r="B57" s="95" t="s">
        <v>63</v>
      </c>
      <c r="C57" s="95"/>
      <c r="D57" s="95"/>
      <c r="E57" s="95"/>
      <c r="F57" s="95"/>
      <c r="G57" s="95"/>
      <c r="H57" s="23">
        <v>1.2123E-2</v>
      </c>
      <c r="I57" s="24">
        <f t="shared" si="3"/>
        <v>35.305636565454549</v>
      </c>
    </row>
    <row r="58" spans="1:10" ht="15" customHeight="1" x14ac:dyDescent="0.25">
      <c r="A58" s="17">
        <v>4</v>
      </c>
      <c r="B58" s="95" t="s">
        <v>64</v>
      </c>
      <c r="C58" s="95"/>
      <c r="D58" s="95"/>
      <c r="E58" s="95"/>
      <c r="F58" s="95"/>
      <c r="G58" s="95"/>
      <c r="H58" s="23">
        <v>1.1436E-2</v>
      </c>
      <c r="I58" s="24">
        <f t="shared" si="3"/>
        <v>33.304896458181823</v>
      </c>
    </row>
    <row r="59" spans="1:10" ht="15" customHeight="1" x14ac:dyDescent="0.25">
      <c r="A59" s="17">
        <v>5</v>
      </c>
      <c r="B59" s="95" t="s">
        <v>65</v>
      </c>
      <c r="C59" s="95"/>
      <c r="D59" s="95"/>
      <c r="E59" s="95"/>
      <c r="F59" s="95"/>
      <c r="G59" s="95"/>
      <c r="H59" s="23">
        <v>1.74E-4</v>
      </c>
      <c r="I59" s="24">
        <f t="shared" si="3"/>
        <v>0.50673766909090912</v>
      </c>
    </row>
    <row r="60" spans="1:10" ht="15" customHeight="1" x14ac:dyDescent="0.25">
      <c r="A60" s="17">
        <v>6</v>
      </c>
      <c r="B60" s="95" t="s">
        <v>66</v>
      </c>
      <c r="C60" s="95"/>
      <c r="D60" s="95"/>
      <c r="E60" s="95"/>
      <c r="F60" s="95"/>
      <c r="G60" s="95"/>
      <c r="H60" s="23">
        <v>4.4200000000000001E-4</v>
      </c>
      <c r="I60" s="24">
        <f t="shared" si="3"/>
        <v>1.287230170909091</v>
      </c>
    </row>
    <row r="61" spans="1:10" ht="15" customHeight="1" x14ac:dyDescent="0.25">
      <c r="A61" s="17">
        <v>7</v>
      </c>
      <c r="B61" s="95" t="s">
        <v>67</v>
      </c>
      <c r="C61" s="95"/>
      <c r="D61" s="95"/>
      <c r="E61" s="95"/>
      <c r="F61" s="95"/>
      <c r="G61" s="95"/>
      <c r="H61" s="23">
        <v>1.85E-4</v>
      </c>
      <c r="I61" s="24">
        <f t="shared" si="3"/>
        <v>0.53877280909090908</v>
      </c>
    </row>
    <row r="62" spans="1:10" ht="15" customHeight="1" x14ac:dyDescent="0.25">
      <c r="A62" s="17">
        <v>8</v>
      </c>
      <c r="B62" s="95" t="s">
        <v>68</v>
      </c>
      <c r="C62" s="95"/>
      <c r="D62" s="95"/>
      <c r="E62" s="95"/>
      <c r="F62" s="95"/>
      <c r="G62" s="95"/>
      <c r="H62" s="23">
        <v>9.0789999999999996E-2</v>
      </c>
      <c r="I62" s="24">
        <f t="shared" si="3"/>
        <v>264.40639641818183</v>
      </c>
    </row>
    <row r="63" spans="1:10" s="28" customFormat="1" ht="15" customHeight="1" x14ac:dyDescent="0.25">
      <c r="A63" s="113" t="s">
        <v>69</v>
      </c>
      <c r="B63" s="113"/>
      <c r="C63" s="113"/>
      <c r="D63" s="113"/>
      <c r="E63" s="113"/>
      <c r="F63" s="113"/>
      <c r="G63" s="113"/>
      <c r="H63" s="25">
        <f>SUM(H55:H62)</f>
        <v>0.25494299999999998</v>
      </c>
      <c r="I63" s="26">
        <f>SUM(I55:I62)</f>
        <v>742.46679063818192</v>
      </c>
      <c r="J63" s="27"/>
    </row>
    <row r="64" spans="1:10" ht="11.25" customHeight="1" x14ac:dyDescent="0.25">
      <c r="A64" s="29" t="s">
        <v>70</v>
      </c>
      <c r="B64" s="114" t="s">
        <v>71</v>
      </c>
      <c r="C64" s="114"/>
      <c r="D64" s="114"/>
      <c r="E64" s="114"/>
      <c r="F64" s="114"/>
      <c r="G64" s="114"/>
      <c r="H64" s="114"/>
      <c r="I64" s="114"/>
    </row>
    <row r="65" spans="1:11" ht="15" customHeight="1" x14ac:dyDescent="0.25">
      <c r="A65" s="29" t="s">
        <v>72</v>
      </c>
      <c r="B65" s="126" t="s">
        <v>73</v>
      </c>
      <c r="C65" s="126"/>
      <c r="D65" s="126"/>
      <c r="E65" s="126"/>
      <c r="F65" s="126"/>
      <c r="G65" s="126"/>
      <c r="H65" s="126"/>
      <c r="I65" s="126"/>
    </row>
    <row r="66" spans="1:11" ht="33.75" customHeight="1" x14ac:dyDescent="0.25">
      <c r="A66" s="22" t="s">
        <v>74</v>
      </c>
      <c r="B66" s="116" t="s">
        <v>75</v>
      </c>
      <c r="C66" s="116"/>
      <c r="D66" s="116"/>
      <c r="E66" s="116"/>
      <c r="F66" s="116"/>
      <c r="G66" s="116"/>
      <c r="H66" s="22" t="s">
        <v>36</v>
      </c>
      <c r="I66" s="22" t="s">
        <v>37</v>
      </c>
    </row>
    <row r="67" spans="1:11" ht="15" customHeight="1" x14ac:dyDescent="0.25">
      <c r="A67" s="17">
        <v>1</v>
      </c>
      <c r="B67" s="95" t="s">
        <v>76</v>
      </c>
      <c r="C67" s="95"/>
      <c r="D67" s="95"/>
      <c r="E67" s="95"/>
      <c r="F67" s="95"/>
      <c r="G67" s="95"/>
      <c r="H67" s="23">
        <v>2.3626999999999999E-2</v>
      </c>
      <c r="I67" s="24">
        <f>$I$40*H67</f>
        <v>68.80856843454545</v>
      </c>
    </row>
    <row r="68" spans="1:11" ht="15" customHeight="1" x14ac:dyDescent="0.25">
      <c r="A68" s="17">
        <v>2</v>
      </c>
      <c r="B68" s="95" t="s">
        <v>77</v>
      </c>
      <c r="C68" s="95"/>
      <c r="D68" s="95"/>
      <c r="E68" s="95"/>
      <c r="F68" s="95"/>
      <c r="G68" s="95"/>
      <c r="H68" s="23">
        <v>1.717E-3</v>
      </c>
      <c r="I68" s="24">
        <f>$I$40*H68</f>
        <v>5.0003941254545454</v>
      </c>
    </row>
    <row r="69" spans="1:11" ht="15" customHeight="1" x14ac:dyDescent="0.25">
      <c r="A69" s="17">
        <v>3</v>
      </c>
      <c r="B69" s="95" t="s">
        <v>78</v>
      </c>
      <c r="C69" s="95"/>
      <c r="D69" s="95"/>
      <c r="E69" s="95"/>
      <c r="F69" s="95"/>
      <c r="G69" s="95"/>
      <c r="H69" s="23">
        <v>9.4509999999999993E-3</v>
      </c>
      <c r="I69" s="24">
        <f>$I$40*H69</f>
        <v>27.52400983090909</v>
      </c>
    </row>
    <row r="70" spans="1:11" s="28" customFormat="1" ht="15" customHeight="1" x14ac:dyDescent="0.25">
      <c r="A70" s="113" t="s">
        <v>79</v>
      </c>
      <c r="B70" s="113"/>
      <c r="C70" s="113"/>
      <c r="D70" s="113"/>
      <c r="E70" s="113"/>
      <c r="F70" s="113"/>
      <c r="G70" s="113"/>
      <c r="H70" s="25">
        <f>SUM(H67:H69)</f>
        <v>3.4795E-2</v>
      </c>
      <c r="I70" s="26">
        <f>SUM(I67:I69)</f>
        <v>101.33297239090909</v>
      </c>
      <c r="J70" s="27"/>
    </row>
    <row r="71" spans="1:11" ht="4.5" customHeight="1" x14ac:dyDescent="0.25"/>
    <row r="72" spans="1:11" ht="33.75" customHeight="1" x14ac:dyDescent="0.25">
      <c r="A72" s="22" t="s">
        <v>80</v>
      </c>
      <c r="B72" s="116" t="s">
        <v>81</v>
      </c>
      <c r="C72" s="116"/>
      <c r="D72" s="116"/>
      <c r="E72" s="116"/>
      <c r="F72" s="116"/>
      <c r="G72" s="116"/>
      <c r="H72" s="22" t="s">
        <v>36</v>
      </c>
      <c r="I72" s="22" t="s">
        <v>37</v>
      </c>
    </row>
    <row r="73" spans="1:11" ht="15" customHeight="1" x14ac:dyDescent="0.25">
      <c r="A73" s="17">
        <v>1</v>
      </c>
      <c r="B73" s="95" t="s">
        <v>82</v>
      </c>
      <c r="C73" s="95"/>
      <c r="D73" s="95"/>
      <c r="E73" s="95"/>
      <c r="F73" s="95"/>
      <c r="G73" s="95"/>
      <c r="H73" s="23">
        <f>(H51*H63)</f>
        <v>9.3819024000000015E-2</v>
      </c>
      <c r="I73" s="24">
        <f>$I$40*H73</f>
        <v>273.22777895485098</v>
      </c>
    </row>
    <row r="74" spans="1:11" s="28" customFormat="1" ht="15" customHeight="1" x14ac:dyDescent="0.25">
      <c r="A74" s="113" t="s">
        <v>83</v>
      </c>
      <c r="B74" s="113"/>
      <c r="C74" s="113"/>
      <c r="D74" s="113"/>
      <c r="E74" s="113"/>
      <c r="F74" s="113"/>
      <c r="G74" s="113"/>
      <c r="H74" s="25">
        <f>SUM(H73:H73)</f>
        <v>9.3819024000000015E-2</v>
      </c>
      <c r="I74" s="26">
        <f>I73</f>
        <v>273.22777895485098</v>
      </c>
      <c r="J74" s="27"/>
      <c r="K74" s="30"/>
    </row>
    <row r="75" spans="1:11" ht="4.5" customHeight="1" x14ac:dyDescent="0.25">
      <c r="J75" s="31"/>
    </row>
    <row r="76" spans="1:11" s="28" customFormat="1" ht="12" customHeight="1" x14ac:dyDescent="0.25">
      <c r="A76" s="125" t="s">
        <v>84</v>
      </c>
      <c r="B76" s="125"/>
      <c r="C76" s="125"/>
      <c r="D76" s="125"/>
      <c r="E76" s="125"/>
      <c r="F76" s="125"/>
      <c r="G76" s="125"/>
      <c r="H76" s="32">
        <f>H51+H63+H70+H74</f>
        <v>0.75155702400000002</v>
      </c>
      <c r="I76" s="33">
        <f>I51+I63+I70+I74</f>
        <v>2188.7485892566692</v>
      </c>
      <c r="J76" s="27"/>
    </row>
    <row r="77" spans="1:11" ht="4.5" customHeight="1" x14ac:dyDescent="0.25"/>
    <row r="78" spans="1:11" ht="33.75" customHeight="1" x14ac:dyDescent="0.25">
      <c r="A78" s="22" t="s">
        <v>85</v>
      </c>
      <c r="B78" s="116" t="s">
        <v>86</v>
      </c>
      <c r="C78" s="116"/>
      <c r="D78" s="116"/>
      <c r="E78" s="116"/>
      <c r="F78" s="116"/>
      <c r="G78" s="116"/>
      <c r="H78" s="22" t="s">
        <v>36</v>
      </c>
      <c r="I78" s="22" t="s">
        <v>37</v>
      </c>
    </row>
    <row r="79" spans="1:11" ht="15" customHeight="1" x14ac:dyDescent="0.25">
      <c r="A79" s="17">
        <v>1</v>
      </c>
      <c r="B79" s="95" t="s">
        <v>21</v>
      </c>
      <c r="C79" s="95"/>
      <c r="D79" s="95"/>
      <c r="E79" s="95"/>
      <c r="F79" s="95"/>
      <c r="G79" s="95"/>
      <c r="H79" s="23">
        <f>I79/$I$40</f>
        <v>0</v>
      </c>
      <c r="I79" s="24">
        <f>I96</f>
        <v>0</v>
      </c>
    </row>
    <row r="80" spans="1:11" ht="15" customHeight="1" x14ac:dyDescent="0.25">
      <c r="A80" s="17">
        <v>2</v>
      </c>
      <c r="B80" s="95" t="s">
        <v>22</v>
      </c>
      <c r="C80" s="95"/>
      <c r="D80" s="95"/>
      <c r="E80" s="95"/>
      <c r="F80" s="95"/>
      <c r="G80" s="95"/>
      <c r="H80" s="23">
        <f>I80/$I$40</f>
        <v>0</v>
      </c>
      <c r="I80" s="24">
        <f>I92</f>
        <v>0</v>
      </c>
    </row>
    <row r="81" spans="1:10" ht="15" customHeight="1" x14ac:dyDescent="0.25">
      <c r="A81" s="17">
        <v>3</v>
      </c>
      <c r="B81" s="95" t="s">
        <v>87</v>
      </c>
      <c r="C81" s="95"/>
      <c r="D81" s="95"/>
      <c r="E81" s="95"/>
      <c r="F81" s="95"/>
      <c r="G81" s="95"/>
      <c r="H81" s="23">
        <f>I81/$I$40</f>
        <v>0</v>
      </c>
      <c r="I81" s="24">
        <f>I88</f>
        <v>0</v>
      </c>
    </row>
    <row r="82" spans="1:10" ht="15" customHeight="1" x14ac:dyDescent="0.25">
      <c r="A82" s="17">
        <v>4</v>
      </c>
      <c r="B82" s="95" t="s">
        <v>88</v>
      </c>
      <c r="C82" s="95"/>
      <c r="D82" s="95"/>
      <c r="E82" s="95"/>
      <c r="F82" s="95"/>
      <c r="G82" s="95"/>
      <c r="H82" s="23">
        <f>I82/$I$40</f>
        <v>0</v>
      </c>
      <c r="I82" s="24">
        <f>IF(I26="Não aplicável",0,((I10/H10)*1.5*I26))</f>
        <v>0</v>
      </c>
    </row>
    <row r="83" spans="1:10" ht="15" customHeight="1" x14ac:dyDescent="0.25">
      <c r="A83" s="17">
        <v>5</v>
      </c>
      <c r="B83" s="95" t="s">
        <v>89</v>
      </c>
      <c r="C83" s="95"/>
      <c r="D83" s="95"/>
      <c r="E83" s="95"/>
      <c r="F83" s="95"/>
      <c r="G83" s="95"/>
      <c r="H83" s="23">
        <f>I83/$I$40</f>
        <v>0</v>
      </c>
      <c r="I83" s="24">
        <f>IF(I21="Não aplicável",0,I21)</f>
        <v>0</v>
      </c>
    </row>
    <row r="84" spans="1:10" ht="15" customHeight="1" x14ac:dyDescent="0.25">
      <c r="A84" s="113" t="s">
        <v>90</v>
      </c>
      <c r="B84" s="113"/>
      <c r="C84" s="113"/>
      <c r="D84" s="113"/>
      <c r="E84" s="113"/>
      <c r="F84" s="113"/>
      <c r="G84" s="113"/>
      <c r="H84" s="25">
        <f>SUM(H79:H83)</f>
        <v>0</v>
      </c>
      <c r="I84" s="26">
        <f>SUM(I79:I83)</f>
        <v>0</v>
      </c>
      <c r="J84" s="34"/>
    </row>
    <row r="85" spans="1:10" ht="18" customHeight="1" x14ac:dyDescent="0.25">
      <c r="A85" s="29" t="s">
        <v>91</v>
      </c>
      <c r="B85" s="123" t="s">
        <v>92</v>
      </c>
      <c r="C85" s="123"/>
      <c r="D85" s="123"/>
      <c r="E85" s="123"/>
      <c r="F85" s="123"/>
      <c r="G85" s="123"/>
      <c r="H85" s="35"/>
      <c r="I85" s="36"/>
    </row>
    <row r="86" spans="1:10" ht="15" customHeight="1" x14ac:dyDescent="0.25">
      <c r="A86" s="108" t="s">
        <v>93</v>
      </c>
      <c r="B86" s="108"/>
      <c r="C86" s="108"/>
      <c r="D86" s="108"/>
      <c r="E86" s="108"/>
      <c r="F86" s="108"/>
      <c r="G86" s="108"/>
      <c r="H86" s="108"/>
      <c r="I86" s="108"/>
    </row>
    <row r="87" spans="1:10" ht="24" customHeight="1" x14ac:dyDescent="0.25">
      <c r="A87" s="109" t="s">
        <v>94</v>
      </c>
      <c r="B87" s="109"/>
      <c r="C87" s="17" t="s">
        <v>95</v>
      </c>
      <c r="D87" s="17" t="s">
        <v>96</v>
      </c>
      <c r="E87" s="17" t="s">
        <v>97</v>
      </c>
      <c r="F87" s="17" t="s">
        <v>98</v>
      </c>
      <c r="G87" s="17" t="s">
        <v>99</v>
      </c>
      <c r="H87" s="23" t="s">
        <v>100</v>
      </c>
      <c r="I87" s="24" t="s">
        <v>101</v>
      </c>
    </row>
    <row r="88" spans="1:10" ht="15" customHeight="1" x14ac:dyDescent="0.25">
      <c r="A88" s="124">
        <f>I12</f>
        <v>0</v>
      </c>
      <c r="B88" s="124"/>
      <c r="C88" s="17">
        <f>I13</f>
        <v>22</v>
      </c>
      <c r="D88" s="17">
        <v>2</v>
      </c>
      <c r="E88" s="37">
        <f>A88*C88*D88</f>
        <v>0</v>
      </c>
      <c r="F88" s="37">
        <f>I31</f>
        <v>2267.0454545454545</v>
      </c>
      <c r="G88" s="38">
        <f>I14</f>
        <v>0</v>
      </c>
      <c r="H88" s="37">
        <f>F88*G88</f>
        <v>0</v>
      </c>
      <c r="I88" s="24">
        <f>IF((E88-H88)&gt;0,E88-H88,0)</f>
        <v>0</v>
      </c>
    </row>
    <row r="89" spans="1:10" ht="3.75" customHeight="1" x14ac:dyDescent="0.25">
      <c r="A89" s="39"/>
      <c r="E89" s="34"/>
      <c r="F89" s="34"/>
      <c r="G89" s="40"/>
      <c r="H89" s="34"/>
      <c r="I89" s="41"/>
    </row>
    <row r="90" spans="1:10" ht="15" customHeight="1" x14ac:dyDescent="0.25">
      <c r="A90" s="108" t="s">
        <v>102</v>
      </c>
      <c r="B90" s="108"/>
      <c r="C90" s="108"/>
      <c r="D90" s="108"/>
      <c r="E90" s="108"/>
      <c r="F90" s="108"/>
      <c r="G90" s="108"/>
      <c r="H90" s="108"/>
      <c r="I90" s="108"/>
    </row>
    <row r="91" spans="1:10" ht="23.25" customHeight="1" x14ac:dyDescent="0.25">
      <c r="A91" s="109" t="s">
        <v>94</v>
      </c>
      <c r="B91" s="109"/>
      <c r="C91" s="17" t="s">
        <v>103</v>
      </c>
      <c r="D91" s="17" t="s">
        <v>96</v>
      </c>
      <c r="E91" s="17" t="s">
        <v>97</v>
      </c>
      <c r="F91" s="17" t="s">
        <v>98</v>
      </c>
      <c r="G91" s="17" t="s">
        <v>99</v>
      </c>
      <c r="H91" s="23" t="s">
        <v>100</v>
      </c>
      <c r="I91" s="24" t="s">
        <v>101</v>
      </c>
    </row>
    <row r="92" spans="1:10" ht="15" customHeight="1" x14ac:dyDescent="0.25">
      <c r="A92" s="122">
        <f>I18</f>
        <v>0</v>
      </c>
      <c r="B92" s="122"/>
      <c r="C92" s="42">
        <f>I19</f>
        <v>1</v>
      </c>
      <c r="D92" s="17">
        <v>1</v>
      </c>
      <c r="E92" s="37">
        <f>A92*C92*D92</f>
        <v>0</v>
      </c>
      <c r="F92" s="37">
        <f>E92</f>
        <v>0</v>
      </c>
      <c r="G92" s="43">
        <f>I20</f>
        <v>0</v>
      </c>
      <c r="H92" s="37">
        <f>F92*G92</f>
        <v>0</v>
      </c>
      <c r="I92" s="24">
        <f>E92-H92</f>
        <v>0</v>
      </c>
    </row>
    <row r="93" spans="1:10" ht="4.5" customHeight="1" x14ac:dyDescent="0.25">
      <c r="A93" s="44"/>
      <c r="B93" s="44"/>
      <c r="C93" s="44"/>
      <c r="D93" s="44"/>
      <c r="E93" s="27"/>
      <c r="F93" s="27"/>
      <c r="G93" s="45"/>
      <c r="H93" s="27"/>
      <c r="I93" s="46"/>
    </row>
    <row r="94" spans="1:10" ht="15" customHeight="1" x14ac:dyDescent="0.25">
      <c r="A94" s="108" t="s">
        <v>104</v>
      </c>
      <c r="B94" s="108"/>
      <c r="C94" s="108"/>
      <c r="D94" s="108"/>
      <c r="E94" s="108"/>
      <c r="F94" s="108"/>
      <c r="G94" s="108"/>
      <c r="H94" s="108"/>
      <c r="I94" s="108"/>
    </row>
    <row r="95" spans="1:10" ht="23.25" customHeight="1" x14ac:dyDescent="0.25">
      <c r="A95" s="109" t="s">
        <v>94</v>
      </c>
      <c r="B95" s="109"/>
      <c r="C95" s="17" t="s">
        <v>103</v>
      </c>
      <c r="D95" s="17" t="s">
        <v>96</v>
      </c>
      <c r="E95" s="17" t="s">
        <v>97</v>
      </c>
      <c r="F95" s="17" t="s">
        <v>98</v>
      </c>
      <c r="G95" s="17" t="s">
        <v>99</v>
      </c>
      <c r="H95" s="23" t="str">
        <f>H87</f>
        <v>Valor desconto</v>
      </c>
      <c r="I95" s="24" t="s">
        <v>101</v>
      </c>
    </row>
    <row r="96" spans="1:10" ht="15" customHeight="1" x14ac:dyDescent="0.25">
      <c r="A96" s="122">
        <f>I15</f>
        <v>0</v>
      </c>
      <c r="B96" s="122"/>
      <c r="C96" s="42">
        <f>I16</f>
        <v>22</v>
      </c>
      <c r="D96" s="17">
        <v>1</v>
      </c>
      <c r="E96" s="37">
        <f>A96*C96*D96</f>
        <v>0</v>
      </c>
      <c r="F96" s="37">
        <f>E96</f>
        <v>0</v>
      </c>
      <c r="G96" s="43">
        <f>I17</f>
        <v>0</v>
      </c>
      <c r="H96" s="37">
        <f>F96*G96</f>
        <v>0</v>
      </c>
      <c r="I96" s="24">
        <f>E96-H96</f>
        <v>0</v>
      </c>
    </row>
    <row r="97" spans="1:12" ht="4.5" customHeight="1" x14ac:dyDescent="0.25"/>
    <row r="98" spans="1:12" ht="12" customHeight="1" x14ac:dyDescent="0.25">
      <c r="A98" s="96" t="s">
        <v>105</v>
      </c>
      <c r="B98" s="96"/>
      <c r="C98" s="96"/>
      <c r="D98" s="96"/>
      <c r="E98" s="96"/>
      <c r="F98" s="96"/>
      <c r="G98" s="96"/>
      <c r="H98" s="47">
        <f>H40+H76+H84</f>
        <v>1.751557024</v>
      </c>
      <c r="I98" s="48">
        <f>I40+I76+I84</f>
        <v>5101.034043802124</v>
      </c>
      <c r="J98" s="34"/>
      <c r="L98" s="34"/>
    </row>
    <row r="99" spans="1:12" s="53" customFormat="1" ht="4.5" customHeight="1" x14ac:dyDescent="0.25">
      <c r="A99" s="49"/>
      <c r="B99" s="49"/>
      <c r="C99" s="49"/>
      <c r="D99" s="49"/>
      <c r="E99" s="49"/>
      <c r="F99" s="49"/>
      <c r="G99" s="49"/>
      <c r="H99" s="50"/>
      <c r="I99" s="51"/>
      <c r="J99" s="52"/>
      <c r="L99" s="52"/>
    </row>
    <row r="100" spans="1:12" ht="11.25" customHeight="1" x14ac:dyDescent="0.25">
      <c r="A100" s="94" t="s">
        <v>106</v>
      </c>
      <c r="B100" s="94"/>
      <c r="C100" s="94"/>
      <c r="D100" s="94"/>
      <c r="E100" s="94"/>
      <c r="F100" s="94"/>
      <c r="G100" s="94"/>
      <c r="H100" s="94"/>
      <c r="I100" s="94"/>
    </row>
    <row r="101" spans="1:12" ht="33.75" customHeight="1" x14ac:dyDescent="0.25">
      <c r="A101" s="22" t="s">
        <v>34</v>
      </c>
      <c r="B101" s="116" t="s">
        <v>107</v>
      </c>
      <c r="C101" s="116"/>
      <c r="D101" s="116"/>
      <c r="E101" s="116"/>
      <c r="F101" s="116"/>
      <c r="G101" s="116"/>
      <c r="H101" s="22" t="s">
        <v>36</v>
      </c>
      <c r="I101" s="22" t="s">
        <v>37</v>
      </c>
    </row>
    <row r="102" spans="1:12" ht="15" customHeight="1" x14ac:dyDescent="0.25">
      <c r="A102" s="17">
        <v>1</v>
      </c>
      <c r="B102" s="95" t="s">
        <v>108</v>
      </c>
      <c r="C102" s="95"/>
      <c r="D102" s="95"/>
      <c r="E102" s="95"/>
      <c r="F102" s="95"/>
      <c r="G102" s="95"/>
      <c r="H102" s="23">
        <f t="shared" ref="H102:H107" si="4">I102/$I$113</f>
        <v>0</v>
      </c>
      <c r="I102" s="24">
        <v>0</v>
      </c>
    </row>
    <row r="103" spans="1:12" ht="15" customHeight="1" x14ac:dyDescent="0.25">
      <c r="A103" s="17">
        <v>2</v>
      </c>
      <c r="B103" s="120" t="s">
        <v>109</v>
      </c>
      <c r="C103" s="120"/>
      <c r="D103" s="120"/>
      <c r="E103" s="120"/>
      <c r="F103" s="120"/>
      <c r="G103" s="120"/>
      <c r="H103" s="23">
        <f t="shared" si="4"/>
        <v>0</v>
      </c>
      <c r="I103" s="24">
        <v>0</v>
      </c>
    </row>
    <row r="104" spans="1:12" ht="15" customHeight="1" x14ac:dyDescent="0.25">
      <c r="A104" s="17">
        <v>3</v>
      </c>
      <c r="B104" s="95" t="s">
        <v>110</v>
      </c>
      <c r="C104" s="95"/>
      <c r="D104" s="95"/>
      <c r="E104" s="95"/>
      <c r="F104" s="95"/>
      <c r="G104" s="95"/>
      <c r="H104" s="23">
        <f t="shared" si="4"/>
        <v>0</v>
      </c>
      <c r="I104" s="24">
        <v>0</v>
      </c>
    </row>
    <row r="105" spans="1:12" ht="15" customHeight="1" x14ac:dyDescent="0.25">
      <c r="A105" s="17">
        <v>4</v>
      </c>
      <c r="B105" s="120" t="s">
        <v>111</v>
      </c>
      <c r="C105" s="120"/>
      <c r="D105" s="120"/>
      <c r="E105" s="120"/>
      <c r="F105" s="120"/>
      <c r="G105" s="120"/>
      <c r="H105" s="23">
        <f t="shared" si="4"/>
        <v>0</v>
      </c>
      <c r="I105" s="24">
        <f>IF(F111=20%,G111,0)</f>
        <v>0</v>
      </c>
    </row>
    <row r="106" spans="1:12" ht="15" customHeight="1" x14ac:dyDescent="0.25">
      <c r="A106" s="17">
        <v>5</v>
      </c>
      <c r="B106" s="95" t="s">
        <v>112</v>
      </c>
      <c r="C106" s="95"/>
      <c r="D106" s="95"/>
      <c r="E106" s="95"/>
      <c r="F106" s="95"/>
      <c r="G106" s="95"/>
      <c r="H106" s="23">
        <f t="shared" si="4"/>
        <v>0</v>
      </c>
      <c r="I106" s="24">
        <v>0</v>
      </c>
    </row>
    <row r="107" spans="1:12" ht="15" customHeight="1" x14ac:dyDescent="0.25">
      <c r="A107" s="17">
        <v>6</v>
      </c>
      <c r="B107" s="95" t="s">
        <v>113</v>
      </c>
      <c r="C107" s="95"/>
      <c r="D107" s="95"/>
      <c r="E107" s="95"/>
      <c r="F107" s="95"/>
      <c r="G107" s="95"/>
      <c r="H107" s="23">
        <f t="shared" si="4"/>
        <v>0</v>
      </c>
      <c r="I107" s="24">
        <v>0</v>
      </c>
    </row>
    <row r="108" spans="1:12" ht="15" customHeight="1" x14ac:dyDescent="0.25">
      <c r="A108" s="113" t="s">
        <v>114</v>
      </c>
      <c r="B108" s="113"/>
      <c r="C108" s="113"/>
      <c r="D108" s="113"/>
      <c r="E108" s="113"/>
      <c r="F108" s="113"/>
      <c r="G108" s="113"/>
      <c r="H108" s="25">
        <f>H102+H103+H104+H105+H106+H107</f>
        <v>0</v>
      </c>
      <c r="I108" s="54">
        <f>SUM(I102:I107)</f>
        <v>0</v>
      </c>
      <c r="J108" s="34"/>
    </row>
    <row r="109" spans="1:12" ht="30" customHeight="1" x14ac:dyDescent="0.25">
      <c r="B109" s="114" t="s">
        <v>115</v>
      </c>
      <c r="C109" s="114"/>
      <c r="D109" s="114"/>
      <c r="E109" s="114"/>
      <c r="F109" s="114"/>
      <c r="G109" s="114"/>
      <c r="H109" s="114"/>
      <c r="I109" s="114"/>
    </row>
    <row r="110" spans="1:12" ht="5.25" customHeight="1" x14ac:dyDescent="0.25"/>
    <row r="111" spans="1:12" ht="48.75" customHeight="1" x14ac:dyDescent="0.25">
      <c r="A111" s="121" t="s">
        <v>116</v>
      </c>
      <c r="B111" s="121"/>
      <c r="C111" s="121"/>
      <c r="D111" s="121"/>
      <c r="E111" s="121"/>
      <c r="F111" s="55">
        <f>I27</f>
        <v>0.1</v>
      </c>
      <c r="G111" s="56">
        <f>I113*F111</f>
        <v>510.1034043802124</v>
      </c>
      <c r="H111" s="57" t="s">
        <v>117</v>
      </c>
      <c r="I111" s="58">
        <f>I81</f>
        <v>0</v>
      </c>
    </row>
    <row r="112" spans="1:12" s="61" customFormat="1" ht="16.5" customHeight="1" x14ac:dyDescent="0.25">
      <c r="A112" s="118" t="s">
        <v>118</v>
      </c>
      <c r="B112" s="118"/>
      <c r="C112" s="57" t="s">
        <v>119</v>
      </c>
      <c r="D112" s="57" t="s">
        <v>120</v>
      </c>
      <c r="E112" s="57" t="s">
        <v>121</v>
      </c>
      <c r="F112" s="57" t="s">
        <v>122</v>
      </c>
      <c r="G112" s="57" t="s">
        <v>123</v>
      </c>
      <c r="H112" s="57" t="s">
        <v>124</v>
      </c>
      <c r="I112" s="59" t="s">
        <v>125</v>
      </c>
      <c r="J112" s="60"/>
    </row>
    <row r="113" spans="1:12" ht="16.5" customHeight="1" x14ac:dyDescent="0.25">
      <c r="A113" s="115">
        <f>I40</f>
        <v>2912.2854545454547</v>
      </c>
      <c r="B113" s="115"/>
      <c r="C113" s="62">
        <f>I51</f>
        <v>1071.7210472727272</v>
      </c>
      <c r="D113" s="62">
        <f>I63</f>
        <v>742.46679063818192</v>
      </c>
      <c r="E113" s="62">
        <f>I70</f>
        <v>101.33297239090909</v>
      </c>
      <c r="F113" s="62">
        <f>I74</f>
        <v>273.22777895485098</v>
      </c>
      <c r="G113" s="62">
        <f>I84</f>
        <v>0</v>
      </c>
      <c r="H113" s="62">
        <f>A113+C113+D113+E113+F113+G113</f>
        <v>5101.034043802124</v>
      </c>
      <c r="I113" s="62">
        <f>H113-I111</f>
        <v>5101.034043802124</v>
      </c>
      <c r="J113" s="34"/>
    </row>
    <row r="114" spans="1:12" ht="4.5" customHeight="1" x14ac:dyDescent="0.25">
      <c r="A114" s="29"/>
      <c r="B114" s="119"/>
      <c r="C114" s="119"/>
      <c r="D114" s="119"/>
      <c r="E114" s="119"/>
      <c r="F114" s="119"/>
      <c r="G114" s="119"/>
      <c r="H114" s="119"/>
      <c r="I114" s="119"/>
    </row>
    <row r="115" spans="1:12" ht="33.75" customHeight="1" x14ac:dyDescent="0.25">
      <c r="A115" s="22" t="s">
        <v>46</v>
      </c>
      <c r="B115" s="116" t="s">
        <v>126</v>
      </c>
      <c r="C115" s="116"/>
      <c r="D115" s="116"/>
      <c r="E115" s="116"/>
      <c r="F115" s="116"/>
      <c r="G115" s="116"/>
      <c r="H115" s="22" t="s">
        <v>36</v>
      </c>
      <c r="I115" s="22" t="s">
        <v>37</v>
      </c>
    </row>
    <row r="116" spans="1:12" ht="15" customHeight="1" x14ac:dyDescent="0.25">
      <c r="A116" s="17">
        <v>1</v>
      </c>
      <c r="B116" s="95" t="s">
        <v>127</v>
      </c>
      <c r="C116" s="95"/>
      <c r="D116" s="95"/>
      <c r="E116" s="95"/>
      <c r="F116" s="95"/>
      <c r="G116" s="95"/>
      <c r="H116" s="23">
        <v>0.05</v>
      </c>
      <c r="I116" s="24">
        <f>H116*I126</f>
        <v>255.0517021901062</v>
      </c>
    </row>
    <row r="117" spans="1:12" ht="15" customHeight="1" x14ac:dyDescent="0.25">
      <c r="A117" s="17">
        <v>2</v>
      </c>
      <c r="B117" s="95" t="s">
        <v>128</v>
      </c>
      <c r="C117" s="95"/>
      <c r="D117" s="95"/>
      <c r="E117" s="95"/>
      <c r="F117" s="95"/>
      <c r="G117" s="95"/>
      <c r="H117" s="23">
        <v>0.01</v>
      </c>
      <c r="I117" s="24">
        <f>H117*I126</f>
        <v>51.010340438021238</v>
      </c>
    </row>
    <row r="118" spans="1:12" ht="15" customHeight="1" x14ac:dyDescent="0.25">
      <c r="A118" s="113" t="s">
        <v>129</v>
      </c>
      <c r="B118" s="113"/>
      <c r="C118" s="113"/>
      <c r="D118" s="113"/>
      <c r="E118" s="113"/>
      <c r="F118" s="113"/>
      <c r="G118" s="113"/>
      <c r="H118" s="25">
        <f>H116+H117</f>
        <v>6.0000000000000005E-2</v>
      </c>
      <c r="I118" s="26">
        <f>SUM(I116:I117)</f>
        <v>306.06204262812741</v>
      </c>
    </row>
    <row r="119" spans="1:12" ht="4.5" customHeight="1" x14ac:dyDescent="0.25"/>
    <row r="120" spans="1:12" ht="33.75" customHeight="1" x14ac:dyDescent="0.25">
      <c r="A120" s="22" t="s">
        <v>59</v>
      </c>
      <c r="B120" s="116" t="s">
        <v>130</v>
      </c>
      <c r="C120" s="116"/>
      <c r="D120" s="116"/>
      <c r="E120" s="116"/>
      <c r="F120" s="116"/>
      <c r="G120" s="116"/>
      <c r="H120" s="22" t="s">
        <v>36</v>
      </c>
      <c r="I120" s="22" t="s">
        <v>37</v>
      </c>
    </row>
    <row r="121" spans="1:12" ht="15" customHeight="1" x14ac:dyDescent="0.25">
      <c r="A121" s="17">
        <v>1</v>
      </c>
      <c r="B121" s="95" t="s">
        <v>130</v>
      </c>
      <c r="C121" s="95"/>
      <c r="D121" s="95"/>
      <c r="E121" s="95"/>
      <c r="F121" s="95"/>
      <c r="G121" s="95"/>
      <c r="H121" s="23">
        <v>0.05</v>
      </c>
      <c r="I121" s="24">
        <f>H121*I126</f>
        <v>255.0517021901062</v>
      </c>
    </row>
    <row r="122" spans="1:12" ht="15" customHeight="1" x14ac:dyDescent="0.25">
      <c r="A122" s="113" t="s">
        <v>131</v>
      </c>
      <c r="B122" s="113"/>
      <c r="C122" s="113"/>
      <c r="D122" s="113"/>
      <c r="E122" s="113"/>
      <c r="F122" s="113"/>
      <c r="G122" s="113"/>
      <c r="H122" s="25">
        <f>H121</f>
        <v>0.05</v>
      </c>
      <c r="I122" s="26">
        <f>I121</f>
        <v>255.0517021901062</v>
      </c>
      <c r="J122" s="34"/>
      <c r="K122" s="34"/>
      <c r="L122" s="8"/>
    </row>
    <row r="123" spans="1:12" ht="4.5" customHeight="1" x14ac:dyDescent="0.25">
      <c r="A123" s="28"/>
      <c r="B123" s="28"/>
      <c r="C123" s="28"/>
      <c r="D123" s="28"/>
      <c r="E123" s="28"/>
      <c r="F123" s="28"/>
      <c r="G123" s="28"/>
      <c r="H123" s="35"/>
      <c r="I123" s="36"/>
    </row>
    <row r="124" spans="1:12" ht="39" customHeight="1" x14ac:dyDescent="0.25">
      <c r="A124" s="117" t="s">
        <v>132</v>
      </c>
      <c r="B124" s="117"/>
      <c r="C124" s="117"/>
      <c r="D124" s="117"/>
      <c r="E124" s="117"/>
      <c r="F124" s="55">
        <v>0.18</v>
      </c>
      <c r="G124" s="56">
        <f>I126*F124</f>
        <v>918.18612788438224</v>
      </c>
      <c r="H124" s="57" t="s">
        <v>117</v>
      </c>
      <c r="I124" s="58">
        <f>I81</f>
        <v>0</v>
      </c>
      <c r="L124" s="8"/>
    </row>
    <row r="125" spans="1:12" s="61" customFormat="1" ht="16.5" customHeight="1" x14ac:dyDescent="0.25">
      <c r="A125" s="118" t="s">
        <v>118</v>
      </c>
      <c r="B125" s="118"/>
      <c r="C125" s="57" t="s">
        <v>119</v>
      </c>
      <c r="D125" s="57" t="s">
        <v>120</v>
      </c>
      <c r="E125" s="57" t="s">
        <v>121</v>
      </c>
      <c r="F125" s="57" t="s">
        <v>122</v>
      </c>
      <c r="G125" s="57" t="s">
        <v>123</v>
      </c>
      <c r="H125" s="57" t="s">
        <v>124</v>
      </c>
      <c r="I125" s="59" t="s">
        <v>125</v>
      </c>
      <c r="J125" s="60"/>
      <c r="L125" s="60"/>
    </row>
    <row r="126" spans="1:12" ht="16.5" customHeight="1" x14ac:dyDescent="0.25">
      <c r="A126" s="115">
        <f>I40</f>
        <v>2912.2854545454547</v>
      </c>
      <c r="B126" s="115"/>
      <c r="C126" s="62">
        <f>I51</f>
        <v>1071.7210472727272</v>
      </c>
      <c r="D126" s="62">
        <f>I63</f>
        <v>742.46679063818192</v>
      </c>
      <c r="E126" s="62">
        <f>I70</f>
        <v>101.33297239090909</v>
      </c>
      <c r="F126" s="62">
        <f>I74</f>
        <v>273.22777895485098</v>
      </c>
      <c r="G126" s="62">
        <f>I84</f>
        <v>0</v>
      </c>
      <c r="H126" s="62">
        <f>A126+C126+D126+E126+F126+G126</f>
        <v>5101.034043802124</v>
      </c>
      <c r="I126" s="62">
        <f>H126-I124</f>
        <v>5101.034043802124</v>
      </c>
      <c r="J126" s="34"/>
      <c r="L126" s="8"/>
    </row>
    <row r="127" spans="1:12" ht="4.5" customHeight="1" x14ac:dyDescent="0.25"/>
    <row r="128" spans="1:12" ht="12" customHeight="1" x14ac:dyDescent="0.25">
      <c r="A128" s="96" t="s">
        <v>133</v>
      </c>
      <c r="B128" s="96"/>
      <c r="C128" s="96"/>
      <c r="D128" s="96"/>
      <c r="E128" s="96"/>
      <c r="F128" s="96"/>
      <c r="G128" s="96"/>
      <c r="H128" s="47">
        <f>H108+H118+H122</f>
        <v>0.11000000000000001</v>
      </c>
      <c r="I128" s="48">
        <f>I108+I118+I122</f>
        <v>561.11374481823361</v>
      </c>
    </row>
    <row r="129" spans="1:10" ht="4.5" customHeight="1" x14ac:dyDescent="0.25"/>
    <row r="130" spans="1:10" ht="11.25" customHeight="1" x14ac:dyDescent="0.25">
      <c r="A130" s="94" t="s">
        <v>134</v>
      </c>
      <c r="B130" s="94"/>
      <c r="C130" s="94"/>
      <c r="D130" s="94"/>
      <c r="E130" s="94"/>
      <c r="F130" s="94"/>
      <c r="G130" s="94"/>
      <c r="H130" s="94"/>
      <c r="I130" s="94"/>
    </row>
    <row r="131" spans="1:10" ht="33.75" customHeight="1" x14ac:dyDescent="0.25">
      <c r="A131" s="22" t="s">
        <v>34</v>
      </c>
      <c r="B131" s="116" t="s">
        <v>135</v>
      </c>
      <c r="C131" s="116"/>
      <c r="D131" s="116"/>
      <c r="E131" s="116"/>
      <c r="F131" s="116"/>
      <c r="G131" s="116"/>
      <c r="H131" s="22" t="s">
        <v>36</v>
      </c>
      <c r="I131" s="22" t="s">
        <v>37</v>
      </c>
    </row>
    <row r="132" spans="1:10" ht="15" customHeight="1" x14ac:dyDescent="0.25">
      <c r="A132" s="17">
        <v>1</v>
      </c>
      <c r="B132" s="95" t="s">
        <v>136</v>
      </c>
      <c r="C132" s="95"/>
      <c r="D132" s="95"/>
      <c r="E132" s="95"/>
      <c r="F132" s="95"/>
      <c r="G132" s="95"/>
      <c r="H132" s="23">
        <f>I132/$I$98</f>
        <v>2.0991404011461316E-2</v>
      </c>
      <c r="I132" s="24">
        <f>($D$142/$E$143)*G142</f>
        <v>107.07786648966865</v>
      </c>
    </row>
    <row r="133" spans="1:10" ht="15" customHeight="1" x14ac:dyDescent="0.25">
      <c r="A133" s="17">
        <v>2</v>
      </c>
      <c r="B133" s="95" t="s">
        <v>137</v>
      </c>
      <c r="C133" s="95"/>
      <c r="D133" s="95"/>
      <c r="E133" s="95"/>
      <c r="F133" s="95"/>
      <c r="G133" s="95"/>
      <c r="H133" s="23">
        <f>I133/$I$98</f>
        <v>9.6687679083094544E-2</v>
      </c>
      <c r="I133" s="24">
        <f>($D$142/$E$143)*G143</f>
        <v>493.20714261907983</v>
      </c>
    </row>
    <row r="134" spans="1:10" ht="15" customHeight="1" x14ac:dyDescent="0.25">
      <c r="A134" s="17">
        <v>3</v>
      </c>
      <c r="B134" s="95" t="s">
        <v>14</v>
      </c>
      <c r="C134" s="95"/>
      <c r="D134" s="95"/>
      <c r="E134" s="95"/>
      <c r="F134" s="95"/>
      <c r="G134" s="95"/>
      <c r="H134" s="23">
        <f>I134/$I$98</f>
        <v>4.4527220630372497E-2</v>
      </c>
      <c r="I134" s="24">
        <f>($D$142/$E$143)*G144</f>
        <v>227.13486831141836</v>
      </c>
    </row>
    <row r="135" spans="1:10" ht="15" customHeight="1" x14ac:dyDescent="0.25">
      <c r="A135" s="17">
        <v>4</v>
      </c>
      <c r="B135" s="95" t="s">
        <v>138</v>
      </c>
      <c r="C135" s="95"/>
      <c r="D135" s="95"/>
      <c r="E135" s="95"/>
      <c r="F135" s="95"/>
      <c r="G135" s="95"/>
      <c r="H135" s="23">
        <f>I135/$I$98</f>
        <v>0</v>
      </c>
      <c r="I135" s="24">
        <f>($D$142/$E$143)*G145</f>
        <v>0</v>
      </c>
    </row>
    <row r="136" spans="1:10" ht="15" customHeight="1" x14ac:dyDescent="0.25">
      <c r="A136" s="17">
        <v>5</v>
      </c>
      <c r="B136" s="95" t="s">
        <v>139</v>
      </c>
      <c r="C136" s="95"/>
      <c r="D136" s="95"/>
      <c r="E136" s="95"/>
      <c r="F136" s="95"/>
      <c r="G136" s="95"/>
      <c r="H136" s="23">
        <f>I136/$I$98</f>
        <v>0</v>
      </c>
      <c r="I136" s="24">
        <f>($D$142/$E$143)*G146</f>
        <v>0</v>
      </c>
    </row>
    <row r="137" spans="1:10" ht="15" customHeight="1" x14ac:dyDescent="0.25">
      <c r="A137" s="113" t="s">
        <v>140</v>
      </c>
      <c r="B137" s="113"/>
      <c r="C137" s="113"/>
      <c r="D137" s="113"/>
      <c r="E137" s="113"/>
      <c r="F137" s="113"/>
      <c r="G137" s="113"/>
      <c r="H137" s="25">
        <f>H132+H133+H134+H135+H136</f>
        <v>0.16220630372492834</v>
      </c>
      <c r="I137" s="26">
        <f>SUM(I132:I136)</f>
        <v>827.41987742016681</v>
      </c>
    </row>
    <row r="138" spans="1:10" ht="11.25" customHeight="1" x14ac:dyDescent="0.25">
      <c r="A138" s="29" t="s">
        <v>141</v>
      </c>
      <c r="B138" s="114" t="s">
        <v>142</v>
      </c>
      <c r="C138" s="114"/>
      <c r="D138" s="114"/>
      <c r="E138" s="114"/>
      <c r="F138" s="114"/>
      <c r="G138" s="114"/>
      <c r="H138" s="114"/>
      <c r="I138" s="114"/>
    </row>
    <row r="139" spans="1:10" ht="18.75" customHeight="1" x14ac:dyDescent="0.25">
      <c r="A139" s="29" t="s">
        <v>143</v>
      </c>
      <c r="B139" s="103" t="s">
        <v>144</v>
      </c>
      <c r="C139" s="103"/>
      <c r="D139" s="103"/>
      <c r="E139" s="103"/>
      <c r="F139" s="103"/>
      <c r="G139" s="103"/>
      <c r="H139" s="103"/>
      <c r="I139" s="103"/>
    </row>
    <row r="140" spans="1:10" ht="13.5" customHeight="1" x14ac:dyDescent="0.25">
      <c r="A140" s="108" t="s">
        <v>145</v>
      </c>
      <c r="B140" s="108"/>
      <c r="C140" s="108"/>
      <c r="D140" s="108"/>
      <c r="E140" s="108"/>
      <c r="F140" s="108"/>
      <c r="G140" s="108"/>
      <c r="H140" s="108"/>
      <c r="I140" s="108"/>
    </row>
    <row r="141" spans="1:10" ht="13.5" customHeight="1" x14ac:dyDescent="0.25">
      <c r="A141" s="109" t="s">
        <v>146</v>
      </c>
      <c r="B141" s="109"/>
      <c r="C141" s="17" t="s">
        <v>147</v>
      </c>
      <c r="D141" s="110" t="s">
        <v>148</v>
      </c>
      <c r="E141" s="110"/>
      <c r="F141" s="17" t="s">
        <v>149</v>
      </c>
      <c r="G141" s="63" t="s">
        <v>150</v>
      </c>
      <c r="H141" s="109" t="s">
        <v>151</v>
      </c>
      <c r="I141" s="109"/>
    </row>
    <row r="142" spans="1:10" ht="13.5" customHeight="1" x14ac:dyDescent="0.25">
      <c r="A142" s="111">
        <f>I98</f>
        <v>5101.034043802124</v>
      </c>
      <c r="B142" s="111"/>
      <c r="C142" s="24">
        <f>I128</f>
        <v>561.11374481823361</v>
      </c>
      <c r="D142" s="112">
        <f>A142+C142</f>
        <v>5662.1477886203575</v>
      </c>
      <c r="E142" s="112"/>
      <c r="F142" s="17" t="str">
        <f>B132</f>
        <v>PIS</v>
      </c>
      <c r="G142" s="64">
        <v>1.6500000000000001E-2</v>
      </c>
      <c r="H142" s="101">
        <v>6.4999999999999997E-3</v>
      </c>
      <c r="I142" s="101"/>
      <c r="J142" s="34"/>
    </row>
    <row r="143" spans="1:10" ht="13.5" customHeight="1" x14ac:dyDescent="0.25">
      <c r="A143" s="105" t="s">
        <v>152</v>
      </c>
      <c r="B143" s="105"/>
      <c r="C143" s="63">
        <v>1</v>
      </c>
      <c r="D143" s="65">
        <f>G147/1</f>
        <v>0.1275</v>
      </c>
      <c r="E143" s="66">
        <f>C143-D143</f>
        <v>0.87250000000000005</v>
      </c>
      <c r="F143" s="17" t="str">
        <f>B133</f>
        <v>COFINS</v>
      </c>
      <c r="G143" s="64">
        <v>7.5999999999999998E-2</v>
      </c>
      <c r="H143" s="101">
        <v>0.03</v>
      </c>
      <c r="I143" s="101"/>
    </row>
    <row r="144" spans="1:10" ht="13.5" customHeight="1" x14ac:dyDescent="0.25">
      <c r="A144" s="106" t="s">
        <v>153</v>
      </c>
      <c r="B144" s="106"/>
      <c r="C144" s="17">
        <v>1</v>
      </c>
      <c r="D144" s="67">
        <f>H147</f>
        <v>7.1500000000000008E-2</v>
      </c>
      <c r="E144" s="68">
        <f>C144-D144</f>
        <v>0.92849999999999999</v>
      </c>
      <c r="F144" s="17" t="str">
        <f>B134</f>
        <v>ISS</v>
      </c>
      <c r="G144" s="64">
        <f>I11</f>
        <v>3.5000000000000003E-2</v>
      </c>
      <c r="H144" s="101">
        <f>I11</f>
        <v>3.5000000000000003E-2</v>
      </c>
      <c r="I144" s="101"/>
    </row>
    <row r="145" spans="1:10" ht="13.5" customHeight="1" x14ac:dyDescent="0.25">
      <c r="A145" s="107" t="s">
        <v>154</v>
      </c>
      <c r="B145" s="107"/>
      <c r="C145" s="17">
        <v>1</v>
      </c>
      <c r="D145" s="69">
        <v>0.09</v>
      </c>
      <c r="E145" s="70">
        <f>C145-D145</f>
        <v>0.91</v>
      </c>
      <c r="F145" s="17" t="s">
        <v>155</v>
      </c>
      <c r="G145" s="64">
        <v>0</v>
      </c>
      <c r="H145" s="101">
        <v>0</v>
      </c>
      <c r="I145" s="101"/>
    </row>
    <row r="146" spans="1:10" ht="13.5" customHeight="1" x14ac:dyDescent="0.25">
      <c r="A146" s="100" t="s">
        <v>156</v>
      </c>
      <c r="B146" s="100" t="s">
        <v>157</v>
      </c>
      <c r="C146" s="100"/>
      <c r="D146" s="100"/>
      <c r="E146" s="100"/>
      <c r="F146" s="2" t="s">
        <v>158</v>
      </c>
      <c r="G146" s="64">
        <v>0</v>
      </c>
      <c r="H146" s="101">
        <v>0</v>
      </c>
      <c r="I146" s="101"/>
    </row>
    <row r="147" spans="1:10" ht="18" customHeight="1" x14ac:dyDescent="0.25">
      <c r="A147" s="100"/>
      <c r="B147" s="100"/>
      <c r="C147" s="100"/>
      <c r="D147" s="100"/>
      <c r="E147" s="100"/>
      <c r="F147" s="6" t="s">
        <v>159</v>
      </c>
      <c r="G147" s="71">
        <f>SUM(G142:G146)</f>
        <v>0.1275</v>
      </c>
      <c r="H147" s="102">
        <f>SUM(H142:I146)</f>
        <v>7.1500000000000008E-2</v>
      </c>
      <c r="I147" s="102"/>
    </row>
    <row r="148" spans="1:10" ht="18" customHeight="1" x14ac:dyDescent="0.25">
      <c r="A148" s="29" t="s">
        <v>160</v>
      </c>
      <c r="B148" s="103" t="s">
        <v>161</v>
      </c>
      <c r="C148" s="103"/>
      <c r="D148" s="103"/>
      <c r="E148" s="103"/>
      <c r="F148" s="103"/>
      <c r="G148" s="103"/>
      <c r="H148" s="103"/>
      <c r="I148" s="103"/>
    </row>
    <row r="149" spans="1:10" ht="4.5" customHeight="1" x14ac:dyDescent="0.25">
      <c r="A149" s="72"/>
      <c r="B149" s="104"/>
      <c r="C149" s="104"/>
      <c r="D149" s="104"/>
      <c r="E149" s="104"/>
      <c r="F149" s="104"/>
      <c r="G149" s="104"/>
      <c r="H149" s="104"/>
      <c r="I149" s="104"/>
    </row>
    <row r="150" spans="1:10" ht="12" customHeight="1" x14ac:dyDescent="0.25">
      <c r="A150" s="96" t="s">
        <v>162</v>
      </c>
      <c r="B150" s="96"/>
      <c r="C150" s="96"/>
      <c r="D150" s="96"/>
      <c r="E150" s="96"/>
      <c r="F150" s="96"/>
      <c r="G150" s="96"/>
      <c r="H150" s="47">
        <f>H137</f>
        <v>0.16220630372492834</v>
      </c>
      <c r="I150" s="48">
        <f>I137</f>
        <v>827.41987742016681</v>
      </c>
    </row>
    <row r="151" spans="1:10" ht="4.5" customHeight="1" x14ac:dyDescent="0.25"/>
    <row r="152" spans="1:10" ht="11.25" customHeight="1" x14ac:dyDescent="0.25">
      <c r="A152" s="99" t="s">
        <v>163</v>
      </c>
      <c r="B152" s="99"/>
      <c r="C152" s="99"/>
      <c r="D152" s="99"/>
      <c r="E152" s="99"/>
      <c r="F152" s="99"/>
      <c r="G152" s="99"/>
      <c r="H152" s="99"/>
      <c r="I152" s="99"/>
    </row>
    <row r="153" spans="1:10" ht="11.25" customHeight="1" x14ac:dyDescent="0.25">
      <c r="A153" s="94" t="s">
        <v>33</v>
      </c>
      <c r="B153" s="94"/>
      <c r="C153" s="94"/>
      <c r="D153" s="94"/>
      <c r="E153" s="94"/>
      <c r="F153" s="94"/>
      <c r="G153" s="94"/>
      <c r="H153" s="94"/>
      <c r="I153" s="94"/>
    </row>
    <row r="154" spans="1:10" ht="15" customHeight="1" x14ac:dyDescent="0.25">
      <c r="A154" s="17">
        <v>1</v>
      </c>
      <c r="B154" s="95" t="s">
        <v>164</v>
      </c>
      <c r="C154" s="95"/>
      <c r="D154" s="95"/>
      <c r="E154" s="95"/>
      <c r="F154" s="95"/>
      <c r="G154" s="95"/>
      <c r="H154" s="23">
        <f>I154/$G$171</f>
        <v>0.44876417111501138</v>
      </c>
      <c r="I154" s="73">
        <f>I40</f>
        <v>2912.2854545454547</v>
      </c>
    </row>
    <row r="155" spans="1:10" ht="15" customHeight="1" x14ac:dyDescent="0.25">
      <c r="A155" s="17">
        <v>2</v>
      </c>
      <c r="B155" s="95" t="s">
        <v>165</v>
      </c>
      <c r="C155" s="95"/>
      <c r="D155" s="95"/>
      <c r="E155" s="95"/>
      <c r="F155" s="95"/>
      <c r="G155" s="95"/>
      <c r="H155" s="23">
        <f>I155/$G$171</f>
        <v>0.33727186492102468</v>
      </c>
      <c r="I155" s="73">
        <f>I51+I63+I70+I74</f>
        <v>2188.7485892566692</v>
      </c>
    </row>
    <row r="156" spans="1:10" ht="15" customHeight="1" x14ac:dyDescent="0.25">
      <c r="A156" s="17">
        <v>3</v>
      </c>
      <c r="B156" s="95" t="s">
        <v>166</v>
      </c>
      <c r="C156" s="95"/>
      <c r="D156" s="95"/>
      <c r="E156" s="95"/>
      <c r="F156" s="95"/>
      <c r="G156" s="95"/>
      <c r="H156" s="23">
        <f>I156/$G$171</f>
        <v>0</v>
      </c>
      <c r="I156" s="73">
        <f>I84</f>
        <v>0</v>
      </c>
    </row>
    <row r="157" spans="1:10" s="28" customFormat="1" ht="15" customHeight="1" x14ac:dyDescent="0.25">
      <c r="A157" s="96" t="s">
        <v>167</v>
      </c>
      <c r="B157" s="96"/>
      <c r="C157" s="96"/>
      <c r="D157" s="96"/>
      <c r="E157" s="96"/>
      <c r="F157" s="96"/>
      <c r="G157" s="96"/>
      <c r="H157" s="47">
        <f>H154+H155+H156</f>
        <v>0.78603603603603611</v>
      </c>
      <c r="I157" s="48">
        <f>SUM(I154:I156)</f>
        <v>5101.034043802124</v>
      </c>
      <c r="J157" s="35"/>
    </row>
    <row r="158" spans="1:10" ht="4.5" customHeight="1" x14ac:dyDescent="0.25"/>
    <row r="159" spans="1:10" ht="11.25" customHeight="1" x14ac:dyDescent="0.25">
      <c r="A159" s="94" t="s">
        <v>106</v>
      </c>
      <c r="B159" s="94"/>
      <c r="C159" s="94"/>
      <c r="D159" s="94"/>
      <c r="E159" s="94"/>
      <c r="F159" s="94"/>
      <c r="G159" s="94"/>
      <c r="H159" s="94"/>
      <c r="I159" s="94"/>
    </row>
    <row r="160" spans="1:10" ht="15" customHeight="1" x14ac:dyDescent="0.25">
      <c r="A160" s="17">
        <v>1</v>
      </c>
      <c r="B160" s="95" t="s">
        <v>168</v>
      </c>
      <c r="C160" s="95"/>
      <c r="D160" s="95"/>
      <c r="E160" s="95"/>
      <c r="F160" s="95"/>
      <c r="G160" s="95"/>
      <c r="H160" s="23">
        <f>I160/$G$171</f>
        <v>0</v>
      </c>
      <c r="I160" s="24">
        <f>I108</f>
        <v>0</v>
      </c>
    </row>
    <row r="161" spans="1:11" ht="15" customHeight="1" x14ac:dyDescent="0.25">
      <c r="A161" s="17">
        <v>2</v>
      </c>
      <c r="B161" s="95" t="s">
        <v>169</v>
      </c>
      <c r="C161" s="95"/>
      <c r="D161" s="95"/>
      <c r="E161" s="95"/>
      <c r="F161" s="95"/>
      <c r="G161" s="95"/>
      <c r="H161" s="23">
        <f>I161/$G$171</f>
        <v>4.7162162162162159E-2</v>
      </c>
      <c r="I161" s="24">
        <f>I118</f>
        <v>306.06204262812741</v>
      </c>
    </row>
    <row r="162" spans="1:11" ht="15" customHeight="1" x14ac:dyDescent="0.25">
      <c r="A162" s="17">
        <v>3</v>
      </c>
      <c r="B162" s="95" t="s">
        <v>170</v>
      </c>
      <c r="C162" s="95"/>
      <c r="D162" s="95"/>
      <c r="E162" s="95"/>
      <c r="F162" s="95"/>
      <c r="G162" s="95"/>
      <c r="H162" s="23">
        <f>I162/$G$171</f>
        <v>3.9301801801801803E-2</v>
      </c>
      <c r="I162" s="24">
        <f>I122</f>
        <v>255.0517021901062</v>
      </c>
    </row>
    <row r="163" spans="1:11" ht="15" customHeight="1" x14ac:dyDescent="0.25">
      <c r="A163" s="96" t="s">
        <v>171</v>
      </c>
      <c r="B163" s="96"/>
      <c r="C163" s="96"/>
      <c r="D163" s="96"/>
      <c r="E163" s="96"/>
      <c r="F163" s="96"/>
      <c r="G163" s="96"/>
      <c r="H163" s="47">
        <f>H160+H161+H162</f>
        <v>8.6463963963963969E-2</v>
      </c>
      <c r="I163" s="48">
        <f>I160+I161+I162</f>
        <v>561.11374481823361</v>
      </c>
    </row>
    <row r="164" spans="1:11" ht="4.5" customHeight="1" x14ac:dyDescent="0.25"/>
    <row r="165" spans="1:11" ht="11.25" customHeight="1" x14ac:dyDescent="0.25">
      <c r="A165" s="94" t="s">
        <v>134</v>
      </c>
      <c r="B165" s="94"/>
      <c r="C165" s="94"/>
      <c r="D165" s="94"/>
      <c r="E165" s="94"/>
      <c r="F165" s="94"/>
      <c r="G165" s="94"/>
      <c r="H165" s="94"/>
      <c r="I165" s="94"/>
    </row>
    <row r="166" spans="1:11" ht="15" customHeight="1" x14ac:dyDescent="0.25">
      <c r="A166" s="17">
        <v>1</v>
      </c>
      <c r="B166" s="95" t="s">
        <v>172</v>
      </c>
      <c r="C166" s="95"/>
      <c r="D166" s="95"/>
      <c r="E166" s="95"/>
      <c r="F166" s="95"/>
      <c r="G166" s="95"/>
      <c r="H166" s="23">
        <f>I166/$G$171</f>
        <v>0.1275</v>
      </c>
      <c r="I166" s="24">
        <f>I137</f>
        <v>827.41987742016681</v>
      </c>
    </row>
    <row r="167" spans="1:11" ht="15" customHeight="1" x14ac:dyDescent="0.25">
      <c r="A167" s="96" t="s">
        <v>173</v>
      </c>
      <c r="B167" s="96"/>
      <c r="C167" s="96"/>
      <c r="D167" s="96"/>
      <c r="E167" s="96"/>
      <c r="F167" s="96"/>
      <c r="G167" s="96"/>
      <c r="H167" s="47">
        <f>H166</f>
        <v>0.1275</v>
      </c>
      <c r="I167" s="48">
        <f>I137</f>
        <v>827.41987742016681</v>
      </c>
      <c r="K167" s="41"/>
    </row>
    <row r="168" spans="1:11" ht="4.5" customHeight="1" x14ac:dyDescent="0.25"/>
    <row r="169" spans="1:11" ht="11.25" customHeight="1" x14ac:dyDescent="0.25">
      <c r="A169" s="97" t="s">
        <v>163</v>
      </c>
      <c r="B169" s="97"/>
      <c r="C169" s="97"/>
      <c r="D169" s="97"/>
      <c r="E169" s="97"/>
      <c r="F169" s="97"/>
      <c r="G169" s="97"/>
      <c r="H169" s="97"/>
      <c r="I169" s="97"/>
    </row>
    <row r="170" spans="1:11" ht="45" customHeight="1" x14ac:dyDescent="0.25">
      <c r="A170" s="98" t="s">
        <v>174</v>
      </c>
      <c r="B170" s="98"/>
      <c r="C170" s="98"/>
      <c r="D170" s="98"/>
      <c r="E170" s="98"/>
      <c r="F170" s="98"/>
      <c r="G170" s="74" t="s">
        <v>175</v>
      </c>
      <c r="H170" s="74" t="s">
        <v>176</v>
      </c>
      <c r="I170" s="74" t="s">
        <v>177</v>
      </c>
    </row>
    <row r="171" spans="1:11" ht="11.25" customHeight="1" x14ac:dyDescent="0.25">
      <c r="A171" s="92" t="str">
        <f>D5</f>
        <v>Técnico em Enfermagem</v>
      </c>
      <c r="B171" s="92"/>
      <c r="C171" s="92"/>
      <c r="D171" s="92"/>
      <c r="E171" s="92"/>
      <c r="F171" s="92"/>
      <c r="G171" s="75">
        <f>I157+I163+I167</f>
        <v>6489.5676660405243</v>
      </c>
      <c r="H171" s="74">
        <f>IF(D6="12x36",2,1)</f>
        <v>1</v>
      </c>
      <c r="I171" s="75">
        <f>G171*H171</f>
        <v>6489.5676660405243</v>
      </c>
    </row>
    <row r="172" spans="1:11" x14ac:dyDescent="0.25">
      <c r="A172" s="92"/>
      <c r="B172" s="92"/>
      <c r="C172" s="92"/>
      <c r="D172" s="92"/>
      <c r="E172" s="92"/>
      <c r="F172" s="92"/>
      <c r="G172" s="74"/>
      <c r="H172" s="74"/>
      <c r="I172" s="75"/>
    </row>
    <row r="173" spans="1:11" s="28" customFormat="1" ht="12" customHeight="1" x14ac:dyDescent="0.25">
      <c r="A173" s="93" t="s">
        <v>178</v>
      </c>
      <c r="B173" s="93"/>
      <c r="C173" s="93"/>
      <c r="D173" s="93"/>
      <c r="E173" s="93"/>
      <c r="F173" s="93"/>
      <c r="G173" s="93"/>
      <c r="H173" s="93"/>
      <c r="I173" s="76">
        <f>I171</f>
        <v>6489.5676660405243</v>
      </c>
      <c r="J173" s="35"/>
    </row>
  </sheetData>
  <mergeCells count="171"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A23:F23"/>
    <mergeCell ref="A24:F25"/>
    <mergeCell ref="A26:F26"/>
    <mergeCell ref="A27:F27"/>
    <mergeCell ref="A29:I29"/>
    <mergeCell ref="B30:G30"/>
    <mergeCell ref="A15:F17"/>
    <mergeCell ref="G15:G17"/>
    <mergeCell ref="A18:F20"/>
    <mergeCell ref="G18:G20"/>
    <mergeCell ref="A21:F21"/>
    <mergeCell ref="A22:F22"/>
    <mergeCell ref="B37:G37"/>
    <mergeCell ref="B38:G38"/>
    <mergeCell ref="B39:G39"/>
    <mergeCell ref="A40:G40"/>
    <mergeCell ref="B42:G42"/>
    <mergeCell ref="B43:G43"/>
    <mergeCell ref="B31:G31"/>
    <mergeCell ref="B32:G32"/>
    <mergeCell ref="B33:G33"/>
    <mergeCell ref="B34:G34"/>
    <mergeCell ref="B35:G35"/>
    <mergeCell ref="B36:G36"/>
    <mergeCell ref="B50:G50"/>
    <mergeCell ref="A51:G51"/>
    <mergeCell ref="A52:I52"/>
    <mergeCell ref="A53:I53"/>
    <mergeCell ref="B54:G54"/>
    <mergeCell ref="B55:G55"/>
    <mergeCell ref="B44:G44"/>
    <mergeCell ref="B45:G45"/>
    <mergeCell ref="B46:G46"/>
    <mergeCell ref="B47:G47"/>
    <mergeCell ref="B48:G48"/>
    <mergeCell ref="B49:G49"/>
    <mergeCell ref="B62:G62"/>
    <mergeCell ref="A63:G63"/>
    <mergeCell ref="B64:I64"/>
    <mergeCell ref="B65:I65"/>
    <mergeCell ref="B66:G66"/>
    <mergeCell ref="B67:G67"/>
    <mergeCell ref="B56:G56"/>
    <mergeCell ref="B57:G57"/>
    <mergeCell ref="B58:G58"/>
    <mergeCell ref="B59:G59"/>
    <mergeCell ref="B60:G60"/>
    <mergeCell ref="B61:G61"/>
    <mergeCell ref="A76:G76"/>
    <mergeCell ref="B78:G78"/>
    <mergeCell ref="B79:G79"/>
    <mergeCell ref="B80:G80"/>
    <mergeCell ref="B81:G81"/>
    <mergeCell ref="B82:G82"/>
    <mergeCell ref="B68:G68"/>
    <mergeCell ref="B69:G69"/>
    <mergeCell ref="A70:G70"/>
    <mergeCell ref="B72:G72"/>
    <mergeCell ref="B73:G73"/>
    <mergeCell ref="A74:G74"/>
    <mergeCell ref="A90:I90"/>
    <mergeCell ref="A91:B91"/>
    <mergeCell ref="A92:B92"/>
    <mergeCell ref="A94:I94"/>
    <mergeCell ref="A95:B95"/>
    <mergeCell ref="A96:B96"/>
    <mergeCell ref="B83:G83"/>
    <mergeCell ref="A84:G84"/>
    <mergeCell ref="B85:G85"/>
    <mergeCell ref="A86:I86"/>
    <mergeCell ref="A87:B87"/>
    <mergeCell ref="A88:B88"/>
    <mergeCell ref="B105:G105"/>
    <mergeCell ref="B106:G106"/>
    <mergeCell ref="B107:G107"/>
    <mergeCell ref="A108:G108"/>
    <mergeCell ref="B109:I109"/>
    <mergeCell ref="A111:E111"/>
    <mergeCell ref="A98:G98"/>
    <mergeCell ref="A100:I100"/>
    <mergeCell ref="B101:G101"/>
    <mergeCell ref="B102:G102"/>
    <mergeCell ref="B103:G103"/>
    <mergeCell ref="B104:G104"/>
    <mergeCell ref="A118:G118"/>
    <mergeCell ref="B120:G120"/>
    <mergeCell ref="B121:G121"/>
    <mergeCell ref="A122:G122"/>
    <mergeCell ref="A124:E124"/>
    <mergeCell ref="A125:B125"/>
    <mergeCell ref="A112:B112"/>
    <mergeCell ref="A113:B113"/>
    <mergeCell ref="B114:I114"/>
    <mergeCell ref="B115:G115"/>
    <mergeCell ref="B116:G116"/>
    <mergeCell ref="B117:G117"/>
    <mergeCell ref="B134:G134"/>
    <mergeCell ref="B135:G135"/>
    <mergeCell ref="B136:G136"/>
    <mergeCell ref="A137:G137"/>
    <mergeCell ref="B138:I138"/>
    <mergeCell ref="B139:I139"/>
    <mergeCell ref="A126:B126"/>
    <mergeCell ref="A128:G128"/>
    <mergeCell ref="A130:I130"/>
    <mergeCell ref="B131:G131"/>
    <mergeCell ref="B132:G132"/>
    <mergeCell ref="B133:G133"/>
    <mergeCell ref="A143:B143"/>
    <mergeCell ref="H143:I143"/>
    <mergeCell ref="A144:B144"/>
    <mergeCell ref="H144:I144"/>
    <mergeCell ref="A145:B145"/>
    <mergeCell ref="H145:I145"/>
    <mergeCell ref="A140:I140"/>
    <mergeCell ref="A141:B141"/>
    <mergeCell ref="D141:E141"/>
    <mergeCell ref="H141:I141"/>
    <mergeCell ref="A142:B142"/>
    <mergeCell ref="D142:E142"/>
    <mergeCell ref="H142:I142"/>
    <mergeCell ref="A150:G150"/>
    <mergeCell ref="A152:I152"/>
    <mergeCell ref="A153:I153"/>
    <mergeCell ref="B154:G154"/>
    <mergeCell ref="B155:G155"/>
    <mergeCell ref="B156:G156"/>
    <mergeCell ref="A146:A147"/>
    <mergeCell ref="B146:E147"/>
    <mergeCell ref="H146:I146"/>
    <mergeCell ref="H147:I147"/>
    <mergeCell ref="B148:I148"/>
    <mergeCell ref="B149:I149"/>
    <mergeCell ref="A172:F172"/>
    <mergeCell ref="A173:H173"/>
    <mergeCell ref="A165:I165"/>
    <mergeCell ref="B166:G166"/>
    <mergeCell ref="A167:G167"/>
    <mergeCell ref="A169:I169"/>
    <mergeCell ref="A170:F170"/>
    <mergeCell ref="A171:F171"/>
    <mergeCell ref="A157:G157"/>
    <mergeCell ref="A159:I159"/>
    <mergeCell ref="B160:G160"/>
    <mergeCell ref="B161:G161"/>
    <mergeCell ref="B162:G162"/>
    <mergeCell ref="A163:G163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L173"/>
  <sheetViews>
    <sheetView view="pageBreakPreview" topLeftCell="A157" zoomScale="145" zoomScaleNormal="130" zoomScaleSheetLayoutView="145" zoomScalePageLayoutView="130" workbookViewId="0">
      <selection activeCell="I122" sqref="I122"/>
    </sheetView>
  </sheetViews>
  <sheetFormatPr defaultColWidth="9.140625" defaultRowHeight="11.25" x14ac:dyDescent="0.25"/>
  <cols>
    <col min="1" max="1" width="2.85546875" style="7" customWidth="1"/>
    <col min="2" max="4" width="11.28515625" style="7" customWidth="1"/>
    <col min="5" max="5" width="12.140625" style="7" customWidth="1"/>
    <col min="6" max="6" width="11.28515625" style="7" customWidth="1"/>
    <col min="7" max="7" width="18.85546875" style="7" customWidth="1"/>
    <col min="8" max="8" width="9.28515625" style="7" customWidth="1"/>
    <col min="9" max="9" width="11.7109375" style="7" customWidth="1"/>
    <col min="10" max="10" width="11.140625" style="8" customWidth="1"/>
    <col min="11" max="11" width="10" style="7" customWidth="1"/>
    <col min="12" max="12" width="9.140625" style="7"/>
    <col min="13" max="15" width="22.28515625" style="7" customWidth="1"/>
    <col min="16" max="16384" width="9.140625" style="7"/>
  </cols>
  <sheetData>
    <row r="1" spans="1:11" ht="27.75" customHeight="1" x14ac:dyDescent="0.25">
      <c r="A1" s="134" t="s">
        <v>0</v>
      </c>
      <c r="B1" s="134"/>
      <c r="C1" s="134"/>
      <c r="D1" s="134"/>
      <c r="E1" s="134"/>
      <c r="F1" s="134"/>
      <c r="G1" s="134"/>
      <c r="H1" s="134"/>
      <c r="I1" s="134"/>
      <c r="K1" s="9"/>
    </row>
    <row r="2" spans="1:11" ht="22.5" customHeight="1" x14ac:dyDescent="0.25">
      <c r="A2" s="134" t="s">
        <v>1</v>
      </c>
      <c r="B2" s="134"/>
      <c r="C2" s="135" t="s">
        <v>209</v>
      </c>
      <c r="D2" s="135"/>
      <c r="E2" s="136" t="s">
        <v>2</v>
      </c>
      <c r="F2" s="136"/>
      <c r="G2" s="136"/>
      <c r="H2" s="136"/>
      <c r="I2" s="136"/>
    </row>
    <row r="3" spans="1:11" ht="11.25" customHeight="1" x14ac:dyDescent="0.25">
      <c r="A3" s="134" t="s">
        <v>3</v>
      </c>
      <c r="B3" s="134"/>
      <c r="C3" s="10"/>
      <c r="D3" s="11"/>
      <c r="E3" s="12" t="s">
        <v>4</v>
      </c>
      <c r="F3" s="10"/>
      <c r="G3" s="11"/>
      <c r="H3" s="11"/>
      <c r="I3" s="11"/>
    </row>
    <row r="4" spans="1:11" ht="4.5" customHeight="1" x14ac:dyDescent="0.25"/>
    <row r="5" spans="1:11" ht="18.75" customHeight="1" x14ac:dyDescent="0.25">
      <c r="A5" s="120" t="s">
        <v>5</v>
      </c>
      <c r="B5" s="120"/>
      <c r="C5" s="120"/>
      <c r="D5" s="137" t="s">
        <v>219</v>
      </c>
      <c r="E5" s="137"/>
      <c r="F5" s="137"/>
      <c r="G5" s="138" t="str">
        <f>IF(D6="12x36","Regime de trabalho:","Quantidade de HORAS/MÊS")</f>
        <v>Quantidade de HORAS/MÊS</v>
      </c>
      <c r="H5" s="138"/>
      <c r="I5" s="139">
        <f>IF(D6="12x36",D6,5*D6)</f>
        <v>200</v>
      </c>
    </row>
    <row r="6" spans="1:11" ht="18.75" customHeight="1" x14ac:dyDescent="0.25">
      <c r="A6" s="120" t="str">
        <f>IF(D6="12x36","Regime de trabalho:","Regime de trabalho (horas semanais):")</f>
        <v>Regime de trabalho (horas semanais):</v>
      </c>
      <c r="B6" s="120"/>
      <c r="C6" s="120"/>
      <c r="D6" s="120">
        <v>40</v>
      </c>
      <c r="E6" s="120"/>
      <c r="F6" s="120"/>
      <c r="G6" s="138"/>
      <c r="H6" s="138"/>
      <c r="I6" s="139"/>
    </row>
    <row r="7" spans="1:11" ht="22.5" customHeight="1" x14ac:dyDescent="0.25">
      <c r="A7" s="120" t="s">
        <v>6</v>
      </c>
      <c r="B7" s="120"/>
      <c r="C7" s="120"/>
      <c r="D7" s="95" t="s">
        <v>218</v>
      </c>
      <c r="E7" s="95"/>
      <c r="F7" s="95"/>
      <c r="G7" s="131" t="s">
        <v>7</v>
      </c>
      <c r="H7" s="131"/>
      <c r="I7" s="133">
        <v>0.4</v>
      </c>
    </row>
    <row r="8" spans="1:11" ht="22.5" customHeight="1" x14ac:dyDescent="0.25">
      <c r="A8" s="120" t="s">
        <v>8</v>
      </c>
      <c r="B8" s="120"/>
      <c r="C8" s="120"/>
      <c r="D8" s="95" t="s">
        <v>218</v>
      </c>
      <c r="E8" s="95"/>
      <c r="F8" s="95"/>
      <c r="G8" s="131"/>
      <c r="H8" s="131"/>
      <c r="I8" s="133"/>
    </row>
    <row r="9" spans="1:11" ht="24.75" customHeight="1" x14ac:dyDescent="0.25">
      <c r="A9" s="120" t="s">
        <v>9</v>
      </c>
      <c r="B9" s="120"/>
      <c r="C9" s="120"/>
      <c r="D9" s="120" t="s">
        <v>211</v>
      </c>
      <c r="E9" s="120"/>
      <c r="F9" s="120"/>
      <c r="G9" s="131" t="s">
        <v>10</v>
      </c>
      <c r="H9" s="131"/>
      <c r="I9" s="3" t="s">
        <v>11</v>
      </c>
    </row>
    <row r="10" spans="1:11" ht="32.25" customHeight="1" x14ac:dyDescent="0.25">
      <c r="A10" s="132" t="s">
        <v>12</v>
      </c>
      <c r="B10" s="132"/>
      <c r="C10" s="132"/>
      <c r="D10" s="132"/>
      <c r="E10" s="132"/>
      <c r="F10" s="132"/>
      <c r="G10" s="4" t="s">
        <v>13</v>
      </c>
      <c r="H10" s="1">
        <v>220</v>
      </c>
      <c r="I10" s="13">
        <v>3325</v>
      </c>
    </row>
    <row r="11" spans="1:11" ht="11.25" customHeight="1" x14ac:dyDescent="0.25">
      <c r="A11" s="110" t="s">
        <v>14</v>
      </c>
      <c r="B11" s="110"/>
      <c r="C11" s="110"/>
      <c r="D11" s="110"/>
      <c r="E11" s="110"/>
      <c r="F11" s="110"/>
      <c r="G11" s="1" t="str">
        <f>D9</f>
        <v>Araricá/RS</v>
      </c>
      <c r="H11" s="1" t="s">
        <v>15</v>
      </c>
      <c r="I11" s="14">
        <v>0.02</v>
      </c>
    </row>
    <row r="12" spans="1:11" ht="15" customHeight="1" x14ac:dyDescent="0.25">
      <c r="A12" s="110" t="s">
        <v>16</v>
      </c>
      <c r="B12" s="110"/>
      <c r="C12" s="110"/>
      <c r="D12" s="110"/>
      <c r="E12" s="110"/>
      <c r="F12" s="110"/>
      <c r="G12" s="129" t="s">
        <v>17</v>
      </c>
      <c r="H12" s="1" t="s">
        <v>18</v>
      </c>
      <c r="I12" s="13"/>
    </row>
    <row r="13" spans="1:11" x14ac:dyDescent="0.25">
      <c r="A13" s="110"/>
      <c r="B13" s="110"/>
      <c r="C13" s="110"/>
      <c r="D13" s="110"/>
      <c r="E13" s="110"/>
      <c r="F13" s="110"/>
      <c r="G13" s="129"/>
      <c r="H13" s="1" t="s">
        <v>19</v>
      </c>
      <c r="I13" s="15">
        <v>22</v>
      </c>
    </row>
    <row r="14" spans="1:11" x14ac:dyDescent="0.25">
      <c r="A14" s="110"/>
      <c r="B14" s="110"/>
      <c r="C14" s="110"/>
      <c r="D14" s="110"/>
      <c r="E14" s="110"/>
      <c r="F14" s="110"/>
      <c r="G14" s="129"/>
      <c r="H14" s="1" t="s">
        <v>20</v>
      </c>
      <c r="I14" s="3"/>
    </row>
    <row r="15" spans="1:11" ht="11.25" customHeight="1" x14ac:dyDescent="0.25">
      <c r="A15" s="110" t="s">
        <v>21</v>
      </c>
      <c r="B15" s="110"/>
      <c r="C15" s="110"/>
      <c r="D15" s="110"/>
      <c r="E15" s="110"/>
      <c r="F15" s="110"/>
      <c r="G15" s="129" t="s">
        <v>17</v>
      </c>
      <c r="H15" s="1" t="s">
        <v>18</v>
      </c>
      <c r="I15" s="13"/>
    </row>
    <row r="16" spans="1:11" ht="11.25" customHeight="1" x14ac:dyDescent="0.25">
      <c r="A16" s="110"/>
      <c r="B16" s="110"/>
      <c r="C16" s="110"/>
      <c r="D16" s="110"/>
      <c r="E16" s="110"/>
      <c r="F16" s="110"/>
      <c r="G16" s="129"/>
      <c r="H16" s="1" t="s">
        <v>19</v>
      </c>
      <c r="I16" s="15">
        <v>22</v>
      </c>
    </row>
    <row r="17" spans="1:9" x14ac:dyDescent="0.25">
      <c r="A17" s="110"/>
      <c r="B17" s="110"/>
      <c r="C17" s="110"/>
      <c r="D17" s="110"/>
      <c r="E17" s="110"/>
      <c r="F17" s="110"/>
      <c r="G17" s="129"/>
      <c r="H17" s="1" t="s">
        <v>20</v>
      </c>
      <c r="I17" s="3"/>
    </row>
    <row r="18" spans="1:9" ht="11.25" customHeight="1" x14ac:dyDescent="0.25">
      <c r="A18" s="110" t="s">
        <v>192</v>
      </c>
      <c r="B18" s="110"/>
      <c r="C18" s="110"/>
      <c r="D18" s="110"/>
      <c r="E18" s="110"/>
      <c r="F18" s="110"/>
      <c r="G18" s="129" t="s">
        <v>17</v>
      </c>
      <c r="H18" s="1" t="s">
        <v>18</v>
      </c>
      <c r="I18" s="13"/>
    </row>
    <row r="19" spans="1:9" x14ac:dyDescent="0.25">
      <c r="A19" s="110"/>
      <c r="B19" s="110"/>
      <c r="C19" s="110"/>
      <c r="D19" s="110"/>
      <c r="E19" s="110"/>
      <c r="F19" s="110"/>
      <c r="G19" s="129"/>
      <c r="H19" s="1" t="s">
        <v>191</v>
      </c>
      <c r="I19" s="15">
        <v>1</v>
      </c>
    </row>
    <row r="20" spans="1:9" x14ac:dyDescent="0.25">
      <c r="A20" s="110"/>
      <c r="B20" s="110"/>
      <c r="C20" s="110"/>
      <c r="D20" s="110"/>
      <c r="E20" s="110"/>
      <c r="F20" s="110"/>
      <c r="G20" s="129"/>
      <c r="H20" s="1" t="s">
        <v>20</v>
      </c>
      <c r="I20" s="3"/>
    </row>
    <row r="21" spans="1:9" ht="36" customHeight="1" x14ac:dyDescent="0.25">
      <c r="A21" s="130" t="s">
        <v>186</v>
      </c>
      <c r="B21" s="130"/>
      <c r="C21" s="130"/>
      <c r="D21" s="130"/>
      <c r="E21" s="130"/>
      <c r="F21" s="130"/>
      <c r="G21" s="5" t="s">
        <v>17</v>
      </c>
      <c r="H21" s="5" t="s">
        <v>23</v>
      </c>
      <c r="I21" s="16"/>
    </row>
    <row r="22" spans="1:9" ht="22.5" customHeight="1" x14ac:dyDescent="0.25">
      <c r="A22" s="109" t="s">
        <v>213</v>
      </c>
      <c r="B22" s="109"/>
      <c r="C22" s="109"/>
      <c r="D22" s="109"/>
      <c r="E22" s="109"/>
      <c r="F22" s="109"/>
      <c r="G22" s="5"/>
      <c r="H22" s="5" t="s">
        <v>25</v>
      </c>
      <c r="I22" s="18" t="s">
        <v>11</v>
      </c>
    </row>
    <row r="23" spans="1:9" ht="34.5" customHeight="1" x14ac:dyDescent="0.25">
      <c r="A23" s="109" t="s">
        <v>26</v>
      </c>
      <c r="B23" s="109"/>
      <c r="C23" s="109"/>
      <c r="D23" s="109"/>
      <c r="E23" s="109"/>
      <c r="F23" s="109"/>
      <c r="G23" s="1" t="s">
        <v>214</v>
      </c>
      <c r="H23" s="1" t="s">
        <v>27</v>
      </c>
      <c r="I23" s="13">
        <v>1613.1</v>
      </c>
    </row>
    <row r="24" spans="1:9" ht="15" customHeight="1" x14ac:dyDescent="0.25">
      <c r="A24" s="109" t="s">
        <v>28</v>
      </c>
      <c r="B24" s="109"/>
      <c r="C24" s="109"/>
      <c r="D24" s="109"/>
      <c r="E24" s="109"/>
      <c r="F24" s="109"/>
      <c r="G24" s="5"/>
      <c r="H24" s="19" t="s">
        <v>29</v>
      </c>
      <c r="I24" s="20" t="s">
        <v>11</v>
      </c>
    </row>
    <row r="25" spans="1:9" ht="15" customHeight="1" x14ac:dyDescent="0.25">
      <c r="A25" s="109"/>
      <c r="B25" s="109"/>
      <c r="C25" s="109"/>
      <c r="D25" s="109"/>
      <c r="E25" s="109"/>
      <c r="F25" s="109"/>
      <c r="G25" s="5"/>
      <c r="H25" s="21" t="s">
        <v>30</v>
      </c>
      <c r="I25" s="3" t="s">
        <v>11</v>
      </c>
    </row>
    <row r="26" spans="1:9" ht="26.25" customHeight="1" x14ac:dyDescent="0.25">
      <c r="A26" s="109" t="s">
        <v>31</v>
      </c>
      <c r="B26" s="109"/>
      <c r="C26" s="109"/>
      <c r="D26" s="109"/>
      <c r="E26" s="109"/>
      <c r="F26" s="109"/>
      <c r="G26" s="5"/>
      <c r="H26" s="1" t="s">
        <v>29</v>
      </c>
      <c r="I26" s="20" t="s">
        <v>11</v>
      </c>
    </row>
    <row r="27" spans="1:9" ht="35.25" customHeight="1" x14ac:dyDescent="0.25">
      <c r="A27" s="109" t="s">
        <v>32</v>
      </c>
      <c r="B27" s="109"/>
      <c r="C27" s="109"/>
      <c r="D27" s="109"/>
      <c r="E27" s="109"/>
      <c r="F27" s="109"/>
      <c r="G27" s="1"/>
      <c r="H27" s="4" t="s">
        <v>25</v>
      </c>
      <c r="I27" s="3">
        <v>0.1</v>
      </c>
    </row>
    <row r="28" spans="1:9" ht="4.5" customHeight="1" x14ac:dyDescent="0.25"/>
    <row r="29" spans="1:9" ht="17.25" customHeight="1" x14ac:dyDescent="0.25">
      <c r="A29" s="94" t="s">
        <v>33</v>
      </c>
      <c r="B29" s="94"/>
      <c r="C29" s="94"/>
      <c r="D29" s="94"/>
      <c r="E29" s="94"/>
      <c r="F29" s="94"/>
      <c r="G29" s="94"/>
      <c r="H29" s="94"/>
      <c r="I29" s="94"/>
    </row>
    <row r="30" spans="1:9" ht="33.75" customHeight="1" x14ac:dyDescent="0.25">
      <c r="A30" s="22" t="s">
        <v>34</v>
      </c>
      <c r="B30" s="116" t="s">
        <v>35</v>
      </c>
      <c r="C30" s="116"/>
      <c r="D30" s="116"/>
      <c r="E30" s="116"/>
      <c r="F30" s="116"/>
      <c r="G30" s="116"/>
      <c r="H30" s="22" t="s">
        <v>36</v>
      </c>
      <c r="I30" s="22" t="s">
        <v>37</v>
      </c>
    </row>
    <row r="31" spans="1:9" ht="15" customHeight="1" x14ac:dyDescent="0.25">
      <c r="A31" s="17">
        <v>1</v>
      </c>
      <c r="B31" s="95" t="s">
        <v>38</v>
      </c>
      <c r="C31" s="95"/>
      <c r="D31" s="95"/>
      <c r="E31" s="95"/>
      <c r="F31" s="95"/>
      <c r="G31" s="95"/>
      <c r="H31" s="23">
        <f t="shared" ref="H31:H39" si="0">I31/$I$40</f>
        <v>0.82408785247414718</v>
      </c>
      <c r="I31" s="24">
        <f>IF(D6="12x36",I10,I10/H10*I5)</f>
        <v>3022.7272727272725</v>
      </c>
    </row>
    <row r="32" spans="1:9" ht="15" customHeight="1" x14ac:dyDescent="0.25">
      <c r="A32" s="17">
        <f t="shared" ref="A32:A39" si="1">A31+1</f>
        <v>2</v>
      </c>
      <c r="B32" s="95" t="s">
        <v>39</v>
      </c>
      <c r="C32" s="95"/>
      <c r="D32" s="95"/>
      <c r="E32" s="95"/>
      <c r="F32" s="95"/>
      <c r="G32" s="95"/>
      <c r="H32" s="23">
        <f t="shared" si="0"/>
        <v>0</v>
      </c>
      <c r="I32" s="24">
        <f>IF(I9=30%,I31*I9,0)</f>
        <v>0</v>
      </c>
    </row>
    <row r="33" spans="1:10" ht="15" customHeight="1" x14ac:dyDescent="0.25">
      <c r="A33" s="17">
        <f t="shared" si="1"/>
        <v>3</v>
      </c>
      <c r="B33" s="95" t="s">
        <v>40</v>
      </c>
      <c r="C33" s="95"/>
      <c r="D33" s="95"/>
      <c r="E33" s="95"/>
      <c r="F33" s="95"/>
      <c r="G33" s="95"/>
      <c r="H33" s="23">
        <f t="shared" si="0"/>
        <v>0</v>
      </c>
      <c r="I33" s="24">
        <f>IF(I7=10%,I23*I7,0)</f>
        <v>0</v>
      </c>
    </row>
    <row r="34" spans="1:10" ht="15" customHeight="1" x14ac:dyDescent="0.25">
      <c r="A34" s="17">
        <f t="shared" si="1"/>
        <v>4</v>
      </c>
      <c r="B34" s="95" t="s">
        <v>41</v>
      </c>
      <c r="C34" s="95"/>
      <c r="D34" s="95"/>
      <c r="E34" s="95"/>
      <c r="F34" s="95"/>
      <c r="G34" s="95"/>
      <c r="H34" s="23">
        <f t="shared" si="0"/>
        <v>0</v>
      </c>
      <c r="I34" s="24">
        <f>IF(I7=20%,I23*I7,0)</f>
        <v>0</v>
      </c>
    </row>
    <row r="35" spans="1:10" ht="15" customHeight="1" x14ac:dyDescent="0.25">
      <c r="A35" s="17">
        <f t="shared" si="1"/>
        <v>5</v>
      </c>
      <c r="B35" s="95" t="s">
        <v>42</v>
      </c>
      <c r="C35" s="95"/>
      <c r="D35" s="95"/>
      <c r="E35" s="95"/>
      <c r="F35" s="95"/>
      <c r="G35" s="95"/>
      <c r="H35" s="23">
        <f t="shared" si="0"/>
        <v>0.17591214752585282</v>
      </c>
      <c r="I35" s="24">
        <f>IF(I7=40%,I23*I7,0)</f>
        <v>645.24</v>
      </c>
    </row>
    <row r="36" spans="1:10" ht="15" customHeight="1" x14ac:dyDescent="0.25">
      <c r="A36" s="17">
        <f t="shared" si="1"/>
        <v>6</v>
      </c>
      <c r="B36" s="95" t="s">
        <v>184</v>
      </c>
      <c r="C36" s="95"/>
      <c r="D36" s="95"/>
      <c r="E36" s="95"/>
      <c r="F36" s="95"/>
      <c r="G36" s="95"/>
      <c r="H36" s="23">
        <f t="shared" si="0"/>
        <v>0</v>
      </c>
      <c r="I36" s="24">
        <f>IF(I22="Não aplicável",0,I31*I22)</f>
        <v>0</v>
      </c>
    </row>
    <row r="37" spans="1:10" ht="15" customHeight="1" x14ac:dyDescent="0.25">
      <c r="A37" s="17">
        <f t="shared" si="1"/>
        <v>7</v>
      </c>
      <c r="B37" s="95" t="s">
        <v>43</v>
      </c>
      <c r="C37" s="95"/>
      <c r="D37" s="95"/>
      <c r="E37" s="95"/>
      <c r="F37" s="95"/>
      <c r="G37" s="95"/>
      <c r="H37" s="23">
        <f t="shared" si="0"/>
        <v>0</v>
      </c>
      <c r="I37" s="24">
        <f>IF(I24="Não aplicável",0,(I31+I32+I33+I34+I35+I36+I39)/I5*I24*(1+I25))</f>
        <v>0</v>
      </c>
    </row>
    <row r="38" spans="1:10" ht="23.25" customHeight="1" x14ac:dyDescent="0.25">
      <c r="A38" s="17">
        <f t="shared" si="1"/>
        <v>8</v>
      </c>
      <c r="B38" s="95" t="s">
        <v>44</v>
      </c>
      <c r="C38" s="95"/>
      <c r="D38" s="95"/>
      <c r="E38" s="95"/>
      <c r="F38" s="95"/>
      <c r="G38" s="95"/>
      <c r="H38" s="23">
        <f t="shared" si="0"/>
        <v>0</v>
      </c>
      <c r="I38" s="24">
        <f>IF(I24="Não aplicável",0,I24/I13*5*(I10/H10*(1+I25)))</f>
        <v>0</v>
      </c>
    </row>
    <row r="39" spans="1:10" ht="15" customHeight="1" x14ac:dyDescent="0.25">
      <c r="A39" s="17">
        <f t="shared" si="1"/>
        <v>9</v>
      </c>
      <c r="B39" s="128" t="str">
        <f>IF(D6="12x36","Para postos 12x36 os feriados são considerados compensados, conforme parágrafo único, Art. 59-A da CLT","Outros")</f>
        <v>Outros</v>
      </c>
      <c r="C39" s="128"/>
      <c r="D39" s="128"/>
      <c r="E39" s="128"/>
      <c r="F39" s="128"/>
      <c r="G39" s="128"/>
      <c r="H39" s="23">
        <f t="shared" si="0"/>
        <v>0</v>
      </c>
      <c r="I39" s="24">
        <v>0</v>
      </c>
    </row>
    <row r="40" spans="1:10" s="28" customFormat="1" ht="15" customHeight="1" x14ac:dyDescent="0.25">
      <c r="A40" s="113" t="s">
        <v>45</v>
      </c>
      <c r="B40" s="113"/>
      <c r="C40" s="113"/>
      <c r="D40" s="113"/>
      <c r="E40" s="113"/>
      <c r="F40" s="113"/>
      <c r="G40" s="113"/>
      <c r="H40" s="25">
        <f>SUM(H31:H39)</f>
        <v>1</v>
      </c>
      <c r="I40" s="26">
        <f>SUM(I31:I39)</f>
        <v>3667.9672727272728</v>
      </c>
      <c r="J40" s="27"/>
    </row>
    <row r="41" spans="1:10" ht="4.5" customHeight="1" x14ac:dyDescent="0.25"/>
    <row r="42" spans="1:10" ht="33.75" customHeight="1" x14ac:dyDescent="0.25">
      <c r="A42" s="22" t="s">
        <v>46</v>
      </c>
      <c r="B42" s="116" t="s">
        <v>47</v>
      </c>
      <c r="C42" s="116"/>
      <c r="D42" s="116"/>
      <c r="E42" s="116"/>
      <c r="F42" s="116"/>
      <c r="G42" s="116"/>
      <c r="H42" s="22" t="s">
        <v>36</v>
      </c>
      <c r="I42" s="22" t="s">
        <v>37</v>
      </c>
    </row>
    <row r="43" spans="1:10" ht="15" customHeight="1" x14ac:dyDescent="0.25">
      <c r="A43" s="17">
        <v>1</v>
      </c>
      <c r="B43" s="95" t="s">
        <v>48</v>
      </c>
      <c r="C43" s="95"/>
      <c r="D43" s="95"/>
      <c r="E43" s="95"/>
      <c r="F43" s="95"/>
      <c r="G43" s="95"/>
      <c r="H43" s="23">
        <v>0.2</v>
      </c>
      <c r="I43" s="24">
        <f t="shared" ref="I43:I50" si="2">$I$40*H43</f>
        <v>733.59345454545462</v>
      </c>
    </row>
    <row r="44" spans="1:10" ht="15" customHeight="1" x14ac:dyDescent="0.25">
      <c r="A44" s="17">
        <v>2</v>
      </c>
      <c r="B44" s="95" t="s">
        <v>49</v>
      </c>
      <c r="C44" s="95"/>
      <c r="D44" s="95"/>
      <c r="E44" s="95"/>
      <c r="F44" s="95"/>
      <c r="G44" s="95"/>
      <c r="H44" s="23">
        <v>1.4999999999999999E-2</v>
      </c>
      <c r="I44" s="24">
        <f t="shared" si="2"/>
        <v>55.019509090909089</v>
      </c>
    </row>
    <row r="45" spans="1:10" ht="15" customHeight="1" x14ac:dyDescent="0.25">
      <c r="A45" s="17">
        <v>3</v>
      </c>
      <c r="B45" s="95" t="s">
        <v>50</v>
      </c>
      <c r="C45" s="95"/>
      <c r="D45" s="95"/>
      <c r="E45" s="95"/>
      <c r="F45" s="95"/>
      <c r="G45" s="95"/>
      <c r="H45" s="23">
        <v>0.01</v>
      </c>
      <c r="I45" s="24">
        <f t="shared" si="2"/>
        <v>36.679672727272731</v>
      </c>
    </row>
    <row r="46" spans="1:10" ht="15" customHeight="1" x14ac:dyDescent="0.25">
      <c r="A46" s="17">
        <v>4</v>
      </c>
      <c r="B46" s="95" t="s">
        <v>51</v>
      </c>
      <c r="C46" s="95"/>
      <c r="D46" s="95"/>
      <c r="E46" s="95"/>
      <c r="F46" s="95"/>
      <c r="G46" s="95"/>
      <c r="H46" s="23">
        <v>2E-3</v>
      </c>
      <c r="I46" s="24">
        <f t="shared" si="2"/>
        <v>7.3359345454545455</v>
      </c>
    </row>
    <row r="47" spans="1:10" ht="15" customHeight="1" x14ac:dyDescent="0.25">
      <c r="A47" s="17">
        <v>5</v>
      </c>
      <c r="B47" s="95" t="s">
        <v>52</v>
      </c>
      <c r="C47" s="95"/>
      <c r="D47" s="95"/>
      <c r="E47" s="95"/>
      <c r="F47" s="95"/>
      <c r="G47" s="95"/>
      <c r="H47" s="23">
        <v>2.5000000000000001E-2</v>
      </c>
      <c r="I47" s="24">
        <f t="shared" si="2"/>
        <v>91.699181818181827</v>
      </c>
    </row>
    <row r="48" spans="1:10" ht="15" customHeight="1" x14ac:dyDescent="0.25">
      <c r="A48" s="17">
        <v>6</v>
      </c>
      <c r="B48" s="95" t="s">
        <v>53</v>
      </c>
      <c r="C48" s="95"/>
      <c r="D48" s="95"/>
      <c r="E48" s="95"/>
      <c r="F48" s="95"/>
      <c r="G48" s="95"/>
      <c r="H48" s="23">
        <v>0.08</v>
      </c>
      <c r="I48" s="24">
        <f t="shared" si="2"/>
        <v>293.43738181818185</v>
      </c>
    </row>
    <row r="49" spans="1:10" ht="15" customHeight="1" x14ac:dyDescent="0.25">
      <c r="A49" s="17">
        <v>7</v>
      </c>
      <c r="B49" s="95" t="s">
        <v>54</v>
      </c>
      <c r="C49" s="95"/>
      <c r="D49" s="95"/>
      <c r="E49" s="95"/>
      <c r="F49" s="95"/>
      <c r="G49" s="95"/>
      <c r="H49" s="23">
        <v>0.03</v>
      </c>
      <c r="I49" s="24">
        <f t="shared" si="2"/>
        <v>110.03901818181818</v>
      </c>
    </row>
    <row r="50" spans="1:10" ht="15" customHeight="1" x14ac:dyDescent="0.25">
      <c r="A50" s="17">
        <v>8</v>
      </c>
      <c r="B50" s="95" t="s">
        <v>55</v>
      </c>
      <c r="C50" s="95"/>
      <c r="D50" s="95"/>
      <c r="E50" s="95"/>
      <c r="F50" s="95"/>
      <c r="G50" s="95"/>
      <c r="H50" s="23">
        <v>6.0000000000000001E-3</v>
      </c>
      <c r="I50" s="24">
        <f t="shared" si="2"/>
        <v>22.007803636363636</v>
      </c>
    </row>
    <row r="51" spans="1:10" s="28" customFormat="1" ht="15" customHeight="1" x14ac:dyDescent="0.25">
      <c r="A51" s="113" t="s">
        <v>56</v>
      </c>
      <c r="B51" s="113"/>
      <c r="C51" s="113"/>
      <c r="D51" s="113"/>
      <c r="E51" s="113"/>
      <c r="F51" s="113"/>
      <c r="G51" s="113"/>
      <c r="H51" s="25">
        <f>SUM(H43:H50)</f>
        <v>0.3680000000000001</v>
      </c>
      <c r="I51" s="26">
        <f>SUM(I43:I50)</f>
        <v>1349.8119563636365</v>
      </c>
      <c r="J51" s="27"/>
    </row>
    <row r="52" spans="1:10" ht="15" customHeight="1" x14ac:dyDescent="0.25">
      <c r="A52" s="123" t="s">
        <v>57</v>
      </c>
      <c r="B52" s="123"/>
      <c r="C52" s="123"/>
      <c r="D52" s="123"/>
      <c r="E52" s="123"/>
      <c r="F52" s="123"/>
      <c r="G52" s="123"/>
      <c r="H52" s="123"/>
      <c r="I52" s="123"/>
    </row>
    <row r="53" spans="1:10" ht="30.75" customHeight="1" x14ac:dyDescent="0.25">
      <c r="A53" s="127" t="s">
        <v>58</v>
      </c>
      <c r="B53" s="127"/>
      <c r="C53" s="127"/>
      <c r="D53" s="127"/>
      <c r="E53" s="127"/>
      <c r="F53" s="127"/>
      <c r="G53" s="127"/>
      <c r="H53" s="127"/>
      <c r="I53" s="127"/>
    </row>
    <row r="54" spans="1:10" ht="33.75" customHeight="1" x14ac:dyDescent="0.25">
      <c r="A54" s="22" t="s">
        <v>59</v>
      </c>
      <c r="B54" s="116" t="s">
        <v>60</v>
      </c>
      <c r="C54" s="116"/>
      <c r="D54" s="116"/>
      <c r="E54" s="116"/>
      <c r="F54" s="116"/>
      <c r="G54" s="116"/>
      <c r="H54" s="22" t="s">
        <v>36</v>
      </c>
      <c r="I54" s="22" t="s">
        <v>37</v>
      </c>
    </row>
    <row r="55" spans="1:10" ht="15" customHeight="1" x14ac:dyDescent="0.25">
      <c r="A55" s="17">
        <v>1</v>
      </c>
      <c r="B55" s="95" t="s">
        <v>61</v>
      </c>
      <c r="C55" s="95"/>
      <c r="D55" s="95"/>
      <c r="E55" s="95"/>
      <c r="F55" s="95"/>
      <c r="G55" s="95"/>
      <c r="H55" s="23">
        <v>0.119314</v>
      </c>
      <c r="I55" s="24">
        <f t="shared" ref="I55:I62" si="3">$I$40*H55</f>
        <v>437.63984717818181</v>
      </c>
    </row>
    <row r="56" spans="1:10" ht="15" customHeight="1" x14ac:dyDescent="0.25">
      <c r="A56" s="17">
        <v>2</v>
      </c>
      <c r="B56" s="95" t="s">
        <v>62</v>
      </c>
      <c r="C56" s="95"/>
      <c r="D56" s="95"/>
      <c r="E56" s="95"/>
      <c r="F56" s="95"/>
      <c r="G56" s="95"/>
      <c r="H56" s="23">
        <v>2.0479000000000001E-2</v>
      </c>
      <c r="I56" s="24">
        <f t="shared" si="3"/>
        <v>75.116301778181821</v>
      </c>
    </row>
    <row r="57" spans="1:10" ht="15" customHeight="1" x14ac:dyDescent="0.25">
      <c r="A57" s="17">
        <v>3</v>
      </c>
      <c r="B57" s="95" t="s">
        <v>63</v>
      </c>
      <c r="C57" s="95"/>
      <c r="D57" s="95"/>
      <c r="E57" s="95"/>
      <c r="F57" s="95"/>
      <c r="G57" s="95"/>
      <c r="H57" s="23">
        <v>1.2123E-2</v>
      </c>
      <c r="I57" s="24">
        <f t="shared" si="3"/>
        <v>44.466767247272728</v>
      </c>
    </row>
    <row r="58" spans="1:10" ht="15" customHeight="1" x14ac:dyDescent="0.25">
      <c r="A58" s="17">
        <v>4</v>
      </c>
      <c r="B58" s="95" t="s">
        <v>64</v>
      </c>
      <c r="C58" s="95"/>
      <c r="D58" s="95"/>
      <c r="E58" s="95"/>
      <c r="F58" s="95"/>
      <c r="G58" s="95"/>
      <c r="H58" s="23">
        <v>1.1436E-2</v>
      </c>
      <c r="I58" s="24">
        <f t="shared" si="3"/>
        <v>41.94687373090909</v>
      </c>
    </row>
    <row r="59" spans="1:10" ht="15" customHeight="1" x14ac:dyDescent="0.25">
      <c r="A59" s="17">
        <v>5</v>
      </c>
      <c r="B59" s="95" t="s">
        <v>65</v>
      </c>
      <c r="C59" s="95"/>
      <c r="D59" s="95"/>
      <c r="E59" s="95"/>
      <c r="F59" s="95"/>
      <c r="G59" s="95"/>
      <c r="H59" s="23">
        <v>1.74E-4</v>
      </c>
      <c r="I59" s="24">
        <f t="shared" si="3"/>
        <v>0.63822630545454551</v>
      </c>
    </row>
    <row r="60" spans="1:10" ht="15" customHeight="1" x14ac:dyDescent="0.25">
      <c r="A60" s="17">
        <v>6</v>
      </c>
      <c r="B60" s="95" t="s">
        <v>66</v>
      </c>
      <c r="C60" s="95"/>
      <c r="D60" s="95"/>
      <c r="E60" s="95"/>
      <c r="F60" s="95"/>
      <c r="G60" s="95"/>
      <c r="H60" s="23">
        <v>4.4200000000000001E-4</v>
      </c>
      <c r="I60" s="24">
        <f t="shared" si="3"/>
        <v>1.6212415345454545</v>
      </c>
    </row>
    <row r="61" spans="1:10" ht="15" customHeight="1" x14ac:dyDescent="0.25">
      <c r="A61" s="17">
        <v>7</v>
      </c>
      <c r="B61" s="95" t="s">
        <v>67</v>
      </c>
      <c r="C61" s="95"/>
      <c r="D61" s="95"/>
      <c r="E61" s="95"/>
      <c r="F61" s="95"/>
      <c r="G61" s="95"/>
      <c r="H61" s="23">
        <v>1.85E-4</v>
      </c>
      <c r="I61" s="24">
        <f t="shared" si="3"/>
        <v>0.67857394545454541</v>
      </c>
    </row>
    <row r="62" spans="1:10" ht="15" customHeight="1" x14ac:dyDescent="0.25">
      <c r="A62" s="17">
        <v>8</v>
      </c>
      <c r="B62" s="95" t="s">
        <v>68</v>
      </c>
      <c r="C62" s="95"/>
      <c r="D62" s="95"/>
      <c r="E62" s="95"/>
      <c r="F62" s="95"/>
      <c r="G62" s="95"/>
      <c r="H62" s="23">
        <v>9.0789999999999996E-2</v>
      </c>
      <c r="I62" s="24">
        <f t="shared" si="3"/>
        <v>333.01474869090907</v>
      </c>
    </row>
    <row r="63" spans="1:10" s="28" customFormat="1" ht="15" customHeight="1" x14ac:dyDescent="0.25">
      <c r="A63" s="113" t="s">
        <v>69</v>
      </c>
      <c r="B63" s="113"/>
      <c r="C63" s="113"/>
      <c r="D63" s="113"/>
      <c r="E63" s="113"/>
      <c r="F63" s="113"/>
      <c r="G63" s="113"/>
      <c r="H63" s="25">
        <f>SUM(H55:H62)</f>
        <v>0.25494299999999998</v>
      </c>
      <c r="I63" s="26">
        <f>SUM(I55:I62)</f>
        <v>935.12258041090899</v>
      </c>
      <c r="J63" s="27"/>
    </row>
    <row r="64" spans="1:10" ht="11.25" customHeight="1" x14ac:dyDescent="0.25">
      <c r="A64" s="29" t="s">
        <v>70</v>
      </c>
      <c r="B64" s="114" t="s">
        <v>71</v>
      </c>
      <c r="C64" s="114"/>
      <c r="D64" s="114"/>
      <c r="E64" s="114"/>
      <c r="F64" s="114"/>
      <c r="G64" s="114"/>
      <c r="H64" s="114"/>
      <c r="I64" s="114"/>
    </row>
    <row r="65" spans="1:11" ht="15" customHeight="1" x14ac:dyDescent="0.25">
      <c r="A65" s="29" t="s">
        <v>72</v>
      </c>
      <c r="B65" s="126" t="s">
        <v>73</v>
      </c>
      <c r="C65" s="126"/>
      <c r="D65" s="126"/>
      <c r="E65" s="126"/>
      <c r="F65" s="126"/>
      <c r="G65" s="126"/>
      <c r="H65" s="126"/>
      <c r="I65" s="126"/>
    </row>
    <row r="66" spans="1:11" ht="33.75" customHeight="1" x14ac:dyDescent="0.25">
      <c r="A66" s="22" t="s">
        <v>74</v>
      </c>
      <c r="B66" s="116" t="s">
        <v>75</v>
      </c>
      <c r="C66" s="116"/>
      <c r="D66" s="116"/>
      <c r="E66" s="116"/>
      <c r="F66" s="116"/>
      <c r="G66" s="116"/>
      <c r="H66" s="22" t="s">
        <v>36</v>
      </c>
      <c r="I66" s="22" t="s">
        <v>37</v>
      </c>
    </row>
    <row r="67" spans="1:11" ht="15" customHeight="1" x14ac:dyDescent="0.25">
      <c r="A67" s="17">
        <v>1</v>
      </c>
      <c r="B67" s="95" t="s">
        <v>76</v>
      </c>
      <c r="C67" s="95"/>
      <c r="D67" s="95"/>
      <c r="E67" s="95"/>
      <c r="F67" s="95"/>
      <c r="G67" s="95"/>
      <c r="H67" s="23">
        <v>2.3626999999999999E-2</v>
      </c>
      <c r="I67" s="24">
        <f>$I$40*H67</f>
        <v>86.663062752727271</v>
      </c>
    </row>
    <row r="68" spans="1:11" ht="15" customHeight="1" x14ac:dyDescent="0.25">
      <c r="A68" s="17">
        <v>2</v>
      </c>
      <c r="B68" s="95" t="s">
        <v>77</v>
      </c>
      <c r="C68" s="95"/>
      <c r="D68" s="95"/>
      <c r="E68" s="95"/>
      <c r="F68" s="95"/>
      <c r="G68" s="95"/>
      <c r="H68" s="23">
        <v>1.717E-3</v>
      </c>
      <c r="I68" s="24">
        <f>$I$40*H68</f>
        <v>6.297899807272727</v>
      </c>
    </row>
    <row r="69" spans="1:11" ht="15" customHeight="1" x14ac:dyDescent="0.25">
      <c r="A69" s="17">
        <v>3</v>
      </c>
      <c r="B69" s="95" t="s">
        <v>78</v>
      </c>
      <c r="C69" s="95"/>
      <c r="D69" s="95"/>
      <c r="E69" s="95"/>
      <c r="F69" s="95"/>
      <c r="G69" s="95"/>
      <c r="H69" s="23">
        <v>9.4509999999999993E-3</v>
      </c>
      <c r="I69" s="24">
        <f>$I$40*H69</f>
        <v>34.665958694545452</v>
      </c>
    </row>
    <row r="70" spans="1:11" s="28" customFormat="1" ht="15" customHeight="1" x14ac:dyDescent="0.25">
      <c r="A70" s="113" t="s">
        <v>79</v>
      </c>
      <c r="B70" s="113"/>
      <c r="C70" s="113"/>
      <c r="D70" s="113"/>
      <c r="E70" s="113"/>
      <c r="F70" s="113"/>
      <c r="G70" s="113"/>
      <c r="H70" s="25">
        <f>SUM(H67:H69)</f>
        <v>3.4795E-2</v>
      </c>
      <c r="I70" s="26">
        <f>SUM(I67:I69)</f>
        <v>127.62692125454545</v>
      </c>
      <c r="J70" s="27"/>
    </row>
    <row r="71" spans="1:11" ht="4.5" customHeight="1" x14ac:dyDescent="0.25"/>
    <row r="72" spans="1:11" ht="33.75" customHeight="1" x14ac:dyDescent="0.25">
      <c r="A72" s="22" t="s">
        <v>80</v>
      </c>
      <c r="B72" s="116" t="s">
        <v>81</v>
      </c>
      <c r="C72" s="116"/>
      <c r="D72" s="116"/>
      <c r="E72" s="116"/>
      <c r="F72" s="116"/>
      <c r="G72" s="116"/>
      <c r="H72" s="22" t="s">
        <v>36</v>
      </c>
      <c r="I72" s="22" t="s">
        <v>37</v>
      </c>
    </row>
    <row r="73" spans="1:11" ht="15" customHeight="1" x14ac:dyDescent="0.25">
      <c r="A73" s="17">
        <v>1</v>
      </c>
      <c r="B73" s="95" t="s">
        <v>82</v>
      </c>
      <c r="C73" s="95"/>
      <c r="D73" s="95"/>
      <c r="E73" s="95"/>
      <c r="F73" s="95"/>
      <c r="G73" s="95"/>
      <c r="H73" s="23">
        <f>(H51*H63)</f>
        <v>9.3819024000000015E-2</v>
      </c>
      <c r="I73" s="24">
        <f>$I$40*H73</f>
        <v>344.1251095912146</v>
      </c>
    </row>
    <row r="74" spans="1:11" s="28" customFormat="1" ht="15" customHeight="1" x14ac:dyDescent="0.25">
      <c r="A74" s="113" t="s">
        <v>83</v>
      </c>
      <c r="B74" s="113"/>
      <c r="C74" s="113"/>
      <c r="D74" s="113"/>
      <c r="E74" s="113"/>
      <c r="F74" s="113"/>
      <c r="G74" s="113"/>
      <c r="H74" s="25">
        <f>SUM(H73:H73)</f>
        <v>9.3819024000000015E-2</v>
      </c>
      <c r="I74" s="26">
        <f>I73</f>
        <v>344.1251095912146</v>
      </c>
      <c r="J74" s="27"/>
      <c r="K74" s="30"/>
    </row>
    <row r="75" spans="1:11" ht="4.5" customHeight="1" x14ac:dyDescent="0.25">
      <c r="J75" s="31"/>
    </row>
    <row r="76" spans="1:11" s="28" customFormat="1" ht="12" customHeight="1" x14ac:dyDescent="0.25">
      <c r="A76" s="125" t="s">
        <v>84</v>
      </c>
      <c r="B76" s="125"/>
      <c r="C76" s="125"/>
      <c r="D76" s="125"/>
      <c r="E76" s="125"/>
      <c r="F76" s="125"/>
      <c r="G76" s="125"/>
      <c r="H76" s="32">
        <f>H51+H63+H70+H74</f>
        <v>0.75155702400000002</v>
      </c>
      <c r="I76" s="33">
        <f>I51+I63+I70+I74</f>
        <v>2756.6865676203051</v>
      </c>
      <c r="J76" s="27"/>
    </row>
    <row r="77" spans="1:11" ht="4.5" customHeight="1" x14ac:dyDescent="0.25"/>
    <row r="78" spans="1:11" ht="33.75" customHeight="1" x14ac:dyDescent="0.25">
      <c r="A78" s="22" t="s">
        <v>85</v>
      </c>
      <c r="B78" s="116" t="s">
        <v>86</v>
      </c>
      <c r="C78" s="116"/>
      <c r="D78" s="116"/>
      <c r="E78" s="116"/>
      <c r="F78" s="116"/>
      <c r="G78" s="116"/>
      <c r="H78" s="22" t="s">
        <v>36</v>
      </c>
      <c r="I78" s="22" t="s">
        <v>37</v>
      </c>
    </row>
    <row r="79" spans="1:11" ht="15" customHeight="1" x14ac:dyDescent="0.25">
      <c r="A79" s="17">
        <v>1</v>
      </c>
      <c r="B79" s="95" t="s">
        <v>21</v>
      </c>
      <c r="C79" s="95"/>
      <c r="D79" s="95"/>
      <c r="E79" s="95"/>
      <c r="F79" s="95"/>
      <c r="G79" s="95"/>
      <c r="H79" s="23">
        <f>I79/$I$40</f>
        <v>0</v>
      </c>
      <c r="I79" s="24">
        <f>I96</f>
        <v>0</v>
      </c>
    </row>
    <row r="80" spans="1:11" ht="15" customHeight="1" x14ac:dyDescent="0.25">
      <c r="A80" s="17">
        <v>2</v>
      </c>
      <c r="B80" s="95" t="s">
        <v>22</v>
      </c>
      <c r="C80" s="95"/>
      <c r="D80" s="95"/>
      <c r="E80" s="95"/>
      <c r="F80" s="95"/>
      <c r="G80" s="95"/>
      <c r="H80" s="23">
        <f>I80/$I$40</f>
        <v>0</v>
      </c>
      <c r="I80" s="24">
        <f>I92</f>
        <v>0</v>
      </c>
    </row>
    <row r="81" spans="1:10" ht="15" customHeight="1" x14ac:dyDescent="0.25">
      <c r="A81" s="17">
        <v>3</v>
      </c>
      <c r="B81" s="95" t="s">
        <v>87</v>
      </c>
      <c r="C81" s="95"/>
      <c r="D81" s="95"/>
      <c r="E81" s="95"/>
      <c r="F81" s="95"/>
      <c r="G81" s="95"/>
      <c r="H81" s="23">
        <f>I81/$I$40</f>
        <v>0</v>
      </c>
      <c r="I81" s="24">
        <f>I88</f>
        <v>0</v>
      </c>
    </row>
    <row r="82" spans="1:10" ht="15" customHeight="1" x14ac:dyDescent="0.25">
      <c r="A82" s="17">
        <v>4</v>
      </c>
      <c r="B82" s="95" t="s">
        <v>88</v>
      </c>
      <c r="C82" s="95"/>
      <c r="D82" s="95"/>
      <c r="E82" s="95"/>
      <c r="F82" s="95"/>
      <c r="G82" s="95"/>
      <c r="H82" s="23">
        <f>I82/$I$40</f>
        <v>0</v>
      </c>
      <c r="I82" s="24">
        <f>IF(I26="Não aplicável",0,((I10/H10)*1.5*I26))</f>
        <v>0</v>
      </c>
    </row>
    <row r="83" spans="1:10" ht="15" customHeight="1" x14ac:dyDescent="0.25">
      <c r="A83" s="17">
        <v>5</v>
      </c>
      <c r="B83" s="95" t="s">
        <v>89</v>
      </c>
      <c r="C83" s="95"/>
      <c r="D83" s="95"/>
      <c r="E83" s="95"/>
      <c r="F83" s="95"/>
      <c r="G83" s="95"/>
      <c r="H83" s="23">
        <f>I83/$I$40</f>
        <v>0</v>
      </c>
      <c r="I83" s="24">
        <f>IF(I21="Não aplicável",0,I21)</f>
        <v>0</v>
      </c>
    </row>
    <row r="84" spans="1:10" ht="15" customHeight="1" x14ac:dyDescent="0.25">
      <c r="A84" s="113" t="s">
        <v>90</v>
      </c>
      <c r="B84" s="113"/>
      <c r="C84" s="113"/>
      <c r="D84" s="113"/>
      <c r="E84" s="113"/>
      <c r="F84" s="113"/>
      <c r="G84" s="113"/>
      <c r="H84" s="25">
        <f>SUM(H79:H83)</f>
        <v>0</v>
      </c>
      <c r="I84" s="26">
        <f>SUM(I79:I83)</f>
        <v>0</v>
      </c>
      <c r="J84" s="34"/>
    </row>
    <row r="85" spans="1:10" ht="18" customHeight="1" x14ac:dyDescent="0.25">
      <c r="A85" s="29" t="s">
        <v>91</v>
      </c>
      <c r="B85" s="123" t="s">
        <v>92</v>
      </c>
      <c r="C85" s="123"/>
      <c r="D85" s="123"/>
      <c r="E85" s="123"/>
      <c r="F85" s="123"/>
      <c r="G85" s="123"/>
      <c r="H85" s="35"/>
      <c r="I85" s="36"/>
    </row>
    <row r="86" spans="1:10" ht="15" customHeight="1" x14ac:dyDescent="0.25">
      <c r="A86" s="108" t="s">
        <v>93</v>
      </c>
      <c r="B86" s="108"/>
      <c r="C86" s="108"/>
      <c r="D86" s="108"/>
      <c r="E86" s="108"/>
      <c r="F86" s="108"/>
      <c r="G86" s="108"/>
      <c r="H86" s="108"/>
      <c r="I86" s="108"/>
    </row>
    <row r="87" spans="1:10" ht="24" customHeight="1" x14ac:dyDescent="0.25">
      <c r="A87" s="109" t="s">
        <v>94</v>
      </c>
      <c r="B87" s="109"/>
      <c r="C87" s="17" t="s">
        <v>95</v>
      </c>
      <c r="D87" s="17" t="s">
        <v>96</v>
      </c>
      <c r="E87" s="17" t="s">
        <v>97</v>
      </c>
      <c r="F87" s="17" t="s">
        <v>98</v>
      </c>
      <c r="G87" s="17" t="s">
        <v>99</v>
      </c>
      <c r="H87" s="23" t="s">
        <v>100</v>
      </c>
      <c r="I87" s="24" t="s">
        <v>101</v>
      </c>
    </row>
    <row r="88" spans="1:10" ht="15" customHeight="1" x14ac:dyDescent="0.25">
      <c r="A88" s="124">
        <f>I12</f>
        <v>0</v>
      </c>
      <c r="B88" s="124"/>
      <c r="C88" s="17">
        <f>I13</f>
        <v>22</v>
      </c>
      <c r="D88" s="17">
        <v>2</v>
      </c>
      <c r="E88" s="37">
        <f>A88*C88*D88</f>
        <v>0</v>
      </c>
      <c r="F88" s="37">
        <f>I31</f>
        <v>3022.7272727272725</v>
      </c>
      <c r="G88" s="38">
        <f>I14</f>
        <v>0</v>
      </c>
      <c r="H88" s="37">
        <f>F88*G88</f>
        <v>0</v>
      </c>
      <c r="I88" s="24">
        <f>IF((E88-H88)&gt;0,E88-H88,0)</f>
        <v>0</v>
      </c>
    </row>
    <row r="89" spans="1:10" ht="3.75" customHeight="1" x14ac:dyDescent="0.25">
      <c r="A89" s="39"/>
      <c r="E89" s="34"/>
      <c r="F89" s="34"/>
      <c r="G89" s="40"/>
      <c r="H89" s="34"/>
      <c r="I89" s="41"/>
    </row>
    <row r="90" spans="1:10" ht="15" customHeight="1" x14ac:dyDescent="0.25">
      <c r="A90" s="108" t="s">
        <v>102</v>
      </c>
      <c r="B90" s="108"/>
      <c r="C90" s="108"/>
      <c r="D90" s="108"/>
      <c r="E90" s="108"/>
      <c r="F90" s="108"/>
      <c r="G90" s="108"/>
      <c r="H90" s="108"/>
      <c r="I90" s="108"/>
    </row>
    <row r="91" spans="1:10" ht="23.25" customHeight="1" x14ac:dyDescent="0.25">
      <c r="A91" s="109" t="s">
        <v>94</v>
      </c>
      <c r="B91" s="109"/>
      <c r="C91" s="17" t="s">
        <v>103</v>
      </c>
      <c r="D91" s="17" t="s">
        <v>96</v>
      </c>
      <c r="E91" s="17" t="s">
        <v>97</v>
      </c>
      <c r="F91" s="17" t="s">
        <v>98</v>
      </c>
      <c r="G91" s="17" t="s">
        <v>99</v>
      </c>
      <c r="H91" s="23" t="s">
        <v>100</v>
      </c>
      <c r="I91" s="24" t="s">
        <v>101</v>
      </c>
    </row>
    <row r="92" spans="1:10" ht="15" customHeight="1" x14ac:dyDescent="0.25">
      <c r="A92" s="122">
        <f>I18</f>
        <v>0</v>
      </c>
      <c r="B92" s="122"/>
      <c r="C92" s="42">
        <f>I19</f>
        <v>1</v>
      </c>
      <c r="D92" s="17">
        <v>1</v>
      </c>
      <c r="E92" s="37">
        <f>A92*C92*D92</f>
        <v>0</v>
      </c>
      <c r="F92" s="37">
        <f>E92</f>
        <v>0</v>
      </c>
      <c r="G92" s="43">
        <f>I20</f>
        <v>0</v>
      </c>
      <c r="H92" s="37">
        <f>F92*G92</f>
        <v>0</v>
      </c>
      <c r="I92" s="24">
        <f>E92-H92</f>
        <v>0</v>
      </c>
    </row>
    <row r="93" spans="1:10" ht="4.5" customHeight="1" x14ac:dyDescent="0.25">
      <c r="A93" s="44"/>
      <c r="B93" s="44"/>
      <c r="C93" s="44"/>
      <c r="D93" s="44"/>
      <c r="E93" s="27"/>
      <c r="F93" s="27"/>
      <c r="G93" s="45"/>
      <c r="H93" s="27"/>
      <c r="I93" s="46"/>
    </row>
    <row r="94" spans="1:10" ht="15" customHeight="1" x14ac:dyDescent="0.25">
      <c r="A94" s="108" t="s">
        <v>104</v>
      </c>
      <c r="B94" s="108"/>
      <c r="C94" s="108"/>
      <c r="D94" s="108"/>
      <c r="E94" s="108"/>
      <c r="F94" s="108"/>
      <c r="G94" s="108"/>
      <c r="H94" s="108"/>
      <c r="I94" s="108"/>
    </row>
    <row r="95" spans="1:10" ht="23.25" customHeight="1" x14ac:dyDescent="0.25">
      <c r="A95" s="109" t="s">
        <v>94</v>
      </c>
      <c r="B95" s="109"/>
      <c r="C95" s="17" t="s">
        <v>103</v>
      </c>
      <c r="D95" s="17" t="s">
        <v>96</v>
      </c>
      <c r="E95" s="17" t="s">
        <v>97</v>
      </c>
      <c r="F95" s="17" t="s">
        <v>98</v>
      </c>
      <c r="G95" s="17" t="s">
        <v>99</v>
      </c>
      <c r="H95" s="23" t="str">
        <f>H87</f>
        <v>Valor desconto</v>
      </c>
      <c r="I95" s="24" t="s">
        <v>101</v>
      </c>
    </row>
    <row r="96" spans="1:10" ht="15" customHeight="1" x14ac:dyDescent="0.25">
      <c r="A96" s="122">
        <f>I15</f>
        <v>0</v>
      </c>
      <c r="B96" s="122"/>
      <c r="C96" s="42">
        <f>I16</f>
        <v>22</v>
      </c>
      <c r="D96" s="17">
        <v>1</v>
      </c>
      <c r="E96" s="37">
        <f>A96*C96*D96</f>
        <v>0</v>
      </c>
      <c r="F96" s="37">
        <f>E96</f>
        <v>0</v>
      </c>
      <c r="G96" s="43">
        <f>I17</f>
        <v>0</v>
      </c>
      <c r="H96" s="37">
        <f>F96*G96</f>
        <v>0</v>
      </c>
      <c r="I96" s="24">
        <f>E96-H96</f>
        <v>0</v>
      </c>
    </row>
    <row r="97" spans="1:12" ht="4.5" customHeight="1" x14ac:dyDescent="0.25"/>
    <row r="98" spans="1:12" ht="12" customHeight="1" x14ac:dyDescent="0.25">
      <c r="A98" s="96" t="s">
        <v>105</v>
      </c>
      <c r="B98" s="96"/>
      <c r="C98" s="96"/>
      <c r="D98" s="96"/>
      <c r="E98" s="96"/>
      <c r="F98" s="96"/>
      <c r="G98" s="96"/>
      <c r="H98" s="47">
        <f>H40+H76+H84</f>
        <v>1.751557024</v>
      </c>
      <c r="I98" s="48">
        <f>I40+I76+I84</f>
        <v>6424.6538403475779</v>
      </c>
      <c r="J98" s="34"/>
      <c r="L98" s="34"/>
    </row>
    <row r="99" spans="1:12" s="53" customFormat="1" ht="4.5" customHeight="1" x14ac:dyDescent="0.25">
      <c r="A99" s="49"/>
      <c r="B99" s="49"/>
      <c r="C99" s="49"/>
      <c r="D99" s="49"/>
      <c r="E99" s="49"/>
      <c r="F99" s="49"/>
      <c r="G99" s="49"/>
      <c r="H99" s="50"/>
      <c r="I99" s="51"/>
      <c r="J99" s="52"/>
      <c r="L99" s="52"/>
    </row>
    <row r="100" spans="1:12" ht="11.25" customHeight="1" x14ac:dyDescent="0.25">
      <c r="A100" s="94" t="s">
        <v>106</v>
      </c>
      <c r="B100" s="94"/>
      <c r="C100" s="94"/>
      <c r="D100" s="94"/>
      <c r="E100" s="94"/>
      <c r="F100" s="94"/>
      <c r="G100" s="94"/>
      <c r="H100" s="94"/>
      <c r="I100" s="94"/>
    </row>
    <row r="101" spans="1:12" ht="33.75" customHeight="1" x14ac:dyDescent="0.25">
      <c r="A101" s="22" t="s">
        <v>34</v>
      </c>
      <c r="B101" s="116" t="s">
        <v>107</v>
      </c>
      <c r="C101" s="116"/>
      <c r="D101" s="116"/>
      <c r="E101" s="116"/>
      <c r="F101" s="116"/>
      <c r="G101" s="116"/>
      <c r="H101" s="22" t="s">
        <v>36</v>
      </c>
      <c r="I101" s="22" t="s">
        <v>37</v>
      </c>
    </row>
    <row r="102" spans="1:12" ht="15" customHeight="1" x14ac:dyDescent="0.25">
      <c r="A102" s="17">
        <v>1</v>
      </c>
      <c r="B102" s="95" t="s">
        <v>108</v>
      </c>
      <c r="C102" s="95"/>
      <c r="D102" s="95"/>
      <c r="E102" s="95"/>
      <c r="F102" s="95"/>
      <c r="G102" s="95"/>
      <c r="H102" s="23">
        <f t="shared" ref="H102:H107" si="4">I102/$I$113</f>
        <v>0</v>
      </c>
      <c r="I102" s="24">
        <v>0</v>
      </c>
    </row>
    <row r="103" spans="1:12" ht="15" customHeight="1" x14ac:dyDescent="0.25">
      <c r="A103" s="17">
        <v>2</v>
      </c>
      <c r="B103" s="120" t="s">
        <v>109</v>
      </c>
      <c r="C103" s="120"/>
      <c r="D103" s="120"/>
      <c r="E103" s="120"/>
      <c r="F103" s="120"/>
      <c r="G103" s="120"/>
      <c r="H103" s="23">
        <f t="shared" si="4"/>
        <v>0</v>
      </c>
      <c r="I103" s="24">
        <v>0</v>
      </c>
    </row>
    <row r="104" spans="1:12" ht="15" customHeight="1" x14ac:dyDescent="0.25">
      <c r="A104" s="17">
        <v>3</v>
      </c>
      <c r="B104" s="95" t="s">
        <v>110</v>
      </c>
      <c r="C104" s="95"/>
      <c r="D104" s="95"/>
      <c r="E104" s="95"/>
      <c r="F104" s="95"/>
      <c r="G104" s="95"/>
      <c r="H104" s="23">
        <f t="shared" si="4"/>
        <v>0</v>
      </c>
      <c r="I104" s="24">
        <v>0</v>
      </c>
    </row>
    <row r="105" spans="1:12" ht="15" customHeight="1" x14ac:dyDescent="0.25">
      <c r="A105" s="17">
        <v>4</v>
      </c>
      <c r="B105" s="120" t="s">
        <v>111</v>
      </c>
      <c r="C105" s="120"/>
      <c r="D105" s="120"/>
      <c r="E105" s="120"/>
      <c r="F105" s="120"/>
      <c r="G105" s="120"/>
      <c r="H105" s="23">
        <f t="shared" si="4"/>
        <v>0</v>
      </c>
      <c r="I105" s="24">
        <f>IF(F111=20%,G111,0)</f>
        <v>0</v>
      </c>
    </row>
    <row r="106" spans="1:12" ht="15" customHeight="1" x14ac:dyDescent="0.25">
      <c r="A106" s="17">
        <v>5</v>
      </c>
      <c r="B106" s="95" t="s">
        <v>112</v>
      </c>
      <c r="C106" s="95"/>
      <c r="D106" s="95"/>
      <c r="E106" s="95"/>
      <c r="F106" s="95"/>
      <c r="G106" s="95"/>
      <c r="H106" s="23">
        <f t="shared" si="4"/>
        <v>0</v>
      </c>
      <c r="I106" s="24">
        <v>0</v>
      </c>
    </row>
    <row r="107" spans="1:12" ht="15" customHeight="1" x14ac:dyDescent="0.25">
      <c r="A107" s="17">
        <v>6</v>
      </c>
      <c r="B107" s="95" t="s">
        <v>113</v>
      </c>
      <c r="C107" s="95"/>
      <c r="D107" s="95"/>
      <c r="E107" s="95"/>
      <c r="F107" s="95"/>
      <c r="G107" s="95"/>
      <c r="H107" s="23">
        <f t="shared" si="4"/>
        <v>0</v>
      </c>
      <c r="I107" s="24">
        <v>0</v>
      </c>
    </row>
    <row r="108" spans="1:12" ht="15" customHeight="1" x14ac:dyDescent="0.25">
      <c r="A108" s="113" t="s">
        <v>114</v>
      </c>
      <c r="B108" s="113"/>
      <c r="C108" s="113"/>
      <c r="D108" s="113"/>
      <c r="E108" s="113"/>
      <c r="F108" s="113"/>
      <c r="G108" s="113"/>
      <c r="H108" s="25">
        <f>H102+H103+H104+H105+H106+H107</f>
        <v>0</v>
      </c>
      <c r="I108" s="54">
        <f>SUM(I102:I107)</f>
        <v>0</v>
      </c>
      <c r="J108" s="34"/>
    </row>
    <row r="109" spans="1:12" ht="30" customHeight="1" x14ac:dyDescent="0.25">
      <c r="B109" s="114" t="s">
        <v>115</v>
      </c>
      <c r="C109" s="114"/>
      <c r="D109" s="114"/>
      <c r="E109" s="114"/>
      <c r="F109" s="114"/>
      <c r="G109" s="114"/>
      <c r="H109" s="114"/>
      <c r="I109" s="114"/>
    </row>
    <row r="110" spans="1:12" ht="5.25" customHeight="1" x14ac:dyDescent="0.25"/>
    <row r="111" spans="1:12" ht="48.75" customHeight="1" x14ac:dyDescent="0.25">
      <c r="A111" s="121" t="s">
        <v>116</v>
      </c>
      <c r="B111" s="121"/>
      <c r="C111" s="121"/>
      <c r="D111" s="121"/>
      <c r="E111" s="121"/>
      <c r="F111" s="55">
        <f>I27</f>
        <v>0.1</v>
      </c>
      <c r="G111" s="56">
        <f>I113*F111</f>
        <v>642.4653840347579</v>
      </c>
      <c r="H111" s="57" t="s">
        <v>117</v>
      </c>
      <c r="I111" s="58">
        <f>I81</f>
        <v>0</v>
      </c>
    </row>
    <row r="112" spans="1:12" s="61" customFormat="1" ht="16.5" customHeight="1" x14ac:dyDescent="0.25">
      <c r="A112" s="118" t="s">
        <v>118</v>
      </c>
      <c r="B112" s="118"/>
      <c r="C112" s="57" t="s">
        <v>119</v>
      </c>
      <c r="D112" s="57" t="s">
        <v>120</v>
      </c>
      <c r="E112" s="57" t="s">
        <v>121</v>
      </c>
      <c r="F112" s="57" t="s">
        <v>122</v>
      </c>
      <c r="G112" s="57" t="s">
        <v>123</v>
      </c>
      <c r="H112" s="57" t="s">
        <v>124</v>
      </c>
      <c r="I112" s="59" t="s">
        <v>125</v>
      </c>
      <c r="J112" s="60"/>
    </row>
    <row r="113" spans="1:12" ht="16.5" customHeight="1" x14ac:dyDescent="0.25">
      <c r="A113" s="115">
        <f>I40</f>
        <v>3667.9672727272728</v>
      </c>
      <c r="B113" s="115"/>
      <c r="C113" s="62">
        <f>I51</f>
        <v>1349.8119563636365</v>
      </c>
      <c r="D113" s="62">
        <f>I63</f>
        <v>935.12258041090899</v>
      </c>
      <c r="E113" s="62">
        <f>I70</f>
        <v>127.62692125454545</v>
      </c>
      <c r="F113" s="62">
        <f>I74</f>
        <v>344.1251095912146</v>
      </c>
      <c r="G113" s="62">
        <f>I84</f>
        <v>0</v>
      </c>
      <c r="H113" s="62">
        <f>A113+C113+D113+E113+F113+G113</f>
        <v>6424.6538403475788</v>
      </c>
      <c r="I113" s="62">
        <f>H113-I111</f>
        <v>6424.6538403475788</v>
      </c>
      <c r="J113" s="34"/>
    </row>
    <row r="114" spans="1:12" ht="4.5" customHeight="1" x14ac:dyDescent="0.25">
      <c r="A114" s="29"/>
      <c r="B114" s="119"/>
      <c r="C114" s="119"/>
      <c r="D114" s="119"/>
      <c r="E114" s="119"/>
      <c r="F114" s="119"/>
      <c r="G114" s="119"/>
      <c r="H114" s="119"/>
      <c r="I114" s="119"/>
    </row>
    <row r="115" spans="1:12" ht="33.75" customHeight="1" x14ac:dyDescent="0.25">
      <c r="A115" s="22" t="s">
        <v>46</v>
      </c>
      <c r="B115" s="116" t="s">
        <v>126</v>
      </c>
      <c r="C115" s="116"/>
      <c r="D115" s="116"/>
      <c r="E115" s="116"/>
      <c r="F115" s="116"/>
      <c r="G115" s="116"/>
      <c r="H115" s="22" t="s">
        <v>36</v>
      </c>
      <c r="I115" s="22" t="s">
        <v>37</v>
      </c>
    </row>
    <row r="116" spans="1:12" ht="15" customHeight="1" x14ac:dyDescent="0.25">
      <c r="A116" s="17">
        <v>1</v>
      </c>
      <c r="B116" s="95" t="s">
        <v>127</v>
      </c>
      <c r="C116" s="95"/>
      <c r="D116" s="95"/>
      <c r="E116" s="95"/>
      <c r="F116" s="95"/>
      <c r="G116" s="95"/>
      <c r="H116" s="23">
        <v>0.05</v>
      </c>
      <c r="I116" s="24">
        <f>H116*I126</f>
        <v>321.23269201737895</v>
      </c>
    </row>
    <row r="117" spans="1:12" ht="15" customHeight="1" x14ac:dyDescent="0.25">
      <c r="A117" s="17">
        <v>2</v>
      </c>
      <c r="B117" s="95" t="s">
        <v>128</v>
      </c>
      <c r="C117" s="95"/>
      <c r="D117" s="95"/>
      <c r="E117" s="95"/>
      <c r="F117" s="95"/>
      <c r="G117" s="95"/>
      <c r="H117" s="23">
        <v>0.01</v>
      </c>
      <c r="I117" s="24">
        <f>H117*I126</f>
        <v>64.246538403475796</v>
      </c>
    </row>
    <row r="118" spans="1:12" ht="15" customHeight="1" x14ac:dyDescent="0.25">
      <c r="A118" s="113" t="s">
        <v>129</v>
      </c>
      <c r="B118" s="113"/>
      <c r="C118" s="113"/>
      <c r="D118" s="113"/>
      <c r="E118" s="113"/>
      <c r="F118" s="113"/>
      <c r="G118" s="113"/>
      <c r="H118" s="25">
        <f>H116+H117</f>
        <v>6.0000000000000005E-2</v>
      </c>
      <c r="I118" s="26">
        <f>SUM(I116:I117)</f>
        <v>385.47923042085472</v>
      </c>
    </row>
    <row r="119" spans="1:12" ht="4.5" customHeight="1" x14ac:dyDescent="0.25"/>
    <row r="120" spans="1:12" ht="33.75" customHeight="1" x14ac:dyDescent="0.25">
      <c r="A120" s="22" t="s">
        <v>59</v>
      </c>
      <c r="B120" s="116" t="s">
        <v>130</v>
      </c>
      <c r="C120" s="116"/>
      <c r="D120" s="116"/>
      <c r="E120" s="116"/>
      <c r="F120" s="116"/>
      <c r="G120" s="116"/>
      <c r="H120" s="22" t="s">
        <v>36</v>
      </c>
      <c r="I120" s="22" t="s">
        <v>37</v>
      </c>
    </row>
    <row r="121" spans="1:12" ht="15" customHeight="1" x14ac:dyDescent="0.25">
      <c r="A121" s="17">
        <v>1</v>
      </c>
      <c r="B121" s="95" t="s">
        <v>130</v>
      </c>
      <c r="C121" s="95"/>
      <c r="D121" s="95"/>
      <c r="E121" s="95"/>
      <c r="F121" s="95"/>
      <c r="G121" s="95"/>
      <c r="H121" s="23">
        <v>0.05</v>
      </c>
      <c r="I121" s="24">
        <f>H121*I126</f>
        <v>321.23269201737895</v>
      </c>
    </row>
    <row r="122" spans="1:12" ht="15" customHeight="1" x14ac:dyDescent="0.25">
      <c r="A122" s="113" t="s">
        <v>131</v>
      </c>
      <c r="B122" s="113"/>
      <c r="C122" s="113"/>
      <c r="D122" s="113"/>
      <c r="E122" s="113"/>
      <c r="F122" s="113"/>
      <c r="G122" s="113"/>
      <c r="H122" s="25">
        <f>H121</f>
        <v>0.05</v>
      </c>
      <c r="I122" s="26">
        <f>I121</f>
        <v>321.23269201737895</v>
      </c>
      <c r="J122" s="34"/>
      <c r="K122" s="34"/>
      <c r="L122" s="8"/>
    </row>
    <row r="123" spans="1:12" ht="4.5" customHeight="1" x14ac:dyDescent="0.25">
      <c r="A123" s="28"/>
      <c r="B123" s="28"/>
      <c r="C123" s="28"/>
      <c r="D123" s="28"/>
      <c r="E123" s="28"/>
      <c r="F123" s="28"/>
      <c r="G123" s="28"/>
      <c r="H123" s="35"/>
      <c r="I123" s="36"/>
    </row>
    <row r="124" spans="1:12" ht="39" customHeight="1" x14ac:dyDescent="0.25">
      <c r="A124" s="117" t="s">
        <v>132</v>
      </c>
      <c r="B124" s="117"/>
      <c r="C124" s="117"/>
      <c r="D124" s="117"/>
      <c r="E124" s="117"/>
      <c r="F124" s="55">
        <v>0.18</v>
      </c>
      <c r="G124" s="56">
        <f>I126*F124</f>
        <v>1156.4376912625642</v>
      </c>
      <c r="H124" s="57" t="s">
        <v>117</v>
      </c>
      <c r="I124" s="58">
        <f>I81</f>
        <v>0</v>
      </c>
      <c r="L124" s="8"/>
    </row>
    <row r="125" spans="1:12" s="61" customFormat="1" ht="16.5" customHeight="1" x14ac:dyDescent="0.25">
      <c r="A125" s="118" t="s">
        <v>118</v>
      </c>
      <c r="B125" s="118"/>
      <c r="C125" s="57" t="s">
        <v>119</v>
      </c>
      <c r="D125" s="57" t="s">
        <v>120</v>
      </c>
      <c r="E125" s="57" t="s">
        <v>121</v>
      </c>
      <c r="F125" s="57" t="s">
        <v>122</v>
      </c>
      <c r="G125" s="57" t="s">
        <v>123</v>
      </c>
      <c r="H125" s="57" t="s">
        <v>124</v>
      </c>
      <c r="I125" s="59" t="s">
        <v>125</v>
      </c>
      <c r="J125" s="60"/>
      <c r="L125" s="60"/>
    </row>
    <row r="126" spans="1:12" ht="16.5" customHeight="1" x14ac:dyDescent="0.25">
      <c r="A126" s="115">
        <f>I40</f>
        <v>3667.9672727272728</v>
      </c>
      <c r="B126" s="115"/>
      <c r="C126" s="62">
        <f>I51</f>
        <v>1349.8119563636365</v>
      </c>
      <c r="D126" s="62">
        <f>I63</f>
        <v>935.12258041090899</v>
      </c>
      <c r="E126" s="62">
        <f>I70</f>
        <v>127.62692125454545</v>
      </c>
      <c r="F126" s="62">
        <f>I74</f>
        <v>344.1251095912146</v>
      </c>
      <c r="G126" s="62">
        <f>I84</f>
        <v>0</v>
      </c>
      <c r="H126" s="62">
        <f>A126+C126+D126+E126+F126+G126</f>
        <v>6424.6538403475788</v>
      </c>
      <c r="I126" s="62">
        <f>H126-I124</f>
        <v>6424.6538403475788</v>
      </c>
      <c r="J126" s="34"/>
      <c r="L126" s="8"/>
    </row>
    <row r="127" spans="1:12" ht="4.5" customHeight="1" x14ac:dyDescent="0.25"/>
    <row r="128" spans="1:12" ht="12" customHeight="1" x14ac:dyDescent="0.25">
      <c r="A128" s="96" t="s">
        <v>133</v>
      </c>
      <c r="B128" s="96"/>
      <c r="C128" s="96"/>
      <c r="D128" s="96"/>
      <c r="E128" s="96"/>
      <c r="F128" s="96"/>
      <c r="G128" s="96"/>
      <c r="H128" s="47">
        <f>H108+H118+H122</f>
        <v>0.11000000000000001</v>
      </c>
      <c r="I128" s="48">
        <f>I108+I118+I122</f>
        <v>706.71192243823361</v>
      </c>
    </row>
    <row r="129" spans="1:10" ht="4.5" customHeight="1" x14ac:dyDescent="0.25"/>
    <row r="130" spans="1:10" ht="11.25" customHeight="1" x14ac:dyDescent="0.25">
      <c r="A130" s="94" t="s">
        <v>134</v>
      </c>
      <c r="B130" s="94"/>
      <c r="C130" s="94"/>
      <c r="D130" s="94"/>
      <c r="E130" s="94"/>
      <c r="F130" s="94"/>
      <c r="G130" s="94"/>
      <c r="H130" s="94"/>
      <c r="I130" s="94"/>
    </row>
    <row r="131" spans="1:10" ht="33.75" customHeight="1" x14ac:dyDescent="0.25">
      <c r="A131" s="22" t="s">
        <v>34</v>
      </c>
      <c r="B131" s="116" t="s">
        <v>135</v>
      </c>
      <c r="C131" s="116"/>
      <c r="D131" s="116"/>
      <c r="E131" s="116"/>
      <c r="F131" s="116"/>
      <c r="G131" s="116"/>
      <c r="H131" s="22" t="s">
        <v>36</v>
      </c>
      <c r="I131" s="22" t="s">
        <v>37</v>
      </c>
    </row>
    <row r="132" spans="1:10" ht="15" customHeight="1" x14ac:dyDescent="0.25">
      <c r="A132" s="17">
        <v>1</v>
      </c>
      <c r="B132" s="95" t="s">
        <v>136</v>
      </c>
      <c r="C132" s="95"/>
      <c r="D132" s="95"/>
      <c r="E132" s="95"/>
      <c r="F132" s="95"/>
      <c r="G132" s="95"/>
      <c r="H132" s="23">
        <f>I132/$I$98</f>
        <v>2.0636619718309861E-2</v>
      </c>
      <c r="I132" s="24">
        <f>($D$142/$E$143)*G142</f>
        <v>132.58313812503201</v>
      </c>
    </row>
    <row r="133" spans="1:10" ht="15" customHeight="1" x14ac:dyDescent="0.25">
      <c r="A133" s="17">
        <v>2</v>
      </c>
      <c r="B133" s="95" t="s">
        <v>137</v>
      </c>
      <c r="C133" s="95"/>
      <c r="D133" s="95"/>
      <c r="E133" s="95"/>
      <c r="F133" s="95"/>
      <c r="G133" s="95"/>
      <c r="H133" s="23">
        <f>I133/$I$98</f>
        <v>9.5053521126760576E-2</v>
      </c>
      <c r="I133" s="24">
        <f>($D$142/$E$143)*G143</f>
        <v>610.68596954560201</v>
      </c>
    </row>
    <row r="134" spans="1:10" ht="15" customHeight="1" x14ac:dyDescent="0.25">
      <c r="A134" s="17">
        <v>3</v>
      </c>
      <c r="B134" s="95" t="s">
        <v>14</v>
      </c>
      <c r="C134" s="95"/>
      <c r="D134" s="95"/>
      <c r="E134" s="95"/>
      <c r="F134" s="95"/>
      <c r="G134" s="95"/>
      <c r="H134" s="23">
        <f>I134/$I$98</f>
        <v>2.5014084507042258E-2</v>
      </c>
      <c r="I134" s="24">
        <f>($D$142/$E$143)*G144</f>
        <v>160.70683409094789</v>
      </c>
    </row>
    <row r="135" spans="1:10" ht="15" customHeight="1" x14ac:dyDescent="0.25">
      <c r="A135" s="17">
        <v>4</v>
      </c>
      <c r="B135" s="95" t="s">
        <v>138</v>
      </c>
      <c r="C135" s="95"/>
      <c r="D135" s="95"/>
      <c r="E135" s="95"/>
      <c r="F135" s="95"/>
      <c r="G135" s="95"/>
      <c r="H135" s="23">
        <f>I135/$I$98</f>
        <v>0</v>
      </c>
      <c r="I135" s="24">
        <f>($D$142/$E$143)*G145</f>
        <v>0</v>
      </c>
    </row>
    <row r="136" spans="1:10" ht="15" customHeight="1" x14ac:dyDescent="0.25">
      <c r="A136" s="17">
        <v>5</v>
      </c>
      <c r="B136" s="95" t="s">
        <v>139</v>
      </c>
      <c r="C136" s="95"/>
      <c r="D136" s="95"/>
      <c r="E136" s="95"/>
      <c r="F136" s="95"/>
      <c r="G136" s="95"/>
      <c r="H136" s="23">
        <f>I136/$I$98</f>
        <v>0</v>
      </c>
      <c r="I136" s="24">
        <f>($D$142/$E$143)*G146</f>
        <v>0</v>
      </c>
    </row>
    <row r="137" spans="1:10" ht="15" customHeight="1" x14ac:dyDescent="0.25">
      <c r="A137" s="113" t="s">
        <v>140</v>
      </c>
      <c r="B137" s="113"/>
      <c r="C137" s="113"/>
      <c r="D137" s="113"/>
      <c r="E137" s="113"/>
      <c r="F137" s="113"/>
      <c r="G137" s="113"/>
      <c r="H137" s="25">
        <f>H132+H133+H134+H135+H136</f>
        <v>0.14070422535211269</v>
      </c>
      <c r="I137" s="26">
        <f>SUM(I132:I136)</f>
        <v>903.97594176158191</v>
      </c>
    </row>
    <row r="138" spans="1:10" ht="11.25" customHeight="1" x14ac:dyDescent="0.25">
      <c r="A138" s="29" t="s">
        <v>141</v>
      </c>
      <c r="B138" s="114" t="s">
        <v>142</v>
      </c>
      <c r="C138" s="114"/>
      <c r="D138" s="114"/>
      <c r="E138" s="114"/>
      <c r="F138" s="114"/>
      <c r="G138" s="114"/>
      <c r="H138" s="114"/>
      <c r="I138" s="114"/>
    </row>
    <row r="139" spans="1:10" ht="18.75" customHeight="1" x14ac:dyDescent="0.25">
      <c r="A139" s="29" t="s">
        <v>143</v>
      </c>
      <c r="B139" s="103" t="s">
        <v>144</v>
      </c>
      <c r="C139" s="103"/>
      <c r="D139" s="103"/>
      <c r="E139" s="103"/>
      <c r="F139" s="103"/>
      <c r="G139" s="103"/>
      <c r="H139" s="103"/>
      <c r="I139" s="103"/>
    </row>
    <row r="140" spans="1:10" ht="13.5" customHeight="1" x14ac:dyDescent="0.25">
      <c r="A140" s="108" t="s">
        <v>145</v>
      </c>
      <c r="B140" s="108"/>
      <c r="C140" s="108"/>
      <c r="D140" s="108"/>
      <c r="E140" s="108"/>
      <c r="F140" s="108"/>
      <c r="G140" s="108"/>
      <c r="H140" s="108"/>
      <c r="I140" s="108"/>
    </row>
    <row r="141" spans="1:10" ht="13.5" customHeight="1" x14ac:dyDescent="0.25">
      <c r="A141" s="109" t="s">
        <v>146</v>
      </c>
      <c r="B141" s="109"/>
      <c r="C141" s="17" t="s">
        <v>147</v>
      </c>
      <c r="D141" s="110" t="s">
        <v>148</v>
      </c>
      <c r="E141" s="110"/>
      <c r="F141" s="17" t="s">
        <v>149</v>
      </c>
      <c r="G141" s="63" t="s">
        <v>150</v>
      </c>
      <c r="H141" s="109" t="s">
        <v>151</v>
      </c>
      <c r="I141" s="109"/>
    </row>
    <row r="142" spans="1:10" ht="13.5" customHeight="1" x14ac:dyDescent="0.25">
      <c r="A142" s="111">
        <f>I98</f>
        <v>6424.6538403475779</v>
      </c>
      <c r="B142" s="111"/>
      <c r="C142" s="24">
        <f>I128</f>
        <v>706.71192243823361</v>
      </c>
      <c r="D142" s="112">
        <f>A142+C142</f>
        <v>7131.365762785812</v>
      </c>
      <c r="E142" s="112"/>
      <c r="F142" s="17" t="str">
        <f>B132</f>
        <v>PIS</v>
      </c>
      <c r="G142" s="64">
        <v>1.6500000000000001E-2</v>
      </c>
      <c r="H142" s="101">
        <v>6.4999999999999997E-3</v>
      </c>
      <c r="I142" s="101"/>
      <c r="J142" s="34"/>
    </row>
    <row r="143" spans="1:10" ht="13.5" customHeight="1" x14ac:dyDescent="0.25">
      <c r="A143" s="105" t="s">
        <v>152</v>
      </c>
      <c r="B143" s="105"/>
      <c r="C143" s="63">
        <v>1</v>
      </c>
      <c r="D143" s="65">
        <f>G147/1</f>
        <v>0.1125</v>
      </c>
      <c r="E143" s="66">
        <f>C143-D143</f>
        <v>0.88749999999999996</v>
      </c>
      <c r="F143" s="17" t="str">
        <f>B133</f>
        <v>COFINS</v>
      </c>
      <c r="G143" s="64">
        <v>7.5999999999999998E-2</v>
      </c>
      <c r="H143" s="101">
        <v>0.03</v>
      </c>
      <c r="I143" s="101"/>
    </row>
    <row r="144" spans="1:10" ht="13.5" customHeight="1" x14ac:dyDescent="0.25">
      <c r="A144" s="106" t="s">
        <v>153</v>
      </c>
      <c r="B144" s="106"/>
      <c r="C144" s="17">
        <v>1</v>
      </c>
      <c r="D144" s="67">
        <f>H147</f>
        <v>5.6499999999999995E-2</v>
      </c>
      <c r="E144" s="68">
        <f>C144-D144</f>
        <v>0.94350000000000001</v>
      </c>
      <c r="F144" s="17" t="str">
        <f>B134</f>
        <v>ISS</v>
      </c>
      <c r="G144" s="64">
        <f>I11</f>
        <v>0.02</v>
      </c>
      <c r="H144" s="101">
        <f>I11</f>
        <v>0.02</v>
      </c>
      <c r="I144" s="101"/>
    </row>
    <row r="145" spans="1:10" ht="13.5" customHeight="1" x14ac:dyDescent="0.25">
      <c r="A145" s="107" t="s">
        <v>154</v>
      </c>
      <c r="B145" s="107"/>
      <c r="C145" s="17">
        <v>1</v>
      </c>
      <c r="D145" s="69">
        <v>0.09</v>
      </c>
      <c r="E145" s="70">
        <f>C145-D145</f>
        <v>0.91</v>
      </c>
      <c r="F145" s="17" t="s">
        <v>155</v>
      </c>
      <c r="G145" s="64">
        <v>0</v>
      </c>
      <c r="H145" s="101">
        <v>0</v>
      </c>
      <c r="I145" s="101"/>
    </row>
    <row r="146" spans="1:10" ht="13.5" customHeight="1" x14ac:dyDescent="0.25">
      <c r="A146" s="100" t="s">
        <v>156</v>
      </c>
      <c r="B146" s="100" t="s">
        <v>157</v>
      </c>
      <c r="C146" s="100"/>
      <c r="D146" s="100"/>
      <c r="E146" s="100"/>
      <c r="F146" s="2" t="s">
        <v>158</v>
      </c>
      <c r="G146" s="64">
        <v>0</v>
      </c>
      <c r="H146" s="101">
        <v>0</v>
      </c>
      <c r="I146" s="101"/>
    </row>
    <row r="147" spans="1:10" ht="18" customHeight="1" x14ac:dyDescent="0.25">
      <c r="A147" s="100"/>
      <c r="B147" s="100"/>
      <c r="C147" s="100"/>
      <c r="D147" s="100"/>
      <c r="E147" s="100"/>
      <c r="F147" s="6" t="s">
        <v>159</v>
      </c>
      <c r="G147" s="71">
        <f>SUM(G142:G146)</f>
        <v>0.1125</v>
      </c>
      <c r="H147" s="102">
        <f>SUM(H142:I146)</f>
        <v>5.6499999999999995E-2</v>
      </c>
      <c r="I147" s="102"/>
    </row>
    <row r="148" spans="1:10" ht="18" customHeight="1" x14ac:dyDescent="0.25">
      <c r="A148" s="29" t="s">
        <v>160</v>
      </c>
      <c r="B148" s="103" t="s">
        <v>161</v>
      </c>
      <c r="C148" s="103"/>
      <c r="D148" s="103"/>
      <c r="E148" s="103"/>
      <c r="F148" s="103"/>
      <c r="G148" s="103"/>
      <c r="H148" s="103"/>
      <c r="I148" s="103"/>
    </row>
    <row r="149" spans="1:10" ht="4.5" customHeight="1" x14ac:dyDescent="0.25">
      <c r="A149" s="72"/>
      <c r="B149" s="104"/>
      <c r="C149" s="104"/>
      <c r="D149" s="104"/>
      <c r="E149" s="104"/>
      <c r="F149" s="104"/>
      <c r="G149" s="104"/>
      <c r="H149" s="104"/>
      <c r="I149" s="104"/>
    </row>
    <row r="150" spans="1:10" ht="12" customHeight="1" x14ac:dyDescent="0.25">
      <c r="A150" s="96" t="s">
        <v>162</v>
      </c>
      <c r="B150" s="96"/>
      <c r="C150" s="96"/>
      <c r="D150" s="96"/>
      <c r="E150" s="96"/>
      <c r="F150" s="96"/>
      <c r="G150" s="96"/>
      <c r="H150" s="47">
        <f>H137</f>
        <v>0.14070422535211269</v>
      </c>
      <c r="I150" s="48">
        <f>I137</f>
        <v>903.97594176158191</v>
      </c>
    </row>
    <row r="151" spans="1:10" ht="4.5" customHeight="1" x14ac:dyDescent="0.25"/>
    <row r="152" spans="1:10" ht="11.25" customHeight="1" x14ac:dyDescent="0.25">
      <c r="A152" s="99" t="s">
        <v>163</v>
      </c>
      <c r="B152" s="99"/>
      <c r="C152" s="99"/>
      <c r="D152" s="99"/>
      <c r="E152" s="99"/>
      <c r="F152" s="99"/>
      <c r="G152" s="99"/>
      <c r="H152" s="99"/>
      <c r="I152" s="99"/>
    </row>
    <row r="153" spans="1:10" ht="11.25" customHeight="1" x14ac:dyDescent="0.25">
      <c r="A153" s="94" t="s">
        <v>33</v>
      </c>
      <c r="B153" s="94"/>
      <c r="C153" s="94"/>
      <c r="D153" s="94"/>
      <c r="E153" s="94"/>
      <c r="F153" s="94"/>
      <c r="G153" s="94"/>
      <c r="H153" s="94"/>
      <c r="I153" s="94"/>
    </row>
    <row r="154" spans="1:10" ht="15" customHeight="1" x14ac:dyDescent="0.25">
      <c r="A154" s="17">
        <v>1</v>
      </c>
      <c r="B154" s="95" t="s">
        <v>164</v>
      </c>
      <c r="C154" s="95"/>
      <c r="D154" s="95"/>
      <c r="E154" s="95"/>
      <c r="F154" s="95"/>
      <c r="G154" s="95"/>
      <c r="H154" s="23">
        <f>I154/$G$171</f>
        <v>0.4564793144579628</v>
      </c>
      <c r="I154" s="73">
        <f>I40</f>
        <v>3667.9672727272728</v>
      </c>
    </row>
    <row r="155" spans="1:10" ht="15" customHeight="1" x14ac:dyDescent="0.25">
      <c r="A155" s="17">
        <v>2</v>
      </c>
      <c r="B155" s="95" t="s">
        <v>165</v>
      </c>
      <c r="C155" s="95"/>
      <c r="D155" s="95"/>
      <c r="E155" s="95"/>
      <c r="F155" s="95"/>
      <c r="G155" s="95"/>
      <c r="H155" s="23">
        <f>I155/$G$171</f>
        <v>0.34307023509158663</v>
      </c>
      <c r="I155" s="73">
        <f>I51+I63+I70+I74</f>
        <v>2756.6865676203051</v>
      </c>
    </row>
    <row r="156" spans="1:10" ht="15" customHeight="1" x14ac:dyDescent="0.25">
      <c r="A156" s="17">
        <v>3</v>
      </c>
      <c r="B156" s="95" t="s">
        <v>166</v>
      </c>
      <c r="C156" s="95"/>
      <c r="D156" s="95"/>
      <c r="E156" s="95"/>
      <c r="F156" s="95"/>
      <c r="G156" s="95"/>
      <c r="H156" s="23">
        <f>I156/$G$171</f>
        <v>0</v>
      </c>
      <c r="I156" s="73">
        <f>I84</f>
        <v>0</v>
      </c>
    </row>
    <row r="157" spans="1:10" s="28" customFormat="1" ht="15" customHeight="1" x14ac:dyDescent="0.25">
      <c r="A157" s="96" t="s">
        <v>167</v>
      </c>
      <c r="B157" s="96"/>
      <c r="C157" s="96"/>
      <c r="D157" s="96"/>
      <c r="E157" s="96"/>
      <c r="F157" s="96"/>
      <c r="G157" s="96"/>
      <c r="H157" s="47">
        <f>H154+H155+H156</f>
        <v>0.79954954954954949</v>
      </c>
      <c r="I157" s="48">
        <f>SUM(I154:I156)</f>
        <v>6424.6538403475779</v>
      </c>
      <c r="J157" s="35"/>
    </row>
    <row r="158" spans="1:10" ht="4.5" customHeight="1" x14ac:dyDescent="0.25"/>
    <row r="159" spans="1:10" ht="11.25" customHeight="1" x14ac:dyDescent="0.25">
      <c r="A159" s="94" t="s">
        <v>106</v>
      </c>
      <c r="B159" s="94"/>
      <c r="C159" s="94"/>
      <c r="D159" s="94"/>
      <c r="E159" s="94"/>
      <c r="F159" s="94"/>
      <c r="G159" s="94"/>
      <c r="H159" s="94"/>
      <c r="I159" s="94"/>
    </row>
    <row r="160" spans="1:10" ht="15" customHeight="1" x14ac:dyDescent="0.25">
      <c r="A160" s="17">
        <v>1</v>
      </c>
      <c r="B160" s="95" t="s">
        <v>168</v>
      </c>
      <c r="C160" s="95"/>
      <c r="D160" s="95"/>
      <c r="E160" s="95"/>
      <c r="F160" s="95"/>
      <c r="G160" s="95"/>
      <c r="H160" s="23">
        <f>I160/$G$171</f>
        <v>0</v>
      </c>
      <c r="I160" s="24">
        <f>I108</f>
        <v>0</v>
      </c>
    </row>
    <row r="161" spans="1:11" ht="15" customHeight="1" x14ac:dyDescent="0.25">
      <c r="A161" s="17">
        <v>2</v>
      </c>
      <c r="B161" s="95" t="s">
        <v>169</v>
      </c>
      <c r="C161" s="95"/>
      <c r="D161" s="95"/>
      <c r="E161" s="95"/>
      <c r="F161" s="95"/>
      <c r="G161" s="95"/>
      <c r="H161" s="23">
        <f>I161/$G$171</f>
        <v>4.7972972972972969E-2</v>
      </c>
      <c r="I161" s="24">
        <f>I118</f>
        <v>385.47923042085472</v>
      </c>
    </row>
    <row r="162" spans="1:11" ht="15" customHeight="1" x14ac:dyDescent="0.25">
      <c r="A162" s="17">
        <v>3</v>
      </c>
      <c r="B162" s="95" t="s">
        <v>170</v>
      </c>
      <c r="C162" s="95"/>
      <c r="D162" s="95"/>
      <c r="E162" s="95"/>
      <c r="F162" s="95"/>
      <c r="G162" s="95"/>
      <c r="H162" s="23">
        <f>I162/$G$171</f>
        <v>3.9977477477477479E-2</v>
      </c>
      <c r="I162" s="24">
        <f>I122</f>
        <v>321.23269201737895</v>
      </c>
    </row>
    <row r="163" spans="1:11" ht="15" customHeight="1" x14ac:dyDescent="0.25">
      <c r="A163" s="96" t="s">
        <v>171</v>
      </c>
      <c r="B163" s="96"/>
      <c r="C163" s="96"/>
      <c r="D163" s="96"/>
      <c r="E163" s="96"/>
      <c r="F163" s="96"/>
      <c r="G163" s="96"/>
      <c r="H163" s="47">
        <f>H160+H161+H162</f>
        <v>8.795045045045044E-2</v>
      </c>
      <c r="I163" s="48">
        <f>I160+I161+I162</f>
        <v>706.71192243823361</v>
      </c>
    </row>
    <row r="164" spans="1:11" ht="4.5" customHeight="1" x14ac:dyDescent="0.25"/>
    <row r="165" spans="1:11" ht="11.25" customHeight="1" x14ac:dyDescent="0.25">
      <c r="A165" s="94" t="s">
        <v>134</v>
      </c>
      <c r="B165" s="94"/>
      <c r="C165" s="94"/>
      <c r="D165" s="94"/>
      <c r="E165" s="94"/>
      <c r="F165" s="94"/>
      <c r="G165" s="94"/>
      <c r="H165" s="94"/>
      <c r="I165" s="94"/>
    </row>
    <row r="166" spans="1:11" ht="15" customHeight="1" x14ac:dyDescent="0.25">
      <c r="A166" s="17">
        <v>1</v>
      </c>
      <c r="B166" s="95" t="s">
        <v>172</v>
      </c>
      <c r="C166" s="95"/>
      <c r="D166" s="95"/>
      <c r="E166" s="95"/>
      <c r="F166" s="95"/>
      <c r="G166" s="95"/>
      <c r="H166" s="23">
        <f>I166/$G$171</f>
        <v>0.1125</v>
      </c>
      <c r="I166" s="24">
        <f>I137</f>
        <v>903.97594176158191</v>
      </c>
    </row>
    <row r="167" spans="1:11" ht="15" customHeight="1" x14ac:dyDescent="0.25">
      <c r="A167" s="96" t="s">
        <v>173</v>
      </c>
      <c r="B167" s="96"/>
      <c r="C167" s="96"/>
      <c r="D167" s="96"/>
      <c r="E167" s="96"/>
      <c r="F167" s="96"/>
      <c r="G167" s="96"/>
      <c r="H167" s="47">
        <f>H166</f>
        <v>0.1125</v>
      </c>
      <c r="I167" s="48">
        <f>I137</f>
        <v>903.97594176158191</v>
      </c>
      <c r="K167" s="41"/>
    </row>
    <row r="168" spans="1:11" ht="4.5" customHeight="1" x14ac:dyDescent="0.25"/>
    <row r="169" spans="1:11" ht="11.25" customHeight="1" x14ac:dyDescent="0.25">
      <c r="A169" s="97" t="s">
        <v>163</v>
      </c>
      <c r="B169" s="97"/>
      <c r="C169" s="97"/>
      <c r="D169" s="97"/>
      <c r="E169" s="97"/>
      <c r="F169" s="97"/>
      <c r="G169" s="97"/>
      <c r="H169" s="97"/>
      <c r="I169" s="97"/>
    </row>
    <row r="170" spans="1:11" ht="45" customHeight="1" x14ac:dyDescent="0.25">
      <c r="A170" s="98" t="s">
        <v>174</v>
      </c>
      <c r="B170" s="98"/>
      <c r="C170" s="98"/>
      <c r="D170" s="98"/>
      <c r="E170" s="98"/>
      <c r="F170" s="98"/>
      <c r="G170" s="74" t="s">
        <v>175</v>
      </c>
      <c r="H170" s="74" t="s">
        <v>176</v>
      </c>
      <c r="I170" s="74" t="s">
        <v>177</v>
      </c>
    </row>
    <row r="171" spans="1:11" ht="11.25" customHeight="1" x14ac:dyDescent="0.25">
      <c r="A171" s="92" t="str">
        <f>D5</f>
        <v>Técnico em Enfermagem</v>
      </c>
      <c r="B171" s="92"/>
      <c r="C171" s="92"/>
      <c r="D171" s="92"/>
      <c r="E171" s="92"/>
      <c r="F171" s="92"/>
      <c r="G171" s="75">
        <f>I157+I163+I167</f>
        <v>8035.3417045473943</v>
      </c>
      <c r="H171" s="74">
        <f>IF(D6="12x36",2,1)</f>
        <v>1</v>
      </c>
      <c r="I171" s="75">
        <f>G171*H171</f>
        <v>8035.3417045473943</v>
      </c>
    </row>
    <row r="172" spans="1:11" x14ac:dyDescent="0.25">
      <c r="A172" s="92"/>
      <c r="B172" s="92"/>
      <c r="C172" s="92"/>
      <c r="D172" s="92"/>
      <c r="E172" s="92"/>
      <c r="F172" s="92"/>
      <c r="G172" s="74"/>
      <c r="H172" s="74"/>
      <c r="I172" s="75"/>
    </row>
    <row r="173" spans="1:11" s="28" customFormat="1" ht="12" customHeight="1" x14ac:dyDescent="0.25">
      <c r="A173" s="93" t="s">
        <v>178</v>
      </c>
      <c r="B173" s="93"/>
      <c r="C173" s="93"/>
      <c r="D173" s="93"/>
      <c r="E173" s="93"/>
      <c r="F173" s="93"/>
      <c r="G173" s="93"/>
      <c r="H173" s="93"/>
      <c r="I173" s="76">
        <f>I171</f>
        <v>8035.3417045473943</v>
      </c>
      <c r="J173" s="35"/>
    </row>
  </sheetData>
  <mergeCells count="171">
    <mergeCell ref="A172:F172"/>
    <mergeCell ref="A173:H173"/>
    <mergeCell ref="A165:I165"/>
    <mergeCell ref="B166:G166"/>
    <mergeCell ref="A167:G167"/>
    <mergeCell ref="A169:I169"/>
    <mergeCell ref="A170:F170"/>
    <mergeCell ref="A171:F171"/>
    <mergeCell ref="A157:G157"/>
    <mergeCell ref="A159:I159"/>
    <mergeCell ref="B160:G160"/>
    <mergeCell ref="B161:G161"/>
    <mergeCell ref="B162:G162"/>
    <mergeCell ref="A163:G163"/>
    <mergeCell ref="A150:G150"/>
    <mergeCell ref="A152:I152"/>
    <mergeCell ref="A153:I153"/>
    <mergeCell ref="B154:G154"/>
    <mergeCell ref="B155:G155"/>
    <mergeCell ref="B156:G156"/>
    <mergeCell ref="A146:A147"/>
    <mergeCell ref="B146:E147"/>
    <mergeCell ref="H146:I146"/>
    <mergeCell ref="H147:I147"/>
    <mergeCell ref="B148:I148"/>
    <mergeCell ref="B149:I149"/>
    <mergeCell ref="A143:B143"/>
    <mergeCell ref="H143:I143"/>
    <mergeCell ref="A144:B144"/>
    <mergeCell ref="H144:I144"/>
    <mergeCell ref="A145:B145"/>
    <mergeCell ref="H145:I145"/>
    <mergeCell ref="A140:I140"/>
    <mergeCell ref="A141:B141"/>
    <mergeCell ref="D141:E141"/>
    <mergeCell ref="H141:I141"/>
    <mergeCell ref="A142:B142"/>
    <mergeCell ref="D142:E142"/>
    <mergeCell ref="H142:I142"/>
    <mergeCell ref="B134:G134"/>
    <mergeCell ref="B135:G135"/>
    <mergeCell ref="B136:G136"/>
    <mergeCell ref="A137:G137"/>
    <mergeCell ref="B138:I138"/>
    <mergeCell ref="B139:I139"/>
    <mergeCell ref="A126:B126"/>
    <mergeCell ref="A128:G128"/>
    <mergeCell ref="A130:I130"/>
    <mergeCell ref="B131:G131"/>
    <mergeCell ref="B132:G132"/>
    <mergeCell ref="B133:G133"/>
    <mergeCell ref="A118:G118"/>
    <mergeCell ref="B120:G120"/>
    <mergeCell ref="B121:G121"/>
    <mergeCell ref="A122:G122"/>
    <mergeCell ref="A124:E124"/>
    <mergeCell ref="A125:B125"/>
    <mergeCell ref="A112:B112"/>
    <mergeCell ref="A113:B113"/>
    <mergeCell ref="B114:I114"/>
    <mergeCell ref="B115:G115"/>
    <mergeCell ref="B116:G116"/>
    <mergeCell ref="B117:G117"/>
    <mergeCell ref="B105:G105"/>
    <mergeCell ref="B106:G106"/>
    <mergeCell ref="B107:G107"/>
    <mergeCell ref="A108:G108"/>
    <mergeCell ref="B109:I109"/>
    <mergeCell ref="A111:E111"/>
    <mergeCell ref="A98:G98"/>
    <mergeCell ref="A100:I100"/>
    <mergeCell ref="B101:G101"/>
    <mergeCell ref="B102:G102"/>
    <mergeCell ref="B103:G103"/>
    <mergeCell ref="B104:G104"/>
    <mergeCell ref="A90:I90"/>
    <mergeCell ref="A91:B91"/>
    <mergeCell ref="A92:B92"/>
    <mergeCell ref="A94:I94"/>
    <mergeCell ref="A95:B95"/>
    <mergeCell ref="A96:B96"/>
    <mergeCell ref="B83:G83"/>
    <mergeCell ref="A84:G84"/>
    <mergeCell ref="B85:G85"/>
    <mergeCell ref="A86:I86"/>
    <mergeCell ref="A87:B87"/>
    <mergeCell ref="A88:B88"/>
    <mergeCell ref="A76:G76"/>
    <mergeCell ref="B78:G78"/>
    <mergeCell ref="B79:G79"/>
    <mergeCell ref="B80:G80"/>
    <mergeCell ref="B81:G81"/>
    <mergeCell ref="B82:G82"/>
    <mergeCell ref="B68:G68"/>
    <mergeCell ref="B69:G69"/>
    <mergeCell ref="A70:G70"/>
    <mergeCell ref="B72:G72"/>
    <mergeCell ref="B73:G73"/>
    <mergeCell ref="A74:G74"/>
    <mergeCell ref="B62:G62"/>
    <mergeCell ref="A63:G63"/>
    <mergeCell ref="B64:I64"/>
    <mergeCell ref="B65:I65"/>
    <mergeCell ref="B66:G66"/>
    <mergeCell ref="B67:G67"/>
    <mergeCell ref="B56:G56"/>
    <mergeCell ref="B57:G57"/>
    <mergeCell ref="B58:G58"/>
    <mergeCell ref="B59:G59"/>
    <mergeCell ref="B60:G60"/>
    <mergeCell ref="B61:G61"/>
    <mergeCell ref="B50:G50"/>
    <mergeCell ref="A51:G51"/>
    <mergeCell ref="A52:I52"/>
    <mergeCell ref="A53:I53"/>
    <mergeCell ref="B54:G54"/>
    <mergeCell ref="B55:G55"/>
    <mergeCell ref="B44:G44"/>
    <mergeCell ref="B45:G45"/>
    <mergeCell ref="B46:G46"/>
    <mergeCell ref="B47:G47"/>
    <mergeCell ref="B48:G48"/>
    <mergeCell ref="B49:G49"/>
    <mergeCell ref="B37:G37"/>
    <mergeCell ref="B38:G38"/>
    <mergeCell ref="B39:G39"/>
    <mergeCell ref="A40:G40"/>
    <mergeCell ref="B42:G42"/>
    <mergeCell ref="B43:G43"/>
    <mergeCell ref="B31:G31"/>
    <mergeCell ref="B32:G32"/>
    <mergeCell ref="B33:G33"/>
    <mergeCell ref="B34:G34"/>
    <mergeCell ref="B35:G35"/>
    <mergeCell ref="B36:G36"/>
    <mergeCell ref="A23:F23"/>
    <mergeCell ref="A24:F25"/>
    <mergeCell ref="A26:F26"/>
    <mergeCell ref="A27:F27"/>
    <mergeCell ref="A29:I29"/>
    <mergeCell ref="B30:G30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L173"/>
  <sheetViews>
    <sheetView view="pageBreakPreview" topLeftCell="A105" zoomScale="145" zoomScaleNormal="130" zoomScaleSheetLayoutView="145" zoomScalePageLayoutView="130" workbookViewId="0">
      <selection activeCell="I122" sqref="A1:XFD1048576"/>
    </sheetView>
  </sheetViews>
  <sheetFormatPr defaultColWidth="9.140625" defaultRowHeight="11.25" x14ac:dyDescent="0.25"/>
  <cols>
    <col min="1" max="1" width="2.85546875" style="7" customWidth="1"/>
    <col min="2" max="4" width="11.28515625" style="7" customWidth="1"/>
    <col min="5" max="5" width="12.140625" style="7" customWidth="1"/>
    <col min="6" max="6" width="11.28515625" style="7" customWidth="1"/>
    <col min="7" max="7" width="18.85546875" style="7" customWidth="1"/>
    <col min="8" max="8" width="9.28515625" style="7" customWidth="1"/>
    <col min="9" max="9" width="11.7109375" style="7" customWidth="1"/>
    <col min="10" max="10" width="11.140625" style="8" customWidth="1"/>
    <col min="11" max="11" width="10" style="7" customWidth="1"/>
    <col min="12" max="12" width="9.140625" style="7"/>
    <col min="13" max="15" width="22.28515625" style="7" customWidth="1"/>
    <col min="16" max="16384" width="9.140625" style="7"/>
  </cols>
  <sheetData>
    <row r="1" spans="1:11" ht="27.75" customHeight="1" x14ac:dyDescent="0.25">
      <c r="A1" s="134" t="s">
        <v>0</v>
      </c>
      <c r="B1" s="134"/>
      <c r="C1" s="134"/>
      <c r="D1" s="134"/>
      <c r="E1" s="134"/>
      <c r="F1" s="134"/>
      <c r="G1" s="134"/>
      <c r="H1" s="134"/>
      <c r="I1" s="134"/>
      <c r="K1" s="9"/>
    </row>
    <row r="2" spans="1:11" ht="22.5" customHeight="1" x14ac:dyDescent="0.25">
      <c r="A2" s="134" t="s">
        <v>1</v>
      </c>
      <c r="B2" s="134"/>
      <c r="C2" s="135" t="s">
        <v>209</v>
      </c>
      <c r="D2" s="135"/>
      <c r="E2" s="136" t="s">
        <v>2</v>
      </c>
      <c r="F2" s="136"/>
      <c r="G2" s="136"/>
      <c r="H2" s="136"/>
      <c r="I2" s="136"/>
    </row>
    <row r="3" spans="1:11" ht="11.25" customHeight="1" x14ac:dyDescent="0.25">
      <c r="A3" s="134" t="s">
        <v>3</v>
      </c>
      <c r="B3" s="134"/>
      <c r="C3" s="10"/>
      <c r="D3" s="11"/>
      <c r="E3" s="12" t="s">
        <v>4</v>
      </c>
      <c r="F3" s="10"/>
      <c r="G3" s="11"/>
      <c r="H3" s="11"/>
      <c r="I3" s="11"/>
    </row>
    <row r="4" spans="1:11" ht="4.5" customHeight="1" x14ac:dyDescent="0.25"/>
    <row r="5" spans="1:11" ht="18.75" customHeight="1" x14ac:dyDescent="0.25">
      <c r="A5" s="120" t="s">
        <v>5</v>
      </c>
      <c r="B5" s="120"/>
      <c r="C5" s="120"/>
      <c r="D5" s="137" t="s">
        <v>221</v>
      </c>
      <c r="E5" s="137"/>
      <c r="F5" s="137"/>
      <c r="G5" s="138" t="str">
        <f>IF(D6="12x36","Regime de trabalho:","Quantidade de HORAS/MÊS")</f>
        <v>Quantidade de HORAS/MÊS</v>
      </c>
      <c r="H5" s="138"/>
      <c r="I5" s="139">
        <f>IF(D6="12x36",D6,5*D6)</f>
        <v>200</v>
      </c>
    </row>
    <row r="6" spans="1:11" ht="18.75" customHeight="1" x14ac:dyDescent="0.25">
      <c r="A6" s="120" t="str">
        <f>IF(D6="12x36","Regime de trabalho:","Regime de trabalho (horas semanais):")</f>
        <v>Regime de trabalho (horas semanais):</v>
      </c>
      <c r="B6" s="120"/>
      <c r="C6" s="120"/>
      <c r="D6" s="120">
        <v>40</v>
      </c>
      <c r="E6" s="120"/>
      <c r="F6" s="120"/>
      <c r="G6" s="138"/>
      <c r="H6" s="138"/>
      <c r="I6" s="139"/>
    </row>
    <row r="7" spans="1:11" ht="22.5" customHeight="1" x14ac:dyDescent="0.25">
      <c r="A7" s="120" t="s">
        <v>6</v>
      </c>
      <c r="B7" s="120"/>
      <c r="C7" s="120"/>
      <c r="D7" s="95" t="s">
        <v>222</v>
      </c>
      <c r="E7" s="95"/>
      <c r="F7" s="95"/>
      <c r="G7" s="131" t="s">
        <v>7</v>
      </c>
      <c r="H7" s="131"/>
      <c r="I7" s="133">
        <v>0.2</v>
      </c>
    </row>
    <row r="8" spans="1:11" ht="22.5" customHeight="1" x14ac:dyDescent="0.25">
      <c r="A8" s="120" t="s">
        <v>8</v>
      </c>
      <c r="B8" s="120"/>
      <c r="C8" s="120"/>
      <c r="D8" s="95" t="s">
        <v>222</v>
      </c>
      <c r="E8" s="95"/>
      <c r="F8" s="95"/>
      <c r="G8" s="131"/>
      <c r="H8" s="131"/>
      <c r="I8" s="133"/>
    </row>
    <row r="9" spans="1:11" ht="24.75" customHeight="1" x14ac:dyDescent="0.25">
      <c r="A9" s="120" t="s">
        <v>9</v>
      </c>
      <c r="B9" s="120"/>
      <c r="C9" s="120"/>
      <c r="D9" s="120" t="s">
        <v>211</v>
      </c>
      <c r="E9" s="120"/>
      <c r="F9" s="120"/>
      <c r="G9" s="131" t="s">
        <v>10</v>
      </c>
      <c r="H9" s="131"/>
      <c r="I9" s="3" t="s">
        <v>11</v>
      </c>
    </row>
    <row r="10" spans="1:11" ht="32.25" customHeight="1" x14ac:dyDescent="0.25">
      <c r="A10" s="132" t="s">
        <v>12</v>
      </c>
      <c r="B10" s="132"/>
      <c r="C10" s="132"/>
      <c r="D10" s="132"/>
      <c r="E10" s="132"/>
      <c r="F10" s="132"/>
      <c r="G10" s="4" t="s">
        <v>13</v>
      </c>
      <c r="H10" s="1">
        <v>220</v>
      </c>
      <c r="I10" s="13">
        <v>1741.66</v>
      </c>
    </row>
    <row r="11" spans="1:11" ht="11.25" customHeight="1" x14ac:dyDescent="0.25">
      <c r="A11" s="110" t="s">
        <v>14</v>
      </c>
      <c r="B11" s="110"/>
      <c r="C11" s="110"/>
      <c r="D11" s="110"/>
      <c r="E11" s="110"/>
      <c r="F11" s="110"/>
      <c r="G11" s="1" t="str">
        <f>D9</f>
        <v>Araricá/RS</v>
      </c>
      <c r="H11" s="1" t="s">
        <v>15</v>
      </c>
      <c r="I11" s="14">
        <v>0.02</v>
      </c>
    </row>
    <row r="12" spans="1:11" ht="15" customHeight="1" x14ac:dyDescent="0.25">
      <c r="A12" s="110" t="s">
        <v>16</v>
      </c>
      <c r="B12" s="110"/>
      <c r="C12" s="110"/>
      <c r="D12" s="110"/>
      <c r="E12" s="110"/>
      <c r="F12" s="110"/>
      <c r="G12" s="129" t="s">
        <v>17</v>
      </c>
      <c r="H12" s="1" t="s">
        <v>18</v>
      </c>
      <c r="I12" s="13"/>
    </row>
    <row r="13" spans="1:11" x14ac:dyDescent="0.25">
      <c r="A13" s="110"/>
      <c r="B13" s="110"/>
      <c r="C13" s="110"/>
      <c r="D13" s="110"/>
      <c r="E13" s="110"/>
      <c r="F13" s="110"/>
      <c r="G13" s="129"/>
      <c r="H13" s="1" t="s">
        <v>19</v>
      </c>
      <c r="I13" s="15">
        <v>22</v>
      </c>
    </row>
    <row r="14" spans="1:11" x14ac:dyDescent="0.25">
      <c r="A14" s="110"/>
      <c r="B14" s="110"/>
      <c r="C14" s="110"/>
      <c r="D14" s="110"/>
      <c r="E14" s="110"/>
      <c r="F14" s="110"/>
      <c r="G14" s="129"/>
      <c r="H14" s="1" t="s">
        <v>20</v>
      </c>
      <c r="I14" s="3"/>
    </row>
    <row r="15" spans="1:11" ht="11.25" customHeight="1" x14ac:dyDescent="0.25">
      <c r="A15" s="110" t="s">
        <v>21</v>
      </c>
      <c r="B15" s="110"/>
      <c r="C15" s="110"/>
      <c r="D15" s="110"/>
      <c r="E15" s="110"/>
      <c r="F15" s="110"/>
      <c r="G15" s="129" t="s">
        <v>17</v>
      </c>
      <c r="H15" s="1" t="s">
        <v>18</v>
      </c>
      <c r="I15" s="13">
        <v>23.68</v>
      </c>
    </row>
    <row r="16" spans="1:11" ht="11.25" customHeight="1" x14ac:dyDescent="0.25">
      <c r="A16" s="110"/>
      <c r="B16" s="110"/>
      <c r="C16" s="110"/>
      <c r="D16" s="110"/>
      <c r="E16" s="110"/>
      <c r="F16" s="110"/>
      <c r="G16" s="129"/>
      <c r="H16" s="1" t="s">
        <v>19</v>
      </c>
      <c r="I16" s="15">
        <v>22</v>
      </c>
    </row>
    <row r="17" spans="1:9" x14ac:dyDescent="0.25">
      <c r="A17" s="110"/>
      <c r="B17" s="110"/>
      <c r="C17" s="110"/>
      <c r="D17" s="110"/>
      <c r="E17" s="110"/>
      <c r="F17" s="110"/>
      <c r="G17" s="129"/>
      <c r="H17" s="1" t="s">
        <v>20</v>
      </c>
      <c r="I17" s="3">
        <v>0.19</v>
      </c>
    </row>
    <row r="18" spans="1:9" ht="11.25" customHeight="1" x14ac:dyDescent="0.25">
      <c r="A18" s="110" t="s">
        <v>223</v>
      </c>
      <c r="B18" s="110"/>
      <c r="C18" s="110"/>
      <c r="D18" s="110"/>
      <c r="E18" s="110"/>
      <c r="F18" s="110"/>
      <c r="G18" s="129" t="s">
        <v>17</v>
      </c>
      <c r="H18" s="1" t="s">
        <v>18</v>
      </c>
      <c r="I18" s="13"/>
    </row>
    <row r="19" spans="1:9" x14ac:dyDescent="0.25">
      <c r="A19" s="110"/>
      <c r="B19" s="110"/>
      <c r="C19" s="110"/>
      <c r="D19" s="110"/>
      <c r="E19" s="110"/>
      <c r="F19" s="110"/>
      <c r="G19" s="129"/>
      <c r="H19" s="1" t="s">
        <v>191</v>
      </c>
      <c r="I19" s="15">
        <v>1</v>
      </c>
    </row>
    <row r="20" spans="1:9" x14ac:dyDescent="0.25">
      <c r="A20" s="110"/>
      <c r="B20" s="110"/>
      <c r="C20" s="110"/>
      <c r="D20" s="110"/>
      <c r="E20" s="110"/>
      <c r="F20" s="110"/>
      <c r="G20" s="129"/>
      <c r="H20" s="1" t="s">
        <v>20</v>
      </c>
      <c r="I20" s="3"/>
    </row>
    <row r="21" spans="1:9" ht="36" customHeight="1" x14ac:dyDescent="0.25">
      <c r="A21" s="130" t="s">
        <v>186</v>
      </c>
      <c r="B21" s="130"/>
      <c r="C21" s="130"/>
      <c r="D21" s="130"/>
      <c r="E21" s="130"/>
      <c r="F21" s="130"/>
      <c r="G21" s="5" t="s">
        <v>17</v>
      </c>
      <c r="H21" s="5" t="s">
        <v>23</v>
      </c>
      <c r="I21" s="16"/>
    </row>
    <row r="22" spans="1:9" ht="22.5" customHeight="1" x14ac:dyDescent="0.25">
      <c r="A22" s="109" t="s">
        <v>216</v>
      </c>
      <c r="B22" s="109"/>
      <c r="C22" s="109"/>
      <c r="D22" s="109"/>
      <c r="E22" s="109"/>
      <c r="F22" s="109"/>
      <c r="G22" s="5"/>
      <c r="H22" s="5" t="s">
        <v>25</v>
      </c>
      <c r="I22" s="18" t="s">
        <v>11</v>
      </c>
    </row>
    <row r="23" spans="1:9" ht="34.5" customHeight="1" x14ac:dyDescent="0.25">
      <c r="A23" s="109" t="s">
        <v>26</v>
      </c>
      <c r="B23" s="109"/>
      <c r="C23" s="109"/>
      <c r="D23" s="109"/>
      <c r="E23" s="109"/>
      <c r="F23" s="109"/>
      <c r="G23" s="1" t="s">
        <v>214</v>
      </c>
      <c r="H23" s="1" t="s">
        <v>27</v>
      </c>
      <c r="I23" s="13">
        <v>1610.13</v>
      </c>
    </row>
    <row r="24" spans="1:9" ht="15" customHeight="1" x14ac:dyDescent="0.25">
      <c r="A24" s="109" t="s">
        <v>28</v>
      </c>
      <c r="B24" s="109"/>
      <c r="C24" s="109"/>
      <c r="D24" s="109"/>
      <c r="E24" s="109"/>
      <c r="F24" s="109"/>
      <c r="G24" s="5"/>
      <c r="H24" s="19" t="s">
        <v>29</v>
      </c>
      <c r="I24" s="20" t="s">
        <v>11</v>
      </c>
    </row>
    <row r="25" spans="1:9" ht="15" customHeight="1" x14ac:dyDescent="0.25">
      <c r="A25" s="109"/>
      <c r="B25" s="109"/>
      <c r="C25" s="109"/>
      <c r="D25" s="109"/>
      <c r="E25" s="109"/>
      <c r="F25" s="109"/>
      <c r="G25" s="5"/>
      <c r="H25" s="21" t="s">
        <v>30</v>
      </c>
      <c r="I25" s="3" t="s">
        <v>11</v>
      </c>
    </row>
    <row r="26" spans="1:9" ht="26.25" customHeight="1" x14ac:dyDescent="0.25">
      <c r="A26" s="109" t="s">
        <v>31</v>
      </c>
      <c r="B26" s="109"/>
      <c r="C26" s="109"/>
      <c r="D26" s="109"/>
      <c r="E26" s="109"/>
      <c r="F26" s="109"/>
      <c r="G26" s="5"/>
      <c r="H26" s="1" t="s">
        <v>29</v>
      </c>
      <c r="I26" s="20" t="s">
        <v>11</v>
      </c>
    </row>
    <row r="27" spans="1:9" ht="35.25" customHeight="1" x14ac:dyDescent="0.25">
      <c r="A27" s="109" t="s">
        <v>32</v>
      </c>
      <c r="B27" s="109"/>
      <c r="C27" s="109"/>
      <c r="D27" s="109"/>
      <c r="E27" s="109"/>
      <c r="F27" s="109"/>
      <c r="G27" s="1"/>
      <c r="H27" s="4" t="s">
        <v>25</v>
      </c>
      <c r="I27" s="3">
        <v>0.1</v>
      </c>
    </row>
    <row r="28" spans="1:9" ht="4.5" customHeight="1" x14ac:dyDescent="0.25"/>
    <row r="29" spans="1:9" ht="17.25" customHeight="1" x14ac:dyDescent="0.25">
      <c r="A29" s="94" t="s">
        <v>33</v>
      </c>
      <c r="B29" s="94"/>
      <c r="C29" s="94"/>
      <c r="D29" s="94"/>
      <c r="E29" s="94"/>
      <c r="F29" s="94"/>
      <c r="G29" s="94"/>
      <c r="H29" s="94"/>
      <c r="I29" s="94"/>
    </row>
    <row r="30" spans="1:9" ht="33.75" customHeight="1" x14ac:dyDescent="0.25">
      <c r="A30" s="22" t="s">
        <v>34</v>
      </c>
      <c r="B30" s="116" t="s">
        <v>35</v>
      </c>
      <c r="C30" s="116"/>
      <c r="D30" s="116"/>
      <c r="E30" s="116"/>
      <c r="F30" s="116"/>
      <c r="G30" s="116"/>
      <c r="H30" s="22" t="s">
        <v>36</v>
      </c>
      <c r="I30" s="22" t="s">
        <v>37</v>
      </c>
    </row>
    <row r="31" spans="1:9" ht="15" customHeight="1" x14ac:dyDescent="0.25">
      <c r="A31" s="17">
        <v>1</v>
      </c>
      <c r="B31" s="95" t="s">
        <v>38</v>
      </c>
      <c r="C31" s="95"/>
      <c r="D31" s="95"/>
      <c r="E31" s="95"/>
      <c r="F31" s="95"/>
      <c r="G31" s="95"/>
      <c r="H31" s="23">
        <f t="shared" ref="H31:H39" si="0">I31/$I$40</f>
        <v>0.83098882259295648</v>
      </c>
      <c r="I31" s="24">
        <f>IF(D6="12x36",I10,I10/H10*I5)</f>
        <v>1583.3272727272729</v>
      </c>
    </row>
    <row r="32" spans="1:9" ht="15" customHeight="1" x14ac:dyDescent="0.25">
      <c r="A32" s="17">
        <f t="shared" ref="A32:A39" si="1">A31+1</f>
        <v>2</v>
      </c>
      <c r="B32" s="95" t="s">
        <v>39</v>
      </c>
      <c r="C32" s="95"/>
      <c r="D32" s="95"/>
      <c r="E32" s="95"/>
      <c r="F32" s="95"/>
      <c r="G32" s="95"/>
      <c r="H32" s="23">
        <f t="shared" si="0"/>
        <v>0</v>
      </c>
      <c r="I32" s="24">
        <f>IF(I9=30%,I31*I9,0)</f>
        <v>0</v>
      </c>
    </row>
    <row r="33" spans="1:10" ht="15" customHeight="1" x14ac:dyDescent="0.25">
      <c r="A33" s="17">
        <f t="shared" si="1"/>
        <v>3</v>
      </c>
      <c r="B33" s="95" t="s">
        <v>40</v>
      </c>
      <c r="C33" s="95"/>
      <c r="D33" s="95"/>
      <c r="E33" s="95"/>
      <c r="F33" s="95"/>
      <c r="G33" s="95"/>
      <c r="H33" s="23">
        <f t="shared" si="0"/>
        <v>0</v>
      </c>
      <c r="I33" s="24">
        <f>IF(I7=10%,I23*I7,0)</f>
        <v>0</v>
      </c>
    </row>
    <row r="34" spans="1:10" ht="15" customHeight="1" x14ac:dyDescent="0.25">
      <c r="A34" s="17">
        <f t="shared" si="1"/>
        <v>4</v>
      </c>
      <c r="B34" s="95" t="s">
        <v>41</v>
      </c>
      <c r="C34" s="95"/>
      <c r="D34" s="95"/>
      <c r="E34" s="95"/>
      <c r="F34" s="95"/>
      <c r="G34" s="95"/>
      <c r="H34" s="23">
        <f t="shared" si="0"/>
        <v>0.16901117740704349</v>
      </c>
      <c r="I34" s="24">
        <f>IF(I7=20%,I23*I7,0)</f>
        <v>322.02600000000007</v>
      </c>
    </row>
    <row r="35" spans="1:10" ht="15" customHeight="1" x14ac:dyDescent="0.25">
      <c r="A35" s="17">
        <f t="shared" si="1"/>
        <v>5</v>
      </c>
      <c r="B35" s="95" t="s">
        <v>42</v>
      </c>
      <c r="C35" s="95"/>
      <c r="D35" s="95"/>
      <c r="E35" s="95"/>
      <c r="F35" s="95"/>
      <c r="G35" s="95"/>
      <c r="H35" s="23">
        <f t="shared" si="0"/>
        <v>0</v>
      </c>
      <c r="I35" s="24">
        <f>IF(I7=40%,I23*I7,0)</f>
        <v>0</v>
      </c>
    </row>
    <row r="36" spans="1:10" ht="15" customHeight="1" x14ac:dyDescent="0.25">
      <c r="A36" s="17">
        <f t="shared" si="1"/>
        <v>6</v>
      </c>
      <c r="B36" s="95" t="s">
        <v>184</v>
      </c>
      <c r="C36" s="95"/>
      <c r="D36" s="95"/>
      <c r="E36" s="95"/>
      <c r="F36" s="95"/>
      <c r="G36" s="95"/>
      <c r="H36" s="23">
        <f t="shared" si="0"/>
        <v>0</v>
      </c>
      <c r="I36" s="24">
        <f>IF(I22="Não aplicável",0,I31*I22)</f>
        <v>0</v>
      </c>
    </row>
    <row r="37" spans="1:10" ht="15" customHeight="1" x14ac:dyDescent="0.25">
      <c r="A37" s="17">
        <f t="shared" si="1"/>
        <v>7</v>
      </c>
      <c r="B37" s="95" t="s">
        <v>43</v>
      </c>
      <c r="C37" s="95"/>
      <c r="D37" s="95"/>
      <c r="E37" s="95"/>
      <c r="F37" s="95"/>
      <c r="G37" s="95"/>
      <c r="H37" s="23">
        <f t="shared" si="0"/>
        <v>0</v>
      </c>
      <c r="I37" s="24">
        <f>IF(I24="Não aplicável",0,(I31+I32+I33+I34+I35+I36+I39)/I5*I24*(1+I25))</f>
        <v>0</v>
      </c>
    </row>
    <row r="38" spans="1:10" ht="23.25" customHeight="1" x14ac:dyDescent="0.25">
      <c r="A38" s="17">
        <f t="shared" si="1"/>
        <v>8</v>
      </c>
      <c r="B38" s="95" t="s">
        <v>44</v>
      </c>
      <c r="C38" s="95"/>
      <c r="D38" s="95"/>
      <c r="E38" s="95"/>
      <c r="F38" s="95"/>
      <c r="G38" s="95"/>
      <c r="H38" s="23">
        <f t="shared" si="0"/>
        <v>0</v>
      </c>
      <c r="I38" s="24">
        <f>IF(I24="Não aplicável",0,I24/I13*5*(I10/H10*(1+I25)))</f>
        <v>0</v>
      </c>
    </row>
    <row r="39" spans="1:10" ht="15" customHeight="1" x14ac:dyDescent="0.25">
      <c r="A39" s="17">
        <f t="shared" si="1"/>
        <v>9</v>
      </c>
      <c r="B39" s="128" t="str">
        <f>IF(D6="12x36","Para postos 12x36 os feriados são considerados compensados, conforme parágrafo único, Art. 59-A da CLT","Outros")</f>
        <v>Outros</v>
      </c>
      <c r="C39" s="128"/>
      <c r="D39" s="128"/>
      <c r="E39" s="128"/>
      <c r="F39" s="128"/>
      <c r="G39" s="128"/>
      <c r="H39" s="23">
        <f t="shared" si="0"/>
        <v>0</v>
      </c>
      <c r="I39" s="24">
        <v>0</v>
      </c>
    </row>
    <row r="40" spans="1:10" s="28" customFormat="1" ht="15" customHeight="1" x14ac:dyDescent="0.25">
      <c r="A40" s="113" t="s">
        <v>45</v>
      </c>
      <c r="B40" s="113"/>
      <c r="C40" s="113"/>
      <c r="D40" s="113"/>
      <c r="E40" s="113"/>
      <c r="F40" s="113"/>
      <c r="G40" s="113"/>
      <c r="H40" s="25">
        <f>SUM(H31:H39)</f>
        <v>1</v>
      </c>
      <c r="I40" s="26">
        <f>SUM(I31:I39)</f>
        <v>1905.353272727273</v>
      </c>
      <c r="J40" s="27"/>
    </row>
    <row r="41" spans="1:10" ht="4.5" customHeight="1" x14ac:dyDescent="0.25"/>
    <row r="42" spans="1:10" ht="33.75" customHeight="1" x14ac:dyDescent="0.25">
      <c r="A42" s="22" t="s">
        <v>46</v>
      </c>
      <c r="B42" s="116" t="s">
        <v>47</v>
      </c>
      <c r="C42" s="116"/>
      <c r="D42" s="116"/>
      <c r="E42" s="116"/>
      <c r="F42" s="116"/>
      <c r="G42" s="116"/>
      <c r="H42" s="22" t="s">
        <v>36</v>
      </c>
      <c r="I42" s="22" t="s">
        <v>37</v>
      </c>
    </row>
    <row r="43" spans="1:10" ht="15" customHeight="1" x14ac:dyDescent="0.25">
      <c r="A43" s="17">
        <v>1</v>
      </c>
      <c r="B43" s="95" t="s">
        <v>48</v>
      </c>
      <c r="C43" s="95"/>
      <c r="D43" s="95"/>
      <c r="E43" s="95"/>
      <c r="F43" s="95"/>
      <c r="G43" s="95"/>
      <c r="H43" s="23">
        <v>0.2</v>
      </c>
      <c r="I43" s="24">
        <f t="shared" ref="I43:I50" si="2">$I$40*H43</f>
        <v>381.0706545454546</v>
      </c>
    </row>
    <row r="44" spans="1:10" ht="15" customHeight="1" x14ac:dyDescent="0.25">
      <c r="A44" s="17">
        <v>2</v>
      </c>
      <c r="B44" s="95" t="s">
        <v>49</v>
      </c>
      <c r="C44" s="95"/>
      <c r="D44" s="95"/>
      <c r="E44" s="95"/>
      <c r="F44" s="95"/>
      <c r="G44" s="95"/>
      <c r="H44" s="23">
        <v>1.4999999999999999E-2</v>
      </c>
      <c r="I44" s="24">
        <f t="shared" si="2"/>
        <v>28.580299090909094</v>
      </c>
    </row>
    <row r="45" spans="1:10" ht="15" customHeight="1" x14ac:dyDescent="0.25">
      <c r="A45" s="17">
        <v>3</v>
      </c>
      <c r="B45" s="95" t="s">
        <v>50</v>
      </c>
      <c r="C45" s="95"/>
      <c r="D45" s="95"/>
      <c r="E45" s="95"/>
      <c r="F45" s="95"/>
      <c r="G45" s="95"/>
      <c r="H45" s="23">
        <v>0.01</v>
      </c>
      <c r="I45" s="24">
        <f t="shared" si="2"/>
        <v>19.053532727272732</v>
      </c>
    </row>
    <row r="46" spans="1:10" ht="15" customHeight="1" x14ac:dyDescent="0.25">
      <c r="A46" s="17">
        <v>4</v>
      </c>
      <c r="B46" s="95" t="s">
        <v>51</v>
      </c>
      <c r="C46" s="95"/>
      <c r="D46" s="95"/>
      <c r="E46" s="95"/>
      <c r="F46" s="95"/>
      <c r="G46" s="95"/>
      <c r="H46" s="23">
        <v>2E-3</v>
      </c>
      <c r="I46" s="24">
        <f t="shared" si="2"/>
        <v>3.8107065454545461</v>
      </c>
    </row>
    <row r="47" spans="1:10" ht="15" customHeight="1" x14ac:dyDescent="0.25">
      <c r="A47" s="17">
        <v>5</v>
      </c>
      <c r="B47" s="95" t="s">
        <v>52</v>
      </c>
      <c r="C47" s="95"/>
      <c r="D47" s="95"/>
      <c r="E47" s="95"/>
      <c r="F47" s="95"/>
      <c r="G47" s="95"/>
      <c r="H47" s="23">
        <v>2.5000000000000001E-2</v>
      </c>
      <c r="I47" s="24">
        <f t="shared" si="2"/>
        <v>47.633831818181825</v>
      </c>
    </row>
    <row r="48" spans="1:10" ht="15" customHeight="1" x14ac:dyDescent="0.25">
      <c r="A48" s="17">
        <v>6</v>
      </c>
      <c r="B48" s="95" t="s">
        <v>53</v>
      </c>
      <c r="C48" s="95"/>
      <c r="D48" s="95"/>
      <c r="E48" s="95"/>
      <c r="F48" s="95"/>
      <c r="G48" s="95"/>
      <c r="H48" s="23">
        <v>0.08</v>
      </c>
      <c r="I48" s="24">
        <f t="shared" si="2"/>
        <v>152.42826181818185</v>
      </c>
    </row>
    <row r="49" spans="1:10" ht="15" customHeight="1" x14ac:dyDescent="0.25">
      <c r="A49" s="17">
        <v>7</v>
      </c>
      <c r="B49" s="95" t="s">
        <v>54</v>
      </c>
      <c r="C49" s="95"/>
      <c r="D49" s="95"/>
      <c r="E49" s="95"/>
      <c r="F49" s="95"/>
      <c r="G49" s="95"/>
      <c r="H49" s="23">
        <v>0.03</v>
      </c>
      <c r="I49" s="24">
        <f t="shared" si="2"/>
        <v>57.160598181818187</v>
      </c>
    </row>
    <row r="50" spans="1:10" ht="15" customHeight="1" x14ac:dyDescent="0.25">
      <c r="A50" s="17">
        <v>8</v>
      </c>
      <c r="B50" s="95" t="s">
        <v>55</v>
      </c>
      <c r="C50" s="95"/>
      <c r="D50" s="95"/>
      <c r="E50" s="95"/>
      <c r="F50" s="95"/>
      <c r="G50" s="95"/>
      <c r="H50" s="23">
        <v>6.0000000000000001E-3</v>
      </c>
      <c r="I50" s="24">
        <f t="shared" si="2"/>
        <v>11.432119636363637</v>
      </c>
    </row>
    <row r="51" spans="1:10" s="28" customFormat="1" ht="15" customHeight="1" x14ac:dyDescent="0.25">
      <c r="A51" s="113" t="s">
        <v>56</v>
      </c>
      <c r="B51" s="113"/>
      <c r="C51" s="113"/>
      <c r="D51" s="113"/>
      <c r="E51" s="113"/>
      <c r="F51" s="113"/>
      <c r="G51" s="113"/>
      <c r="H51" s="25">
        <f>SUM(H43:H50)</f>
        <v>0.3680000000000001</v>
      </c>
      <c r="I51" s="26">
        <f>SUM(I43:I50)</f>
        <v>701.17000436363639</v>
      </c>
      <c r="J51" s="27"/>
    </row>
    <row r="52" spans="1:10" ht="15" customHeight="1" x14ac:dyDescent="0.25">
      <c r="A52" s="123" t="s">
        <v>57</v>
      </c>
      <c r="B52" s="123"/>
      <c r="C52" s="123"/>
      <c r="D52" s="123"/>
      <c r="E52" s="123"/>
      <c r="F52" s="123"/>
      <c r="G52" s="123"/>
      <c r="H52" s="123"/>
      <c r="I52" s="123"/>
    </row>
    <row r="53" spans="1:10" ht="30.75" customHeight="1" x14ac:dyDescent="0.25">
      <c r="A53" s="127" t="s">
        <v>58</v>
      </c>
      <c r="B53" s="127"/>
      <c r="C53" s="127"/>
      <c r="D53" s="127"/>
      <c r="E53" s="127"/>
      <c r="F53" s="127"/>
      <c r="G53" s="127"/>
      <c r="H53" s="127"/>
      <c r="I53" s="127"/>
    </row>
    <row r="54" spans="1:10" ht="33.75" customHeight="1" x14ac:dyDescent="0.25">
      <c r="A54" s="22" t="s">
        <v>59</v>
      </c>
      <c r="B54" s="116" t="s">
        <v>60</v>
      </c>
      <c r="C54" s="116"/>
      <c r="D54" s="116"/>
      <c r="E54" s="116"/>
      <c r="F54" s="116"/>
      <c r="G54" s="116"/>
      <c r="H54" s="22" t="s">
        <v>36</v>
      </c>
      <c r="I54" s="22" t="s">
        <v>37</v>
      </c>
    </row>
    <row r="55" spans="1:10" ht="15" customHeight="1" x14ac:dyDescent="0.25">
      <c r="A55" s="17">
        <v>1</v>
      </c>
      <c r="B55" s="95" t="s">
        <v>61</v>
      </c>
      <c r="C55" s="95"/>
      <c r="D55" s="95"/>
      <c r="E55" s="95"/>
      <c r="F55" s="95"/>
      <c r="G55" s="95"/>
      <c r="H55" s="23">
        <v>0.119314</v>
      </c>
      <c r="I55" s="24">
        <f t="shared" ref="I55:I62" si="3">$I$40*H55</f>
        <v>227.33532038218186</v>
      </c>
    </row>
    <row r="56" spans="1:10" ht="15" customHeight="1" x14ac:dyDescent="0.25">
      <c r="A56" s="17">
        <v>2</v>
      </c>
      <c r="B56" s="95" t="s">
        <v>62</v>
      </c>
      <c r="C56" s="95"/>
      <c r="D56" s="95"/>
      <c r="E56" s="95"/>
      <c r="F56" s="95"/>
      <c r="G56" s="95"/>
      <c r="H56" s="23">
        <v>2.0479000000000001E-2</v>
      </c>
      <c r="I56" s="24">
        <f t="shared" si="3"/>
        <v>39.019729672181825</v>
      </c>
    </row>
    <row r="57" spans="1:10" ht="15" customHeight="1" x14ac:dyDescent="0.25">
      <c r="A57" s="17">
        <v>3</v>
      </c>
      <c r="B57" s="95" t="s">
        <v>63</v>
      </c>
      <c r="C57" s="95"/>
      <c r="D57" s="95"/>
      <c r="E57" s="95"/>
      <c r="F57" s="95"/>
      <c r="G57" s="95"/>
      <c r="H57" s="23">
        <v>1.2123E-2</v>
      </c>
      <c r="I57" s="24">
        <f t="shared" si="3"/>
        <v>23.098597725272729</v>
      </c>
    </row>
    <row r="58" spans="1:10" ht="15" customHeight="1" x14ac:dyDescent="0.25">
      <c r="A58" s="17">
        <v>4</v>
      </c>
      <c r="B58" s="95" t="s">
        <v>64</v>
      </c>
      <c r="C58" s="95"/>
      <c r="D58" s="95"/>
      <c r="E58" s="95"/>
      <c r="F58" s="95"/>
      <c r="G58" s="95"/>
      <c r="H58" s="23">
        <v>1.1436E-2</v>
      </c>
      <c r="I58" s="24">
        <f t="shared" si="3"/>
        <v>21.789620026909095</v>
      </c>
    </row>
    <row r="59" spans="1:10" ht="15" customHeight="1" x14ac:dyDescent="0.25">
      <c r="A59" s="17">
        <v>5</v>
      </c>
      <c r="B59" s="95" t="s">
        <v>65</v>
      </c>
      <c r="C59" s="95"/>
      <c r="D59" s="95"/>
      <c r="E59" s="95"/>
      <c r="F59" s="95"/>
      <c r="G59" s="95"/>
      <c r="H59" s="23">
        <v>1.74E-4</v>
      </c>
      <c r="I59" s="24">
        <f t="shared" si="3"/>
        <v>0.33153146945454548</v>
      </c>
    </row>
    <row r="60" spans="1:10" ht="15" customHeight="1" x14ac:dyDescent="0.25">
      <c r="A60" s="17">
        <v>6</v>
      </c>
      <c r="B60" s="95" t="s">
        <v>66</v>
      </c>
      <c r="C60" s="95"/>
      <c r="D60" s="95"/>
      <c r="E60" s="95"/>
      <c r="F60" s="95"/>
      <c r="G60" s="95"/>
      <c r="H60" s="23">
        <v>4.4200000000000001E-4</v>
      </c>
      <c r="I60" s="24">
        <f t="shared" si="3"/>
        <v>0.84216614654545463</v>
      </c>
    </row>
    <row r="61" spans="1:10" ht="15" customHeight="1" x14ac:dyDescent="0.25">
      <c r="A61" s="17">
        <v>7</v>
      </c>
      <c r="B61" s="95" t="s">
        <v>67</v>
      </c>
      <c r="C61" s="95"/>
      <c r="D61" s="95"/>
      <c r="E61" s="95"/>
      <c r="F61" s="95"/>
      <c r="G61" s="95"/>
      <c r="H61" s="23">
        <v>1.85E-4</v>
      </c>
      <c r="I61" s="24">
        <f t="shared" si="3"/>
        <v>0.35249035545454549</v>
      </c>
    </row>
    <row r="62" spans="1:10" ht="15" customHeight="1" x14ac:dyDescent="0.25">
      <c r="A62" s="17">
        <v>8</v>
      </c>
      <c r="B62" s="95" t="s">
        <v>68</v>
      </c>
      <c r="C62" s="95"/>
      <c r="D62" s="95"/>
      <c r="E62" s="95"/>
      <c r="F62" s="95"/>
      <c r="G62" s="95"/>
      <c r="H62" s="23">
        <v>9.0789999999999996E-2</v>
      </c>
      <c r="I62" s="24">
        <f t="shared" si="3"/>
        <v>172.98702363090911</v>
      </c>
    </row>
    <row r="63" spans="1:10" s="28" customFormat="1" ht="15" customHeight="1" x14ac:dyDescent="0.25">
      <c r="A63" s="113" t="s">
        <v>69</v>
      </c>
      <c r="B63" s="113"/>
      <c r="C63" s="113"/>
      <c r="D63" s="113"/>
      <c r="E63" s="113"/>
      <c r="F63" s="113"/>
      <c r="G63" s="113"/>
      <c r="H63" s="25">
        <f>SUM(H55:H62)</f>
        <v>0.25494299999999998</v>
      </c>
      <c r="I63" s="26">
        <f>SUM(I55:I62)</f>
        <v>485.75647940890923</v>
      </c>
      <c r="J63" s="27"/>
    </row>
    <row r="64" spans="1:10" ht="11.25" customHeight="1" x14ac:dyDescent="0.25">
      <c r="A64" s="29" t="s">
        <v>70</v>
      </c>
      <c r="B64" s="114" t="s">
        <v>71</v>
      </c>
      <c r="C64" s="114"/>
      <c r="D64" s="114"/>
      <c r="E64" s="114"/>
      <c r="F64" s="114"/>
      <c r="G64" s="114"/>
      <c r="H64" s="114"/>
      <c r="I64" s="114"/>
    </row>
    <row r="65" spans="1:11" ht="15" customHeight="1" x14ac:dyDescent="0.25">
      <c r="A65" s="29" t="s">
        <v>72</v>
      </c>
      <c r="B65" s="126" t="s">
        <v>73</v>
      </c>
      <c r="C65" s="126"/>
      <c r="D65" s="126"/>
      <c r="E65" s="126"/>
      <c r="F65" s="126"/>
      <c r="G65" s="126"/>
      <c r="H65" s="126"/>
      <c r="I65" s="126"/>
    </row>
    <row r="66" spans="1:11" ht="33.75" customHeight="1" x14ac:dyDescent="0.25">
      <c r="A66" s="22" t="s">
        <v>74</v>
      </c>
      <c r="B66" s="116" t="s">
        <v>75</v>
      </c>
      <c r="C66" s="116"/>
      <c r="D66" s="116"/>
      <c r="E66" s="116"/>
      <c r="F66" s="116"/>
      <c r="G66" s="116"/>
      <c r="H66" s="22" t="s">
        <v>36</v>
      </c>
      <c r="I66" s="22" t="s">
        <v>37</v>
      </c>
    </row>
    <row r="67" spans="1:11" ht="15" customHeight="1" x14ac:dyDescent="0.25">
      <c r="A67" s="17">
        <v>1</v>
      </c>
      <c r="B67" s="95" t="s">
        <v>76</v>
      </c>
      <c r="C67" s="95"/>
      <c r="D67" s="95"/>
      <c r="E67" s="95"/>
      <c r="F67" s="95"/>
      <c r="G67" s="95"/>
      <c r="H67" s="23">
        <v>2.3626999999999999E-2</v>
      </c>
      <c r="I67" s="24">
        <f>$I$40*H67</f>
        <v>45.017781774727275</v>
      </c>
    </row>
    <row r="68" spans="1:11" ht="15" customHeight="1" x14ac:dyDescent="0.25">
      <c r="A68" s="17">
        <v>2</v>
      </c>
      <c r="B68" s="95" t="s">
        <v>77</v>
      </c>
      <c r="C68" s="95"/>
      <c r="D68" s="95"/>
      <c r="E68" s="95"/>
      <c r="F68" s="95"/>
      <c r="G68" s="95"/>
      <c r="H68" s="23">
        <v>1.717E-3</v>
      </c>
      <c r="I68" s="24">
        <f>$I$40*H68</f>
        <v>3.2714915692727278</v>
      </c>
    </row>
    <row r="69" spans="1:11" ht="15" customHeight="1" x14ac:dyDescent="0.25">
      <c r="A69" s="17">
        <v>3</v>
      </c>
      <c r="B69" s="95" t="s">
        <v>78</v>
      </c>
      <c r="C69" s="95"/>
      <c r="D69" s="95"/>
      <c r="E69" s="95"/>
      <c r="F69" s="95"/>
      <c r="G69" s="95"/>
      <c r="H69" s="23">
        <v>9.4509999999999993E-3</v>
      </c>
      <c r="I69" s="24">
        <f>$I$40*H69</f>
        <v>18.007493780545456</v>
      </c>
    </row>
    <row r="70" spans="1:11" s="28" customFormat="1" ht="15" customHeight="1" x14ac:dyDescent="0.25">
      <c r="A70" s="113" t="s">
        <v>79</v>
      </c>
      <c r="B70" s="113"/>
      <c r="C70" s="113"/>
      <c r="D70" s="113"/>
      <c r="E70" s="113"/>
      <c r="F70" s="113"/>
      <c r="G70" s="113"/>
      <c r="H70" s="25">
        <f>SUM(H67:H69)</f>
        <v>3.4795E-2</v>
      </c>
      <c r="I70" s="26">
        <f>SUM(I67:I69)</f>
        <v>66.296767124545454</v>
      </c>
      <c r="J70" s="27"/>
    </row>
    <row r="71" spans="1:11" ht="4.5" customHeight="1" x14ac:dyDescent="0.25"/>
    <row r="72" spans="1:11" ht="33.75" customHeight="1" x14ac:dyDescent="0.25">
      <c r="A72" s="22" t="s">
        <v>80</v>
      </c>
      <c r="B72" s="116" t="s">
        <v>81</v>
      </c>
      <c r="C72" s="116"/>
      <c r="D72" s="116"/>
      <c r="E72" s="116"/>
      <c r="F72" s="116"/>
      <c r="G72" s="116"/>
      <c r="H72" s="22" t="s">
        <v>36</v>
      </c>
      <c r="I72" s="22" t="s">
        <v>37</v>
      </c>
    </row>
    <row r="73" spans="1:11" ht="15" customHeight="1" x14ac:dyDescent="0.25">
      <c r="A73" s="17">
        <v>1</v>
      </c>
      <c r="B73" s="95" t="s">
        <v>82</v>
      </c>
      <c r="C73" s="95"/>
      <c r="D73" s="95"/>
      <c r="E73" s="95"/>
      <c r="F73" s="95"/>
      <c r="G73" s="95"/>
      <c r="H73" s="23">
        <f>(H51*H63)</f>
        <v>9.3819024000000015E-2</v>
      </c>
      <c r="I73" s="24">
        <f>$I$40*H73</f>
        <v>178.7583844224786</v>
      </c>
    </row>
    <row r="74" spans="1:11" s="28" customFormat="1" ht="15" customHeight="1" x14ac:dyDescent="0.25">
      <c r="A74" s="113" t="s">
        <v>83</v>
      </c>
      <c r="B74" s="113"/>
      <c r="C74" s="113"/>
      <c r="D74" s="113"/>
      <c r="E74" s="113"/>
      <c r="F74" s="113"/>
      <c r="G74" s="113"/>
      <c r="H74" s="25">
        <f>SUM(H73:H73)</f>
        <v>9.3819024000000015E-2</v>
      </c>
      <c r="I74" s="26">
        <f>I73</f>
        <v>178.7583844224786</v>
      </c>
      <c r="J74" s="27"/>
      <c r="K74" s="30"/>
    </row>
    <row r="75" spans="1:11" ht="4.5" customHeight="1" x14ac:dyDescent="0.25">
      <c r="J75" s="31"/>
    </row>
    <row r="76" spans="1:11" s="28" customFormat="1" ht="12" customHeight="1" x14ac:dyDescent="0.25">
      <c r="A76" s="125" t="s">
        <v>84</v>
      </c>
      <c r="B76" s="125"/>
      <c r="C76" s="125"/>
      <c r="D76" s="125"/>
      <c r="E76" s="125"/>
      <c r="F76" s="125"/>
      <c r="G76" s="125"/>
      <c r="H76" s="32">
        <f>H51+H63+H70+H74</f>
        <v>0.75155702400000002</v>
      </c>
      <c r="I76" s="33">
        <f>I51+I63+I70+I74</f>
        <v>1431.9816353195697</v>
      </c>
      <c r="J76" s="27"/>
    </row>
    <row r="77" spans="1:11" ht="4.5" customHeight="1" x14ac:dyDescent="0.25"/>
    <row r="78" spans="1:11" ht="33.75" customHeight="1" x14ac:dyDescent="0.25">
      <c r="A78" s="22" t="s">
        <v>85</v>
      </c>
      <c r="B78" s="116" t="s">
        <v>86</v>
      </c>
      <c r="C78" s="116"/>
      <c r="D78" s="116"/>
      <c r="E78" s="116"/>
      <c r="F78" s="116"/>
      <c r="G78" s="116"/>
      <c r="H78" s="22" t="s">
        <v>36</v>
      </c>
      <c r="I78" s="22" t="s">
        <v>37</v>
      </c>
    </row>
    <row r="79" spans="1:11" ht="15" customHeight="1" x14ac:dyDescent="0.25">
      <c r="A79" s="17">
        <v>1</v>
      </c>
      <c r="B79" s="95" t="s">
        <v>21</v>
      </c>
      <c r="C79" s="95"/>
      <c r="D79" s="95"/>
      <c r="E79" s="95"/>
      <c r="F79" s="95"/>
      <c r="G79" s="95"/>
      <c r="H79" s="23">
        <f>I79/$I$40</f>
        <v>0.22146948077297621</v>
      </c>
      <c r="I79" s="24">
        <f>I96</f>
        <v>421.97760000000005</v>
      </c>
    </row>
    <row r="80" spans="1:11" ht="15" customHeight="1" x14ac:dyDescent="0.25">
      <c r="A80" s="17">
        <v>2</v>
      </c>
      <c r="B80" s="95" t="s">
        <v>22</v>
      </c>
      <c r="C80" s="95"/>
      <c r="D80" s="95"/>
      <c r="E80" s="95"/>
      <c r="F80" s="95"/>
      <c r="G80" s="95"/>
      <c r="H80" s="23">
        <f>I80/$I$40</f>
        <v>0</v>
      </c>
      <c r="I80" s="24">
        <f>I92</f>
        <v>0</v>
      </c>
    </row>
    <row r="81" spans="1:10" ht="15" customHeight="1" x14ac:dyDescent="0.25">
      <c r="A81" s="17">
        <v>3</v>
      </c>
      <c r="B81" s="95" t="s">
        <v>87</v>
      </c>
      <c r="C81" s="95"/>
      <c r="D81" s="95"/>
      <c r="E81" s="95"/>
      <c r="F81" s="95"/>
      <c r="G81" s="95"/>
      <c r="H81" s="23">
        <f>I81/$I$40</f>
        <v>0</v>
      </c>
      <c r="I81" s="24">
        <f>I88</f>
        <v>0</v>
      </c>
    </row>
    <row r="82" spans="1:10" ht="15" customHeight="1" x14ac:dyDescent="0.25">
      <c r="A82" s="17">
        <v>4</v>
      </c>
      <c r="B82" s="95" t="s">
        <v>88</v>
      </c>
      <c r="C82" s="95"/>
      <c r="D82" s="95"/>
      <c r="E82" s="95"/>
      <c r="F82" s="95"/>
      <c r="G82" s="95"/>
      <c r="H82" s="23">
        <f>I82/$I$40</f>
        <v>0</v>
      </c>
      <c r="I82" s="24">
        <f>IF(I26="Não aplicável",0,((I10/H10)*1.5*I26))</f>
        <v>0</v>
      </c>
    </row>
    <row r="83" spans="1:10" ht="15" customHeight="1" x14ac:dyDescent="0.25">
      <c r="A83" s="17">
        <v>5</v>
      </c>
      <c r="B83" s="95" t="s">
        <v>89</v>
      </c>
      <c r="C83" s="95"/>
      <c r="D83" s="95"/>
      <c r="E83" s="95"/>
      <c r="F83" s="95"/>
      <c r="G83" s="95"/>
      <c r="H83" s="23">
        <f>I83/$I$40</f>
        <v>0</v>
      </c>
      <c r="I83" s="24">
        <f>IF(I21="Não aplicável",0,I21)</f>
        <v>0</v>
      </c>
    </row>
    <row r="84" spans="1:10" ht="15" customHeight="1" x14ac:dyDescent="0.25">
      <c r="A84" s="113" t="s">
        <v>90</v>
      </c>
      <c r="B84" s="113"/>
      <c r="C84" s="113"/>
      <c r="D84" s="113"/>
      <c r="E84" s="113"/>
      <c r="F84" s="113"/>
      <c r="G84" s="113"/>
      <c r="H84" s="25">
        <f>SUM(H79:H83)</f>
        <v>0.22146948077297621</v>
      </c>
      <c r="I84" s="26">
        <f>SUM(I79:I83)</f>
        <v>421.97760000000005</v>
      </c>
      <c r="J84" s="34"/>
    </row>
    <row r="85" spans="1:10" ht="18" customHeight="1" x14ac:dyDescent="0.25">
      <c r="A85" s="29" t="s">
        <v>91</v>
      </c>
      <c r="B85" s="123" t="s">
        <v>92</v>
      </c>
      <c r="C85" s="123"/>
      <c r="D85" s="123"/>
      <c r="E85" s="123"/>
      <c r="F85" s="123"/>
      <c r="G85" s="123"/>
      <c r="H85" s="35"/>
      <c r="I85" s="36"/>
    </row>
    <row r="86" spans="1:10" ht="15" customHeight="1" x14ac:dyDescent="0.25">
      <c r="A86" s="108" t="s">
        <v>93</v>
      </c>
      <c r="B86" s="108"/>
      <c r="C86" s="108"/>
      <c r="D86" s="108"/>
      <c r="E86" s="108"/>
      <c r="F86" s="108"/>
      <c r="G86" s="108"/>
      <c r="H86" s="108"/>
      <c r="I86" s="108"/>
    </row>
    <row r="87" spans="1:10" ht="24" customHeight="1" x14ac:dyDescent="0.25">
      <c r="A87" s="109" t="s">
        <v>94</v>
      </c>
      <c r="B87" s="109"/>
      <c r="C87" s="17" t="s">
        <v>95</v>
      </c>
      <c r="D87" s="17" t="s">
        <v>96</v>
      </c>
      <c r="E87" s="17" t="s">
        <v>97</v>
      </c>
      <c r="F87" s="17" t="s">
        <v>98</v>
      </c>
      <c r="G87" s="17" t="s">
        <v>99</v>
      </c>
      <c r="H87" s="23" t="s">
        <v>100</v>
      </c>
      <c r="I87" s="24" t="s">
        <v>101</v>
      </c>
    </row>
    <row r="88" spans="1:10" ht="15" customHeight="1" x14ac:dyDescent="0.25">
      <c r="A88" s="124">
        <f>I12</f>
        <v>0</v>
      </c>
      <c r="B88" s="124"/>
      <c r="C88" s="17">
        <f>I13</f>
        <v>22</v>
      </c>
      <c r="D88" s="17">
        <v>2</v>
      </c>
      <c r="E88" s="37">
        <f>A88*C88*D88</f>
        <v>0</v>
      </c>
      <c r="F88" s="37">
        <f>I31</f>
        <v>1583.3272727272729</v>
      </c>
      <c r="G88" s="38">
        <f>I14</f>
        <v>0</v>
      </c>
      <c r="H88" s="37">
        <f>F88*G88</f>
        <v>0</v>
      </c>
      <c r="I88" s="24">
        <f>IF((E88-H88)&gt;0,E88-H88,0)</f>
        <v>0</v>
      </c>
    </row>
    <row r="89" spans="1:10" ht="3.75" customHeight="1" x14ac:dyDescent="0.25">
      <c r="A89" s="39"/>
      <c r="E89" s="34"/>
      <c r="F89" s="34"/>
      <c r="G89" s="40"/>
      <c r="H89" s="34"/>
      <c r="I89" s="41"/>
    </row>
    <row r="90" spans="1:10" ht="15" customHeight="1" x14ac:dyDescent="0.25">
      <c r="A90" s="108" t="s">
        <v>102</v>
      </c>
      <c r="B90" s="108"/>
      <c r="C90" s="108"/>
      <c r="D90" s="108"/>
      <c r="E90" s="108"/>
      <c r="F90" s="108"/>
      <c r="G90" s="108"/>
      <c r="H90" s="108"/>
      <c r="I90" s="108"/>
    </row>
    <row r="91" spans="1:10" ht="23.25" customHeight="1" x14ac:dyDescent="0.25">
      <c r="A91" s="109" t="s">
        <v>94</v>
      </c>
      <c r="B91" s="109"/>
      <c r="C91" s="17" t="s">
        <v>103</v>
      </c>
      <c r="D91" s="17" t="s">
        <v>96</v>
      </c>
      <c r="E91" s="17" t="s">
        <v>97</v>
      </c>
      <c r="F91" s="17" t="s">
        <v>98</v>
      </c>
      <c r="G91" s="17" t="s">
        <v>99</v>
      </c>
      <c r="H91" s="23" t="s">
        <v>100</v>
      </c>
      <c r="I91" s="24" t="s">
        <v>101</v>
      </c>
    </row>
    <row r="92" spans="1:10" ht="15" customHeight="1" x14ac:dyDescent="0.25">
      <c r="A92" s="122">
        <f>I18</f>
        <v>0</v>
      </c>
      <c r="B92" s="122"/>
      <c r="C92" s="42">
        <f>I19</f>
        <v>1</v>
      </c>
      <c r="D92" s="17">
        <v>1</v>
      </c>
      <c r="E92" s="37">
        <f>A92*C92*D92</f>
        <v>0</v>
      </c>
      <c r="F92" s="37">
        <f>E92</f>
        <v>0</v>
      </c>
      <c r="G92" s="43">
        <f>I20</f>
        <v>0</v>
      </c>
      <c r="H92" s="37">
        <f>F92*G92</f>
        <v>0</v>
      </c>
      <c r="I92" s="24">
        <f>E92-H92</f>
        <v>0</v>
      </c>
    </row>
    <row r="93" spans="1:10" ht="4.5" customHeight="1" x14ac:dyDescent="0.25">
      <c r="A93" s="44"/>
      <c r="B93" s="44"/>
      <c r="C93" s="44"/>
      <c r="D93" s="44"/>
      <c r="E93" s="27"/>
      <c r="F93" s="27"/>
      <c r="G93" s="45"/>
      <c r="H93" s="27"/>
      <c r="I93" s="46"/>
    </row>
    <row r="94" spans="1:10" ht="15" customHeight="1" x14ac:dyDescent="0.25">
      <c r="A94" s="108" t="s">
        <v>104</v>
      </c>
      <c r="B94" s="108"/>
      <c r="C94" s="108"/>
      <c r="D94" s="108"/>
      <c r="E94" s="108"/>
      <c r="F94" s="108"/>
      <c r="G94" s="108"/>
      <c r="H94" s="108"/>
      <c r="I94" s="108"/>
    </row>
    <row r="95" spans="1:10" ht="23.25" customHeight="1" x14ac:dyDescent="0.25">
      <c r="A95" s="109" t="s">
        <v>94</v>
      </c>
      <c r="B95" s="109"/>
      <c r="C95" s="17" t="s">
        <v>103</v>
      </c>
      <c r="D95" s="17" t="s">
        <v>96</v>
      </c>
      <c r="E95" s="17" t="s">
        <v>97</v>
      </c>
      <c r="F95" s="17" t="s">
        <v>98</v>
      </c>
      <c r="G95" s="17" t="s">
        <v>99</v>
      </c>
      <c r="H95" s="23" t="str">
        <f>H87</f>
        <v>Valor desconto</v>
      </c>
      <c r="I95" s="24" t="s">
        <v>101</v>
      </c>
    </row>
    <row r="96" spans="1:10" ht="15" customHeight="1" x14ac:dyDescent="0.25">
      <c r="A96" s="122">
        <f>I15</f>
        <v>23.68</v>
      </c>
      <c r="B96" s="122"/>
      <c r="C96" s="42">
        <f>I16</f>
        <v>22</v>
      </c>
      <c r="D96" s="17">
        <v>1</v>
      </c>
      <c r="E96" s="37">
        <f>A96*C96*D96</f>
        <v>520.96</v>
      </c>
      <c r="F96" s="37">
        <f>E96</f>
        <v>520.96</v>
      </c>
      <c r="G96" s="43">
        <f>I17</f>
        <v>0.19</v>
      </c>
      <c r="H96" s="37">
        <f>F96*G96</f>
        <v>98.982400000000013</v>
      </c>
      <c r="I96" s="24">
        <f>E96-H96</f>
        <v>421.97760000000005</v>
      </c>
    </row>
    <row r="97" spans="1:12" ht="4.5" customHeight="1" x14ac:dyDescent="0.25"/>
    <row r="98" spans="1:12" ht="12" customHeight="1" x14ac:dyDescent="0.25">
      <c r="A98" s="96" t="s">
        <v>105</v>
      </c>
      <c r="B98" s="96"/>
      <c r="C98" s="96"/>
      <c r="D98" s="96"/>
      <c r="E98" s="96"/>
      <c r="F98" s="96"/>
      <c r="G98" s="96"/>
      <c r="H98" s="47">
        <f>H40+H76+H84</f>
        <v>1.9730265047729763</v>
      </c>
      <c r="I98" s="48">
        <f>I40+I76+I84</f>
        <v>3759.3125080468426</v>
      </c>
      <c r="J98" s="34"/>
      <c r="L98" s="34"/>
    </row>
    <row r="99" spans="1:12" s="53" customFormat="1" ht="4.5" customHeight="1" x14ac:dyDescent="0.25">
      <c r="A99" s="49"/>
      <c r="B99" s="49"/>
      <c r="C99" s="49"/>
      <c r="D99" s="49"/>
      <c r="E99" s="49"/>
      <c r="F99" s="49"/>
      <c r="G99" s="49"/>
      <c r="H99" s="50"/>
      <c r="I99" s="51"/>
      <c r="J99" s="52"/>
      <c r="L99" s="52"/>
    </row>
    <row r="100" spans="1:12" ht="11.25" customHeight="1" x14ac:dyDescent="0.25">
      <c r="A100" s="94" t="s">
        <v>106</v>
      </c>
      <c r="B100" s="94"/>
      <c r="C100" s="94"/>
      <c r="D100" s="94"/>
      <c r="E100" s="94"/>
      <c r="F100" s="94"/>
      <c r="G100" s="94"/>
      <c r="H100" s="94"/>
      <c r="I100" s="94"/>
    </row>
    <row r="101" spans="1:12" ht="33.75" customHeight="1" x14ac:dyDescent="0.25">
      <c r="A101" s="22" t="s">
        <v>34</v>
      </c>
      <c r="B101" s="116" t="s">
        <v>107</v>
      </c>
      <c r="C101" s="116"/>
      <c r="D101" s="116"/>
      <c r="E101" s="116"/>
      <c r="F101" s="116"/>
      <c r="G101" s="116"/>
      <c r="H101" s="22" t="s">
        <v>36</v>
      </c>
      <c r="I101" s="22" t="s">
        <v>37</v>
      </c>
    </row>
    <row r="102" spans="1:12" ht="15" customHeight="1" x14ac:dyDescent="0.25">
      <c r="A102" s="17">
        <v>1</v>
      </c>
      <c r="B102" s="95" t="s">
        <v>108</v>
      </c>
      <c r="C102" s="95"/>
      <c r="D102" s="95"/>
      <c r="E102" s="95"/>
      <c r="F102" s="95"/>
      <c r="G102" s="95"/>
      <c r="H102" s="23">
        <f t="shared" ref="H102:H107" si="4">I102/$I$113</f>
        <v>0</v>
      </c>
      <c r="I102" s="24">
        <v>0</v>
      </c>
    </row>
    <row r="103" spans="1:12" ht="15" customHeight="1" x14ac:dyDescent="0.25">
      <c r="A103" s="17">
        <v>2</v>
      </c>
      <c r="B103" s="120" t="s">
        <v>109</v>
      </c>
      <c r="C103" s="120"/>
      <c r="D103" s="120"/>
      <c r="E103" s="120"/>
      <c r="F103" s="120"/>
      <c r="G103" s="120"/>
      <c r="H103" s="23">
        <f t="shared" si="4"/>
        <v>0</v>
      </c>
      <c r="I103" s="24">
        <v>0</v>
      </c>
    </row>
    <row r="104" spans="1:12" ht="15" customHeight="1" x14ac:dyDescent="0.25">
      <c r="A104" s="17">
        <v>3</v>
      </c>
      <c r="B104" s="95" t="s">
        <v>110</v>
      </c>
      <c r="C104" s="95"/>
      <c r="D104" s="95"/>
      <c r="E104" s="95"/>
      <c r="F104" s="95"/>
      <c r="G104" s="95"/>
      <c r="H104" s="23">
        <f t="shared" si="4"/>
        <v>0</v>
      </c>
      <c r="I104" s="24">
        <v>0</v>
      </c>
    </row>
    <row r="105" spans="1:12" ht="15" customHeight="1" x14ac:dyDescent="0.25">
      <c r="A105" s="17">
        <v>4</v>
      </c>
      <c r="B105" s="120" t="s">
        <v>111</v>
      </c>
      <c r="C105" s="120"/>
      <c r="D105" s="120"/>
      <c r="E105" s="120"/>
      <c r="F105" s="120"/>
      <c r="G105" s="120"/>
      <c r="H105" s="23">
        <f t="shared" si="4"/>
        <v>0</v>
      </c>
      <c r="I105" s="24">
        <f>IF(F111=20%,G111,0)</f>
        <v>0</v>
      </c>
    </row>
    <row r="106" spans="1:12" ht="15" customHeight="1" x14ac:dyDescent="0.25">
      <c r="A106" s="17">
        <v>5</v>
      </c>
      <c r="B106" s="95" t="s">
        <v>112</v>
      </c>
      <c r="C106" s="95"/>
      <c r="D106" s="95"/>
      <c r="E106" s="95"/>
      <c r="F106" s="95"/>
      <c r="G106" s="95"/>
      <c r="H106" s="23">
        <f t="shared" si="4"/>
        <v>0</v>
      </c>
      <c r="I106" s="24">
        <v>0</v>
      </c>
    </row>
    <row r="107" spans="1:12" ht="15" customHeight="1" x14ac:dyDescent="0.25">
      <c r="A107" s="17">
        <v>6</v>
      </c>
      <c r="B107" s="95" t="s">
        <v>113</v>
      </c>
      <c r="C107" s="95"/>
      <c r="D107" s="95"/>
      <c r="E107" s="95"/>
      <c r="F107" s="95"/>
      <c r="G107" s="95"/>
      <c r="H107" s="23">
        <f t="shared" si="4"/>
        <v>0</v>
      </c>
      <c r="I107" s="24">
        <v>0</v>
      </c>
    </row>
    <row r="108" spans="1:12" ht="15" customHeight="1" x14ac:dyDescent="0.25">
      <c r="A108" s="113" t="s">
        <v>114</v>
      </c>
      <c r="B108" s="113"/>
      <c r="C108" s="113"/>
      <c r="D108" s="113"/>
      <c r="E108" s="113"/>
      <c r="F108" s="113"/>
      <c r="G108" s="113"/>
      <c r="H108" s="25">
        <f>H102+H103+H104+H105+H106+H107</f>
        <v>0</v>
      </c>
      <c r="I108" s="54">
        <f>SUM(I102:I107)</f>
        <v>0</v>
      </c>
      <c r="J108" s="34"/>
    </row>
    <row r="109" spans="1:12" ht="30" customHeight="1" x14ac:dyDescent="0.25">
      <c r="B109" s="114" t="s">
        <v>115</v>
      </c>
      <c r="C109" s="114"/>
      <c r="D109" s="114"/>
      <c r="E109" s="114"/>
      <c r="F109" s="114"/>
      <c r="G109" s="114"/>
      <c r="H109" s="114"/>
      <c r="I109" s="114"/>
    </row>
    <row r="110" spans="1:12" ht="5.25" customHeight="1" x14ac:dyDescent="0.25"/>
    <row r="111" spans="1:12" ht="48.75" customHeight="1" x14ac:dyDescent="0.25">
      <c r="A111" s="121" t="s">
        <v>116</v>
      </c>
      <c r="B111" s="121"/>
      <c r="C111" s="121"/>
      <c r="D111" s="121"/>
      <c r="E111" s="121"/>
      <c r="F111" s="55">
        <f>I27</f>
        <v>0.1</v>
      </c>
      <c r="G111" s="56">
        <f>I113*F111</f>
        <v>375.93125080468434</v>
      </c>
      <c r="H111" s="57" t="s">
        <v>117</v>
      </c>
      <c r="I111" s="58">
        <f>I81</f>
        <v>0</v>
      </c>
    </row>
    <row r="112" spans="1:12" s="61" customFormat="1" ht="16.5" customHeight="1" x14ac:dyDescent="0.25">
      <c r="A112" s="118" t="s">
        <v>118</v>
      </c>
      <c r="B112" s="118"/>
      <c r="C112" s="57" t="s">
        <v>119</v>
      </c>
      <c r="D112" s="57" t="s">
        <v>120</v>
      </c>
      <c r="E112" s="57" t="s">
        <v>121</v>
      </c>
      <c r="F112" s="57" t="s">
        <v>122</v>
      </c>
      <c r="G112" s="57" t="s">
        <v>123</v>
      </c>
      <c r="H112" s="57" t="s">
        <v>124</v>
      </c>
      <c r="I112" s="59" t="s">
        <v>125</v>
      </c>
      <c r="J112" s="60"/>
    </row>
    <row r="113" spans="1:12" ht="16.5" customHeight="1" x14ac:dyDescent="0.25">
      <c r="A113" s="115">
        <f>I40</f>
        <v>1905.353272727273</v>
      </c>
      <c r="B113" s="115"/>
      <c r="C113" s="62">
        <f>I51</f>
        <v>701.17000436363639</v>
      </c>
      <c r="D113" s="62">
        <f>I63</f>
        <v>485.75647940890923</v>
      </c>
      <c r="E113" s="62">
        <f>I70</f>
        <v>66.296767124545454</v>
      </c>
      <c r="F113" s="62">
        <f>I74</f>
        <v>178.7583844224786</v>
      </c>
      <c r="G113" s="62">
        <f>I84</f>
        <v>421.97760000000005</v>
      </c>
      <c r="H113" s="62">
        <f>A113+C113+D113+E113+F113+G113</f>
        <v>3759.312508046843</v>
      </c>
      <c r="I113" s="62">
        <f>H113-I111</f>
        <v>3759.312508046843</v>
      </c>
      <c r="J113" s="34"/>
    </row>
    <row r="114" spans="1:12" ht="4.5" customHeight="1" x14ac:dyDescent="0.25">
      <c r="A114" s="29"/>
      <c r="B114" s="119"/>
      <c r="C114" s="119"/>
      <c r="D114" s="119"/>
      <c r="E114" s="119"/>
      <c r="F114" s="119"/>
      <c r="G114" s="119"/>
      <c r="H114" s="119"/>
      <c r="I114" s="119"/>
    </row>
    <row r="115" spans="1:12" ht="33.75" customHeight="1" x14ac:dyDescent="0.25">
      <c r="A115" s="22" t="s">
        <v>46</v>
      </c>
      <c r="B115" s="116" t="s">
        <v>126</v>
      </c>
      <c r="C115" s="116"/>
      <c r="D115" s="116"/>
      <c r="E115" s="116"/>
      <c r="F115" s="116"/>
      <c r="G115" s="116"/>
      <c r="H115" s="22" t="s">
        <v>36</v>
      </c>
      <c r="I115" s="22" t="s">
        <v>37</v>
      </c>
    </row>
    <row r="116" spans="1:12" ht="15" customHeight="1" x14ac:dyDescent="0.25">
      <c r="A116" s="17">
        <v>1</v>
      </c>
      <c r="B116" s="95" t="s">
        <v>127</v>
      </c>
      <c r="C116" s="95"/>
      <c r="D116" s="95"/>
      <c r="E116" s="95"/>
      <c r="F116" s="95"/>
      <c r="G116" s="95"/>
      <c r="H116" s="23">
        <v>0.05</v>
      </c>
      <c r="I116" s="24">
        <f>H116*I126</f>
        <v>187.96562540234217</v>
      </c>
    </row>
    <row r="117" spans="1:12" ht="15" customHeight="1" x14ac:dyDescent="0.25">
      <c r="A117" s="17">
        <v>2</v>
      </c>
      <c r="B117" s="95" t="s">
        <v>128</v>
      </c>
      <c r="C117" s="95"/>
      <c r="D117" s="95"/>
      <c r="E117" s="95"/>
      <c r="F117" s="95"/>
      <c r="G117" s="95"/>
      <c r="H117" s="23">
        <v>0.01</v>
      </c>
      <c r="I117" s="24">
        <v>0</v>
      </c>
    </row>
    <row r="118" spans="1:12" ht="15" customHeight="1" x14ac:dyDescent="0.25">
      <c r="A118" s="113" t="s">
        <v>129</v>
      </c>
      <c r="B118" s="113"/>
      <c r="C118" s="113"/>
      <c r="D118" s="113"/>
      <c r="E118" s="113"/>
      <c r="F118" s="113"/>
      <c r="G118" s="113"/>
      <c r="H118" s="25">
        <f>H116+H117</f>
        <v>6.0000000000000005E-2</v>
      </c>
      <c r="I118" s="26">
        <f>SUM(I116:I117)</f>
        <v>187.96562540234217</v>
      </c>
    </row>
    <row r="119" spans="1:12" ht="4.5" customHeight="1" x14ac:dyDescent="0.25"/>
    <row r="120" spans="1:12" ht="33.75" customHeight="1" x14ac:dyDescent="0.25">
      <c r="A120" s="22" t="s">
        <v>59</v>
      </c>
      <c r="B120" s="116" t="s">
        <v>130</v>
      </c>
      <c r="C120" s="116"/>
      <c r="D120" s="116"/>
      <c r="E120" s="116"/>
      <c r="F120" s="116"/>
      <c r="G120" s="116"/>
      <c r="H120" s="22" t="s">
        <v>36</v>
      </c>
      <c r="I120" s="22" t="s">
        <v>37</v>
      </c>
    </row>
    <row r="121" spans="1:12" ht="15" customHeight="1" x14ac:dyDescent="0.25">
      <c r="A121" s="17">
        <v>1</v>
      </c>
      <c r="B121" s="95" t="s">
        <v>130</v>
      </c>
      <c r="C121" s="95"/>
      <c r="D121" s="95"/>
      <c r="E121" s="95"/>
      <c r="F121" s="95"/>
      <c r="G121" s="95"/>
      <c r="H121" s="23">
        <v>0.05</v>
      </c>
      <c r="I121" s="24">
        <f>H121*I126</f>
        <v>187.96562540234217</v>
      </c>
    </row>
    <row r="122" spans="1:12" ht="15" customHeight="1" x14ac:dyDescent="0.25">
      <c r="A122" s="113" t="s">
        <v>131</v>
      </c>
      <c r="B122" s="113"/>
      <c r="C122" s="113"/>
      <c r="D122" s="113"/>
      <c r="E122" s="113"/>
      <c r="F122" s="113"/>
      <c r="G122" s="113"/>
      <c r="H122" s="25">
        <f>H121</f>
        <v>0.05</v>
      </c>
      <c r="I122" s="26">
        <f>I121</f>
        <v>187.96562540234217</v>
      </c>
      <c r="J122" s="34"/>
      <c r="K122" s="34"/>
      <c r="L122" s="8"/>
    </row>
    <row r="123" spans="1:12" ht="4.5" customHeight="1" x14ac:dyDescent="0.25">
      <c r="A123" s="28"/>
      <c r="B123" s="28"/>
      <c r="C123" s="28"/>
      <c r="D123" s="28"/>
      <c r="E123" s="28"/>
      <c r="F123" s="28"/>
      <c r="G123" s="28"/>
      <c r="H123" s="35"/>
      <c r="I123" s="36"/>
    </row>
    <row r="124" spans="1:12" ht="39" customHeight="1" x14ac:dyDescent="0.25">
      <c r="A124" s="117" t="s">
        <v>132</v>
      </c>
      <c r="B124" s="117"/>
      <c r="C124" s="117"/>
      <c r="D124" s="117"/>
      <c r="E124" s="117"/>
      <c r="F124" s="55">
        <v>0.18</v>
      </c>
      <c r="G124" s="56">
        <f>I126*F124</f>
        <v>676.67625144843169</v>
      </c>
      <c r="H124" s="57" t="s">
        <v>117</v>
      </c>
      <c r="I124" s="58">
        <f>I81</f>
        <v>0</v>
      </c>
      <c r="L124" s="8"/>
    </row>
    <row r="125" spans="1:12" s="61" customFormat="1" ht="16.5" customHeight="1" x14ac:dyDescent="0.25">
      <c r="A125" s="118" t="s">
        <v>118</v>
      </c>
      <c r="B125" s="118"/>
      <c r="C125" s="57" t="s">
        <v>119</v>
      </c>
      <c r="D125" s="57" t="s">
        <v>120</v>
      </c>
      <c r="E125" s="57" t="s">
        <v>121</v>
      </c>
      <c r="F125" s="57" t="s">
        <v>122</v>
      </c>
      <c r="G125" s="57" t="s">
        <v>123</v>
      </c>
      <c r="H125" s="57" t="s">
        <v>124</v>
      </c>
      <c r="I125" s="59" t="s">
        <v>125</v>
      </c>
      <c r="J125" s="60"/>
      <c r="L125" s="60"/>
    </row>
    <row r="126" spans="1:12" ht="16.5" customHeight="1" x14ac:dyDescent="0.25">
      <c r="A126" s="115">
        <f>I40</f>
        <v>1905.353272727273</v>
      </c>
      <c r="B126" s="115"/>
      <c r="C126" s="62">
        <f>I51</f>
        <v>701.17000436363639</v>
      </c>
      <c r="D126" s="62">
        <f>I63</f>
        <v>485.75647940890923</v>
      </c>
      <c r="E126" s="62">
        <f>I70</f>
        <v>66.296767124545454</v>
      </c>
      <c r="F126" s="62">
        <f>I74</f>
        <v>178.7583844224786</v>
      </c>
      <c r="G126" s="62">
        <f>I84</f>
        <v>421.97760000000005</v>
      </c>
      <c r="H126" s="62">
        <f>A126+C126+D126+E126+F126+G126</f>
        <v>3759.312508046843</v>
      </c>
      <c r="I126" s="62">
        <f>H126-I124</f>
        <v>3759.312508046843</v>
      </c>
      <c r="J126" s="34"/>
      <c r="L126" s="8"/>
    </row>
    <row r="127" spans="1:12" ht="4.5" customHeight="1" x14ac:dyDescent="0.25"/>
    <row r="128" spans="1:12" ht="12" customHeight="1" x14ac:dyDescent="0.25">
      <c r="A128" s="96" t="s">
        <v>133</v>
      </c>
      <c r="B128" s="96"/>
      <c r="C128" s="96"/>
      <c r="D128" s="96"/>
      <c r="E128" s="96"/>
      <c r="F128" s="96"/>
      <c r="G128" s="96"/>
      <c r="H128" s="47">
        <f>H108+H118+H122</f>
        <v>0.11000000000000001</v>
      </c>
      <c r="I128" s="48">
        <f>I108+I118+I122</f>
        <v>375.93125080468434</v>
      </c>
    </row>
    <row r="129" spans="1:10" ht="4.5" customHeight="1" x14ac:dyDescent="0.25"/>
    <row r="130" spans="1:10" ht="11.25" customHeight="1" x14ac:dyDescent="0.25">
      <c r="A130" s="94" t="s">
        <v>134</v>
      </c>
      <c r="B130" s="94"/>
      <c r="C130" s="94"/>
      <c r="D130" s="94"/>
      <c r="E130" s="94"/>
      <c r="F130" s="94"/>
      <c r="G130" s="94"/>
      <c r="H130" s="94"/>
      <c r="I130" s="94"/>
    </row>
    <row r="131" spans="1:10" ht="33.75" customHeight="1" x14ac:dyDescent="0.25">
      <c r="A131" s="22" t="s">
        <v>34</v>
      </c>
      <c r="B131" s="116" t="s">
        <v>135</v>
      </c>
      <c r="C131" s="116"/>
      <c r="D131" s="116"/>
      <c r="E131" s="116"/>
      <c r="F131" s="116"/>
      <c r="G131" s="116"/>
      <c r="H131" s="22" t="s">
        <v>36</v>
      </c>
      <c r="I131" s="22" t="s">
        <v>37</v>
      </c>
    </row>
    <row r="132" spans="1:10" ht="15" customHeight="1" x14ac:dyDescent="0.25">
      <c r="A132" s="17">
        <v>1</v>
      </c>
      <c r="B132" s="95" t="s">
        <v>136</v>
      </c>
      <c r="C132" s="95"/>
      <c r="D132" s="95"/>
      <c r="E132" s="95"/>
      <c r="F132" s="95"/>
      <c r="G132" s="95"/>
      <c r="H132" s="23">
        <f>I132/$I$98</f>
        <v>2.0450704225352116E-2</v>
      </c>
      <c r="I132" s="24">
        <f>($D$142/$E$143)*G142</f>
        <v>76.880588192732617</v>
      </c>
    </row>
    <row r="133" spans="1:10" ht="15" customHeight="1" x14ac:dyDescent="0.25">
      <c r="A133" s="17">
        <v>2</v>
      </c>
      <c r="B133" s="95" t="s">
        <v>137</v>
      </c>
      <c r="C133" s="95"/>
      <c r="D133" s="95"/>
      <c r="E133" s="95"/>
      <c r="F133" s="95"/>
      <c r="G133" s="95"/>
      <c r="H133" s="23">
        <f>I133/$I$98</f>
        <v>9.4197183098591555E-2</v>
      </c>
      <c r="I133" s="24">
        <f>($D$142/$E$143)*G143</f>
        <v>354.11664864531389</v>
      </c>
    </row>
    <row r="134" spans="1:10" ht="15" customHeight="1" x14ac:dyDescent="0.25">
      <c r="A134" s="17">
        <v>3</v>
      </c>
      <c r="B134" s="95" t="s">
        <v>14</v>
      </c>
      <c r="C134" s="95"/>
      <c r="D134" s="95"/>
      <c r="E134" s="95"/>
      <c r="F134" s="95"/>
      <c r="G134" s="95"/>
      <c r="H134" s="23">
        <f>I134/$I$98</f>
        <v>2.47887323943662E-2</v>
      </c>
      <c r="I134" s="24">
        <f>($D$142/$E$143)*G144</f>
        <v>93.188591748766811</v>
      </c>
    </row>
    <row r="135" spans="1:10" ht="15" customHeight="1" x14ac:dyDescent="0.25">
      <c r="A135" s="17">
        <v>4</v>
      </c>
      <c r="B135" s="95" t="s">
        <v>138</v>
      </c>
      <c r="C135" s="95"/>
      <c r="D135" s="95"/>
      <c r="E135" s="95"/>
      <c r="F135" s="95"/>
      <c r="G135" s="95"/>
      <c r="H135" s="23">
        <f>I135/$I$98</f>
        <v>0</v>
      </c>
      <c r="I135" s="24">
        <f>($D$142/$E$143)*G145</f>
        <v>0</v>
      </c>
    </row>
    <row r="136" spans="1:10" ht="15" customHeight="1" x14ac:dyDescent="0.25">
      <c r="A136" s="17">
        <v>5</v>
      </c>
      <c r="B136" s="95" t="s">
        <v>139</v>
      </c>
      <c r="C136" s="95"/>
      <c r="D136" s="95"/>
      <c r="E136" s="95"/>
      <c r="F136" s="95"/>
      <c r="G136" s="95"/>
      <c r="H136" s="23">
        <f>I136/$I$98</f>
        <v>0</v>
      </c>
      <c r="I136" s="24">
        <f>($D$142/$E$143)*G146</f>
        <v>0</v>
      </c>
    </row>
    <row r="137" spans="1:10" ht="15" customHeight="1" x14ac:dyDescent="0.25">
      <c r="A137" s="113" t="s">
        <v>140</v>
      </c>
      <c r="B137" s="113"/>
      <c r="C137" s="113"/>
      <c r="D137" s="113"/>
      <c r="E137" s="113"/>
      <c r="F137" s="113"/>
      <c r="G137" s="113"/>
      <c r="H137" s="25">
        <f>H132+H133+H134+H135+H136</f>
        <v>0.13943661971830987</v>
      </c>
      <c r="I137" s="26">
        <f>SUM(I132:I136)</f>
        <v>524.18582858681327</v>
      </c>
    </row>
    <row r="138" spans="1:10" ht="11.25" customHeight="1" x14ac:dyDescent="0.25">
      <c r="A138" s="29" t="s">
        <v>141</v>
      </c>
      <c r="B138" s="114" t="s">
        <v>142</v>
      </c>
      <c r="C138" s="114"/>
      <c r="D138" s="114"/>
      <c r="E138" s="114"/>
      <c r="F138" s="114"/>
      <c r="G138" s="114"/>
      <c r="H138" s="114"/>
      <c r="I138" s="114"/>
    </row>
    <row r="139" spans="1:10" ht="18.75" customHeight="1" x14ac:dyDescent="0.25">
      <c r="A139" s="29" t="s">
        <v>143</v>
      </c>
      <c r="B139" s="103" t="s">
        <v>144</v>
      </c>
      <c r="C139" s="103"/>
      <c r="D139" s="103"/>
      <c r="E139" s="103"/>
      <c r="F139" s="103"/>
      <c r="G139" s="103"/>
      <c r="H139" s="103"/>
      <c r="I139" s="103"/>
    </row>
    <row r="140" spans="1:10" ht="13.5" customHeight="1" x14ac:dyDescent="0.25">
      <c r="A140" s="108" t="s">
        <v>145</v>
      </c>
      <c r="B140" s="108"/>
      <c r="C140" s="108"/>
      <c r="D140" s="108"/>
      <c r="E140" s="108"/>
      <c r="F140" s="108"/>
      <c r="G140" s="108"/>
      <c r="H140" s="108"/>
      <c r="I140" s="108"/>
    </row>
    <row r="141" spans="1:10" ht="13.5" customHeight="1" x14ac:dyDescent="0.25">
      <c r="A141" s="109" t="s">
        <v>146</v>
      </c>
      <c r="B141" s="109"/>
      <c r="C141" s="17" t="s">
        <v>147</v>
      </c>
      <c r="D141" s="110" t="s">
        <v>148</v>
      </c>
      <c r="E141" s="110"/>
      <c r="F141" s="17" t="s">
        <v>149</v>
      </c>
      <c r="G141" s="63" t="s">
        <v>150</v>
      </c>
      <c r="H141" s="109" t="s">
        <v>151</v>
      </c>
      <c r="I141" s="109"/>
    </row>
    <row r="142" spans="1:10" ht="13.5" customHeight="1" x14ac:dyDescent="0.25">
      <c r="A142" s="111">
        <f>I98</f>
        <v>3759.3125080468426</v>
      </c>
      <c r="B142" s="111"/>
      <c r="C142" s="24">
        <f>I128</f>
        <v>375.93125080468434</v>
      </c>
      <c r="D142" s="112">
        <f>A142+C142</f>
        <v>4135.2437588515268</v>
      </c>
      <c r="E142" s="112"/>
      <c r="F142" s="17" t="str">
        <f>B132</f>
        <v>PIS</v>
      </c>
      <c r="G142" s="64">
        <v>1.6500000000000001E-2</v>
      </c>
      <c r="H142" s="101">
        <v>6.4999999999999997E-3</v>
      </c>
      <c r="I142" s="101"/>
      <c r="J142" s="34"/>
    </row>
    <row r="143" spans="1:10" ht="13.5" customHeight="1" x14ac:dyDescent="0.25">
      <c r="A143" s="105" t="s">
        <v>152</v>
      </c>
      <c r="B143" s="105"/>
      <c r="C143" s="63">
        <v>1</v>
      </c>
      <c r="D143" s="65">
        <f>G147/1</f>
        <v>0.1125</v>
      </c>
      <c r="E143" s="66">
        <f>C143-D143</f>
        <v>0.88749999999999996</v>
      </c>
      <c r="F143" s="17" t="str">
        <f>B133</f>
        <v>COFINS</v>
      </c>
      <c r="G143" s="64">
        <v>7.5999999999999998E-2</v>
      </c>
      <c r="H143" s="101">
        <v>0.03</v>
      </c>
      <c r="I143" s="101"/>
    </row>
    <row r="144" spans="1:10" ht="13.5" customHeight="1" x14ac:dyDescent="0.25">
      <c r="A144" s="106" t="s">
        <v>153</v>
      </c>
      <c r="B144" s="106"/>
      <c r="C144" s="17">
        <v>1</v>
      </c>
      <c r="D144" s="67">
        <f>H147</f>
        <v>5.6499999999999995E-2</v>
      </c>
      <c r="E144" s="68">
        <f>C144-D144</f>
        <v>0.94350000000000001</v>
      </c>
      <c r="F144" s="17" t="str">
        <f>B134</f>
        <v>ISS</v>
      </c>
      <c r="G144" s="64">
        <f>I11</f>
        <v>0.02</v>
      </c>
      <c r="H144" s="101">
        <f>I11</f>
        <v>0.02</v>
      </c>
      <c r="I144" s="101"/>
    </row>
    <row r="145" spans="1:10" ht="13.5" customHeight="1" x14ac:dyDescent="0.25">
      <c r="A145" s="107" t="s">
        <v>154</v>
      </c>
      <c r="B145" s="107"/>
      <c r="C145" s="17">
        <v>1</v>
      </c>
      <c r="D145" s="69">
        <v>0.09</v>
      </c>
      <c r="E145" s="70">
        <f>C145-D145</f>
        <v>0.91</v>
      </c>
      <c r="F145" s="17" t="s">
        <v>155</v>
      </c>
      <c r="G145" s="64">
        <v>0</v>
      </c>
      <c r="H145" s="101">
        <v>0</v>
      </c>
      <c r="I145" s="101"/>
    </row>
    <row r="146" spans="1:10" ht="13.5" customHeight="1" x14ac:dyDescent="0.25">
      <c r="A146" s="100" t="s">
        <v>156</v>
      </c>
      <c r="B146" s="100" t="s">
        <v>157</v>
      </c>
      <c r="C146" s="100"/>
      <c r="D146" s="100"/>
      <c r="E146" s="100"/>
      <c r="F146" s="2" t="s">
        <v>158</v>
      </c>
      <c r="G146" s="64">
        <v>0</v>
      </c>
      <c r="H146" s="101">
        <v>0</v>
      </c>
      <c r="I146" s="101"/>
    </row>
    <row r="147" spans="1:10" ht="18" customHeight="1" x14ac:dyDescent="0.25">
      <c r="A147" s="100"/>
      <c r="B147" s="100"/>
      <c r="C147" s="100"/>
      <c r="D147" s="100"/>
      <c r="E147" s="100"/>
      <c r="F147" s="6" t="s">
        <v>159</v>
      </c>
      <c r="G147" s="71">
        <f>SUM(G142:G146)</f>
        <v>0.1125</v>
      </c>
      <c r="H147" s="102">
        <f>SUM(H142:I146)</f>
        <v>5.6499999999999995E-2</v>
      </c>
      <c r="I147" s="102"/>
    </row>
    <row r="148" spans="1:10" ht="18" customHeight="1" x14ac:dyDescent="0.25">
      <c r="A148" s="29" t="s">
        <v>160</v>
      </c>
      <c r="B148" s="103" t="s">
        <v>161</v>
      </c>
      <c r="C148" s="103"/>
      <c r="D148" s="103"/>
      <c r="E148" s="103"/>
      <c r="F148" s="103"/>
      <c r="G148" s="103"/>
      <c r="H148" s="103"/>
      <c r="I148" s="103"/>
    </row>
    <row r="149" spans="1:10" ht="4.5" customHeight="1" x14ac:dyDescent="0.25">
      <c r="A149" s="72"/>
      <c r="B149" s="104"/>
      <c r="C149" s="104"/>
      <c r="D149" s="104"/>
      <c r="E149" s="104"/>
      <c r="F149" s="104"/>
      <c r="G149" s="104"/>
      <c r="H149" s="104"/>
      <c r="I149" s="104"/>
    </row>
    <row r="150" spans="1:10" ht="12" customHeight="1" x14ac:dyDescent="0.25">
      <c r="A150" s="96" t="s">
        <v>162</v>
      </c>
      <c r="B150" s="96"/>
      <c r="C150" s="96"/>
      <c r="D150" s="96"/>
      <c r="E150" s="96"/>
      <c r="F150" s="96"/>
      <c r="G150" s="96"/>
      <c r="H150" s="47">
        <f>H137</f>
        <v>0.13943661971830987</v>
      </c>
      <c r="I150" s="48">
        <f>I137</f>
        <v>524.18582858681327</v>
      </c>
    </row>
    <row r="151" spans="1:10" ht="4.5" customHeight="1" x14ac:dyDescent="0.25"/>
    <row r="152" spans="1:10" ht="11.25" customHeight="1" x14ac:dyDescent="0.25">
      <c r="A152" s="99" t="s">
        <v>163</v>
      </c>
      <c r="B152" s="99"/>
      <c r="C152" s="99"/>
      <c r="D152" s="99"/>
      <c r="E152" s="99"/>
      <c r="F152" s="99"/>
      <c r="G152" s="99"/>
      <c r="H152" s="99"/>
      <c r="I152" s="99"/>
    </row>
    <row r="153" spans="1:10" ht="11.25" customHeight="1" x14ac:dyDescent="0.25">
      <c r="A153" s="94" t="s">
        <v>33</v>
      </c>
      <c r="B153" s="94"/>
      <c r="C153" s="94"/>
      <c r="D153" s="94"/>
      <c r="E153" s="94"/>
      <c r="F153" s="94"/>
      <c r="G153" s="94"/>
      <c r="H153" s="94"/>
      <c r="I153" s="94"/>
    </row>
    <row r="154" spans="1:10" ht="15" customHeight="1" x14ac:dyDescent="0.25">
      <c r="A154" s="17">
        <v>1</v>
      </c>
      <c r="B154" s="95" t="s">
        <v>164</v>
      </c>
      <c r="C154" s="95"/>
      <c r="D154" s="95"/>
      <c r="E154" s="95"/>
      <c r="F154" s="95"/>
      <c r="G154" s="95"/>
      <c r="H154" s="23">
        <f>I154/$G$171</f>
        <v>0.40892414768194785</v>
      </c>
      <c r="I154" s="73">
        <f>I40</f>
        <v>1905.353272727273</v>
      </c>
    </row>
    <row r="155" spans="1:10" ht="15" customHeight="1" x14ac:dyDescent="0.25">
      <c r="A155" s="17">
        <v>2</v>
      </c>
      <c r="B155" s="95" t="s">
        <v>165</v>
      </c>
      <c r="C155" s="95"/>
      <c r="D155" s="95"/>
      <c r="E155" s="95"/>
      <c r="F155" s="95"/>
      <c r="G155" s="95"/>
      <c r="H155" s="23">
        <f>I155/$G$171</f>
        <v>0.30732981547358124</v>
      </c>
      <c r="I155" s="73">
        <f>I51+I63+I70+I74</f>
        <v>1431.9816353195697</v>
      </c>
    </row>
    <row r="156" spans="1:10" ht="15" customHeight="1" x14ac:dyDescent="0.25">
      <c r="A156" s="17">
        <v>3</v>
      </c>
      <c r="B156" s="95" t="s">
        <v>166</v>
      </c>
      <c r="C156" s="95"/>
      <c r="D156" s="95"/>
      <c r="E156" s="95"/>
      <c r="F156" s="95"/>
      <c r="G156" s="95"/>
      <c r="H156" s="23">
        <f>I156/$G$171</f>
        <v>9.0564218662652823E-2</v>
      </c>
      <c r="I156" s="73">
        <f>I84</f>
        <v>421.97760000000005</v>
      </c>
    </row>
    <row r="157" spans="1:10" s="28" customFormat="1" ht="15" customHeight="1" x14ac:dyDescent="0.25">
      <c r="A157" s="96" t="s">
        <v>167</v>
      </c>
      <c r="B157" s="96"/>
      <c r="C157" s="96"/>
      <c r="D157" s="96"/>
      <c r="E157" s="96"/>
      <c r="F157" s="96"/>
      <c r="G157" s="96"/>
      <c r="H157" s="47">
        <f>H154+H155+H156</f>
        <v>0.80681818181818199</v>
      </c>
      <c r="I157" s="48">
        <f>SUM(I154:I156)</f>
        <v>3759.3125080468426</v>
      </c>
      <c r="J157" s="35"/>
    </row>
    <row r="158" spans="1:10" ht="4.5" customHeight="1" x14ac:dyDescent="0.25"/>
    <row r="159" spans="1:10" ht="11.25" customHeight="1" x14ac:dyDescent="0.25">
      <c r="A159" s="94" t="s">
        <v>106</v>
      </c>
      <c r="B159" s="94"/>
      <c r="C159" s="94"/>
      <c r="D159" s="94"/>
      <c r="E159" s="94"/>
      <c r="F159" s="94"/>
      <c r="G159" s="94"/>
      <c r="H159" s="94"/>
      <c r="I159" s="94"/>
    </row>
    <row r="160" spans="1:10" ht="15" customHeight="1" x14ac:dyDescent="0.25">
      <c r="A160" s="17">
        <v>1</v>
      </c>
      <c r="B160" s="95" t="s">
        <v>168</v>
      </c>
      <c r="C160" s="95"/>
      <c r="D160" s="95"/>
      <c r="E160" s="95"/>
      <c r="F160" s="95"/>
      <c r="G160" s="95"/>
      <c r="H160" s="23">
        <f>I160/$G$171</f>
        <v>0</v>
      </c>
      <c r="I160" s="24">
        <f>I108</f>
        <v>0</v>
      </c>
    </row>
    <row r="161" spans="1:11" ht="15" customHeight="1" x14ac:dyDescent="0.25">
      <c r="A161" s="17">
        <v>2</v>
      </c>
      <c r="B161" s="95" t="s">
        <v>169</v>
      </c>
      <c r="C161" s="95"/>
      <c r="D161" s="95"/>
      <c r="E161" s="95"/>
      <c r="F161" s="95"/>
      <c r="G161" s="95"/>
      <c r="H161" s="23">
        <f>I161/$G$171</f>
        <v>4.0340909090909101E-2</v>
      </c>
      <c r="I161" s="24">
        <f>I118</f>
        <v>187.96562540234217</v>
      </c>
    </row>
    <row r="162" spans="1:11" ht="15" customHeight="1" x14ac:dyDescent="0.25">
      <c r="A162" s="17">
        <v>3</v>
      </c>
      <c r="B162" s="95" t="s">
        <v>170</v>
      </c>
      <c r="C162" s="95"/>
      <c r="D162" s="95"/>
      <c r="E162" s="95"/>
      <c r="F162" s="95"/>
      <c r="G162" s="95"/>
      <c r="H162" s="23">
        <f>I162/$G$171</f>
        <v>4.0340909090909101E-2</v>
      </c>
      <c r="I162" s="24">
        <f>I122</f>
        <v>187.96562540234217</v>
      </c>
    </row>
    <row r="163" spans="1:11" ht="15" customHeight="1" x14ac:dyDescent="0.25">
      <c r="A163" s="96" t="s">
        <v>171</v>
      </c>
      <c r="B163" s="96"/>
      <c r="C163" s="96"/>
      <c r="D163" s="96"/>
      <c r="E163" s="96"/>
      <c r="F163" s="96"/>
      <c r="G163" s="96"/>
      <c r="H163" s="47">
        <f>H160+H161+H162</f>
        <v>8.0681818181818202E-2</v>
      </c>
      <c r="I163" s="48">
        <f>I160+I161+I162</f>
        <v>375.93125080468434</v>
      </c>
    </row>
    <row r="164" spans="1:11" ht="4.5" customHeight="1" x14ac:dyDescent="0.25"/>
    <row r="165" spans="1:11" ht="11.25" customHeight="1" x14ac:dyDescent="0.25">
      <c r="A165" s="94" t="s">
        <v>134</v>
      </c>
      <c r="B165" s="94"/>
      <c r="C165" s="94"/>
      <c r="D165" s="94"/>
      <c r="E165" s="94"/>
      <c r="F165" s="94"/>
      <c r="G165" s="94"/>
      <c r="H165" s="94"/>
      <c r="I165" s="94"/>
    </row>
    <row r="166" spans="1:11" ht="15" customHeight="1" x14ac:dyDescent="0.25">
      <c r="A166" s="17">
        <v>1</v>
      </c>
      <c r="B166" s="95" t="s">
        <v>172</v>
      </c>
      <c r="C166" s="95"/>
      <c r="D166" s="95"/>
      <c r="E166" s="95"/>
      <c r="F166" s="95"/>
      <c r="G166" s="95"/>
      <c r="H166" s="23">
        <f>I166/$G$171</f>
        <v>0.11250000000000002</v>
      </c>
      <c r="I166" s="24">
        <f>I137</f>
        <v>524.18582858681327</v>
      </c>
    </row>
    <row r="167" spans="1:11" ht="15" customHeight="1" x14ac:dyDescent="0.25">
      <c r="A167" s="96" t="s">
        <v>173</v>
      </c>
      <c r="B167" s="96"/>
      <c r="C167" s="96"/>
      <c r="D167" s="96"/>
      <c r="E167" s="96"/>
      <c r="F167" s="96"/>
      <c r="G167" s="96"/>
      <c r="H167" s="47">
        <f>H166</f>
        <v>0.11250000000000002</v>
      </c>
      <c r="I167" s="48">
        <f>I137</f>
        <v>524.18582858681327</v>
      </c>
      <c r="K167" s="41"/>
    </row>
    <row r="168" spans="1:11" ht="4.5" customHeight="1" x14ac:dyDescent="0.25"/>
    <row r="169" spans="1:11" ht="11.25" customHeight="1" x14ac:dyDescent="0.25">
      <c r="A169" s="97" t="s">
        <v>163</v>
      </c>
      <c r="B169" s="97"/>
      <c r="C169" s="97"/>
      <c r="D169" s="97"/>
      <c r="E169" s="97"/>
      <c r="F169" s="97"/>
      <c r="G169" s="97"/>
      <c r="H169" s="97"/>
      <c r="I169" s="97"/>
    </row>
    <row r="170" spans="1:11" ht="45" customHeight="1" x14ac:dyDescent="0.25">
      <c r="A170" s="98" t="s">
        <v>174</v>
      </c>
      <c r="B170" s="98"/>
      <c r="C170" s="98"/>
      <c r="D170" s="98"/>
      <c r="E170" s="98"/>
      <c r="F170" s="98"/>
      <c r="G170" s="74" t="s">
        <v>175</v>
      </c>
      <c r="H170" s="74" t="s">
        <v>176</v>
      </c>
      <c r="I170" s="74" t="s">
        <v>177</v>
      </c>
    </row>
    <row r="171" spans="1:11" ht="11.25" customHeight="1" x14ac:dyDescent="0.25">
      <c r="A171" s="92" t="str">
        <f>D5</f>
        <v>Recepcionista</v>
      </c>
      <c r="B171" s="92"/>
      <c r="C171" s="92"/>
      <c r="D171" s="92"/>
      <c r="E171" s="92"/>
      <c r="F171" s="92"/>
      <c r="G171" s="75">
        <f>I157+I163+I167</f>
        <v>4659.4295874383397</v>
      </c>
      <c r="H171" s="74">
        <f>IF(D6="12x36",2,1)</f>
        <v>1</v>
      </c>
      <c r="I171" s="75">
        <f>G171*H171</f>
        <v>4659.4295874383397</v>
      </c>
    </row>
    <row r="172" spans="1:11" x14ac:dyDescent="0.25">
      <c r="A172" s="92"/>
      <c r="B172" s="92"/>
      <c r="C172" s="92"/>
      <c r="D172" s="92"/>
      <c r="E172" s="92"/>
      <c r="F172" s="92"/>
      <c r="G172" s="74"/>
      <c r="H172" s="74"/>
      <c r="I172" s="75"/>
    </row>
    <row r="173" spans="1:11" s="28" customFormat="1" ht="12" customHeight="1" x14ac:dyDescent="0.25">
      <c r="A173" s="93" t="s">
        <v>178</v>
      </c>
      <c r="B173" s="93"/>
      <c r="C173" s="93"/>
      <c r="D173" s="93"/>
      <c r="E173" s="93"/>
      <c r="F173" s="93"/>
      <c r="G173" s="93"/>
      <c r="H173" s="93"/>
      <c r="I173" s="76">
        <f>I171</f>
        <v>4659.4295874383397</v>
      </c>
      <c r="J173" s="35"/>
    </row>
  </sheetData>
  <mergeCells count="171"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A23:F23"/>
    <mergeCell ref="A24:F25"/>
    <mergeCell ref="A26:F26"/>
    <mergeCell ref="A27:F27"/>
    <mergeCell ref="A29:I29"/>
    <mergeCell ref="B30:G30"/>
    <mergeCell ref="A15:F17"/>
    <mergeCell ref="G15:G17"/>
    <mergeCell ref="A18:F20"/>
    <mergeCell ref="G18:G20"/>
    <mergeCell ref="A21:F21"/>
    <mergeCell ref="A22:F22"/>
    <mergeCell ref="B37:G37"/>
    <mergeCell ref="B38:G38"/>
    <mergeCell ref="B39:G39"/>
    <mergeCell ref="A40:G40"/>
    <mergeCell ref="B42:G42"/>
    <mergeCell ref="B43:G43"/>
    <mergeCell ref="B31:G31"/>
    <mergeCell ref="B32:G32"/>
    <mergeCell ref="B33:G33"/>
    <mergeCell ref="B34:G34"/>
    <mergeCell ref="B35:G35"/>
    <mergeCell ref="B36:G36"/>
    <mergeCell ref="B50:G50"/>
    <mergeCell ref="A51:G51"/>
    <mergeCell ref="A52:I52"/>
    <mergeCell ref="A53:I53"/>
    <mergeCell ref="B54:G54"/>
    <mergeCell ref="B55:G55"/>
    <mergeCell ref="B44:G44"/>
    <mergeCell ref="B45:G45"/>
    <mergeCell ref="B46:G46"/>
    <mergeCell ref="B47:G47"/>
    <mergeCell ref="B48:G48"/>
    <mergeCell ref="B49:G49"/>
    <mergeCell ref="B62:G62"/>
    <mergeCell ref="A63:G63"/>
    <mergeCell ref="B64:I64"/>
    <mergeCell ref="B65:I65"/>
    <mergeCell ref="B66:G66"/>
    <mergeCell ref="B67:G67"/>
    <mergeCell ref="B56:G56"/>
    <mergeCell ref="B57:G57"/>
    <mergeCell ref="B58:G58"/>
    <mergeCell ref="B59:G59"/>
    <mergeCell ref="B60:G60"/>
    <mergeCell ref="B61:G61"/>
    <mergeCell ref="A76:G76"/>
    <mergeCell ref="B78:G78"/>
    <mergeCell ref="B79:G79"/>
    <mergeCell ref="B80:G80"/>
    <mergeCell ref="B81:G81"/>
    <mergeCell ref="B82:G82"/>
    <mergeCell ref="B68:G68"/>
    <mergeCell ref="B69:G69"/>
    <mergeCell ref="A70:G70"/>
    <mergeCell ref="B72:G72"/>
    <mergeCell ref="B73:G73"/>
    <mergeCell ref="A74:G74"/>
    <mergeCell ref="A90:I90"/>
    <mergeCell ref="A91:B91"/>
    <mergeCell ref="A92:B92"/>
    <mergeCell ref="A94:I94"/>
    <mergeCell ref="A95:B95"/>
    <mergeCell ref="A96:B96"/>
    <mergeCell ref="B83:G83"/>
    <mergeCell ref="A84:G84"/>
    <mergeCell ref="B85:G85"/>
    <mergeCell ref="A86:I86"/>
    <mergeCell ref="A87:B87"/>
    <mergeCell ref="A88:B88"/>
    <mergeCell ref="B105:G105"/>
    <mergeCell ref="B106:G106"/>
    <mergeCell ref="B107:G107"/>
    <mergeCell ref="A108:G108"/>
    <mergeCell ref="B109:I109"/>
    <mergeCell ref="A111:E111"/>
    <mergeCell ref="A98:G98"/>
    <mergeCell ref="A100:I100"/>
    <mergeCell ref="B101:G101"/>
    <mergeCell ref="B102:G102"/>
    <mergeCell ref="B103:G103"/>
    <mergeCell ref="B104:G104"/>
    <mergeCell ref="A118:G118"/>
    <mergeCell ref="B120:G120"/>
    <mergeCell ref="B121:G121"/>
    <mergeCell ref="A122:G122"/>
    <mergeCell ref="A124:E124"/>
    <mergeCell ref="A125:B125"/>
    <mergeCell ref="A112:B112"/>
    <mergeCell ref="A113:B113"/>
    <mergeCell ref="B114:I114"/>
    <mergeCell ref="B115:G115"/>
    <mergeCell ref="B116:G116"/>
    <mergeCell ref="B117:G117"/>
    <mergeCell ref="B134:G134"/>
    <mergeCell ref="B135:G135"/>
    <mergeCell ref="B136:G136"/>
    <mergeCell ref="A137:G137"/>
    <mergeCell ref="B138:I138"/>
    <mergeCell ref="B139:I139"/>
    <mergeCell ref="A126:B126"/>
    <mergeCell ref="A128:G128"/>
    <mergeCell ref="A130:I130"/>
    <mergeCell ref="B131:G131"/>
    <mergeCell ref="B132:G132"/>
    <mergeCell ref="B133:G133"/>
    <mergeCell ref="A143:B143"/>
    <mergeCell ref="H143:I143"/>
    <mergeCell ref="A144:B144"/>
    <mergeCell ref="H144:I144"/>
    <mergeCell ref="A145:B145"/>
    <mergeCell ref="H145:I145"/>
    <mergeCell ref="A140:I140"/>
    <mergeCell ref="A141:B141"/>
    <mergeCell ref="D141:E141"/>
    <mergeCell ref="H141:I141"/>
    <mergeCell ref="A142:B142"/>
    <mergeCell ref="D142:E142"/>
    <mergeCell ref="H142:I142"/>
    <mergeCell ref="A150:G150"/>
    <mergeCell ref="A152:I152"/>
    <mergeCell ref="A153:I153"/>
    <mergeCell ref="B154:G154"/>
    <mergeCell ref="B155:G155"/>
    <mergeCell ref="B156:G156"/>
    <mergeCell ref="A146:A147"/>
    <mergeCell ref="B146:E147"/>
    <mergeCell ref="H146:I146"/>
    <mergeCell ref="H147:I147"/>
    <mergeCell ref="B148:I148"/>
    <mergeCell ref="B149:I149"/>
    <mergeCell ref="A172:F172"/>
    <mergeCell ref="A173:H173"/>
    <mergeCell ref="A165:I165"/>
    <mergeCell ref="B166:G166"/>
    <mergeCell ref="A167:G167"/>
    <mergeCell ref="A169:I169"/>
    <mergeCell ref="A170:F170"/>
    <mergeCell ref="A171:F171"/>
    <mergeCell ref="A157:G157"/>
    <mergeCell ref="A159:I159"/>
    <mergeCell ref="B160:G160"/>
    <mergeCell ref="B161:G161"/>
    <mergeCell ref="B162:G162"/>
    <mergeCell ref="A163:G163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L173"/>
  <sheetViews>
    <sheetView view="pageBreakPreview" topLeftCell="A157" zoomScale="145" zoomScaleNormal="130" zoomScaleSheetLayoutView="145" zoomScalePageLayoutView="130" workbookViewId="0">
      <selection activeCell="I122" sqref="I122"/>
    </sheetView>
  </sheetViews>
  <sheetFormatPr defaultColWidth="9.140625" defaultRowHeight="11.25" x14ac:dyDescent="0.25"/>
  <cols>
    <col min="1" max="1" width="2.85546875" style="7" customWidth="1"/>
    <col min="2" max="4" width="11.28515625" style="7" customWidth="1"/>
    <col min="5" max="5" width="12.140625" style="7" customWidth="1"/>
    <col min="6" max="6" width="11.28515625" style="7" customWidth="1"/>
    <col min="7" max="7" width="18.85546875" style="7" customWidth="1"/>
    <col min="8" max="8" width="9.28515625" style="7" customWidth="1"/>
    <col min="9" max="9" width="11.7109375" style="7" customWidth="1"/>
    <col min="10" max="10" width="11.140625" style="8" customWidth="1"/>
    <col min="11" max="11" width="10" style="7" customWidth="1"/>
    <col min="12" max="12" width="9.140625" style="7"/>
    <col min="13" max="15" width="22.28515625" style="7" customWidth="1"/>
    <col min="16" max="16384" width="9.140625" style="7"/>
  </cols>
  <sheetData>
    <row r="1" spans="1:11" ht="27.75" customHeight="1" x14ac:dyDescent="0.25">
      <c r="A1" s="134" t="s">
        <v>0</v>
      </c>
      <c r="B1" s="134"/>
      <c r="C1" s="134"/>
      <c r="D1" s="134"/>
      <c r="E1" s="134"/>
      <c r="F1" s="134"/>
      <c r="G1" s="134"/>
      <c r="H1" s="134"/>
      <c r="I1" s="134"/>
      <c r="K1" s="9"/>
    </row>
    <row r="2" spans="1:11" ht="22.5" customHeight="1" x14ac:dyDescent="0.25">
      <c r="A2" s="134" t="s">
        <v>1</v>
      </c>
      <c r="B2" s="134"/>
      <c r="C2" s="135">
        <v>23200001113010</v>
      </c>
      <c r="D2" s="135"/>
      <c r="E2" s="136" t="s">
        <v>2</v>
      </c>
      <c r="F2" s="136"/>
      <c r="G2" s="136"/>
      <c r="H2" s="136"/>
      <c r="I2" s="136"/>
    </row>
    <row r="3" spans="1:11" ht="11.25" customHeight="1" x14ac:dyDescent="0.25">
      <c r="A3" s="134" t="s">
        <v>3</v>
      </c>
      <c r="B3" s="134"/>
      <c r="C3" s="10"/>
      <c r="D3" s="11"/>
      <c r="E3" s="12" t="s">
        <v>4</v>
      </c>
      <c r="F3" s="10"/>
      <c r="G3" s="11"/>
      <c r="H3" s="11"/>
      <c r="I3" s="11"/>
    </row>
    <row r="4" spans="1:11" ht="4.5" customHeight="1" x14ac:dyDescent="0.25"/>
    <row r="5" spans="1:11" ht="18.75" customHeight="1" x14ac:dyDescent="0.25">
      <c r="A5" s="120" t="s">
        <v>5</v>
      </c>
      <c r="B5" s="120"/>
      <c r="C5" s="120"/>
      <c r="D5" s="137" t="s">
        <v>200</v>
      </c>
      <c r="E5" s="137"/>
      <c r="F5" s="137"/>
      <c r="G5" s="138" t="str">
        <f>IF(D6="12x36","Regime de trabalho:","Quantidade de HORAS/MÊS")</f>
        <v>Quantidade de HORAS/MÊS</v>
      </c>
      <c r="H5" s="138"/>
      <c r="I5" s="139">
        <f>IF(D6="12x36",D6,5*D6)</f>
        <v>200</v>
      </c>
    </row>
    <row r="6" spans="1:11" ht="18.75" customHeight="1" x14ac:dyDescent="0.25">
      <c r="A6" s="120" t="str">
        <f>IF(D6="12x36","Regime de trabalho:","Regime de trabalho (horas semanais):")</f>
        <v>Regime de trabalho (horas semanais):</v>
      </c>
      <c r="B6" s="120"/>
      <c r="C6" s="120"/>
      <c r="D6" s="120">
        <v>40</v>
      </c>
      <c r="E6" s="120"/>
      <c r="F6" s="120"/>
      <c r="G6" s="138"/>
      <c r="H6" s="138"/>
      <c r="I6" s="139"/>
    </row>
    <row r="7" spans="1:11" ht="22.5" customHeight="1" x14ac:dyDescent="0.25">
      <c r="A7" s="120" t="s">
        <v>6</v>
      </c>
      <c r="B7" s="120"/>
      <c r="C7" s="120"/>
      <c r="D7" s="95" t="s">
        <v>210</v>
      </c>
      <c r="E7" s="95"/>
      <c r="F7" s="95"/>
      <c r="G7" s="131" t="s">
        <v>7</v>
      </c>
      <c r="H7" s="131"/>
      <c r="I7" s="133">
        <v>0.2</v>
      </c>
    </row>
    <row r="8" spans="1:11" ht="22.5" customHeight="1" x14ac:dyDescent="0.25">
      <c r="A8" s="120" t="s">
        <v>8</v>
      </c>
      <c r="B8" s="120"/>
      <c r="C8" s="120"/>
      <c r="D8" s="95" t="s">
        <v>210</v>
      </c>
      <c r="E8" s="95"/>
      <c r="F8" s="95"/>
      <c r="G8" s="131"/>
      <c r="H8" s="131"/>
      <c r="I8" s="133"/>
    </row>
    <row r="9" spans="1:11" ht="24.75" customHeight="1" x14ac:dyDescent="0.25">
      <c r="A9" s="120" t="s">
        <v>9</v>
      </c>
      <c r="B9" s="120"/>
      <c r="C9" s="120"/>
      <c r="D9" s="120" t="s">
        <v>211</v>
      </c>
      <c r="E9" s="120"/>
      <c r="F9" s="120"/>
      <c r="G9" s="131" t="s">
        <v>10</v>
      </c>
      <c r="H9" s="131"/>
      <c r="I9" s="3" t="s">
        <v>11</v>
      </c>
    </row>
    <row r="10" spans="1:11" ht="32.25" customHeight="1" x14ac:dyDescent="0.25">
      <c r="A10" s="132" t="s">
        <v>12</v>
      </c>
      <c r="B10" s="132"/>
      <c r="C10" s="132"/>
      <c r="D10" s="132"/>
      <c r="E10" s="132"/>
      <c r="F10" s="132"/>
      <c r="G10" s="4" t="s">
        <v>13</v>
      </c>
      <c r="H10" s="1">
        <v>220</v>
      </c>
      <c r="I10" s="13">
        <v>3512.77</v>
      </c>
    </row>
    <row r="11" spans="1:11" ht="11.25" customHeight="1" x14ac:dyDescent="0.25">
      <c r="A11" s="110" t="s">
        <v>14</v>
      </c>
      <c r="B11" s="110"/>
      <c r="C11" s="110"/>
      <c r="D11" s="110"/>
      <c r="E11" s="110"/>
      <c r="F11" s="110"/>
      <c r="G11" s="1" t="str">
        <f>D9</f>
        <v>Araricá/RS</v>
      </c>
      <c r="H11" s="1" t="s">
        <v>15</v>
      </c>
      <c r="I11" s="14">
        <v>0.02</v>
      </c>
    </row>
    <row r="12" spans="1:11" ht="15" customHeight="1" x14ac:dyDescent="0.25">
      <c r="A12" s="110" t="s">
        <v>16</v>
      </c>
      <c r="B12" s="110"/>
      <c r="C12" s="110"/>
      <c r="D12" s="110"/>
      <c r="E12" s="110"/>
      <c r="F12" s="110"/>
      <c r="G12" s="129" t="s">
        <v>17</v>
      </c>
      <c r="H12" s="1" t="s">
        <v>18</v>
      </c>
      <c r="I12" s="13"/>
    </row>
    <row r="13" spans="1:11" x14ac:dyDescent="0.25">
      <c r="A13" s="110"/>
      <c r="B13" s="110"/>
      <c r="C13" s="110"/>
      <c r="D13" s="110"/>
      <c r="E13" s="110"/>
      <c r="F13" s="110"/>
      <c r="G13" s="129"/>
      <c r="H13" s="1" t="s">
        <v>19</v>
      </c>
      <c r="I13" s="15">
        <v>22</v>
      </c>
    </row>
    <row r="14" spans="1:11" x14ac:dyDescent="0.25">
      <c r="A14" s="110"/>
      <c r="B14" s="110"/>
      <c r="C14" s="110"/>
      <c r="D14" s="110"/>
      <c r="E14" s="110"/>
      <c r="F14" s="110"/>
      <c r="G14" s="129"/>
      <c r="H14" s="1" t="s">
        <v>20</v>
      </c>
      <c r="I14" s="3"/>
    </row>
    <row r="15" spans="1:11" ht="11.25" customHeight="1" x14ac:dyDescent="0.25">
      <c r="A15" s="110" t="s">
        <v>21</v>
      </c>
      <c r="B15" s="110"/>
      <c r="C15" s="110"/>
      <c r="D15" s="110"/>
      <c r="E15" s="110"/>
      <c r="F15" s="110"/>
      <c r="G15" s="129" t="s">
        <v>17</v>
      </c>
      <c r="H15" s="1" t="s">
        <v>18</v>
      </c>
      <c r="I15" s="13"/>
    </row>
    <row r="16" spans="1:11" ht="11.25" customHeight="1" x14ac:dyDescent="0.25">
      <c r="A16" s="110"/>
      <c r="B16" s="110"/>
      <c r="C16" s="110"/>
      <c r="D16" s="110"/>
      <c r="E16" s="110"/>
      <c r="F16" s="110"/>
      <c r="G16" s="129"/>
      <c r="H16" s="1" t="s">
        <v>19</v>
      </c>
      <c r="I16" s="15">
        <v>22</v>
      </c>
    </row>
    <row r="17" spans="1:9" x14ac:dyDescent="0.25">
      <c r="A17" s="110"/>
      <c r="B17" s="110"/>
      <c r="C17" s="110"/>
      <c r="D17" s="110"/>
      <c r="E17" s="110"/>
      <c r="F17" s="110"/>
      <c r="G17" s="129"/>
      <c r="H17" s="1" t="s">
        <v>20</v>
      </c>
      <c r="I17" s="3"/>
    </row>
    <row r="18" spans="1:9" ht="11.25" customHeight="1" x14ac:dyDescent="0.25">
      <c r="A18" s="110" t="s">
        <v>223</v>
      </c>
      <c r="B18" s="110"/>
      <c r="C18" s="110"/>
      <c r="D18" s="110"/>
      <c r="E18" s="110"/>
      <c r="F18" s="110"/>
      <c r="G18" s="129" t="s">
        <v>17</v>
      </c>
      <c r="H18" s="1" t="s">
        <v>18</v>
      </c>
      <c r="I18" s="13"/>
    </row>
    <row r="19" spans="1:9" x14ac:dyDescent="0.25">
      <c r="A19" s="110"/>
      <c r="B19" s="110"/>
      <c r="C19" s="110"/>
      <c r="D19" s="110"/>
      <c r="E19" s="110"/>
      <c r="F19" s="110"/>
      <c r="G19" s="129"/>
      <c r="H19" s="1" t="s">
        <v>191</v>
      </c>
      <c r="I19" s="15">
        <v>1</v>
      </c>
    </row>
    <row r="20" spans="1:9" x14ac:dyDescent="0.25">
      <c r="A20" s="110"/>
      <c r="B20" s="110"/>
      <c r="C20" s="110"/>
      <c r="D20" s="110"/>
      <c r="E20" s="110"/>
      <c r="F20" s="110"/>
      <c r="G20" s="129"/>
      <c r="H20" s="1" t="s">
        <v>20</v>
      </c>
      <c r="I20" s="3"/>
    </row>
    <row r="21" spans="1:9" ht="36" customHeight="1" x14ac:dyDescent="0.25">
      <c r="A21" s="130" t="s">
        <v>186</v>
      </c>
      <c r="B21" s="130"/>
      <c r="C21" s="130"/>
      <c r="D21" s="130"/>
      <c r="E21" s="130"/>
      <c r="F21" s="130"/>
      <c r="G21" s="5" t="s">
        <v>17</v>
      </c>
      <c r="H21" s="5" t="s">
        <v>23</v>
      </c>
      <c r="I21" s="16"/>
    </row>
    <row r="22" spans="1:9" ht="22.5" customHeight="1" x14ac:dyDescent="0.25">
      <c r="A22" s="109" t="s">
        <v>213</v>
      </c>
      <c r="B22" s="109"/>
      <c r="C22" s="109"/>
      <c r="D22" s="109"/>
      <c r="E22" s="109"/>
      <c r="F22" s="109"/>
      <c r="G22" s="5"/>
      <c r="H22" s="5" t="s">
        <v>25</v>
      </c>
      <c r="I22" s="18" t="s">
        <v>11</v>
      </c>
    </row>
    <row r="23" spans="1:9" ht="34.5" customHeight="1" x14ac:dyDescent="0.25">
      <c r="A23" s="109" t="s">
        <v>26</v>
      </c>
      <c r="B23" s="109"/>
      <c r="C23" s="109"/>
      <c r="D23" s="109"/>
      <c r="E23" s="109"/>
      <c r="F23" s="109"/>
      <c r="G23" s="1" t="s">
        <v>224</v>
      </c>
      <c r="H23" s="1" t="s">
        <v>27</v>
      </c>
      <c r="I23" s="13">
        <v>1613.1</v>
      </c>
    </row>
    <row r="24" spans="1:9" ht="15" customHeight="1" x14ac:dyDescent="0.25">
      <c r="A24" s="109" t="s">
        <v>28</v>
      </c>
      <c r="B24" s="109"/>
      <c r="C24" s="109"/>
      <c r="D24" s="109"/>
      <c r="E24" s="109"/>
      <c r="F24" s="109"/>
      <c r="G24" s="5"/>
      <c r="H24" s="19" t="s">
        <v>29</v>
      </c>
      <c r="I24" s="20" t="s">
        <v>11</v>
      </c>
    </row>
    <row r="25" spans="1:9" ht="15" customHeight="1" x14ac:dyDescent="0.25">
      <c r="A25" s="109"/>
      <c r="B25" s="109"/>
      <c r="C25" s="109"/>
      <c r="D25" s="109"/>
      <c r="E25" s="109"/>
      <c r="F25" s="109"/>
      <c r="G25" s="5"/>
      <c r="H25" s="21" t="s">
        <v>30</v>
      </c>
      <c r="I25" s="3" t="s">
        <v>11</v>
      </c>
    </row>
    <row r="26" spans="1:9" ht="26.25" customHeight="1" x14ac:dyDescent="0.25">
      <c r="A26" s="109" t="s">
        <v>31</v>
      </c>
      <c r="B26" s="109"/>
      <c r="C26" s="109"/>
      <c r="D26" s="109"/>
      <c r="E26" s="109"/>
      <c r="F26" s="109"/>
      <c r="G26" s="5"/>
      <c r="H26" s="1" t="s">
        <v>29</v>
      </c>
      <c r="I26" s="20" t="s">
        <v>11</v>
      </c>
    </row>
    <row r="27" spans="1:9" ht="35.25" customHeight="1" x14ac:dyDescent="0.25">
      <c r="A27" s="109" t="s">
        <v>32</v>
      </c>
      <c r="B27" s="109"/>
      <c r="C27" s="109"/>
      <c r="D27" s="109"/>
      <c r="E27" s="109"/>
      <c r="F27" s="109"/>
      <c r="G27" s="1"/>
      <c r="H27" s="4" t="s">
        <v>25</v>
      </c>
      <c r="I27" s="3">
        <v>0.1</v>
      </c>
    </row>
    <row r="28" spans="1:9" ht="4.5" customHeight="1" x14ac:dyDescent="0.25"/>
    <row r="29" spans="1:9" ht="17.25" customHeight="1" x14ac:dyDescent="0.25">
      <c r="A29" s="94" t="s">
        <v>33</v>
      </c>
      <c r="B29" s="94"/>
      <c r="C29" s="94"/>
      <c r="D29" s="94"/>
      <c r="E29" s="94"/>
      <c r="F29" s="94"/>
      <c r="G29" s="94"/>
      <c r="H29" s="94"/>
      <c r="I29" s="94"/>
    </row>
    <row r="30" spans="1:9" ht="33.75" customHeight="1" x14ac:dyDescent="0.25">
      <c r="A30" s="22" t="s">
        <v>34</v>
      </c>
      <c r="B30" s="116" t="s">
        <v>35</v>
      </c>
      <c r="C30" s="116"/>
      <c r="D30" s="116"/>
      <c r="E30" s="116"/>
      <c r="F30" s="116"/>
      <c r="G30" s="116"/>
      <c r="H30" s="22" t="s">
        <v>36</v>
      </c>
      <c r="I30" s="22" t="s">
        <v>37</v>
      </c>
    </row>
    <row r="31" spans="1:9" ht="15" customHeight="1" x14ac:dyDescent="0.25">
      <c r="A31" s="17">
        <v>1</v>
      </c>
      <c r="B31" s="95" t="s">
        <v>38</v>
      </c>
      <c r="C31" s="95"/>
      <c r="D31" s="95"/>
      <c r="E31" s="95"/>
      <c r="F31" s="95"/>
      <c r="G31" s="95"/>
      <c r="H31" s="23">
        <f t="shared" ref="H31:H39" si="0">I31/$I$40</f>
        <v>0.90824355448732208</v>
      </c>
      <c r="I31" s="24">
        <f>IF(D6="12x36",I10,I10/H10*I5)</f>
        <v>3193.4272727272728</v>
      </c>
    </row>
    <row r="32" spans="1:9" ht="15" customHeight="1" x14ac:dyDescent="0.25">
      <c r="A32" s="17">
        <f t="shared" ref="A32:A39" si="1">A31+1</f>
        <v>2</v>
      </c>
      <c r="B32" s="95" t="s">
        <v>39</v>
      </c>
      <c r="C32" s="95"/>
      <c r="D32" s="95"/>
      <c r="E32" s="95"/>
      <c r="F32" s="95"/>
      <c r="G32" s="95"/>
      <c r="H32" s="23">
        <f t="shared" si="0"/>
        <v>0</v>
      </c>
      <c r="I32" s="24">
        <f>IF(I9=30%,I31*I9,0)</f>
        <v>0</v>
      </c>
    </row>
    <row r="33" spans="1:10" ht="15" customHeight="1" x14ac:dyDescent="0.25">
      <c r="A33" s="17">
        <f t="shared" si="1"/>
        <v>3</v>
      </c>
      <c r="B33" s="95" t="s">
        <v>40</v>
      </c>
      <c r="C33" s="95"/>
      <c r="D33" s="95"/>
      <c r="E33" s="95"/>
      <c r="F33" s="95"/>
      <c r="G33" s="95"/>
      <c r="H33" s="23">
        <f t="shared" si="0"/>
        <v>0</v>
      </c>
      <c r="I33" s="24">
        <f>IF(I7=10%,I23*I7,0)</f>
        <v>0</v>
      </c>
    </row>
    <row r="34" spans="1:10" ht="15" customHeight="1" x14ac:dyDescent="0.25">
      <c r="A34" s="17">
        <f t="shared" si="1"/>
        <v>4</v>
      </c>
      <c r="B34" s="95" t="s">
        <v>41</v>
      </c>
      <c r="C34" s="95"/>
      <c r="D34" s="95"/>
      <c r="E34" s="95"/>
      <c r="F34" s="95"/>
      <c r="G34" s="95"/>
      <c r="H34" s="23">
        <f t="shared" si="0"/>
        <v>9.1756445512677975E-2</v>
      </c>
      <c r="I34" s="24">
        <f>IF(I7=20%,I23*I7,0)</f>
        <v>322.62</v>
      </c>
    </row>
    <row r="35" spans="1:10" ht="15" customHeight="1" x14ac:dyDescent="0.25">
      <c r="A35" s="17">
        <f t="shared" si="1"/>
        <v>5</v>
      </c>
      <c r="B35" s="95" t="s">
        <v>42</v>
      </c>
      <c r="C35" s="95"/>
      <c r="D35" s="95"/>
      <c r="E35" s="95"/>
      <c r="F35" s="95"/>
      <c r="G35" s="95"/>
      <c r="H35" s="23">
        <f t="shared" si="0"/>
        <v>0</v>
      </c>
      <c r="I35" s="24">
        <f>IF(I7=40%,I23*I7,0)</f>
        <v>0</v>
      </c>
    </row>
    <row r="36" spans="1:10" ht="15" customHeight="1" x14ac:dyDescent="0.25">
      <c r="A36" s="17">
        <f t="shared" si="1"/>
        <v>6</v>
      </c>
      <c r="B36" s="95" t="s">
        <v>184</v>
      </c>
      <c r="C36" s="95"/>
      <c r="D36" s="95"/>
      <c r="E36" s="95"/>
      <c r="F36" s="95"/>
      <c r="G36" s="95"/>
      <c r="H36" s="23">
        <f t="shared" si="0"/>
        <v>0</v>
      </c>
      <c r="I36" s="24">
        <f>IF(I22="Não aplicável",0,I31*I22)</f>
        <v>0</v>
      </c>
    </row>
    <row r="37" spans="1:10" ht="15" customHeight="1" x14ac:dyDescent="0.25">
      <c r="A37" s="17">
        <f t="shared" si="1"/>
        <v>7</v>
      </c>
      <c r="B37" s="95" t="s">
        <v>43</v>
      </c>
      <c r="C37" s="95"/>
      <c r="D37" s="95"/>
      <c r="E37" s="95"/>
      <c r="F37" s="95"/>
      <c r="G37" s="95"/>
      <c r="H37" s="23">
        <f t="shared" si="0"/>
        <v>0</v>
      </c>
      <c r="I37" s="24">
        <f>IF(I24="Não aplicável",0,(I31+I32+I33+I34+I35+I36+I39)/I5*I24*(1+I25))</f>
        <v>0</v>
      </c>
    </row>
    <row r="38" spans="1:10" ht="23.25" customHeight="1" x14ac:dyDescent="0.25">
      <c r="A38" s="17">
        <f t="shared" si="1"/>
        <v>8</v>
      </c>
      <c r="B38" s="95" t="s">
        <v>44</v>
      </c>
      <c r="C38" s="95"/>
      <c r="D38" s="95"/>
      <c r="E38" s="95"/>
      <c r="F38" s="95"/>
      <c r="G38" s="95"/>
      <c r="H38" s="23">
        <f t="shared" si="0"/>
        <v>0</v>
      </c>
      <c r="I38" s="24">
        <f>IF(I24="Não aplicável",0,I24/I13*5*(I10/H10*(1+I25)))</f>
        <v>0</v>
      </c>
    </row>
    <row r="39" spans="1:10" ht="15" customHeight="1" x14ac:dyDescent="0.25">
      <c r="A39" s="17">
        <f t="shared" si="1"/>
        <v>9</v>
      </c>
      <c r="B39" s="128" t="str">
        <f>IF(D6="12x36","Para postos 12x36 os feriados são considerados compensados, conforme parágrafo único, Art. 59-A da CLT","Outros")</f>
        <v>Outros</v>
      </c>
      <c r="C39" s="128"/>
      <c r="D39" s="128"/>
      <c r="E39" s="128"/>
      <c r="F39" s="128"/>
      <c r="G39" s="128"/>
      <c r="H39" s="23">
        <f t="shared" si="0"/>
        <v>0</v>
      </c>
      <c r="I39" s="24">
        <v>0</v>
      </c>
    </row>
    <row r="40" spans="1:10" s="28" customFormat="1" ht="15" customHeight="1" x14ac:dyDescent="0.25">
      <c r="A40" s="113" t="s">
        <v>45</v>
      </c>
      <c r="B40" s="113"/>
      <c r="C40" s="113"/>
      <c r="D40" s="113"/>
      <c r="E40" s="113"/>
      <c r="F40" s="113"/>
      <c r="G40" s="113"/>
      <c r="H40" s="25">
        <f>SUM(H31:H39)</f>
        <v>1</v>
      </c>
      <c r="I40" s="26">
        <f>SUM(I31:I39)</f>
        <v>3516.0472727272727</v>
      </c>
      <c r="J40" s="27"/>
    </row>
    <row r="41" spans="1:10" ht="4.5" customHeight="1" x14ac:dyDescent="0.25"/>
    <row r="42" spans="1:10" ht="33.75" customHeight="1" x14ac:dyDescent="0.25">
      <c r="A42" s="22" t="s">
        <v>46</v>
      </c>
      <c r="B42" s="116" t="s">
        <v>47</v>
      </c>
      <c r="C42" s="116"/>
      <c r="D42" s="116"/>
      <c r="E42" s="116"/>
      <c r="F42" s="116"/>
      <c r="G42" s="116"/>
      <c r="H42" s="22" t="s">
        <v>36</v>
      </c>
      <c r="I42" s="22" t="s">
        <v>37</v>
      </c>
    </row>
    <row r="43" spans="1:10" ht="15" customHeight="1" x14ac:dyDescent="0.25">
      <c r="A43" s="17">
        <v>1</v>
      </c>
      <c r="B43" s="95" t="s">
        <v>48</v>
      </c>
      <c r="C43" s="95"/>
      <c r="D43" s="95"/>
      <c r="E43" s="95"/>
      <c r="F43" s="95"/>
      <c r="G43" s="95"/>
      <c r="H43" s="23">
        <v>0.2</v>
      </c>
      <c r="I43" s="24">
        <f t="shared" ref="I43:I50" si="2">$I$40*H43</f>
        <v>703.20945454545461</v>
      </c>
    </row>
    <row r="44" spans="1:10" ht="15" customHeight="1" x14ac:dyDescent="0.25">
      <c r="A44" s="17">
        <v>2</v>
      </c>
      <c r="B44" s="95" t="s">
        <v>49</v>
      </c>
      <c r="C44" s="95"/>
      <c r="D44" s="95"/>
      <c r="E44" s="95"/>
      <c r="F44" s="95"/>
      <c r="G44" s="95"/>
      <c r="H44" s="23">
        <v>1.4999999999999999E-2</v>
      </c>
      <c r="I44" s="24">
        <f t="shared" si="2"/>
        <v>52.740709090909085</v>
      </c>
    </row>
    <row r="45" spans="1:10" ht="15" customHeight="1" x14ac:dyDescent="0.25">
      <c r="A45" s="17">
        <v>3</v>
      </c>
      <c r="B45" s="95" t="s">
        <v>50</v>
      </c>
      <c r="C45" s="95"/>
      <c r="D45" s="95"/>
      <c r="E45" s="95"/>
      <c r="F45" s="95"/>
      <c r="G45" s="95"/>
      <c r="H45" s="23">
        <v>0.01</v>
      </c>
      <c r="I45" s="24">
        <f t="shared" si="2"/>
        <v>35.160472727272726</v>
      </c>
    </row>
    <row r="46" spans="1:10" ht="15" customHeight="1" x14ac:dyDescent="0.25">
      <c r="A46" s="17">
        <v>4</v>
      </c>
      <c r="B46" s="95" t="s">
        <v>51</v>
      </c>
      <c r="C46" s="95"/>
      <c r="D46" s="95"/>
      <c r="E46" s="95"/>
      <c r="F46" s="95"/>
      <c r="G46" s="95"/>
      <c r="H46" s="23">
        <v>2E-3</v>
      </c>
      <c r="I46" s="24">
        <f t="shared" si="2"/>
        <v>7.0320945454545454</v>
      </c>
    </row>
    <row r="47" spans="1:10" ht="15" customHeight="1" x14ac:dyDescent="0.25">
      <c r="A47" s="17">
        <v>5</v>
      </c>
      <c r="B47" s="95" t="s">
        <v>52</v>
      </c>
      <c r="C47" s="95"/>
      <c r="D47" s="95"/>
      <c r="E47" s="95"/>
      <c r="F47" s="95"/>
      <c r="G47" s="95"/>
      <c r="H47" s="23">
        <v>2.5000000000000001E-2</v>
      </c>
      <c r="I47" s="24">
        <f t="shared" si="2"/>
        <v>87.901181818181826</v>
      </c>
    </row>
    <row r="48" spans="1:10" ht="15" customHeight="1" x14ac:dyDescent="0.25">
      <c r="A48" s="17">
        <v>6</v>
      </c>
      <c r="B48" s="95" t="s">
        <v>53</v>
      </c>
      <c r="C48" s="95"/>
      <c r="D48" s="95"/>
      <c r="E48" s="95"/>
      <c r="F48" s="95"/>
      <c r="G48" s="95"/>
      <c r="H48" s="23">
        <v>0.08</v>
      </c>
      <c r="I48" s="24">
        <f t="shared" si="2"/>
        <v>281.28378181818181</v>
      </c>
    </row>
    <row r="49" spans="1:10" ht="15" customHeight="1" x14ac:dyDescent="0.25">
      <c r="A49" s="17">
        <v>7</v>
      </c>
      <c r="B49" s="95" t="s">
        <v>54</v>
      </c>
      <c r="C49" s="95"/>
      <c r="D49" s="95"/>
      <c r="E49" s="95"/>
      <c r="F49" s="95"/>
      <c r="G49" s="95"/>
      <c r="H49" s="23">
        <v>0.03</v>
      </c>
      <c r="I49" s="24">
        <f t="shared" si="2"/>
        <v>105.48141818181817</v>
      </c>
    </row>
    <row r="50" spans="1:10" ht="15" customHeight="1" x14ac:dyDescent="0.25">
      <c r="A50" s="17">
        <v>8</v>
      </c>
      <c r="B50" s="95" t="s">
        <v>55</v>
      </c>
      <c r="C50" s="95"/>
      <c r="D50" s="95"/>
      <c r="E50" s="95"/>
      <c r="F50" s="95"/>
      <c r="G50" s="95"/>
      <c r="H50" s="23">
        <v>6.0000000000000001E-3</v>
      </c>
      <c r="I50" s="24">
        <f t="shared" si="2"/>
        <v>21.096283636363637</v>
      </c>
    </row>
    <row r="51" spans="1:10" s="28" customFormat="1" ht="15" customHeight="1" x14ac:dyDescent="0.25">
      <c r="A51" s="113" t="s">
        <v>56</v>
      </c>
      <c r="B51" s="113"/>
      <c r="C51" s="113"/>
      <c r="D51" s="113"/>
      <c r="E51" s="113"/>
      <c r="F51" s="113"/>
      <c r="G51" s="113"/>
      <c r="H51" s="25">
        <f>SUM(H43:H50)</f>
        <v>0.3680000000000001</v>
      </c>
      <c r="I51" s="26">
        <f>SUM(I43:I50)</f>
        <v>1293.9053963636361</v>
      </c>
      <c r="J51" s="27"/>
    </row>
    <row r="52" spans="1:10" ht="15" customHeight="1" x14ac:dyDescent="0.25">
      <c r="A52" s="123" t="s">
        <v>57</v>
      </c>
      <c r="B52" s="123"/>
      <c r="C52" s="123"/>
      <c r="D52" s="123"/>
      <c r="E52" s="123"/>
      <c r="F52" s="123"/>
      <c r="G52" s="123"/>
      <c r="H52" s="123"/>
      <c r="I52" s="123"/>
    </row>
    <row r="53" spans="1:10" ht="30.75" customHeight="1" x14ac:dyDescent="0.25">
      <c r="A53" s="127" t="s">
        <v>58</v>
      </c>
      <c r="B53" s="127"/>
      <c r="C53" s="127"/>
      <c r="D53" s="127"/>
      <c r="E53" s="127"/>
      <c r="F53" s="127"/>
      <c r="G53" s="127"/>
      <c r="H53" s="127"/>
      <c r="I53" s="127"/>
    </row>
    <row r="54" spans="1:10" ht="33.75" customHeight="1" x14ac:dyDescent="0.25">
      <c r="A54" s="22" t="s">
        <v>59</v>
      </c>
      <c r="B54" s="116" t="s">
        <v>60</v>
      </c>
      <c r="C54" s="116"/>
      <c r="D54" s="116"/>
      <c r="E54" s="116"/>
      <c r="F54" s="116"/>
      <c r="G54" s="116"/>
      <c r="H54" s="22" t="s">
        <v>36</v>
      </c>
      <c r="I54" s="22" t="s">
        <v>37</v>
      </c>
    </row>
    <row r="55" spans="1:10" ht="15" customHeight="1" x14ac:dyDescent="0.25">
      <c r="A55" s="17">
        <v>1</v>
      </c>
      <c r="B55" s="95" t="s">
        <v>61</v>
      </c>
      <c r="C55" s="95"/>
      <c r="D55" s="95"/>
      <c r="E55" s="95"/>
      <c r="F55" s="95"/>
      <c r="G55" s="95"/>
      <c r="H55" s="23">
        <v>0.119314</v>
      </c>
      <c r="I55" s="24">
        <f t="shared" ref="I55:I62" si="3">$I$40*H55</f>
        <v>419.51366429818182</v>
      </c>
    </row>
    <row r="56" spans="1:10" ht="15" customHeight="1" x14ac:dyDescent="0.25">
      <c r="A56" s="17">
        <v>2</v>
      </c>
      <c r="B56" s="95" t="s">
        <v>62</v>
      </c>
      <c r="C56" s="95"/>
      <c r="D56" s="95"/>
      <c r="E56" s="95"/>
      <c r="F56" s="95"/>
      <c r="G56" s="95"/>
      <c r="H56" s="23">
        <v>2.0479000000000001E-2</v>
      </c>
      <c r="I56" s="24">
        <f t="shared" si="3"/>
        <v>72.005132098181818</v>
      </c>
    </row>
    <row r="57" spans="1:10" ht="15" customHeight="1" x14ac:dyDescent="0.25">
      <c r="A57" s="17">
        <v>3</v>
      </c>
      <c r="B57" s="95" t="s">
        <v>63</v>
      </c>
      <c r="C57" s="95"/>
      <c r="D57" s="95"/>
      <c r="E57" s="95"/>
      <c r="F57" s="95"/>
      <c r="G57" s="95"/>
      <c r="H57" s="23">
        <v>1.2123E-2</v>
      </c>
      <c r="I57" s="24">
        <f t="shared" si="3"/>
        <v>42.625041087272727</v>
      </c>
    </row>
    <row r="58" spans="1:10" ht="15" customHeight="1" x14ac:dyDescent="0.25">
      <c r="A58" s="17">
        <v>4</v>
      </c>
      <c r="B58" s="95" t="s">
        <v>64</v>
      </c>
      <c r="C58" s="95"/>
      <c r="D58" s="95"/>
      <c r="E58" s="95"/>
      <c r="F58" s="95"/>
      <c r="G58" s="95"/>
      <c r="H58" s="23">
        <v>1.1436E-2</v>
      </c>
      <c r="I58" s="24">
        <f t="shared" si="3"/>
        <v>40.209516610909091</v>
      </c>
    </row>
    <row r="59" spans="1:10" ht="15" customHeight="1" x14ac:dyDescent="0.25">
      <c r="A59" s="17">
        <v>5</v>
      </c>
      <c r="B59" s="95" t="s">
        <v>65</v>
      </c>
      <c r="C59" s="95"/>
      <c r="D59" s="95"/>
      <c r="E59" s="95"/>
      <c r="F59" s="95"/>
      <c r="G59" s="95"/>
      <c r="H59" s="23">
        <v>1.74E-4</v>
      </c>
      <c r="I59" s="24">
        <f t="shared" si="3"/>
        <v>0.61179222545454548</v>
      </c>
    </row>
    <row r="60" spans="1:10" ht="15" customHeight="1" x14ac:dyDescent="0.25">
      <c r="A60" s="17">
        <v>6</v>
      </c>
      <c r="B60" s="95" t="s">
        <v>66</v>
      </c>
      <c r="C60" s="95"/>
      <c r="D60" s="95"/>
      <c r="E60" s="95"/>
      <c r="F60" s="95"/>
      <c r="G60" s="95"/>
      <c r="H60" s="23">
        <v>4.4200000000000001E-4</v>
      </c>
      <c r="I60" s="24">
        <f t="shared" si="3"/>
        <v>1.5540928945454546</v>
      </c>
    </row>
    <row r="61" spans="1:10" ht="15" customHeight="1" x14ac:dyDescent="0.25">
      <c r="A61" s="17">
        <v>7</v>
      </c>
      <c r="B61" s="95" t="s">
        <v>67</v>
      </c>
      <c r="C61" s="95"/>
      <c r="D61" s="95"/>
      <c r="E61" s="95"/>
      <c r="F61" s="95"/>
      <c r="G61" s="95"/>
      <c r="H61" s="23">
        <v>1.85E-4</v>
      </c>
      <c r="I61" s="24">
        <f t="shared" si="3"/>
        <v>0.65046874545454547</v>
      </c>
    </row>
    <row r="62" spans="1:10" ht="15" customHeight="1" x14ac:dyDescent="0.25">
      <c r="A62" s="17">
        <v>8</v>
      </c>
      <c r="B62" s="95" t="s">
        <v>68</v>
      </c>
      <c r="C62" s="95"/>
      <c r="D62" s="95"/>
      <c r="E62" s="95"/>
      <c r="F62" s="95"/>
      <c r="G62" s="95"/>
      <c r="H62" s="23">
        <v>9.0789999999999996E-2</v>
      </c>
      <c r="I62" s="24">
        <f t="shared" si="3"/>
        <v>319.22193189090905</v>
      </c>
    </row>
    <row r="63" spans="1:10" s="28" customFormat="1" ht="15" customHeight="1" x14ac:dyDescent="0.25">
      <c r="A63" s="113" t="s">
        <v>69</v>
      </c>
      <c r="B63" s="113"/>
      <c r="C63" s="113"/>
      <c r="D63" s="113"/>
      <c r="E63" s="113"/>
      <c r="F63" s="113"/>
      <c r="G63" s="113"/>
      <c r="H63" s="25">
        <f>SUM(H55:H62)</f>
        <v>0.25494299999999998</v>
      </c>
      <c r="I63" s="26">
        <f>SUM(I55:I62)</f>
        <v>896.39163985090909</v>
      </c>
      <c r="J63" s="27"/>
    </row>
    <row r="64" spans="1:10" ht="11.25" customHeight="1" x14ac:dyDescent="0.25">
      <c r="A64" s="29" t="s">
        <v>70</v>
      </c>
      <c r="B64" s="114" t="s">
        <v>71</v>
      </c>
      <c r="C64" s="114"/>
      <c r="D64" s="114"/>
      <c r="E64" s="114"/>
      <c r="F64" s="114"/>
      <c r="G64" s="114"/>
      <c r="H64" s="114"/>
      <c r="I64" s="114"/>
    </row>
    <row r="65" spans="1:11" ht="15" customHeight="1" x14ac:dyDescent="0.25">
      <c r="A65" s="29" t="s">
        <v>72</v>
      </c>
      <c r="B65" s="126" t="s">
        <v>73</v>
      </c>
      <c r="C65" s="126"/>
      <c r="D65" s="126"/>
      <c r="E65" s="126"/>
      <c r="F65" s="126"/>
      <c r="G65" s="126"/>
      <c r="H65" s="126"/>
      <c r="I65" s="126"/>
    </row>
    <row r="66" spans="1:11" ht="33.75" customHeight="1" x14ac:dyDescent="0.25">
      <c r="A66" s="22" t="s">
        <v>74</v>
      </c>
      <c r="B66" s="116" t="s">
        <v>75</v>
      </c>
      <c r="C66" s="116"/>
      <c r="D66" s="116"/>
      <c r="E66" s="116"/>
      <c r="F66" s="116"/>
      <c r="G66" s="116"/>
      <c r="H66" s="22" t="s">
        <v>36</v>
      </c>
      <c r="I66" s="22" t="s">
        <v>37</v>
      </c>
    </row>
    <row r="67" spans="1:11" ht="15" customHeight="1" x14ac:dyDescent="0.25">
      <c r="A67" s="17">
        <v>1</v>
      </c>
      <c r="B67" s="95" t="s">
        <v>76</v>
      </c>
      <c r="C67" s="95"/>
      <c r="D67" s="95"/>
      <c r="E67" s="95"/>
      <c r="F67" s="95"/>
      <c r="G67" s="95"/>
      <c r="H67" s="23">
        <v>2.3626999999999999E-2</v>
      </c>
      <c r="I67" s="24">
        <f>$I$40*H67</f>
        <v>83.073648912727265</v>
      </c>
    </row>
    <row r="68" spans="1:11" ht="15" customHeight="1" x14ac:dyDescent="0.25">
      <c r="A68" s="17">
        <v>2</v>
      </c>
      <c r="B68" s="95" t="s">
        <v>77</v>
      </c>
      <c r="C68" s="95"/>
      <c r="D68" s="95"/>
      <c r="E68" s="95"/>
      <c r="F68" s="95"/>
      <c r="G68" s="95"/>
      <c r="H68" s="23">
        <v>1.717E-3</v>
      </c>
      <c r="I68" s="24">
        <f>$I$40*H68</f>
        <v>6.0370531672727274</v>
      </c>
    </row>
    <row r="69" spans="1:11" ht="15" customHeight="1" x14ac:dyDescent="0.25">
      <c r="A69" s="17">
        <v>3</v>
      </c>
      <c r="B69" s="95" t="s">
        <v>78</v>
      </c>
      <c r="C69" s="95"/>
      <c r="D69" s="95"/>
      <c r="E69" s="95"/>
      <c r="F69" s="95"/>
      <c r="G69" s="95"/>
      <c r="H69" s="23">
        <v>9.4509999999999993E-3</v>
      </c>
      <c r="I69" s="24">
        <f>$I$40*H69</f>
        <v>33.230162774545455</v>
      </c>
    </row>
    <row r="70" spans="1:11" s="28" customFormat="1" ht="15" customHeight="1" x14ac:dyDescent="0.25">
      <c r="A70" s="113" t="s">
        <v>79</v>
      </c>
      <c r="B70" s="113"/>
      <c r="C70" s="113"/>
      <c r="D70" s="113"/>
      <c r="E70" s="113"/>
      <c r="F70" s="113"/>
      <c r="G70" s="113"/>
      <c r="H70" s="25">
        <f>SUM(H67:H69)</f>
        <v>3.4795E-2</v>
      </c>
      <c r="I70" s="26">
        <f>SUM(I67:I69)</f>
        <v>122.34086485454546</v>
      </c>
      <c r="J70" s="27"/>
    </row>
    <row r="71" spans="1:11" ht="4.5" customHeight="1" x14ac:dyDescent="0.25"/>
    <row r="72" spans="1:11" ht="33.75" customHeight="1" x14ac:dyDescent="0.25">
      <c r="A72" s="22" t="s">
        <v>80</v>
      </c>
      <c r="B72" s="116" t="s">
        <v>81</v>
      </c>
      <c r="C72" s="116"/>
      <c r="D72" s="116"/>
      <c r="E72" s="116"/>
      <c r="F72" s="116"/>
      <c r="G72" s="116"/>
      <c r="H72" s="22" t="s">
        <v>36</v>
      </c>
      <c r="I72" s="22" t="s">
        <v>37</v>
      </c>
    </row>
    <row r="73" spans="1:11" ht="15" customHeight="1" x14ac:dyDescent="0.25">
      <c r="A73" s="17">
        <v>1</v>
      </c>
      <c r="B73" s="95" t="s">
        <v>82</v>
      </c>
      <c r="C73" s="95"/>
      <c r="D73" s="95"/>
      <c r="E73" s="95"/>
      <c r="F73" s="95"/>
      <c r="G73" s="95"/>
      <c r="H73" s="23">
        <f>(H51*H63)</f>
        <v>9.3819024000000015E-2</v>
      </c>
      <c r="I73" s="24">
        <f>$I$40*H73</f>
        <v>329.87212346513462</v>
      </c>
    </row>
    <row r="74" spans="1:11" s="28" customFormat="1" ht="15" customHeight="1" x14ac:dyDescent="0.25">
      <c r="A74" s="113" t="s">
        <v>83</v>
      </c>
      <c r="B74" s="113"/>
      <c r="C74" s="113"/>
      <c r="D74" s="113"/>
      <c r="E74" s="113"/>
      <c r="F74" s="113"/>
      <c r="G74" s="113"/>
      <c r="H74" s="25">
        <f>SUM(H73:H73)</f>
        <v>9.3819024000000015E-2</v>
      </c>
      <c r="I74" s="26">
        <f>I73</f>
        <v>329.87212346513462</v>
      </c>
      <c r="J74" s="27"/>
      <c r="K74" s="30"/>
    </row>
    <row r="75" spans="1:11" ht="4.5" customHeight="1" x14ac:dyDescent="0.25">
      <c r="J75" s="31"/>
    </row>
    <row r="76" spans="1:11" s="28" customFormat="1" ht="12" customHeight="1" x14ac:dyDescent="0.25">
      <c r="A76" s="125" t="s">
        <v>84</v>
      </c>
      <c r="B76" s="125"/>
      <c r="C76" s="125"/>
      <c r="D76" s="125"/>
      <c r="E76" s="125"/>
      <c r="F76" s="125"/>
      <c r="G76" s="125"/>
      <c r="H76" s="32">
        <f>H51+H63+H70+H74</f>
        <v>0.75155702400000002</v>
      </c>
      <c r="I76" s="33">
        <f>I51+I63+I70+I74</f>
        <v>2642.5100245342255</v>
      </c>
      <c r="J76" s="27"/>
    </row>
    <row r="77" spans="1:11" ht="4.5" customHeight="1" x14ac:dyDescent="0.25"/>
    <row r="78" spans="1:11" ht="33.75" customHeight="1" x14ac:dyDescent="0.25">
      <c r="A78" s="22" t="s">
        <v>85</v>
      </c>
      <c r="B78" s="116" t="s">
        <v>86</v>
      </c>
      <c r="C78" s="116"/>
      <c r="D78" s="116"/>
      <c r="E78" s="116"/>
      <c r="F78" s="116"/>
      <c r="G78" s="116"/>
      <c r="H78" s="22" t="s">
        <v>36</v>
      </c>
      <c r="I78" s="22" t="s">
        <v>37</v>
      </c>
    </row>
    <row r="79" spans="1:11" ht="15" customHeight="1" x14ac:dyDescent="0.25">
      <c r="A79" s="17">
        <v>1</v>
      </c>
      <c r="B79" s="95" t="s">
        <v>21</v>
      </c>
      <c r="C79" s="95"/>
      <c r="D79" s="95"/>
      <c r="E79" s="95"/>
      <c r="F79" s="95"/>
      <c r="G79" s="95"/>
      <c r="H79" s="23">
        <f>I79/$I$40</f>
        <v>0</v>
      </c>
      <c r="I79" s="24">
        <f>I96</f>
        <v>0</v>
      </c>
    </row>
    <row r="80" spans="1:11" ht="15" customHeight="1" x14ac:dyDescent="0.25">
      <c r="A80" s="17">
        <v>2</v>
      </c>
      <c r="B80" s="95" t="s">
        <v>22</v>
      </c>
      <c r="C80" s="95"/>
      <c r="D80" s="95"/>
      <c r="E80" s="95"/>
      <c r="F80" s="95"/>
      <c r="G80" s="95"/>
      <c r="H80" s="23">
        <f>I80/$I$40</f>
        <v>0</v>
      </c>
      <c r="I80" s="24">
        <f>I92</f>
        <v>0</v>
      </c>
    </row>
    <row r="81" spans="1:10" ht="15" customHeight="1" x14ac:dyDescent="0.25">
      <c r="A81" s="17">
        <v>3</v>
      </c>
      <c r="B81" s="95" t="s">
        <v>87</v>
      </c>
      <c r="C81" s="95"/>
      <c r="D81" s="95"/>
      <c r="E81" s="95"/>
      <c r="F81" s="95"/>
      <c r="G81" s="95"/>
      <c r="H81" s="23">
        <f>I81/$I$40</f>
        <v>0</v>
      </c>
      <c r="I81" s="24">
        <f>I88</f>
        <v>0</v>
      </c>
    </row>
    <row r="82" spans="1:10" ht="15" customHeight="1" x14ac:dyDescent="0.25">
      <c r="A82" s="17">
        <v>4</v>
      </c>
      <c r="B82" s="95" t="s">
        <v>88</v>
      </c>
      <c r="C82" s="95"/>
      <c r="D82" s="95"/>
      <c r="E82" s="95"/>
      <c r="F82" s="95"/>
      <c r="G82" s="95"/>
      <c r="H82" s="23">
        <f>I82/$I$40</f>
        <v>0</v>
      </c>
      <c r="I82" s="24">
        <f>IF(I26="Não aplicável",0,((I10/H10)*1.5*I26))</f>
        <v>0</v>
      </c>
    </row>
    <row r="83" spans="1:10" ht="15" customHeight="1" x14ac:dyDescent="0.25">
      <c r="A83" s="17">
        <v>5</v>
      </c>
      <c r="B83" s="95" t="s">
        <v>89</v>
      </c>
      <c r="C83" s="95"/>
      <c r="D83" s="95"/>
      <c r="E83" s="95"/>
      <c r="F83" s="95"/>
      <c r="G83" s="95"/>
      <c r="H83" s="23">
        <f>I83/$I$40</f>
        <v>0</v>
      </c>
      <c r="I83" s="24">
        <f>IF(I21="Não aplicável",0,I21)</f>
        <v>0</v>
      </c>
    </row>
    <row r="84" spans="1:10" ht="15" customHeight="1" x14ac:dyDescent="0.25">
      <c r="A84" s="113" t="s">
        <v>90</v>
      </c>
      <c r="B84" s="113"/>
      <c r="C84" s="113"/>
      <c r="D84" s="113"/>
      <c r="E84" s="113"/>
      <c r="F84" s="113"/>
      <c r="G84" s="113"/>
      <c r="H84" s="25">
        <f>SUM(H79:H83)</f>
        <v>0</v>
      </c>
      <c r="I84" s="26">
        <f>SUM(I79:I83)</f>
        <v>0</v>
      </c>
      <c r="J84" s="34"/>
    </row>
    <row r="85" spans="1:10" ht="18" customHeight="1" x14ac:dyDescent="0.25">
      <c r="A85" s="29" t="s">
        <v>91</v>
      </c>
      <c r="B85" s="123" t="s">
        <v>92</v>
      </c>
      <c r="C85" s="123"/>
      <c r="D85" s="123"/>
      <c r="E85" s="123"/>
      <c r="F85" s="123"/>
      <c r="G85" s="123"/>
      <c r="H85" s="35"/>
      <c r="I85" s="36"/>
    </row>
    <row r="86" spans="1:10" ht="15" customHeight="1" x14ac:dyDescent="0.25">
      <c r="A86" s="108" t="s">
        <v>93</v>
      </c>
      <c r="B86" s="108"/>
      <c r="C86" s="108"/>
      <c r="D86" s="108"/>
      <c r="E86" s="108"/>
      <c r="F86" s="108"/>
      <c r="G86" s="108"/>
      <c r="H86" s="108"/>
      <c r="I86" s="108"/>
    </row>
    <row r="87" spans="1:10" ht="24" customHeight="1" x14ac:dyDescent="0.25">
      <c r="A87" s="109" t="s">
        <v>94</v>
      </c>
      <c r="B87" s="109"/>
      <c r="C87" s="17" t="s">
        <v>95</v>
      </c>
      <c r="D87" s="17" t="s">
        <v>96</v>
      </c>
      <c r="E87" s="17" t="s">
        <v>97</v>
      </c>
      <c r="F87" s="17" t="s">
        <v>98</v>
      </c>
      <c r="G87" s="17" t="s">
        <v>99</v>
      </c>
      <c r="H87" s="23" t="s">
        <v>100</v>
      </c>
      <c r="I87" s="24" t="s">
        <v>101</v>
      </c>
    </row>
    <row r="88" spans="1:10" ht="15" customHeight="1" x14ac:dyDescent="0.25">
      <c r="A88" s="124">
        <f>I12</f>
        <v>0</v>
      </c>
      <c r="B88" s="124"/>
      <c r="C88" s="17">
        <f>I13</f>
        <v>22</v>
      </c>
      <c r="D88" s="17">
        <v>2</v>
      </c>
      <c r="E88" s="37">
        <f>A88*C88*D88</f>
        <v>0</v>
      </c>
      <c r="F88" s="37">
        <f>I31</f>
        <v>3193.4272727272728</v>
      </c>
      <c r="G88" s="38">
        <f>I14</f>
        <v>0</v>
      </c>
      <c r="H88" s="37">
        <f>F88*G88</f>
        <v>0</v>
      </c>
      <c r="I88" s="24">
        <f>IF((E88-H88)&gt;0,E88-H88,0)</f>
        <v>0</v>
      </c>
    </row>
    <row r="89" spans="1:10" ht="3.75" customHeight="1" x14ac:dyDescent="0.25">
      <c r="A89" s="39"/>
      <c r="E89" s="34"/>
      <c r="F89" s="34"/>
      <c r="G89" s="40"/>
      <c r="H89" s="34"/>
      <c r="I89" s="41"/>
    </row>
    <row r="90" spans="1:10" ht="15" customHeight="1" x14ac:dyDescent="0.25">
      <c r="A90" s="108" t="s">
        <v>102</v>
      </c>
      <c r="B90" s="108"/>
      <c r="C90" s="108"/>
      <c r="D90" s="108"/>
      <c r="E90" s="108"/>
      <c r="F90" s="108"/>
      <c r="G90" s="108"/>
      <c r="H90" s="108"/>
      <c r="I90" s="108"/>
    </row>
    <row r="91" spans="1:10" ht="23.25" customHeight="1" x14ac:dyDescent="0.25">
      <c r="A91" s="109" t="s">
        <v>94</v>
      </c>
      <c r="B91" s="109"/>
      <c r="C91" s="17" t="s">
        <v>103</v>
      </c>
      <c r="D91" s="17" t="s">
        <v>96</v>
      </c>
      <c r="E91" s="17" t="s">
        <v>97</v>
      </c>
      <c r="F91" s="17" t="s">
        <v>98</v>
      </c>
      <c r="G91" s="17" t="s">
        <v>99</v>
      </c>
      <c r="H91" s="23" t="s">
        <v>100</v>
      </c>
      <c r="I91" s="24" t="s">
        <v>101</v>
      </c>
    </row>
    <row r="92" spans="1:10" ht="15" customHeight="1" x14ac:dyDescent="0.25">
      <c r="A92" s="122">
        <f>I18</f>
        <v>0</v>
      </c>
      <c r="B92" s="122"/>
      <c r="C92" s="42">
        <f>I19</f>
        <v>1</v>
      </c>
      <c r="D92" s="17">
        <v>1</v>
      </c>
      <c r="E92" s="37">
        <f>A92*C92*D92</f>
        <v>0</v>
      </c>
      <c r="F92" s="37">
        <f>E92</f>
        <v>0</v>
      </c>
      <c r="G92" s="43">
        <f>I20</f>
        <v>0</v>
      </c>
      <c r="H92" s="37">
        <f>F92*G92</f>
        <v>0</v>
      </c>
      <c r="I92" s="24">
        <f>E92-H92</f>
        <v>0</v>
      </c>
    </row>
    <row r="93" spans="1:10" ht="4.5" customHeight="1" x14ac:dyDescent="0.25">
      <c r="A93" s="44"/>
      <c r="B93" s="44"/>
      <c r="C93" s="44"/>
      <c r="D93" s="44"/>
      <c r="E93" s="27"/>
      <c r="F93" s="27"/>
      <c r="G93" s="45"/>
      <c r="H93" s="27"/>
      <c r="I93" s="46"/>
    </row>
    <row r="94" spans="1:10" ht="15" customHeight="1" x14ac:dyDescent="0.25">
      <c r="A94" s="108" t="s">
        <v>104</v>
      </c>
      <c r="B94" s="108"/>
      <c r="C94" s="108"/>
      <c r="D94" s="108"/>
      <c r="E94" s="108"/>
      <c r="F94" s="108"/>
      <c r="G94" s="108"/>
      <c r="H94" s="108"/>
      <c r="I94" s="108"/>
    </row>
    <row r="95" spans="1:10" ht="23.25" customHeight="1" x14ac:dyDescent="0.25">
      <c r="A95" s="109" t="s">
        <v>94</v>
      </c>
      <c r="B95" s="109"/>
      <c r="C95" s="17" t="s">
        <v>103</v>
      </c>
      <c r="D95" s="17" t="s">
        <v>96</v>
      </c>
      <c r="E95" s="17" t="s">
        <v>97</v>
      </c>
      <c r="F95" s="17" t="s">
        <v>98</v>
      </c>
      <c r="G95" s="17" t="s">
        <v>99</v>
      </c>
      <c r="H95" s="23" t="str">
        <f>H87</f>
        <v>Valor desconto</v>
      </c>
      <c r="I95" s="24" t="s">
        <v>101</v>
      </c>
    </row>
    <row r="96" spans="1:10" ht="15" customHeight="1" x14ac:dyDescent="0.25">
      <c r="A96" s="122">
        <f>I15</f>
        <v>0</v>
      </c>
      <c r="B96" s="122"/>
      <c r="C96" s="42">
        <f>I16</f>
        <v>22</v>
      </c>
      <c r="D96" s="17">
        <v>1</v>
      </c>
      <c r="E96" s="37">
        <f>A96*C96*D96</f>
        <v>0</v>
      </c>
      <c r="F96" s="37">
        <f>E96</f>
        <v>0</v>
      </c>
      <c r="G96" s="43">
        <f>I17</f>
        <v>0</v>
      </c>
      <c r="H96" s="37">
        <f>F96*G96</f>
        <v>0</v>
      </c>
      <c r="I96" s="24">
        <f>E96-H96</f>
        <v>0</v>
      </c>
    </row>
    <row r="97" spans="1:12" ht="4.5" customHeight="1" x14ac:dyDescent="0.25"/>
    <row r="98" spans="1:12" ht="12" customHeight="1" x14ac:dyDescent="0.25">
      <c r="A98" s="96" t="s">
        <v>105</v>
      </c>
      <c r="B98" s="96"/>
      <c r="C98" s="96"/>
      <c r="D98" s="96"/>
      <c r="E98" s="96"/>
      <c r="F98" s="96"/>
      <c r="G98" s="96"/>
      <c r="H98" s="47">
        <f>H40+H76+H84</f>
        <v>1.751557024</v>
      </c>
      <c r="I98" s="48">
        <f>I40+I76+I84</f>
        <v>6158.5572972614982</v>
      </c>
      <c r="J98" s="34"/>
      <c r="L98" s="34"/>
    </row>
    <row r="99" spans="1:12" s="53" customFormat="1" ht="4.5" customHeight="1" x14ac:dyDescent="0.25">
      <c r="A99" s="49"/>
      <c r="B99" s="49"/>
      <c r="C99" s="49"/>
      <c r="D99" s="49"/>
      <c r="E99" s="49"/>
      <c r="F99" s="49"/>
      <c r="G99" s="49"/>
      <c r="H99" s="50"/>
      <c r="I99" s="51"/>
      <c r="J99" s="52"/>
      <c r="L99" s="52"/>
    </row>
    <row r="100" spans="1:12" ht="11.25" customHeight="1" x14ac:dyDescent="0.25">
      <c r="A100" s="94" t="s">
        <v>106</v>
      </c>
      <c r="B100" s="94"/>
      <c r="C100" s="94"/>
      <c r="D100" s="94"/>
      <c r="E100" s="94"/>
      <c r="F100" s="94"/>
      <c r="G100" s="94"/>
      <c r="H100" s="94"/>
      <c r="I100" s="94"/>
    </row>
    <row r="101" spans="1:12" ht="33.75" customHeight="1" x14ac:dyDescent="0.25">
      <c r="A101" s="22" t="s">
        <v>34</v>
      </c>
      <c r="B101" s="116" t="s">
        <v>107</v>
      </c>
      <c r="C101" s="116"/>
      <c r="D101" s="116"/>
      <c r="E101" s="116"/>
      <c r="F101" s="116"/>
      <c r="G101" s="116"/>
      <c r="H101" s="22" t="s">
        <v>36</v>
      </c>
      <c r="I101" s="22" t="s">
        <v>37</v>
      </c>
    </row>
    <row r="102" spans="1:12" ht="15" customHeight="1" x14ac:dyDescent="0.25">
      <c r="A102" s="17">
        <v>1</v>
      </c>
      <c r="B102" s="95" t="s">
        <v>108</v>
      </c>
      <c r="C102" s="95"/>
      <c r="D102" s="95"/>
      <c r="E102" s="95"/>
      <c r="F102" s="95"/>
      <c r="G102" s="95"/>
      <c r="H102" s="23">
        <f t="shared" ref="H102:H107" si="4">I102/$I$113</f>
        <v>0</v>
      </c>
      <c r="I102" s="24">
        <v>0</v>
      </c>
    </row>
    <row r="103" spans="1:12" ht="15" customHeight="1" x14ac:dyDescent="0.25">
      <c r="A103" s="17">
        <v>2</v>
      </c>
      <c r="B103" s="120" t="s">
        <v>109</v>
      </c>
      <c r="C103" s="120"/>
      <c r="D103" s="120"/>
      <c r="E103" s="120"/>
      <c r="F103" s="120"/>
      <c r="G103" s="120"/>
      <c r="H103" s="23">
        <f t="shared" si="4"/>
        <v>0</v>
      </c>
      <c r="I103" s="24">
        <v>0</v>
      </c>
    </row>
    <row r="104" spans="1:12" ht="15" customHeight="1" x14ac:dyDescent="0.25">
      <c r="A104" s="17">
        <v>3</v>
      </c>
      <c r="B104" s="95" t="s">
        <v>110</v>
      </c>
      <c r="C104" s="95"/>
      <c r="D104" s="95"/>
      <c r="E104" s="95"/>
      <c r="F104" s="95"/>
      <c r="G104" s="95"/>
      <c r="H104" s="23">
        <f t="shared" si="4"/>
        <v>0</v>
      </c>
      <c r="I104" s="24">
        <v>0</v>
      </c>
    </row>
    <row r="105" spans="1:12" ht="15" customHeight="1" x14ac:dyDescent="0.25">
      <c r="A105" s="17">
        <v>4</v>
      </c>
      <c r="B105" s="120" t="s">
        <v>111</v>
      </c>
      <c r="C105" s="120"/>
      <c r="D105" s="120"/>
      <c r="E105" s="120"/>
      <c r="F105" s="120"/>
      <c r="G105" s="120"/>
      <c r="H105" s="23">
        <f t="shared" si="4"/>
        <v>0</v>
      </c>
      <c r="I105" s="24">
        <f>IF(F111=20%,G111,0)</f>
        <v>0</v>
      </c>
    </row>
    <row r="106" spans="1:12" ht="15" customHeight="1" x14ac:dyDescent="0.25">
      <c r="A106" s="17">
        <v>5</v>
      </c>
      <c r="B106" s="95" t="s">
        <v>112</v>
      </c>
      <c r="C106" s="95"/>
      <c r="D106" s="95"/>
      <c r="E106" s="95"/>
      <c r="F106" s="95"/>
      <c r="G106" s="95"/>
      <c r="H106" s="23">
        <f t="shared" si="4"/>
        <v>0</v>
      </c>
      <c r="I106" s="24">
        <v>0</v>
      </c>
    </row>
    <row r="107" spans="1:12" ht="15" customHeight="1" x14ac:dyDescent="0.25">
      <c r="A107" s="17">
        <v>6</v>
      </c>
      <c r="B107" s="95" t="s">
        <v>113</v>
      </c>
      <c r="C107" s="95"/>
      <c r="D107" s="95"/>
      <c r="E107" s="95"/>
      <c r="F107" s="95"/>
      <c r="G107" s="95"/>
      <c r="H107" s="23">
        <f t="shared" si="4"/>
        <v>0</v>
      </c>
      <c r="I107" s="24">
        <v>0</v>
      </c>
    </row>
    <row r="108" spans="1:12" ht="15" customHeight="1" x14ac:dyDescent="0.25">
      <c r="A108" s="113" t="s">
        <v>114</v>
      </c>
      <c r="B108" s="113"/>
      <c r="C108" s="113"/>
      <c r="D108" s="113"/>
      <c r="E108" s="113"/>
      <c r="F108" s="113"/>
      <c r="G108" s="113"/>
      <c r="H108" s="25">
        <f>H102+H103+H104+H105+H106+H107</f>
        <v>0</v>
      </c>
      <c r="I108" s="54">
        <f>SUM(I102:I107)</f>
        <v>0</v>
      </c>
      <c r="J108" s="34"/>
    </row>
    <row r="109" spans="1:12" ht="30" customHeight="1" x14ac:dyDescent="0.25">
      <c r="B109" s="114" t="s">
        <v>115</v>
      </c>
      <c r="C109" s="114"/>
      <c r="D109" s="114"/>
      <c r="E109" s="114"/>
      <c r="F109" s="114"/>
      <c r="G109" s="114"/>
      <c r="H109" s="114"/>
      <c r="I109" s="114"/>
    </row>
    <row r="110" spans="1:12" ht="5.25" customHeight="1" x14ac:dyDescent="0.25"/>
    <row r="111" spans="1:12" ht="48.75" customHeight="1" x14ac:dyDescent="0.25">
      <c r="A111" s="121" t="s">
        <v>116</v>
      </c>
      <c r="B111" s="121"/>
      <c r="C111" s="121"/>
      <c r="D111" s="121"/>
      <c r="E111" s="121"/>
      <c r="F111" s="55">
        <f>I27</f>
        <v>0.1</v>
      </c>
      <c r="G111" s="56">
        <f>I113*F111</f>
        <v>615.85572972614989</v>
      </c>
      <c r="H111" s="57" t="s">
        <v>117</v>
      </c>
      <c r="I111" s="58">
        <f>I81</f>
        <v>0</v>
      </c>
    </row>
    <row r="112" spans="1:12" s="61" customFormat="1" ht="16.5" customHeight="1" x14ac:dyDescent="0.25">
      <c r="A112" s="118" t="s">
        <v>118</v>
      </c>
      <c r="B112" s="118"/>
      <c r="C112" s="57" t="s">
        <v>119</v>
      </c>
      <c r="D112" s="57" t="s">
        <v>120</v>
      </c>
      <c r="E112" s="57" t="s">
        <v>121</v>
      </c>
      <c r="F112" s="57" t="s">
        <v>122</v>
      </c>
      <c r="G112" s="57" t="s">
        <v>123</v>
      </c>
      <c r="H112" s="57" t="s">
        <v>124</v>
      </c>
      <c r="I112" s="59" t="s">
        <v>125</v>
      </c>
      <c r="J112" s="60"/>
    </row>
    <row r="113" spans="1:12" ht="16.5" customHeight="1" x14ac:dyDescent="0.25">
      <c r="A113" s="115">
        <f>I40</f>
        <v>3516.0472727272727</v>
      </c>
      <c r="B113" s="115"/>
      <c r="C113" s="62">
        <f>I51</f>
        <v>1293.9053963636361</v>
      </c>
      <c r="D113" s="62">
        <f>I63</f>
        <v>896.39163985090909</v>
      </c>
      <c r="E113" s="62">
        <f>I70</f>
        <v>122.34086485454546</v>
      </c>
      <c r="F113" s="62">
        <f>I74</f>
        <v>329.87212346513462</v>
      </c>
      <c r="G113" s="62">
        <f>I84</f>
        <v>0</v>
      </c>
      <c r="H113" s="62">
        <f>A113+C113+D113+E113+F113+G113</f>
        <v>6158.5572972614982</v>
      </c>
      <c r="I113" s="62">
        <f>H113-I111</f>
        <v>6158.5572972614982</v>
      </c>
      <c r="J113" s="34"/>
    </row>
    <row r="114" spans="1:12" ht="4.5" customHeight="1" x14ac:dyDescent="0.25">
      <c r="A114" s="29"/>
      <c r="B114" s="119"/>
      <c r="C114" s="119"/>
      <c r="D114" s="119"/>
      <c r="E114" s="119"/>
      <c r="F114" s="119"/>
      <c r="G114" s="119"/>
      <c r="H114" s="119"/>
      <c r="I114" s="119"/>
    </row>
    <row r="115" spans="1:12" ht="33.75" customHeight="1" x14ac:dyDescent="0.25">
      <c r="A115" s="22" t="s">
        <v>46</v>
      </c>
      <c r="B115" s="116" t="s">
        <v>126</v>
      </c>
      <c r="C115" s="116"/>
      <c r="D115" s="116"/>
      <c r="E115" s="116"/>
      <c r="F115" s="116"/>
      <c r="G115" s="116"/>
      <c r="H115" s="22" t="s">
        <v>36</v>
      </c>
      <c r="I115" s="22" t="s">
        <v>37</v>
      </c>
    </row>
    <row r="116" spans="1:12" ht="15" customHeight="1" x14ac:dyDescent="0.25">
      <c r="A116" s="17">
        <v>1</v>
      </c>
      <c r="B116" s="95" t="s">
        <v>127</v>
      </c>
      <c r="C116" s="95"/>
      <c r="D116" s="95"/>
      <c r="E116" s="95"/>
      <c r="F116" s="95"/>
      <c r="G116" s="95"/>
      <c r="H116" s="23">
        <v>0.05</v>
      </c>
      <c r="I116" s="24">
        <f>H116*I126</f>
        <v>307.92786486307494</v>
      </c>
    </row>
    <row r="117" spans="1:12" ht="15" customHeight="1" x14ac:dyDescent="0.25">
      <c r="A117" s="17">
        <v>2</v>
      </c>
      <c r="B117" s="95" t="s">
        <v>128</v>
      </c>
      <c r="C117" s="95"/>
      <c r="D117" s="95"/>
      <c r="E117" s="95"/>
      <c r="F117" s="95"/>
      <c r="G117" s="95"/>
      <c r="H117" s="23">
        <v>0.01</v>
      </c>
      <c r="I117" s="24">
        <f>H117*I126</f>
        <v>61.585572972614983</v>
      </c>
    </row>
    <row r="118" spans="1:12" ht="15" customHeight="1" x14ac:dyDescent="0.25">
      <c r="A118" s="113" t="s">
        <v>129</v>
      </c>
      <c r="B118" s="113"/>
      <c r="C118" s="113"/>
      <c r="D118" s="113"/>
      <c r="E118" s="113"/>
      <c r="F118" s="113"/>
      <c r="G118" s="113"/>
      <c r="H118" s="25">
        <f>H116+H117</f>
        <v>6.0000000000000005E-2</v>
      </c>
      <c r="I118" s="26">
        <f>SUM(I116:I117)</f>
        <v>369.51343783568996</v>
      </c>
    </row>
    <row r="119" spans="1:12" ht="4.5" customHeight="1" x14ac:dyDescent="0.25"/>
    <row r="120" spans="1:12" ht="33.75" customHeight="1" x14ac:dyDescent="0.25">
      <c r="A120" s="22" t="s">
        <v>59</v>
      </c>
      <c r="B120" s="116" t="s">
        <v>130</v>
      </c>
      <c r="C120" s="116"/>
      <c r="D120" s="116"/>
      <c r="E120" s="116"/>
      <c r="F120" s="116"/>
      <c r="G120" s="116"/>
      <c r="H120" s="22" t="s">
        <v>36</v>
      </c>
      <c r="I120" s="22" t="s">
        <v>37</v>
      </c>
    </row>
    <row r="121" spans="1:12" ht="15" customHeight="1" x14ac:dyDescent="0.25">
      <c r="A121" s="17">
        <v>1</v>
      </c>
      <c r="B121" s="95" t="s">
        <v>130</v>
      </c>
      <c r="C121" s="95"/>
      <c r="D121" s="95"/>
      <c r="E121" s="95"/>
      <c r="F121" s="95"/>
      <c r="G121" s="95"/>
      <c r="H121" s="23">
        <v>0.05</v>
      </c>
      <c r="I121" s="24">
        <f>H121*I126</f>
        <v>307.92786486307494</v>
      </c>
    </row>
    <row r="122" spans="1:12" ht="15" customHeight="1" x14ac:dyDescent="0.25">
      <c r="A122" s="113" t="s">
        <v>131</v>
      </c>
      <c r="B122" s="113"/>
      <c r="C122" s="113"/>
      <c r="D122" s="113"/>
      <c r="E122" s="113"/>
      <c r="F122" s="113"/>
      <c r="G122" s="113"/>
      <c r="H122" s="25">
        <f>H121</f>
        <v>0.05</v>
      </c>
      <c r="I122" s="26">
        <f>I121</f>
        <v>307.92786486307494</v>
      </c>
      <c r="J122" s="34"/>
      <c r="K122" s="34"/>
      <c r="L122" s="8"/>
    </row>
    <row r="123" spans="1:12" ht="4.5" customHeight="1" x14ac:dyDescent="0.25">
      <c r="A123" s="28"/>
      <c r="B123" s="28"/>
      <c r="C123" s="28"/>
      <c r="D123" s="28"/>
      <c r="E123" s="28"/>
      <c r="F123" s="28"/>
      <c r="G123" s="28"/>
      <c r="H123" s="35"/>
      <c r="I123" s="36"/>
    </row>
    <row r="124" spans="1:12" ht="39" customHeight="1" x14ac:dyDescent="0.25">
      <c r="A124" s="117" t="s">
        <v>132</v>
      </c>
      <c r="B124" s="117"/>
      <c r="C124" s="117"/>
      <c r="D124" s="117"/>
      <c r="E124" s="117"/>
      <c r="F124" s="55">
        <v>0.18</v>
      </c>
      <c r="G124" s="56">
        <f>I126*F124</f>
        <v>1108.5403135070696</v>
      </c>
      <c r="H124" s="57" t="s">
        <v>117</v>
      </c>
      <c r="I124" s="58">
        <f>I81</f>
        <v>0</v>
      </c>
      <c r="L124" s="8"/>
    </row>
    <row r="125" spans="1:12" s="61" customFormat="1" ht="16.5" customHeight="1" x14ac:dyDescent="0.25">
      <c r="A125" s="118" t="s">
        <v>118</v>
      </c>
      <c r="B125" s="118"/>
      <c r="C125" s="57" t="s">
        <v>119</v>
      </c>
      <c r="D125" s="57" t="s">
        <v>120</v>
      </c>
      <c r="E125" s="57" t="s">
        <v>121</v>
      </c>
      <c r="F125" s="57" t="s">
        <v>122</v>
      </c>
      <c r="G125" s="57" t="s">
        <v>123</v>
      </c>
      <c r="H125" s="57" t="s">
        <v>124</v>
      </c>
      <c r="I125" s="59" t="s">
        <v>125</v>
      </c>
      <c r="J125" s="60"/>
      <c r="L125" s="60"/>
    </row>
    <row r="126" spans="1:12" ht="16.5" customHeight="1" x14ac:dyDescent="0.25">
      <c r="A126" s="115">
        <f>I40</f>
        <v>3516.0472727272727</v>
      </c>
      <c r="B126" s="115"/>
      <c r="C126" s="62">
        <f>I51</f>
        <v>1293.9053963636361</v>
      </c>
      <c r="D126" s="62">
        <f>I63</f>
        <v>896.39163985090909</v>
      </c>
      <c r="E126" s="62">
        <f>I70</f>
        <v>122.34086485454546</v>
      </c>
      <c r="F126" s="62">
        <f>I74</f>
        <v>329.87212346513462</v>
      </c>
      <c r="G126" s="62">
        <f>I84</f>
        <v>0</v>
      </c>
      <c r="H126" s="62">
        <f>A126+C126+D126+E126+F126+G126</f>
        <v>6158.5572972614982</v>
      </c>
      <c r="I126" s="62">
        <f>H126-I124</f>
        <v>6158.5572972614982</v>
      </c>
      <c r="J126" s="34"/>
      <c r="L126" s="8"/>
    </row>
    <row r="127" spans="1:12" ht="4.5" customHeight="1" x14ac:dyDescent="0.25"/>
    <row r="128" spans="1:12" ht="12" customHeight="1" x14ac:dyDescent="0.25">
      <c r="A128" s="96" t="s">
        <v>133</v>
      </c>
      <c r="B128" s="96"/>
      <c r="C128" s="96"/>
      <c r="D128" s="96"/>
      <c r="E128" s="96"/>
      <c r="F128" s="96"/>
      <c r="G128" s="96"/>
      <c r="H128" s="47">
        <f>H108+H118+H122</f>
        <v>0.11000000000000001</v>
      </c>
      <c r="I128" s="48">
        <f>I108+I118+I122</f>
        <v>677.44130269876496</v>
      </c>
    </row>
    <row r="129" spans="1:10" ht="4.5" customHeight="1" x14ac:dyDescent="0.25"/>
    <row r="130" spans="1:10" ht="11.25" customHeight="1" x14ac:dyDescent="0.25">
      <c r="A130" s="94" t="s">
        <v>134</v>
      </c>
      <c r="B130" s="94"/>
      <c r="C130" s="94"/>
      <c r="D130" s="94"/>
      <c r="E130" s="94"/>
      <c r="F130" s="94"/>
      <c r="G130" s="94"/>
      <c r="H130" s="94"/>
      <c r="I130" s="94"/>
    </row>
    <row r="131" spans="1:10" ht="33.75" customHeight="1" x14ac:dyDescent="0.25">
      <c r="A131" s="22" t="s">
        <v>34</v>
      </c>
      <c r="B131" s="116" t="s">
        <v>135</v>
      </c>
      <c r="C131" s="116"/>
      <c r="D131" s="116"/>
      <c r="E131" s="116"/>
      <c r="F131" s="116"/>
      <c r="G131" s="116"/>
      <c r="H131" s="22" t="s">
        <v>36</v>
      </c>
      <c r="I131" s="22" t="s">
        <v>37</v>
      </c>
    </row>
    <row r="132" spans="1:10" ht="15" customHeight="1" x14ac:dyDescent="0.25">
      <c r="A132" s="17">
        <v>1</v>
      </c>
      <c r="B132" s="95" t="s">
        <v>136</v>
      </c>
      <c r="C132" s="95"/>
      <c r="D132" s="95"/>
      <c r="E132" s="95"/>
      <c r="F132" s="95"/>
      <c r="G132" s="95"/>
      <c r="H132" s="23">
        <f>I132/$I$98</f>
        <v>2.0636619718309861E-2</v>
      </c>
      <c r="I132" s="24">
        <f>($D$142/$E$143)*G142</f>
        <v>127.09180495700772</v>
      </c>
    </row>
    <row r="133" spans="1:10" ht="15" customHeight="1" x14ac:dyDescent="0.25">
      <c r="A133" s="17">
        <v>2</v>
      </c>
      <c r="B133" s="95" t="s">
        <v>137</v>
      </c>
      <c r="C133" s="95"/>
      <c r="D133" s="95"/>
      <c r="E133" s="95"/>
      <c r="F133" s="95"/>
      <c r="G133" s="95"/>
      <c r="H133" s="23">
        <f>I133/$I$98</f>
        <v>9.5053521126760562E-2</v>
      </c>
      <c r="I133" s="24">
        <f>($D$142/$E$143)*G143</f>
        <v>585.39255616561127</v>
      </c>
    </row>
    <row r="134" spans="1:10" ht="15" customHeight="1" x14ac:dyDescent="0.25">
      <c r="A134" s="17">
        <v>3</v>
      </c>
      <c r="B134" s="95" t="s">
        <v>14</v>
      </c>
      <c r="C134" s="95"/>
      <c r="D134" s="95"/>
      <c r="E134" s="95"/>
      <c r="F134" s="95"/>
      <c r="G134" s="95"/>
      <c r="H134" s="23">
        <f>I134/$I$98</f>
        <v>2.5014084507042258E-2</v>
      </c>
      <c r="I134" s="24">
        <f>($D$142/$E$143)*G144</f>
        <v>154.05067267516088</v>
      </c>
    </row>
    <row r="135" spans="1:10" ht="15" customHeight="1" x14ac:dyDescent="0.25">
      <c r="A135" s="17">
        <v>4</v>
      </c>
      <c r="B135" s="95" t="s">
        <v>138</v>
      </c>
      <c r="C135" s="95"/>
      <c r="D135" s="95"/>
      <c r="E135" s="95"/>
      <c r="F135" s="95"/>
      <c r="G135" s="95"/>
      <c r="H135" s="23">
        <f>I135/$I$98</f>
        <v>0</v>
      </c>
      <c r="I135" s="24">
        <f>($D$142/$E$143)*G145</f>
        <v>0</v>
      </c>
    </row>
    <row r="136" spans="1:10" ht="15" customHeight="1" x14ac:dyDescent="0.25">
      <c r="A136" s="17">
        <v>5</v>
      </c>
      <c r="B136" s="95" t="s">
        <v>139</v>
      </c>
      <c r="C136" s="95"/>
      <c r="D136" s="95"/>
      <c r="E136" s="95"/>
      <c r="F136" s="95"/>
      <c r="G136" s="95"/>
      <c r="H136" s="23">
        <f>I136/$I$98</f>
        <v>0</v>
      </c>
      <c r="I136" s="24">
        <f>($D$142/$E$143)*G146</f>
        <v>0</v>
      </c>
    </row>
    <row r="137" spans="1:10" ht="15" customHeight="1" x14ac:dyDescent="0.25">
      <c r="A137" s="113" t="s">
        <v>140</v>
      </c>
      <c r="B137" s="113"/>
      <c r="C137" s="113"/>
      <c r="D137" s="113"/>
      <c r="E137" s="113"/>
      <c r="F137" s="113"/>
      <c r="G137" s="113"/>
      <c r="H137" s="25">
        <f>H132+H133+H134+H135+H136</f>
        <v>0.14070422535211269</v>
      </c>
      <c r="I137" s="26">
        <f>SUM(I132:I136)</f>
        <v>866.53503379777987</v>
      </c>
    </row>
    <row r="138" spans="1:10" ht="11.25" customHeight="1" x14ac:dyDescent="0.25">
      <c r="A138" s="29" t="s">
        <v>141</v>
      </c>
      <c r="B138" s="114" t="s">
        <v>142</v>
      </c>
      <c r="C138" s="114"/>
      <c r="D138" s="114"/>
      <c r="E138" s="114"/>
      <c r="F138" s="114"/>
      <c r="G138" s="114"/>
      <c r="H138" s="114"/>
      <c r="I138" s="114"/>
    </row>
    <row r="139" spans="1:10" ht="18.75" customHeight="1" x14ac:dyDescent="0.25">
      <c r="A139" s="29" t="s">
        <v>143</v>
      </c>
      <c r="B139" s="103" t="s">
        <v>144</v>
      </c>
      <c r="C139" s="103"/>
      <c r="D139" s="103"/>
      <c r="E139" s="103"/>
      <c r="F139" s="103"/>
      <c r="G139" s="103"/>
      <c r="H139" s="103"/>
      <c r="I139" s="103"/>
    </row>
    <row r="140" spans="1:10" ht="13.5" customHeight="1" x14ac:dyDescent="0.25">
      <c r="A140" s="108" t="s">
        <v>145</v>
      </c>
      <c r="B140" s="108"/>
      <c r="C140" s="108"/>
      <c r="D140" s="108"/>
      <c r="E140" s="108"/>
      <c r="F140" s="108"/>
      <c r="G140" s="108"/>
      <c r="H140" s="108"/>
      <c r="I140" s="108"/>
    </row>
    <row r="141" spans="1:10" ht="13.5" customHeight="1" x14ac:dyDescent="0.25">
      <c r="A141" s="109" t="s">
        <v>146</v>
      </c>
      <c r="B141" s="109"/>
      <c r="C141" s="17" t="s">
        <v>147</v>
      </c>
      <c r="D141" s="110" t="s">
        <v>148</v>
      </c>
      <c r="E141" s="110"/>
      <c r="F141" s="17" t="s">
        <v>149</v>
      </c>
      <c r="G141" s="63" t="s">
        <v>150</v>
      </c>
      <c r="H141" s="109" t="s">
        <v>151</v>
      </c>
      <c r="I141" s="109"/>
    </row>
    <row r="142" spans="1:10" ht="13.5" customHeight="1" x14ac:dyDescent="0.25">
      <c r="A142" s="111">
        <f>I98</f>
        <v>6158.5572972614982</v>
      </c>
      <c r="B142" s="111"/>
      <c r="C142" s="24">
        <f>I128</f>
        <v>677.44130269876496</v>
      </c>
      <c r="D142" s="112">
        <f>A142+C142</f>
        <v>6835.9985999602632</v>
      </c>
      <c r="E142" s="112"/>
      <c r="F142" s="17" t="str">
        <f>B132</f>
        <v>PIS</v>
      </c>
      <c r="G142" s="64">
        <v>1.6500000000000001E-2</v>
      </c>
      <c r="H142" s="101">
        <v>6.4999999999999997E-3</v>
      </c>
      <c r="I142" s="101"/>
      <c r="J142" s="34"/>
    </row>
    <row r="143" spans="1:10" ht="13.5" customHeight="1" x14ac:dyDescent="0.25">
      <c r="A143" s="105" t="s">
        <v>152</v>
      </c>
      <c r="B143" s="105"/>
      <c r="C143" s="63">
        <v>1</v>
      </c>
      <c r="D143" s="65">
        <f>G147/1</f>
        <v>0.1125</v>
      </c>
      <c r="E143" s="66">
        <f>C143-D143</f>
        <v>0.88749999999999996</v>
      </c>
      <c r="F143" s="17" t="str">
        <f>B133</f>
        <v>COFINS</v>
      </c>
      <c r="G143" s="64">
        <v>7.5999999999999998E-2</v>
      </c>
      <c r="H143" s="101">
        <v>0.03</v>
      </c>
      <c r="I143" s="101"/>
    </row>
    <row r="144" spans="1:10" ht="13.5" customHeight="1" x14ac:dyDescent="0.25">
      <c r="A144" s="106" t="s">
        <v>153</v>
      </c>
      <c r="B144" s="106"/>
      <c r="C144" s="17">
        <v>1</v>
      </c>
      <c r="D144" s="67">
        <f>H147</f>
        <v>5.6499999999999995E-2</v>
      </c>
      <c r="E144" s="68">
        <f>C144-D144</f>
        <v>0.94350000000000001</v>
      </c>
      <c r="F144" s="17" t="str">
        <f>B134</f>
        <v>ISS</v>
      </c>
      <c r="G144" s="64">
        <f>I11</f>
        <v>0.02</v>
      </c>
      <c r="H144" s="101">
        <f>I11</f>
        <v>0.02</v>
      </c>
      <c r="I144" s="101"/>
    </row>
    <row r="145" spans="1:10" ht="13.5" customHeight="1" x14ac:dyDescent="0.25">
      <c r="A145" s="107" t="s">
        <v>154</v>
      </c>
      <c r="B145" s="107"/>
      <c r="C145" s="17">
        <v>1</v>
      </c>
      <c r="D145" s="69">
        <v>0.09</v>
      </c>
      <c r="E145" s="70">
        <f>C145-D145</f>
        <v>0.91</v>
      </c>
      <c r="F145" s="17" t="s">
        <v>155</v>
      </c>
      <c r="G145" s="64">
        <v>0</v>
      </c>
      <c r="H145" s="101">
        <v>0</v>
      </c>
      <c r="I145" s="101"/>
    </row>
    <row r="146" spans="1:10" ht="13.5" customHeight="1" x14ac:dyDescent="0.25">
      <c r="A146" s="100" t="s">
        <v>156</v>
      </c>
      <c r="B146" s="100" t="s">
        <v>157</v>
      </c>
      <c r="C146" s="100"/>
      <c r="D146" s="100"/>
      <c r="E146" s="100"/>
      <c r="F146" s="2" t="s">
        <v>158</v>
      </c>
      <c r="G146" s="64">
        <v>0</v>
      </c>
      <c r="H146" s="101">
        <v>0</v>
      </c>
      <c r="I146" s="101"/>
    </row>
    <row r="147" spans="1:10" ht="18" customHeight="1" x14ac:dyDescent="0.25">
      <c r="A147" s="100"/>
      <c r="B147" s="100"/>
      <c r="C147" s="100"/>
      <c r="D147" s="100"/>
      <c r="E147" s="100"/>
      <c r="F147" s="6" t="s">
        <v>159</v>
      </c>
      <c r="G147" s="71">
        <f>SUM(G142:G146)</f>
        <v>0.1125</v>
      </c>
      <c r="H147" s="102">
        <f>SUM(H142:I146)</f>
        <v>5.6499999999999995E-2</v>
      </c>
      <c r="I147" s="102"/>
    </row>
    <row r="148" spans="1:10" ht="18" customHeight="1" x14ac:dyDescent="0.25">
      <c r="A148" s="29" t="s">
        <v>160</v>
      </c>
      <c r="B148" s="103" t="s">
        <v>161</v>
      </c>
      <c r="C148" s="103"/>
      <c r="D148" s="103"/>
      <c r="E148" s="103"/>
      <c r="F148" s="103"/>
      <c r="G148" s="103"/>
      <c r="H148" s="103"/>
      <c r="I148" s="103"/>
    </row>
    <row r="149" spans="1:10" ht="4.5" customHeight="1" x14ac:dyDescent="0.25">
      <c r="A149" s="72"/>
      <c r="B149" s="104"/>
      <c r="C149" s="104"/>
      <c r="D149" s="104"/>
      <c r="E149" s="104"/>
      <c r="F149" s="104"/>
      <c r="G149" s="104"/>
      <c r="H149" s="104"/>
      <c r="I149" s="104"/>
    </row>
    <row r="150" spans="1:10" ht="12" customHeight="1" x14ac:dyDescent="0.25">
      <c r="A150" s="96" t="s">
        <v>162</v>
      </c>
      <c r="B150" s="96"/>
      <c r="C150" s="96"/>
      <c r="D150" s="96"/>
      <c r="E150" s="96"/>
      <c r="F150" s="96"/>
      <c r="G150" s="96"/>
      <c r="H150" s="47">
        <f>H137</f>
        <v>0.14070422535211269</v>
      </c>
      <c r="I150" s="48">
        <f>I137</f>
        <v>866.53503379777987</v>
      </c>
    </row>
    <row r="151" spans="1:10" ht="4.5" customHeight="1" x14ac:dyDescent="0.25"/>
    <row r="152" spans="1:10" ht="11.25" customHeight="1" x14ac:dyDescent="0.25">
      <c r="A152" s="99" t="s">
        <v>163</v>
      </c>
      <c r="B152" s="99"/>
      <c r="C152" s="99"/>
      <c r="D152" s="99"/>
      <c r="E152" s="99"/>
      <c r="F152" s="99"/>
      <c r="G152" s="99"/>
      <c r="H152" s="99"/>
      <c r="I152" s="99"/>
    </row>
    <row r="153" spans="1:10" ht="11.25" customHeight="1" x14ac:dyDescent="0.25">
      <c r="A153" s="94" t="s">
        <v>33</v>
      </c>
      <c r="B153" s="94"/>
      <c r="C153" s="94"/>
      <c r="D153" s="94"/>
      <c r="E153" s="94"/>
      <c r="F153" s="94"/>
      <c r="G153" s="94"/>
      <c r="H153" s="94"/>
      <c r="I153" s="94"/>
    </row>
    <row r="154" spans="1:10" ht="15" customHeight="1" x14ac:dyDescent="0.25">
      <c r="A154" s="17">
        <v>1</v>
      </c>
      <c r="B154" s="95" t="s">
        <v>164</v>
      </c>
      <c r="C154" s="95"/>
      <c r="D154" s="95"/>
      <c r="E154" s="95"/>
      <c r="F154" s="95"/>
      <c r="G154" s="95"/>
      <c r="H154" s="23">
        <f>I154/$G$171</f>
        <v>0.4564793144579628</v>
      </c>
      <c r="I154" s="73">
        <f>I40</f>
        <v>3516.0472727272727</v>
      </c>
    </row>
    <row r="155" spans="1:10" ht="15" customHeight="1" x14ac:dyDescent="0.25">
      <c r="A155" s="17">
        <v>2</v>
      </c>
      <c r="B155" s="95" t="s">
        <v>165</v>
      </c>
      <c r="C155" s="95"/>
      <c r="D155" s="95"/>
      <c r="E155" s="95"/>
      <c r="F155" s="95"/>
      <c r="G155" s="95"/>
      <c r="H155" s="23">
        <f>I155/$G$171</f>
        <v>0.34307023509158674</v>
      </c>
      <c r="I155" s="73">
        <f>I51+I63+I70+I74</f>
        <v>2642.5100245342255</v>
      </c>
    </row>
    <row r="156" spans="1:10" ht="15" customHeight="1" x14ac:dyDescent="0.25">
      <c r="A156" s="17">
        <v>3</v>
      </c>
      <c r="B156" s="95" t="s">
        <v>166</v>
      </c>
      <c r="C156" s="95"/>
      <c r="D156" s="95"/>
      <c r="E156" s="95"/>
      <c r="F156" s="95"/>
      <c r="G156" s="95"/>
      <c r="H156" s="23">
        <f>I156/$G$171</f>
        <v>0</v>
      </c>
      <c r="I156" s="73">
        <f>I84</f>
        <v>0</v>
      </c>
    </row>
    <row r="157" spans="1:10" s="28" customFormat="1" ht="15" customHeight="1" x14ac:dyDescent="0.25">
      <c r="A157" s="96" t="s">
        <v>167</v>
      </c>
      <c r="B157" s="96"/>
      <c r="C157" s="96"/>
      <c r="D157" s="96"/>
      <c r="E157" s="96"/>
      <c r="F157" s="96"/>
      <c r="G157" s="96"/>
      <c r="H157" s="47">
        <f>H154+H155+H156</f>
        <v>0.79954954954954949</v>
      </c>
      <c r="I157" s="48">
        <f>SUM(I154:I156)</f>
        <v>6158.5572972614982</v>
      </c>
      <c r="J157" s="35"/>
    </row>
    <row r="158" spans="1:10" ht="4.5" customHeight="1" x14ac:dyDescent="0.25"/>
    <row r="159" spans="1:10" ht="11.25" customHeight="1" x14ac:dyDescent="0.25">
      <c r="A159" s="94" t="s">
        <v>106</v>
      </c>
      <c r="B159" s="94"/>
      <c r="C159" s="94"/>
      <c r="D159" s="94"/>
      <c r="E159" s="94"/>
      <c r="F159" s="94"/>
      <c r="G159" s="94"/>
      <c r="H159" s="94"/>
      <c r="I159" s="94"/>
    </row>
    <row r="160" spans="1:10" ht="15" customHeight="1" x14ac:dyDescent="0.25">
      <c r="A160" s="17">
        <v>1</v>
      </c>
      <c r="B160" s="95" t="s">
        <v>168</v>
      </c>
      <c r="C160" s="95"/>
      <c r="D160" s="95"/>
      <c r="E160" s="95"/>
      <c r="F160" s="95"/>
      <c r="G160" s="95"/>
      <c r="H160" s="23">
        <f>I160/$G$171</f>
        <v>0</v>
      </c>
      <c r="I160" s="24">
        <f>I108</f>
        <v>0</v>
      </c>
    </row>
    <row r="161" spans="1:11" ht="15" customHeight="1" x14ac:dyDescent="0.25">
      <c r="A161" s="17">
        <v>2</v>
      </c>
      <c r="B161" s="95" t="s">
        <v>169</v>
      </c>
      <c r="C161" s="95"/>
      <c r="D161" s="95"/>
      <c r="E161" s="95"/>
      <c r="F161" s="95"/>
      <c r="G161" s="95"/>
      <c r="H161" s="23">
        <f>I161/$G$171</f>
        <v>4.7972972972972983E-2</v>
      </c>
      <c r="I161" s="24">
        <f>I118</f>
        <v>369.51343783568996</v>
      </c>
    </row>
    <row r="162" spans="1:11" ht="15" customHeight="1" x14ac:dyDescent="0.25">
      <c r="A162" s="17">
        <v>3</v>
      </c>
      <c r="B162" s="95" t="s">
        <v>170</v>
      </c>
      <c r="C162" s="95"/>
      <c r="D162" s="95"/>
      <c r="E162" s="95"/>
      <c r="F162" s="95"/>
      <c r="G162" s="95"/>
      <c r="H162" s="23">
        <f>I162/$G$171</f>
        <v>3.9977477477477479E-2</v>
      </c>
      <c r="I162" s="24">
        <f>I122</f>
        <v>307.92786486307494</v>
      </c>
    </row>
    <row r="163" spans="1:11" ht="15" customHeight="1" x14ac:dyDescent="0.25">
      <c r="A163" s="96" t="s">
        <v>171</v>
      </c>
      <c r="B163" s="96"/>
      <c r="C163" s="96"/>
      <c r="D163" s="96"/>
      <c r="E163" s="96"/>
      <c r="F163" s="96"/>
      <c r="G163" s="96"/>
      <c r="H163" s="47">
        <f>H160+H161+H162</f>
        <v>8.7950450450450468E-2</v>
      </c>
      <c r="I163" s="48">
        <f>I160+I161+I162</f>
        <v>677.44130269876496</v>
      </c>
    </row>
    <row r="164" spans="1:11" ht="4.5" customHeight="1" x14ac:dyDescent="0.25"/>
    <row r="165" spans="1:11" ht="11.25" customHeight="1" x14ac:dyDescent="0.25">
      <c r="A165" s="94" t="s">
        <v>134</v>
      </c>
      <c r="B165" s="94"/>
      <c r="C165" s="94"/>
      <c r="D165" s="94"/>
      <c r="E165" s="94"/>
      <c r="F165" s="94"/>
      <c r="G165" s="94"/>
      <c r="H165" s="94"/>
      <c r="I165" s="94"/>
    </row>
    <row r="166" spans="1:11" ht="15" customHeight="1" x14ac:dyDescent="0.25">
      <c r="A166" s="17">
        <v>1</v>
      </c>
      <c r="B166" s="95" t="s">
        <v>172</v>
      </c>
      <c r="C166" s="95"/>
      <c r="D166" s="95"/>
      <c r="E166" s="95"/>
      <c r="F166" s="95"/>
      <c r="G166" s="95"/>
      <c r="H166" s="23">
        <f>I166/$G$171</f>
        <v>0.1125</v>
      </c>
      <c r="I166" s="24">
        <f>I137</f>
        <v>866.53503379777987</v>
      </c>
    </row>
    <row r="167" spans="1:11" ht="15" customHeight="1" x14ac:dyDescent="0.25">
      <c r="A167" s="96" t="s">
        <v>173</v>
      </c>
      <c r="B167" s="96"/>
      <c r="C167" s="96"/>
      <c r="D167" s="96"/>
      <c r="E167" s="96"/>
      <c r="F167" s="96"/>
      <c r="G167" s="96"/>
      <c r="H167" s="47">
        <f>H166</f>
        <v>0.1125</v>
      </c>
      <c r="I167" s="48">
        <f>I137</f>
        <v>866.53503379777987</v>
      </c>
      <c r="K167" s="41"/>
    </row>
    <row r="168" spans="1:11" ht="4.5" customHeight="1" x14ac:dyDescent="0.25"/>
    <row r="169" spans="1:11" ht="11.25" customHeight="1" x14ac:dyDescent="0.25">
      <c r="A169" s="97" t="s">
        <v>163</v>
      </c>
      <c r="B169" s="97"/>
      <c r="C169" s="97"/>
      <c r="D169" s="97"/>
      <c r="E169" s="97"/>
      <c r="F169" s="97"/>
      <c r="G169" s="97"/>
      <c r="H169" s="97"/>
      <c r="I169" s="97"/>
    </row>
    <row r="170" spans="1:11" ht="45" customHeight="1" x14ac:dyDescent="0.25">
      <c r="A170" s="98" t="s">
        <v>174</v>
      </c>
      <c r="B170" s="98"/>
      <c r="C170" s="98"/>
      <c r="D170" s="98"/>
      <c r="E170" s="98"/>
      <c r="F170" s="98"/>
      <c r="G170" s="74" t="s">
        <v>175</v>
      </c>
      <c r="H170" s="74" t="s">
        <v>176</v>
      </c>
      <c r="I170" s="74" t="s">
        <v>177</v>
      </c>
    </row>
    <row r="171" spans="1:11" ht="11.25" customHeight="1" x14ac:dyDescent="0.25">
      <c r="A171" s="92" t="str">
        <f>D5</f>
        <v>Nutricionista</v>
      </c>
      <c r="B171" s="92"/>
      <c r="C171" s="92"/>
      <c r="D171" s="92"/>
      <c r="E171" s="92"/>
      <c r="F171" s="92"/>
      <c r="G171" s="75">
        <f>I157+I163+I167</f>
        <v>7702.5336337580429</v>
      </c>
      <c r="H171" s="74">
        <f>IF(D6="12x36",2,1)</f>
        <v>1</v>
      </c>
      <c r="I171" s="75">
        <f>G171*H171</f>
        <v>7702.5336337580429</v>
      </c>
    </row>
    <row r="172" spans="1:11" x14ac:dyDescent="0.25">
      <c r="A172" s="92"/>
      <c r="B172" s="92"/>
      <c r="C172" s="92"/>
      <c r="D172" s="92"/>
      <c r="E172" s="92"/>
      <c r="F172" s="92"/>
      <c r="G172" s="74"/>
      <c r="H172" s="74"/>
      <c r="I172" s="75"/>
    </row>
    <row r="173" spans="1:11" s="28" customFormat="1" ht="12" customHeight="1" x14ac:dyDescent="0.25">
      <c r="A173" s="93" t="s">
        <v>178</v>
      </c>
      <c r="B173" s="93"/>
      <c r="C173" s="93"/>
      <c r="D173" s="93"/>
      <c r="E173" s="93"/>
      <c r="F173" s="93"/>
      <c r="G173" s="93"/>
      <c r="H173" s="93"/>
      <c r="I173" s="76">
        <f>I171</f>
        <v>7702.5336337580429</v>
      </c>
      <c r="J173" s="35"/>
    </row>
  </sheetData>
  <mergeCells count="171"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A23:F23"/>
    <mergeCell ref="A24:F25"/>
    <mergeCell ref="A26:F26"/>
    <mergeCell ref="A27:F27"/>
    <mergeCell ref="A29:I29"/>
    <mergeCell ref="B30:G30"/>
    <mergeCell ref="A15:F17"/>
    <mergeCell ref="G15:G17"/>
    <mergeCell ref="A18:F20"/>
    <mergeCell ref="G18:G20"/>
    <mergeCell ref="A21:F21"/>
    <mergeCell ref="A22:F22"/>
    <mergeCell ref="B37:G37"/>
    <mergeCell ref="B38:G38"/>
    <mergeCell ref="B39:G39"/>
    <mergeCell ref="A40:G40"/>
    <mergeCell ref="B42:G42"/>
    <mergeCell ref="B43:G43"/>
    <mergeCell ref="B31:G31"/>
    <mergeCell ref="B32:G32"/>
    <mergeCell ref="B33:G33"/>
    <mergeCell ref="B34:G34"/>
    <mergeCell ref="B35:G35"/>
    <mergeCell ref="B36:G36"/>
    <mergeCell ref="B50:G50"/>
    <mergeCell ref="A51:G51"/>
    <mergeCell ref="A52:I52"/>
    <mergeCell ref="A53:I53"/>
    <mergeCell ref="B54:G54"/>
    <mergeCell ref="B55:G55"/>
    <mergeCell ref="B44:G44"/>
    <mergeCell ref="B45:G45"/>
    <mergeCell ref="B46:G46"/>
    <mergeCell ref="B47:G47"/>
    <mergeCell ref="B48:G48"/>
    <mergeCell ref="B49:G49"/>
    <mergeCell ref="B62:G62"/>
    <mergeCell ref="A63:G63"/>
    <mergeCell ref="B64:I64"/>
    <mergeCell ref="B65:I65"/>
    <mergeCell ref="B66:G66"/>
    <mergeCell ref="B67:G67"/>
    <mergeCell ref="B56:G56"/>
    <mergeCell ref="B57:G57"/>
    <mergeCell ref="B58:G58"/>
    <mergeCell ref="B59:G59"/>
    <mergeCell ref="B60:G60"/>
    <mergeCell ref="B61:G61"/>
    <mergeCell ref="A76:G76"/>
    <mergeCell ref="B78:G78"/>
    <mergeCell ref="B79:G79"/>
    <mergeCell ref="B80:G80"/>
    <mergeCell ref="B81:G81"/>
    <mergeCell ref="B82:G82"/>
    <mergeCell ref="B68:G68"/>
    <mergeCell ref="B69:G69"/>
    <mergeCell ref="A70:G70"/>
    <mergeCell ref="B72:G72"/>
    <mergeCell ref="B73:G73"/>
    <mergeCell ref="A74:G74"/>
    <mergeCell ref="A90:I90"/>
    <mergeCell ref="A91:B91"/>
    <mergeCell ref="A92:B92"/>
    <mergeCell ref="A94:I94"/>
    <mergeCell ref="A95:B95"/>
    <mergeCell ref="A96:B96"/>
    <mergeCell ref="B83:G83"/>
    <mergeCell ref="A84:G84"/>
    <mergeCell ref="B85:G85"/>
    <mergeCell ref="A86:I86"/>
    <mergeCell ref="A87:B87"/>
    <mergeCell ref="A88:B88"/>
    <mergeCell ref="B105:G105"/>
    <mergeCell ref="B106:G106"/>
    <mergeCell ref="B107:G107"/>
    <mergeCell ref="A108:G108"/>
    <mergeCell ref="B109:I109"/>
    <mergeCell ref="A111:E111"/>
    <mergeCell ref="A98:G98"/>
    <mergeCell ref="A100:I100"/>
    <mergeCell ref="B101:G101"/>
    <mergeCell ref="B102:G102"/>
    <mergeCell ref="B103:G103"/>
    <mergeCell ref="B104:G104"/>
    <mergeCell ref="A118:G118"/>
    <mergeCell ref="B120:G120"/>
    <mergeCell ref="B121:G121"/>
    <mergeCell ref="A122:G122"/>
    <mergeCell ref="A124:E124"/>
    <mergeCell ref="A125:B125"/>
    <mergeCell ref="A112:B112"/>
    <mergeCell ref="A113:B113"/>
    <mergeCell ref="B114:I114"/>
    <mergeCell ref="B115:G115"/>
    <mergeCell ref="B116:G116"/>
    <mergeCell ref="B117:G117"/>
    <mergeCell ref="B134:G134"/>
    <mergeCell ref="B135:G135"/>
    <mergeCell ref="B136:G136"/>
    <mergeCell ref="A137:G137"/>
    <mergeCell ref="B138:I138"/>
    <mergeCell ref="B139:I139"/>
    <mergeCell ref="A126:B126"/>
    <mergeCell ref="A128:G128"/>
    <mergeCell ref="A130:I130"/>
    <mergeCell ref="B131:G131"/>
    <mergeCell ref="B132:G132"/>
    <mergeCell ref="B133:G133"/>
    <mergeCell ref="A143:B143"/>
    <mergeCell ref="H143:I143"/>
    <mergeCell ref="A144:B144"/>
    <mergeCell ref="H144:I144"/>
    <mergeCell ref="A145:B145"/>
    <mergeCell ref="H145:I145"/>
    <mergeCell ref="A140:I140"/>
    <mergeCell ref="A141:B141"/>
    <mergeCell ref="D141:E141"/>
    <mergeCell ref="H141:I141"/>
    <mergeCell ref="A142:B142"/>
    <mergeCell ref="D142:E142"/>
    <mergeCell ref="H142:I142"/>
    <mergeCell ref="A150:G150"/>
    <mergeCell ref="A152:I152"/>
    <mergeCell ref="A153:I153"/>
    <mergeCell ref="B154:G154"/>
    <mergeCell ref="B155:G155"/>
    <mergeCell ref="B156:G156"/>
    <mergeCell ref="A146:A147"/>
    <mergeCell ref="B146:E147"/>
    <mergeCell ref="H146:I146"/>
    <mergeCell ref="H147:I147"/>
    <mergeCell ref="B148:I148"/>
    <mergeCell ref="B149:I149"/>
    <mergeCell ref="A172:F172"/>
    <mergeCell ref="A173:H173"/>
    <mergeCell ref="A165:I165"/>
    <mergeCell ref="B166:G166"/>
    <mergeCell ref="A167:G167"/>
    <mergeCell ref="A169:I169"/>
    <mergeCell ref="A170:F170"/>
    <mergeCell ref="A171:F171"/>
    <mergeCell ref="A157:G157"/>
    <mergeCell ref="A159:I159"/>
    <mergeCell ref="B160:G160"/>
    <mergeCell ref="B161:G161"/>
    <mergeCell ref="B162:G162"/>
    <mergeCell ref="A163:G163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L173"/>
  <sheetViews>
    <sheetView view="pageBreakPreview" topLeftCell="A160" zoomScale="145" zoomScaleNormal="130" zoomScaleSheetLayoutView="145" zoomScalePageLayoutView="130" workbookViewId="0">
      <selection activeCell="I122" sqref="I122"/>
    </sheetView>
  </sheetViews>
  <sheetFormatPr defaultColWidth="9.140625" defaultRowHeight="11.25" x14ac:dyDescent="0.25"/>
  <cols>
    <col min="1" max="1" width="2.85546875" style="7" customWidth="1"/>
    <col min="2" max="4" width="11.28515625" style="7" customWidth="1"/>
    <col min="5" max="5" width="12.140625" style="7" customWidth="1"/>
    <col min="6" max="6" width="11.28515625" style="7" customWidth="1"/>
    <col min="7" max="7" width="18.85546875" style="7" customWidth="1"/>
    <col min="8" max="8" width="9.28515625" style="7" customWidth="1"/>
    <col min="9" max="9" width="11.7109375" style="7" customWidth="1"/>
    <col min="10" max="10" width="11.140625" style="8" customWidth="1"/>
    <col min="11" max="11" width="10" style="7" customWidth="1"/>
    <col min="12" max="12" width="9.140625" style="7"/>
    <col min="13" max="15" width="22.28515625" style="7" customWidth="1"/>
    <col min="16" max="16384" width="9.140625" style="7"/>
  </cols>
  <sheetData>
    <row r="1" spans="1:11" ht="27.75" customHeight="1" x14ac:dyDescent="0.25">
      <c r="A1" s="134" t="s">
        <v>0</v>
      </c>
      <c r="B1" s="134"/>
      <c r="C1" s="134"/>
      <c r="D1" s="134"/>
      <c r="E1" s="134"/>
      <c r="F1" s="134"/>
      <c r="G1" s="134"/>
      <c r="H1" s="134"/>
      <c r="I1" s="134"/>
      <c r="K1" s="9"/>
    </row>
    <row r="2" spans="1:11" ht="22.5" customHeight="1" x14ac:dyDescent="0.25">
      <c r="A2" s="134" t="s">
        <v>1</v>
      </c>
      <c r="B2" s="134"/>
      <c r="C2" s="135" t="s">
        <v>209</v>
      </c>
      <c r="D2" s="135"/>
      <c r="E2" s="136" t="s">
        <v>2</v>
      </c>
      <c r="F2" s="136"/>
      <c r="G2" s="136"/>
      <c r="H2" s="136"/>
      <c r="I2" s="136"/>
    </row>
    <row r="3" spans="1:11" ht="11.25" customHeight="1" x14ac:dyDescent="0.25">
      <c r="A3" s="134" t="s">
        <v>3</v>
      </c>
      <c r="B3" s="134"/>
      <c r="C3" s="10"/>
      <c r="D3" s="11"/>
      <c r="E3" s="12" t="s">
        <v>4</v>
      </c>
      <c r="F3" s="10"/>
      <c r="G3" s="11"/>
      <c r="H3" s="11"/>
      <c r="I3" s="11"/>
    </row>
    <row r="4" spans="1:11" ht="4.5" customHeight="1" x14ac:dyDescent="0.25"/>
    <row r="5" spans="1:11" ht="18.75" customHeight="1" x14ac:dyDescent="0.25">
      <c r="A5" s="120" t="s">
        <v>5</v>
      </c>
      <c r="B5" s="120"/>
      <c r="C5" s="120"/>
      <c r="D5" s="137" t="s">
        <v>225</v>
      </c>
      <c r="E5" s="137"/>
      <c r="F5" s="137"/>
      <c r="G5" s="138" t="str">
        <f>IF(D6="12x36","Regime de trabalho:","Quantidade de HORAS/MÊS")</f>
        <v>Quantidade de HORAS/MÊS</v>
      </c>
      <c r="H5" s="138"/>
      <c r="I5" s="139">
        <f>IF(D6="12x36",D6,5*D6)</f>
        <v>200</v>
      </c>
    </row>
    <row r="6" spans="1:11" ht="18.75" customHeight="1" x14ac:dyDescent="0.25">
      <c r="A6" s="120" t="str">
        <f>IF(D6="12x36","Regime de trabalho:","Regime de trabalho (horas semanais):")</f>
        <v>Regime de trabalho (horas semanais):</v>
      </c>
      <c r="B6" s="120"/>
      <c r="C6" s="120"/>
      <c r="D6" s="120">
        <v>40</v>
      </c>
      <c r="E6" s="120"/>
      <c r="F6" s="120"/>
      <c r="G6" s="138"/>
      <c r="H6" s="138"/>
      <c r="I6" s="139"/>
    </row>
    <row r="7" spans="1:11" ht="22.5" customHeight="1" x14ac:dyDescent="0.25">
      <c r="A7" s="120" t="s">
        <v>6</v>
      </c>
      <c r="B7" s="120"/>
      <c r="C7" s="120"/>
      <c r="D7" s="95" t="s">
        <v>226</v>
      </c>
      <c r="E7" s="95"/>
      <c r="F7" s="95"/>
      <c r="G7" s="131" t="s">
        <v>7</v>
      </c>
      <c r="H7" s="131"/>
      <c r="I7" s="133">
        <v>0.4</v>
      </c>
    </row>
    <row r="8" spans="1:11" ht="22.5" customHeight="1" x14ac:dyDescent="0.25">
      <c r="A8" s="120" t="s">
        <v>8</v>
      </c>
      <c r="B8" s="120"/>
      <c r="C8" s="120"/>
      <c r="D8" s="95" t="s">
        <v>226</v>
      </c>
      <c r="E8" s="95"/>
      <c r="F8" s="95"/>
      <c r="G8" s="131"/>
      <c r="H8" s="131"/>
      <c r="I8" s="133"/>
    </row>
    <row r="9" spans="1:11" ht="24.75" customHeight="1" x14ac:dyDescent="0.25">
      <c r="A9" s="120" t="s">
        <v>9</v>
      </c>
      <c r="B9" s="120"/>
      <c r="C9" s="120"/>
      <c r="D9" s="120" t="s">
        <v>211</v>
      </c>
      <c r="E9" s="120"/>
      <c r="F9" s="120"/>
      <c r="G9" s="131" t="s">
        <v>10</v>
      </c>
      <c r="H9" s="131"/>
      <c r="I9" s="3" t="s">
        <v>11</v>
      </c>
    </row>
    <row r="10" spans="1:11" ht="32.25" customHeight="1" x14ac:dyDescent="0.25">
      <c r="A10" s="132" t="s">
        <v>12</v>
      </c>
      <c r="B10" s="132"/>
      <c r="C10" s="132"/>
      <c r="D10" s="132"/>
      <c r="E10" s="132"/>
      <c r="F10" s="132"/>
      <c r="G10" s="4" t="s">
        <v>13</v>
      </c>
      <c r="H10" s="1">
        <v>220</v>
      </c>
      <c r="I10" s="13">
        <v>1540.51</v>
      </c>
    </row>
    <row r="11" spans="1:11" ht="11.25" customHeight="1" x14ac:dyDescent="0.25">
      <c r="A11" s="110" t="s">
        <v>14</v>
      </c>
      <c r="B11" s="110"/>
      <c r="C11" s="110"/>
      <c r="D11" s="110"/>
      <c r="E11" s="110"/>
      <c r="F11" s="110"/>
      <c r="G11" s="1" t="str">
        <f>D9</f>
        <v>Araricá/RS</v>
      </c>
      <c r="H11" s="1" t="s">
        <v>15</v>
      </c>
      <c r="I11" s="14">
        <v>0.02</v>
      </c>
    </row>
    <row r="12" spans="1:11" ht="15" customHeight="1" x14ac:dyDescent="0.25">
      <c r="A12" s="110" t="s">
        <v>16</v>
      </c>
      <c r="B12" s="110"/>
      <c r="C12" s="110"/>
      <c r="D12" s="110"/>
      <c r="E12" s="110"/>
      <c r="F12" s="110"/>
      <c r="G12" s="129" t="s">
        <v>17</v>
      </c>
      <c r="H12" s="1" t="s">
        <v>18</v>
      </c>
      <c r="I12" s="13">
        <v>0</v>
      </c>
    </row>
    <row r="13" spans="1:11" x14ac:dyDescent="0.25">
      <c r="A13" s="110"/>
      <c r="B13" s="110"/>
      <c r="C13" s="110"/>
      <c r="D13" s="110"/>
      <c r="E13" s="110"/>
      <c r="F13" s="110"/>
      <c r="G13" s="129"/>
      <c r="H13" s="1" t="s">
        <v>19</v>
      </c>
      <c r="I13" s="15">
        <v>22</v>
      </c>
    </row>
    <row r="14" spans="1:11" x14ac:dyDescent="0.25">
      <c r="A14" s="110"/>
      <c r="B14" s="110"/>
      <c r="C14" s="110"/>
      <c r="D14" s="110"/>
      <c r="E14" s="110"/>
      <c r="F14" s="110"/>
      <c r="G14" s="129"/>
      <c r="H14" s="1" t="s">
        <v>20</v>
      </c>
      <c r="I14" s="3">
        <v>0.06</v>
      </c>
    </row>
    <row r="15" spans="1:11" ht="11.25" customHeight="1" x14ac:dyDescent="0.25">
      <c r="A15" s="110" t="s">
        <v>21</v>
      </c>
      <c r="B15" s="110"/>
      <c r="C15" s="110"/>
      <c r="D15" s="110"/>
      <c r="E15" s="110"/>
      <c r="F15" s="110"/>
      <c r="G15" s="129" t="s">
        <v>17</v>
      </c>
      <c r="H15" s="1" t="s">
        <v>18</v>
      </c>
      <c r="I15" s="13">
        <v>23.68</v>
      </c>
    </row>
    <row r="16" spans="1:11" ht="11.25" customHeight="1" x14ac:dyDescent="0.25">
      <c r="A16" s="110"/>
      <c r="B16" s="110"/>
      <c r="C16" s="110"/>
      <c r="D16" s="110"/>
      <c r="E16" s="110"/>
      <c r="F16" s="110"/>
      <c r="G16" s="129"/>
      <c r="H16" s="1" t="s">
        <v>19</v>
      </c>
      <c r="I16" s="15">
        <v>22</v>
      </c>
    </row>
    <row r="17" spans="1:9" x14ac:dyDescent="0.25">
      <c r="A17" s="110"/>
      <c r="B17" s="110"/>
      <c r="C17" s="110"/>
      <c r="D17" s="110"/>
      <c r="E17" s="110"/>
      <c r="F17" s="110"/>
      <c r="G17" s="129"/>
      <c r="H17" s="1" t="s">
        <v>20</v>
      </c>
      <c r="I17" s="3">
        <v>0.19</v>
      </c>
    </row>
    <row r="18" spans="1:9" ht="11.25" customHeight="1" x14ac:dyDescent="0.25">
      <c r="A18" s="110" t="s">
        <v>223</v>
      </c>
      <c r="B18" s="110"/>
      <c r="C18" s="110"/>
      <c r="D18" s="110"/>
      <c r="E18" s="110"/>
      <c r="F18" s="110"/>
      <c r="G18" s="129" t="s">
        <v>17</v>
      </c>
      <c r="H18" s="1" t="s">
        <v>18</v>
      </c>
      <c r="I18" s="13">
        <v>0</v>
      </c>
    </row>
    <row r="19" spans="1:9" x14ac:dyDescent="0.25">
      <c r="A19" s="110"/>
      <c r="B19" s="110"/>
      <c r="C19" s="110"/>
      <c r="D19" s="110"/>
      <c r="E19" s="110"/>
      <c r="F19" s="110"/>
      <c r="G19" s="129"/>
      <c r="H19" s="1" t="s">
        <v>191</v>
      </c>
      <c r="I19" s="15">
        <v>1</v>
      </c>
    </row>
    <row r="20" spans="1:9" x14ac:dyDescent="0.25">
      <c r="A20" s="110"/>
      <c r="B20" s="110"/>
      <c r="C20" s="110"/>
      <c r="D20" s="110"/>
      <c r="E20" s="110"/>
      <c r="F20" s="110"/>
      <c r="G20" s="129"/>
      <c r="H20" s="1" t="s">
        <v>20</v>
      </c>
      <c r="I20" s="3">
        <v>0</v>
      </c>
    </row>
    <row r="21" spans="1:9" ht="36" customHeight="1" x14ac:dyDescent="0.25">
      <c r="A21" s="130" t="s">
        <v>186</v>
      </c>
      <c r="B21" s="130"/>
      <c r="C21" s="130"/>
      <c r="D21" s="130"/>
      <c r="E21" s="130"/>
      <c r="F21" s="130"/>
      <c r="G21" s="5" t="s">
        <v>17</v>
      </c>
      <c r="H21" s="5" t="s">
        <v>23</v>
      </c>
      <c r="I21" s="16"/>
    </row>
    <row r="22" spans="1:9" ht="22.5" customHeight="1" x14ac:dyDescent="0.25">
      <c r="A22" s="109" t="s">
        <v>213</v>
      </c>
      <c r="B22" s="109"/>
      <c r="C22" s="109"/>
      <c r="D22" s="109"/>
      <c r="E22" s="109"/>
      <c r="F22" s="109"/>
      <c r="G22" s="5"/>
      <c r="H22" s="5" t="s">
        <v>25</v>
      </c>
      <c r="I22" s="18" t="s">
        <v>11</v>
      </c>
    </row>
    <row r="23" spans="1:9" ht="34.5" customHeight="1" x14ac:dyDescent="0.25">
      <c r="A23" s="109" t="s">
        <v>26</v>
      </c>
      <c r="B23" s="109"/>
      <c r="C23" s="109"/>
      <c r="D23" s="109"/>
      <c r="E23" s="109"/>
      <c r="F23" s="109"/>
      <c r="G23" s="1" t="s">
        <v>214</v>
      </c>
      <c r="H23" s="1" t="s">
        <v>27</v>
      </c>
      <c r="I23" s="13">
        <v>1610.13</v>
      </c>
    </row>
    <row r="24" spans="1:9" ht="15" customHeight="1" x14ac:dyDescent="0.25">
      <c r="A24" s="109" t="s">
        <v>28</v>
      </c>
      <c r="B24" s="109"/>
      <c r="C24" s="109"/>
      <c r="D24" s="109"/>
      <c r="E24" s="109"/>
      <c r="F24" s="109"/>
      <c r="G24" s="5"/>
      <c r="H24" s="19" t="s">
        <v>29</v>
      </c>
      <c r="I24" s="20" t="s">
        <v>11</v>
      </c>
    </row>
    <row r="25" spans="1:9" ht="15" customHeight="1" x14ac:dyDescent="0.25">
      <c r="A25" s="109"/>
      <c r="B25" s="109"/>
      <c r="C25" s="109"/>
      <c r="D25" s="109"/>
      <c r="E25" s="109"/>
      <c r="F25" s="109"/>
      <c r="G25" s="5"/>
      <c r="H25" s="21" t="s">
        <v>30</v>
      </c>
      <c r="I25" s="3" t="s">
        <v>11</v>
      </c>
    </row>
    <row r="26" spans="1:9" ht="26.25" customHeight="1" x14ac:dyDescent="0.25">
      <c r="A26" s="109" t="s">
        <v>31</v>
      </c>
      <c r="B26" s="109"/>
      <c r="C26" s="109"/>
      <c r="D26" s="109"/>
      <c r="E26" s="109"/>
      <c r="F26" s="109"/>
      <c r="G26" s="5"/>
      <c r="H26" s="1" t="s">
        <v>29</v>
      </c>
      <c r="I26" s="20" t="s">
        <v>11</v>
      </c>
    </row>
    <row r="27" spans="1:9" ht="35.25" customHeight="1" x14ac:dyDescent="0.25">
      <c r="A27" s="109" t="s">
        <v>32</v>
      </c>
      <c r="B27" s="109"/>
      <c r="C27" s="109"/>
      <c r="D27" s="109"/>
      <c r="E27" s="109"/>
      <c r="F27" s="109"/>
      <c r="G27" s="1"/>
      <c r="H27" s="4" t="s">
        <v>25</v>
      </c>
      <c r="I27" s="3">
        <v>0.1</v>
      </c>
    </row>
    <row r="28" spans="1:9" ht="4.5" customHeight="1" x14ac:dyDescent="0.25"/>
    <row r="29" spans="1:9" ht="17.25" customHeight="1" x14ac:dyDescent="0.25">
      <c r="A29" s="94" t="s">
        <v>33</v>
      </c>
      <c r="B29" s="94"/>
      <c r="C29" s="94"/>
      <c r="D29" s="94"/>
      <c r="E29" s="94"/>
      <c r="F29" s="94"/>
      <c r="G29" s="94"/>
      <c r="H29" s="94"/>
      <c r="I29" s="94"/>
    </row>
    <row r="30" spans="1:9" ht="33.75" customHeight="1" x14ac:dyDescent="0.25">
      <c r="A30" s="22" t="s">
        <v>34</v>
      </c>
      <c r="B30" s="116" t="s">
        <v>35</v>
      </c>
      <c r="C30" s="116"/>
      <c r="D30" s="116"/>
      <c r="E30" s="116"/>
      <c r="F30" s="116"/>
      <c r="G30" s="116"/>
      <c r="H30" s="22" t="s">
        <v>36</v>
      </c>
      <c r="I30" s="22" t="s">
        <v>37</v>
      </c>
    </row>
    <row r="31" spans="1:9" ht="15" customHeight="1" x14ac:dyDescent="0.25">
      <c r="A31" s="17">
        <v>1</v>
      </c>
      <c r="B31" s="95" t="s">
        <v>38</v>
      </c>
      <c r="C31" s="95"/>
      <c r="D31" s="95"/>
      <c r="E31" s="95"/>
      <c r="F31" s="95"/>
      <c r="G31" s="95"/>
      <c r="H31" s="23">
        <f t="shared" ref="H31:H39" si="0">I31/$I$40</f>
        <v>0.68498553469343615</v>
      </c>
      <c r="I31" s="24">
        <f>IF(D6="12x36",I10,I10/H10*I5)</f>
        <v>1400.4636363636364</v>
      </c>
    </row>
    <row r="32" spans="1:9" ht="15" customHeight="1" x14ac:dyDescent="0.25">
      <c r="A32" s="17">
        <f t="shared" ref="A32:A39" si="1">A31+1</f>
        <v>2</v>
      </c>
      <c r="B32" s="95" t="s">
        <v>39</v>
      </c>
      <c r="C32" s="95"/>
      <c r="D32" s="95"/>
      <c r="E32" s="95"/>
      <c r="F32" s="95"/>
      <c r="G32" s="95"/>
      <c r="H32" s="23">
        <f t="shared" si="0"/>
        <v>0</v>
      </c>
      <c r="I32" s="24">
        <f>IF(I9=30%,I31*I9,0)</f>
        <v>0</v>
      </c>
    </row>
    <row r="33" spans="1:10" ht="15" customHeight="1" x14ac:dyDescent="0.25">
      <c r="A33" s="17">
        <f t="shared" si="1"/>
        <v>3</v>
      </c>
      <c r="B33" s="95" t="s">
        <v>40</v>
      </c>
      <c r="C33" s="95"/>
      <c r="D33" s="95"/>
      <c r="E33" s="95"/>
      <c r="F33" s="95"/>
      <c r="G33" s="95"/>
      <c r="H33" s="23">
        <f t="shared" si="0"/>
        <v>0</v>
      </c>
      <c r="I33" s="24">
        <f>IF(I7=10%,I23*I7,0)</f>
        <v>0</v>
      </c>
    </row>
    <row r="34" spans="1:10" ht="15" customHeight="1" x14ac:dyDescent="0.25">
      <c r="A34" s="17">
        <f t="shared" si="1"/>
        <v>4</v>
      </c>
      <c r="B34" s="95" t="s">
        <v>41</v>
      </c>
      <c r="C34" s="95"/>
      <c r="D34" s="95"/>
      <c r="E34" s="95"/>
      <c r="F34" s="95"/>
      <c r="G34" s="95"/>
      <c r="H34" s="23">
        <f t="shared" si="0"/>
        <v>0</v>
      </c>
      <c r="I34" s="24">
        <f>IF(I7=20%,I23*I7,0)</f>
        <v>0</v>
      </c>
    </row>
    <row r="35" spans="1:10" ht="15" customHeight="1" x14ac:dyDescent="0.25">
      <c r="A35" s="17">
        <f t="shared" si="1"/>
        <v>5</v>
      </c>
      <c r="B35" s="95" t="s">
        <v>42</v>
      </c>
      <c r="C35" s="95"/>
      <c r="D35" s="95"/>
      <c r="E35" s="95"/>
      <c r="F35" s="95"/>
      <c r="G35" s="95"/>
      <c r="H35" s="23">
        <f t="shared" si="0"/>
        <v>0.31501446530656385</v>
      </c>
      <c r="I35" s="24">
        <f>IF(I7=40%,I23*I7,0)</f>
        <v>644.05200000000013</v>
      </c>
    </row>
    <row r="36" spans="1:10" ht="15" customHeight="1" x14ac:dyDescent="0.25">
      <c r="A36" s="17">
        <f t="shared" si="1"/>
        <v>6</v>
      </c>
      <c r="B36" s="95" t="s">
        <v>184</v>
      </c>
      <c r="C36" s="95"/>
      <c r="D36" s="95"/>
      <c r="E36" s="95"/>
      <c r="F36" s="95"/>
      <c r="G36" s="95"/>
      <c r="H36" s="23">
        <f t="shared" si="0"/>
        <v>0</v>
      </c>
      <c r="I36" s="24">
        <f>IF(I22="Não aplicável",0,I31*I22)</f>
        <v>0</v>
      </c>
    </row>
    <row r="37" spans="1:10" ht="15" customHeight="1" x14ac:dyDescent="0.25">
      <c r="A37" s="17">
        <f t="shared" si="1"/>
        <v>7</v>
      </c>
      <c r="B37" s="95" t="s">
        <v>43</v>
      </c>
      <c r="C37" s="95"/>
      <c r="D37" s="95"/>
      <c r="E37" s="95"/>
      <c r="F37" s="95"/>
      <c r="G37" s="95"/>
      <c r="H37" s="23">
        <f t="shared" si="0"/>
        <v>0</v>
      </c>
      <c r="I37" s="24">
        <f>IF(I24="Não aplicável",0,(I31+I32+I33+I34+I35+I36+I39)/I5*I24*(1+I25))</f>
        <v>0</v>
      </c>
    </row>
    <row r="38" spans="1:10" ht="23.25" customHeight="1" x14ac:dyDescent="0.25">
      <c r="A38" s="17">
        <f t="shared" si="1"/>
        <v>8</v>
      </c>
      <c r="B38" s="95" t="s">
        <v>44</v>
      </c>
      <c r="C38" s="95"/>
      <c r="D38" s="95"/>
      <c r="E38" s="95"/>
      <c r="F38" s="95"/>
      <c r="G38" s="95"/>
      <c r="H38" s="23">
        <f t="shared" si="0"/>
        <v>0</v>
      </c>
      <c r="I38" s="24">
        <f>IF(I24="Não aplicável",0,I24/I13*5*(I10/H10*(1+I25)))</f>
        <v>0</v>
      </c>
    </row>
    <row r="39" spans="1:10" ht="15" customHeight="1" x14ac:dyDescent="0.25">
      <c r="A39" s="17">
        <f t="shared" si="1"/>
        <v>9</v>
      </c>
      <c r="B39" s="128" t="str">
        <f>IF(D6="12x36","Para postos 12x36 os feriados são considerados compensados, conforme parágrafo único, Art. 59-A da CLT","Outros")</f>
        <v>Outros</v>
      </c>
      <c r="C39" s="128"/>
      <c r="D39" s="128"/>
      <c r="E39" s="128"/>
      <c r="F39" s="128"/>
      <c r="G39" s="128"/>
      <c r="H39" s="23">
        <f t="shared" si="0"/>
        <v>0</v>
      </c>
      <c r="I39" s="24">
        <v>0</v>
      </c>
    </row>
    <row r="40" spans="1:10" s="28" customFormat="1" ht="15" customHeight="1" x14ac:dyDescent="0.25">
      <c r="A40" s="113" t="s">
        <v>45</v>
      </c>
      <c r="B40" s="113"/>
      <c r="C40" s="113"/>
      <c r="D40" s="113"/>
      <c r="E40" s="113"/>
      <c r="F40" s="113"/>
      <c r="G40" s="113"/>
      <c r="H40" s="25">
        <f>SUM(H31:H39)</f>
        <v>1</v>
      </c>
      <c r="I40" s="26">
        <f>SUM(I31:I39)</f>
        <v>2044.5156363636365</v>
      </c>
      <c r="J40" s="27"/>
    </row>
    <row r="41" spans="1:10" ht="4.5" customHeight="1" x14ac:dyDescent="0.25"/>
    <row r="42" spans="1:10" ht="33.75" customHeight="1" x14ac:dyDescent="0.25">
      <c r="A42" s="22" t="s">
        <v>46</v>
      </c>
      <c r="B42" s="116" t="s">
        <v>47</v>
      </c>
      <c r="C42" s="116"/>
      <c r="D42" s="116"/>
      <c r="E42" s="116"/>
      <c r="F42" s="116"/>
      <c r="G42" s="116"/>
      <c r="H42" s="22" t="s">
        <v>36</v>
      </c>
      <c r="I42" s="22" t="s">
        <v>37</v>
      </c>
    </row>
    <row r="43" spans="1:10" ht="15" customHeight="1" x14ac:dyDescent="0.25">
      <c r="A43" s="17">
        <v>1</v>
      </c>
      <c r="B43" s="95" t="s">
        <v>48</v>
      </c>
      <c r="C43" s="95"/>
      <c r="D43" s="95"/>
      <c r="E43" s="95"/>
      <c r="F43" s="95"/>
      <c r="G43" s="95"/>
      <c r="H43" s="23">
        <v>0.2</v>
      </c>
      <c r="I43" s="24">
        <f t="shared" ref="I43:I50" si="2">$I$40*H43</f>
        <v>408.90312727272732</v>
      </c>
    </row>
    <row r="44" spans="1:10" ht="15" customHeight="1" x14ac:dyDescent="0.25">
      <c r="A44" s="17">
        <v>2</v>
      </c>
      <c r="B44" s="95" t="s">
        <v>49</v>
      </c>
      <c r="C44" s="95"/>
      <c r="D44" s="95"/>
      <c r="E44" s="95"/>
      <c r="F44" s="95"/>
      <c r="G44" s="95"/>
      <c r="H44" s="23">
        <v>1.4999999999999999E-2</v>
      </c>
      <c r="I44" s="24">
        <f t="shared" si="2"/>
        <v>30.667734545454547</v>
      </c>
    </row>
    <row r="45" spans="1:10" ht="15" customHeight="1" x14ac:dyDescent="0.25">
      <c r="A45" s="17">
        <v>3</v>
      </c>
      <c r="B45" s="95" t="s">
        <v>50</v>
      </c>
      <c r="C45" s="95"/>
      <c r="D45" s="95"/>
      <c r="E45" s="95"/>
      <c r="F45" s="95"/>
      <c r="G45" s="95"/>
      <c r="H45" s="23">
        <v>0.01</v>
      </c>
      <c r="I45" s="24">
        <f t="shared" si="2"/>
        <v>20.445156363636364</v>
      </c>
    </row>
    <row r="46" spans="1:10" ht="15" customHeight="1" x14ac:dyDescent="0.25">
      <c r="A46" s="17">
        <v>4</v>
      </c>
      <c r="B46" s="95" t="s">
        <v>51</v>
      </c>
      <c r="C46" s="95"/>
      <c r="D46" s="95"/>
      <c r="E46" s="95"/>
      <c r="F46" s="95"/>
      <c r="G46" s="95"/>
      <c r="H46" s="23">
        <v>2E-3</v>
      </c>
      <c r="I46" s="24">
        <f t="shared" si="2"/>
        <v>4.0890312727272731</v>
      </c>
    </row>
    <row r="47" spans="1:10" ht="15" customHeight="1" x14ac:dyDescent="0.25">
      <c r="A47" s="17">
        <v>5</v>
      </c>
      <c r="B47" s="95" t="s">
        <v>52</v>
      </c>
      <c r="C47" s="95"/>
      <c r="D47" s="95"/>
      <c r="E47" s="95"/>
      <c r="F47" s="95"/>
      <c r="G47" s="95"/>
      <c r="H47" s="23">
        <v>2.5000000000000001E-2</v>
      </c>
      <c r="I47" s="24">
        <f t="shared" si="2"/>
        <v>51.112890909090915</v>
      </c>
    </row>
    <row r="48" spans="1:10" ht="15" customHeight="1" x14ac:dyDescent="0.25">
      <c r="A48" s="17">
        <v>6</v>
      </c>
      <c r="B48" s="95" t="s">
        <v>53</v>
      </c>
      <c r="C48" s="95"/>
      <c r="D48" s="95"/>
      <c r="E48" s="95"/>
      <c r="F48" s="95"/>
      <c r="G48" s="95"/>
      <c r="H48" s="23">
        <v>0.08</v>
      </c>
      <c r="I48" s="24">
        <f t="shared" si="2"/>
        <v>163.56125090909092</v>
      </c>
    </row>
    <row r="49" spans="1:10" ht="15" customHeight="1" x14ac:dyDescent="0.25">
      <c r="A49" s="17">
        <v>7</v>
      </c>
      <c r="B49" s="95" t="s">
        <v>54</v>
      </c>
      <c r="C49" s="95"/>
      <c r="D49" s="95"/>
      <c r="E49" s="95"/>
      <c r="F49" s="95"/>
      <c r="G49" s="95"/>
      <c r="H49" s="23">
        <v>0.03</v>
      </c>
      <c r="I49" s="24">
        <f t="shared" si="2"/>
        <v>61.335469090909093</v>
      </c>
    </row>
    <row r="50" spans="1:10" ht="15" customHeight="1" x14ac:dyDescent="0.25">
      <c r="A50" s="17">
        <v>8</v>
      </c>
      <c r="B50" s="95" t="s">
        <v>55</v>
      </c>
      <c r="C50" s="95"/>
      <c r="D50" s="95"/>
      <c r="E50" s="95"/>
      <c r="F50" s="95"/>
      <c r="G50" s="95"/>
      <c r="H50" s="23">
        <v>6.0000000000000001E-3</v>
      </c>
      <c r="I50" s="24">
        <f t="shared" si="2"/>
        <v>12.26709381818182</v>
      </c>
    </row>
    <row r="51" spans="1:10" s="28" customFormat="1" ht="15" customHeight="1" x14ac:dyDescent="0.25">
      <c r="A51" s="113" t="s">
        <v>56</v>
      </c>
      <c r="B51" s="113"/>
      <c r="C51" s="113"/>
      <c r="D51" s="113"/>
      <c r="E51" s="113"/>
      <c r="F51" s="113"/>
      <c r="G51" s="113"/>
      <c r="H51" s="25">
        <f>SUM(H43:H50)</f>
        <v>0.3680000000000001</v>
      </c>
      <c r="I51" s="26">
        <f>SUM(I43:I50)</f>
        <v>752.38175418181822</v>
      </c>
      <c r="J51" s="27"/>
    </row>
    <row r="52" spans="1:10" ht="15" customHeight="1" x14ac:dyDescent="0.25">
      <c r="A52" s="123" t="s">
        <v>57</v>
      </c>
      <c r="B52" s="123"/>
      <c r="C52" s="123"/>
      <c r="D52" s="123"/>
      <c r="E52" s="123"/>
      <c r="F52" s="123"/>
      <c r="G52" s="123"/>
      <c r="H52" s="123"/>
      <c r="I52" s="123"/>
    </row>
    <row r="53" spans="1:10" ht="30.75" customHeight="1" x14ac:dyDescent="0.25">
      <c r="A53" s="127" t="s">
        <v>58</v>
      </c>
      <c r="B53" s="127"/>
      <c r="C53" s="127"/>
      <c r="D53" s="127"/>
      <c r="E53" s="127"/>
      <c r="F53" s="127"/>
      <c r="G53" s="127"/>
      <c r="H53" s="127"/>
      <c r="I53" s="127"/>
    </row>
    <row r="54" spans="1:10" ht="33.75" customHeight="1" x14ac:dyDescent="0.25">
      <c r="A54" s="22" t="s">
        <v>59</v>
      </c>
      <c r="B54" s="116" t="s">
        <v>60</v>
      </c>
      <c r="C54" s="116"/>
      <c r="D54" s="116"/>
      <c r="E54" s="116"/>
      <c r="F54" s="116"/>
      <c r="G54" s="116"/>
      <c r="H54" s="22" t="s">
        <v>36</v>
      </c>
      <c r="I54" s="22" t="s">
        <v>37</v>
      </c>
    </row>
    <row r="55" spans="1:10" ht="15" customHeight="1" x14ac:dyDescent="0.25">
      <c r="A55" s="17">
        <v>1</v>
      </c>
      <c r="B55" s="95" t="s">
        <v>61</v>
      </c>
      <c r="C55" s="95"/>
      <c r="D55" s="95"/>
      <c r="E55" s="95"/>
      <c r="F55" s="95"/>
      <c r="G55" s="95"/>
      <c r="H55" s="23">
        <v>0.119314</v>
      </c>
      <c r="I55" s="24">
        <f t="shared" ref="I55:I62" si="3">$I$40*H55</f>
        <v>243.93933863709094</v>
      </c>
    </row>
    <row r="56" spans="1:10" ht="15" customHeight="1" x14ac:dyDescent="0.25">
      <c r="A56" s="17">
        <v>2</v>
      </c>
      <c r="B56" s="95" t="s">
        <v>62</v>
      </c>
      <c r="C56" s="95"/>
      <c r="D56" s="95"/>
      <c r="E56" s="95"/>
      <c r="F56" s="95"/>
      <c r="G56" s="95"/>
      <c r="H56" s="23">
        <v>2.0479000000000001E-2</v>
      </c>
      <c r="I56" s="24">
        <f t="shared" si="3"/>
        <v>41.869635717090915</v>
      </c>
    </row>
    <row r="57" spans="1:10" ht="15" customHeight="1" x14ac:dyDescent="0.25">
      <c r="A57" s="17">
        <v>3</v>
      </c>
      <c r="B57" s="95" t="s">
        <v>63</v>
      </c>
      <c r="C57" s="95"/>
      <c r="D57" s="95"/>
      <c r="E57" s="95"/>
      <c r="F57" s="95"/>
      <c r="G57" s="95"/>
      <c r="H57" s="23">
        <v>1.2123E-2</v>
      </c>
      <c r="I57" s="24">
        <f t="shared" si="3"/>
        <v>24.785663059636367</v>
      </c>
    </row>
    <row r="58" spans="1:10" ht="15" customHeight="1" x14ac:dyDescent="0.25">
      <c r="A58" s="17">
        <v>4</v>
      </c>
      <c r="B58" s="95" t="s">
        <v>64</v>
      </c>
      <c r="C58" s="95"/>
      <c r="D58" s="95"/>
      <c r="E58" s="95"/>
      <c r="F58" s="95"/>
      <c r="G58" s="95"/>
      <c r="H58" s="23">
        <v>1.1436E-2</v>
      </c>
      <c r="I58" s="24">
        <f t="shared" si="3"/>
        <v>23.381080817454546</v>
      </c>
    </row>
    <row r="59" spans="1:10" ht="15" customHeight="1" x14ac:dyDescent="0.25">
      <c r="A59" s="17">
        <v>5</v>
      </c>
      <c r="B59" s="95" t="s">
        <v>65</v>
      </c>
      <c r="C59" s="95"/>
      <c r="D59" s="95"/>
      <c r="E59" s="95"/>
      <c r="F59" s="95"/>
      <c r="G59" s="95"/>
      <c r="H59" s="23">
        <v>1.74E-4</v>
      </c>
      <c r="I59" s="24">
        <f t="shared" si="3"/>
        <v>0.35574572072727279</v>
      </c>
    </row>
    <row r="60" spans="1:10" ht="15" customHeight="1" x14ac:dyDescent="0.25">
      <c r="A60" s="17">
        <v>6</v>
      </c>
      <c r="B60" s="95" t="s">
        <v>66</v>
      </c>
      <c r="C60" s="95"/>
      <c r="D60" s="95"/>
      <c r="E60" s="95"/>
      <c r="F60" s="95"/>
      <c r="G60" s="95"/>
      <c r="H60" s="23">
        <v>4.4200000000000001E-4</v>
      </c>
      <c r="I60" s="24">
        <f t="shared" si="3"/>
        <v>0.90367591127272739</v>
      </c>
    </row>
    <row r="61" spans="1:10" ht="15" customHeight="1" x14ac:dyDescent="0.25">
      <c r="A61" s="17">
        <v>7</v>
      </c>
      <c r="B61" s="95" t="s">
        <v>67</v>
      </c>
      <c r="C61" s="95"/>
      <c r="D61" s="95"/>
      <c r="E61" s="95"/>
      <c r="F61" s="95"/>
      <c r="G61" s="95"/>
      <c r="H61" s="23">
        <v>1.85E-4</v>
      </c>
      <c r="I61" s="24">
        <f t="shared" si="3"/>
        <v>0.37823539272727275</v>
      </c>
    </row>
    <row r="62" spans="1:10" ht="15" customHeight="1" x14ac:dyDescent="0.25">
      <c r="A62" s="17">
        <v>8</v>
      </c>
      <c r="B62" s="95" t="s">
        <v>68</v>
      </c>
      <c r="C62" s="95"/>
      <c r="D62" s="95"/>
      <c r="E62" s="95"/>
      <c r="F62" s="95"/>
      <c r="G62" s="95"/>
      <c r="H62" s="23">
        <v>9.0789999999999996E-2</v>
      </c>
      <c r="I62" s="24">
        <f t="shared" si="3"/>
        <v>185.62157462545454</v>
      </c>
    </row>
    <row r="63" spans="1:10" s="28" customFormat="1" ht="15" customHeight="1" x14ac:dyDescent="0.25">
      <c r="A63" s="113" t="s">
        <v>69</v>
      </c>
      <c r="B63" s="113"/>
      <c r="C63" s="113"/>
      <c r="D63" s="113"/>
      <c r="E63" s="113"/>
      <c r="F63" s="113"/>
      <c r="G63" s="113"/>
      <c r="H63" s="25">
        <f>SUM(H55:H62)</f>
        <v>0.25494299999999998</v>
      </c>
      <c r="I63" s="26">
        <f>SUM(I55:I62)</f>
        <v>521.23494988145455</v>
      </c>
      <c r="J63" s="27"/>
    </row>
    <row r="64" spans="1:10" ht="11.25" customHeight="1" x14ac:dyDescent="0.25">
      <c r="A64" s="29" t="s">
        <v>70</v>
      </c>
      <c r="B64" s="114" t="s">
        <v>71</v>
      </c>
      <c r="C64" s="114"/>
      <c r="D64" s="114"/>
      <c r="E64" s="114"/>
      <c r="F64" s="114"/>
      <c r="G64" s="114"/>
      <c r="H64" s="114"/>
      <c r="I64" s="114"/>
    </row>
    <row r="65" spans="1:11" ht="15" customHeight="1" x14ac:dyDescent="0.25">
      <c r="A65" s="29" t="s">
        <v>72</v>
      </c>
      <c r="B65" s="126" t="s">
        <v>73</v>
      </c>
      <c r="C65" s="126"/>
      <c r="D65" s="126"/>
      <c r="E65" s="126"/>
      <c r="F65" s="126"/>
      <c r="G65" s="126"/>
      <c r="H65" s="126"/>
      <c r="I65" s="126"/>
    </row>
    <row r="66" spans="1:11" ht="33.75" customHeight="1" x14ac:dyDescent="0.25">
      <c r="A66" s="22" t="s">
        <v>74</v>
      </c>
      <c r="B66" s="116" t="s">
        <v>75</v>
      </c>
      <c r="C66" s="116"/>
      <c r="D66" s="116"/>
      <c r="E66" s="116"/>
      <c r="F66" s="116"/>
      <c r="G66" s="116"/>
      <c r="H66" s="22" t="s">
        <v>36</v>
      </c>
      <c r="I66" s="22" t="s">
        <v>37</v>
      </c>
    </row>
    <row r="67" spans="1:11" ht="15" customHeight="1" x14ac:dyDescent="0.25">
      <c r="A67" s="17">
        <v>1</v>
      </c>
      <c r="B67" s="95" t="s">
        <v>76</v>
      </c>
      <c r="C67" s="95"/>
      <c r="D67" s="95"/>
      <c r="E67" s="95"/>
      <c r="F67" s="95"/>
      <c r="G67" s="95"/>
      <c r="H67" s="23">
        <v>2.3626999999999999E-2</v>
      </c>
      <c r="I67" s="24">
        <f>$I$40*H67</f>
        <v>48.305770940363637</v>
      </c>
    </row>
    <row r="68" spans="1:11" ht="15" customHeight="1" x14ac:dyDescent="0.25">
      <c r="A68" s="17">
        <v>2</v>
      </c>
      <c r="B68" s="95" t="s">
        <v>77</v>
      </c>
      <c r="C68" s="95"/>
      <c r="D68" s="95"/>
      <c r="E68" s="95"/>
      <c r="F68" s="95"/>
      <c r="G68" s="95"/>
      <c r="H68" s="23">
        <v>1.717E-3</v>
      </c>
      <c r="I68" s="24">
        <f>$I$40*H68</f>
        <v>3.5104333476363641</v>
      </c>
    </row>
    <row r="69" spans="1:11" ht="15" customHeight="1" x14ac:dyDescent="0.25">
      <c r="A69" s="17">
        <v>3</v>
      </c>
      <c r="B69" s="95" t="s">
        <v>78</v>
      </c>
      <c r="C69" s="95"/>
      <c r="D69" s="95"/>
      <c r="E69" s="95"/>
      <c r="F69" s="95"/>
      <c r="G69" s="95"/>
      <c r="H69" s="23">
        <v>9.4509999999999993E-3</v>
      </c>
      <c r="I69" s="24">
        <f>$I$40*H69</f>
        <v>19.322717279272727</v>
      </c>
    </row>
    <row r="70" spans="1:11" s="28" customFormat="1" ht="15" customHeight="1" x14ac:dyDescent="0.25">
      <c r="A70" s="113" t="s">
        <v>79</v>
      </c>
      <c r="B70" s="113"/>
      <c r="C70" s="113"/>
      <c r="D70" s="113"/>
      <c r="E70" s="113"/>
      <c r="F70" s="113"/>
      <c r="G70" s="113"/>
      <c r="H70" s="25">
        <f>SUM(H67:H69)</f>
        <v>3.4795E-2</v>
      </c>
      <c r="I70" s="26">
        <f>SUM(I67:I69)</f>
        <v>71.138921567272732</v>
      </c>
      <c r="J70" s="27"/>
    </row>
    <row r="71" spans="1:11" ht="4.5" customHeight="1" x14ac:dyDescent="0.25"/>
    <row r="72" spans="1:11" ht="33.75" customHeight="1" x14ac:dyDescent="0.25">
      <c r="A72" s="22" t="s">
        <v>80</v>
      </c>
      <c r="B72" s="116" t="s">
        <v>81</v>
      </c>
      <c r="C72" s="116"/>
      <c r="D72" s="116"/>
      <c r="E72" s="116"/>
      <c r="F72" s="116"/>
      <c r="G72" s="116"/>
      <c r="H72" s="22" t="s">
        <v>36</v>
      </c>
      <c r="I72" s="22" t="s">
        <v>37</v>
      </c>
    </row>
    <row r="73" spans="1:11" ht="15" customHeight="1" x14ac:dyDescent="0.25">
      <c r="A73" s="17">
        <v>1</v>
      </c>
      <c r="B73" s="95" t="s">
        <v>82</v>
      </c>
      <c r="C73" s="95"/>
      <c r="D73" s="95"/>
      <c r="E73" s="95"/>
      <c r="F73" s="95"/>
      <c r="G73" s="95"/>
      <c r="H73" s="23">
        <f>(H51*H63)</f>
        <v>9.3819024000000015E-2</v>
      </c>
      <c r="I73" s="24">
        <f>$I$40*H73</f>
        <v>191.81446155637531</v>
      </c>
    </row>
    <row r="74" spans="1:11" s="28" customFormat="1" ht="15" customHeight="1" x14ac:dyDescent="0.25">
      <c r="A74" s="113" t="s">
        <v>83</v>
      </c>
      <c r="B74" s="113"/>
      <c r="C74" s="113"/>
      <c r="D74" s="113"/>
      <c r="E74" s="113"/>
      <c r="F74" s="113"/>
      <c r="G74" s="113"/>
      <c r="H74" s="25">
        <f>SUM(H73:H73)</f>
        <v>9.3819024000000015E-2</v>
      </c>
      <c r="I74" s="26">
        <f>I73</f>
        <v>191.81446155637531</v>
      </c>
      <c r="J74" s="27"/>
      <c r="K74" s="30"/>
    </row>
    <row r="75" spans="1:11" ht="4.5" customHeight="1" x14ac:dyDescent="0.25">
      <c r="J75" s="31"/>
    </row>
    <row r="76" spans="1:11" s="28" customFormat="1" ht="12" customHeight="1" x14ac:dyDescent="0.25">
      <c r="A76" s="125" t="s">
        <v>84</v>
      </c>
      <c r="B76" s="125"/>
      <c r="C76" s="125"/>
      <c r="D76" s="125"/>
      <c r="E76" s="125"/>
      <c r="F76" s="125"/>
      <c r="G76" s="125"/>
      <c r="H76" s="32">
        <f>H51+H63+H70+H74</f>
        <v>0.75155702400000002</v>
      </c>
      <c r="I76" s="33">
        <f>I51+I63+I70+I74</f>
        <v>1536.5700871869208</v>
      </c>
      <c r="J76" s="27"/>
    </row>
    <row r="77" spans="1:11" ht="4.5" customHeight="1" x14ac:dyDescent="0.25"/>
    <row r="78" spans="1:11" ht="33.75" customHeight="1" x14ac:dyDescent="0.25">
      <c r="A78" s="22" t="s">
        <v>85</v>
      </c>
      <c r="B78" s="116" t="s">
        <v>86</v>
      </c>
      <c r="C78" s="116"/>
      <c r="D78" s="116"/>
      <c r="E78" s="116"/>
      <c r="F78" s="116"/>
      <c r="G78" s="116"/>
      <c r="H78" s="22" t="s">
        <v>36</v>
      </c>
      <c r="I78" s="22" t="s">
        <v>37</v>
      </c>
    </row>
    <row r="79" spans="1:11" ht="15" customHeight="1" x14ac:dyDescent="0.25">
      <c r="A79" s="17">
        <v>1</v>
      </c>
      <c r="B79" s="95" t="s">
        <v>21</v>
      </c>
      <c r="C79" s="95"/>
      <c r="D79" s="95"/>
      <c r="E79" s="95"/>
      <c r="F79" s="95"/>
      <c r="G79" s="95"/>
      <c r="H79" s="23">
        <f>I79/$I$40</f>
        <v>0.20639489984558246</v>
      </c>
      <c r="I79" s="24">
        <f>I96</f>
        <v>421.97760000000005</v>
      </c>
    </row>
    <row r="80" spans="1:11" ht="15" customHeight="1" x14ac:dyDescent="0.25">
      <c r="A80" s="17">
        <v>2</v>
      </c>
      <c r="B80" s="95" t="s">
        <v>22</v>
      </c>
      <c r="C80" s="95"/>
      <c r="D80" s="95"/>
      <c r="E80" s="95"/>
      <c r="F80" s="95"/>
      <c r="G80" s="95"/>
      <c r="H80" s="23">
        <f>I80/$I$40</f>
        <v>0</v>
      </c>
      <c r="I80" s="24">
        <f>I92</f>
        <v>0</v>
      </c>
    </row>
    <row r="81" spans="1:10" ht="15" customHeight="1" x14ac:dyDescent="0.25">
      <c r="A81" s="17">
        <v>3</v>
      </c>
      <c r="B81" s="95" t="s">
        <v>87</v>
      </c>
      <c r="C81" s="95"/>
      <c r="D81" s="95"/>
      <c r="E81" s="95"/>
      <c r="F81" s="95"/>
      <c r="G81" s="95"/>
      <c r="H81" s="23">
        <f>I81/$I$40</f>
        <v>0</v>
      </c>
      <c r="I81" s="24">
        <f>I88</f>
        <v>0</v>
      </c>
    </row>
    <row r="82" spans="1:10" ht="15" customHeight="1" x14ac:dyDescent="0.25">
      <c r="A82" s="17">
        <v>4</v>
      </c>
      <c r="B82" s="95" t="s">
        <v>88</v>
      </c>
      <c r="C82" s="95"/>
      <c r="D82" s="95"/>
      <c r="E82" s="95"/>
      <c r="F82" s="95"/>
      <c r="G82" s="95"/>
      <c r="H82" s="23">
        <f>I82/$I$40</f>
        <v>0</v>
      </c>
      <c r="I82" s="24">
        <f>IF(I26="Não aplicável",0,((I10/H10)*1.5*I26))</f>
        <v>0</v>
      </c>
    </row>
    <row r="83" spans="1:10" ht="15" customHeight="1" x14ac:dyDescent="0.25">
      <c r="A83" s="17">
        <v>5</v>
      </c>
      <c r="B83" s="95" t="s">
        <v>89</v>
      </c>
      <c r="C83" s="95"/>
      <c r="D83" s="95"/>
      <c r="E83" s="95"/>
      <c r="F83" s="95"/>
      <c r="G83" s="95"/>
      <c r="H83" s="23">
        <f>I83/$I$40</f>
        <v>0</v>
      </c>
      <c r="I83" s="24">
        <f>IF(I21="Não aplicável",0,I21)</f>
        <v>0</v>
      </c>
    </row>
    <row r="84" spans="1:10" ht="15" customHeight="1" x14ac:dyDescent="0.25">
      <c r="A84" s="113" t="s">
        <v>90</v>
      </c>
      <c r="B84" s="113"/>
      <c r="C84" s="113"/>
      <c r="D84" s="113"/>
      <c r="E84" s="113"/>
      <c r="F84" s="113"/>
      <c r="G84" s="113"/>
      <c r="H84" s="25">
        <f>SUM(H79:H83)</f>
        <v>0.20639489984558246</v>
      </c>
      <c r="I84" s="26">
        <f>SUM(I79:I83)</f>
        <v>421.97760000000005</v>
      </c>
      <c r="J84" s="34"/>
    </row>
    <row r="85" spans="1:10" ht="18" customHeight="1" x14ac:dyDescent="0.25">
      <c r="A85" s="29" t="s">
        <v>91</v>
      </c>
      <c r="B85" s="123" t="s">
        <v>92</v>
      </c>
      <c r="C85" s="123"/>
      <c r="D85" s="123"/>
      <c r="E85" s="123"/>
      <c r="F85" s="123"/>
      <c r="G85" s="123"/>
      <c r="H85" s="35"/>
      <c r="I85" s="36"/>
    </row>
    <row r="86" spans="1:10" ht="15" customHeight="1" x14ac:dyDescent="0.25">
      <c r="A86" s="108" t="s">
        <v>93</v>
      </c>
      <c r="B86" s="108"/>
      <c r="C86" s="108"/>
      <c r="D86" s="108"/>
      <c r="E86" s="108"/>
      <c r="F86" s="108"/>
      <c r="G86" s="108"/>
      <c r="H86" s="108"/>
      <c r="I86" s="108"/>
    </row>
    <row r="87" spans="1:10" ht="24" customHeight="1" x14ac:dyDescent="0.25">
      <c r="A87" s="109" t="s">
        <v>94</v>
      </c>
      <c r="B87" s="109"/>
      <c r="C87" s="17" t="s">
        <v>95</v>
      </c>
      <c r="D87" s="17" t="s">
        <v>96</v>
      </c>
      <c r="E87" s="17" t="s">
        <v>97</v>
      </c>
      <c r="F87" s="17" t="s">
        <v>98</v>
      </c>
      <c r="G87" s="17" t="s">
        <v>99</v>
      </c>
      <c r="H87" s="23" t="s">
        <v>100</v>
      </c>
      <c r="I87" s="24" t="s">
        <v>101</v>
      </c>
    </row>
    <row r="88" spans="1:10" ht="15" customHeight="1" x14ac:dyDescent="0.25">
      <c r="A88" s="124">
        <f>I12</f>
        <v>0</v>
      </c>
      <c r="B88" s="124"/>
      <c r="C88" s="17">
        <f>I13</f>
        <v>22</v>
      </c>
      <c r="D88" s="17">
        <v>2</v>
      </c>
      <c r="E88" s="37">
        <f>A88*C88*D88</f>
        <v>0</v>
      </c>
      <c r="F88" s="37">
        <f>I31</f>
        <v>1400.4636363636364</v>
      </c>
      <c r="G88" s="38">
        <f>I14</f>
        <v>0.06</v>
      </c>
      <c r="H88" s="37">
        <f>F88*G88</f>
        <v>84.027818181818176</v>
      </c>
      <c r="I88" s="24">
        <f>IF((E88-H88)&gt;0,E88-H88,0)</f>
        <v>0</v>
      </c>
    </row>
    <row r="89" spans="1:10" ht="3.75" customHeight="1" x14ac:dyDescent="0.25">
      <c r="A89" s="39"/>
      <c r="E89" s="34"/>
      <c r="F89" s="34"/>
      <c r="G89" s="40"/>
      <c r="H89" s="34"/>
      <c r="I89" s="41"/>
    </row>
    <row r="90" spans="1:10" ht="15" customHeight="1" x14ac:dyDescent="0.25">
      <c r="A90" s="108" t="s">
        <v>102</v>
      </c>
      <c r="B90" s="108"/>
      <c r="C90" s="108"/>
      <c r="D90" s="108"/>
      <c r="E90" s="108"/>
      <c r="F90" s="108"/>
      <c r="G90" s="108"/>
      <c r="H90" s="108"/>
      <c r="I90" s="108"/>
    </row>
    <row r="91" spans="1:10" ht="23.25" customHeight="1" x14ac:dyDescent="0.25">
      <c r="A91" s="109" t="s">
        <v>94</v>
      </c>
      <c r="B91" s="109"/>
      <c r="C91" s="17" t="s">
        <v>103</v>
      </c>
      <c r="D91" s="17" t="s">
        <v>96</v>
      </c>
      <c r="E91" s="17" t="s">
        <v>97</v>
      </c>
      <c r="F91" s="17" t="s">
        <v>98</v>
      </c>
      <c r="G91" s="17" t="s">
        <v>99</v>
      </c>
      <c r="H91" s="23" t="s">
        <v>100</v>
      </c>
      <c r="I91" s="24" t="s">
        <v>101</v>
      </c>
    </row>
    <row r="92" spans="1:10" ht="15" customHeight="1" x14ac:dyDescent="0.25">
      <c r="A92" s="122">
        <f>I18</f>
        <v>0</v>
      </c>
      <c r="B92" s="122"/>
      <c r="C92" s="42">
        <f>I19</f>
        <v>1</v>
      </c>
      <c r="D92" s="17">
        <v>1</v>
      </c>
      <c r="E92" s="37">
        <f>A92*C92*D92</f>
        <v>0</v>
      </c>
      <c r="F92" s="37">
        <f>E92</f>
        <v>0</v>
      </c>
      <c r="G92" s="43">
        <f>I20</f>
        <v>0</v>
      </c>
      <c r="H92" s="37">
        <f>F92*G92</f>
        <v>0</v>
      </c>
      <c r="I92" s="24">
        <f>E92-H92</f>
        <v>0</v>
      </c>
    </row>
    <row r="93" spans="1:10" ht="4.5" customHeight="1" x14ac:dyDescent="0.25">
      <c r="A93" s="44"/>
      <c r="B93" s="44"/>
      <c r="C93" s="44"/>
      <c r="D93" s="44"/>
      <c r="E93" s="27"/>
      <c r="F93" s="27"/>
      <c r="G93" s="45"/>
      <c r="H93" s="27"/>
      <c r="I93" s="46"/>
    </row>
    <row r="94" spans="1:10" ht="15" customHeight="1" x14ac:dyDescent="0.25">
      <c r="A94" s="108" t="s">
        <v>104</v>
      </c>
      <c r="B94" s="108"/>
      <c r="C94" s="108"/>
      <c r="D94" s="108"/>
      <c r="E94" s="108"/>
      <c r="F94" s="108"/>
      <c r="G94" s="108"/>
      <c r="H94" s="108"/>
      <c r="I94" s="108"/>
    </row>
    <row r="95" spans="1:10" ht="23.25" customHeight="1" x14ac:dyDescent="0.25">
      <c r="A95" s="109" t="s">
        <v>94</v>
      </c>
      <c r="B95" s="109"/>
      <c r="C95" s="17" t="s">
        <v>103</v>
      </c>
      <c r="D95" s="17" t="s">
        <v>96</v>
      </c>
      <c r="E95" s="17" t="s">
        <v>97</v>
      </c>
      <c r="F95" s="17" t="s">
        <v>98</v>
      </c>
      <c r="G95" s="17" t="s">
        <v>99</v>
      </c>
      <c r="H95" s="23" t="str">
        <f>H87</f>
        <v>Valor desconto</v>
      </c>
      <c r="I95" s="24" t="s">
        <v>101</v>
      </c>
    </row>
    <row r="96" spans="1:10" ht="15" customHeight="1" x14ac:dyDescent="0.25">
      <c r="A96" s="122">
        <f>I15</f>
        <v>23.68</v>
      </c>
      <c r="B96" s="122"/>
      <c r="C96" s="42">
        <f>I16</f>
        <v>22</v>
      </c>
      <c r="D96" s="17">
        <v>1</v>
      </c>
      <c r="E96" s="37">
        <f>A96*C96*D96</f>
        <v>520.96</v>
      </c>
      <c r="F96" s="37">
        <f>E96</f>
        <v>520.96</v>
      </c>
      <c r="G96" s="43">
        <f>I17</f>
        <v>0.19</v>
      </c>
      <c r="H96" s="37">
        <f>F96*G96</f>
        <v>98.982400000000013</v>
      </c>
      <c r="I96" s="24">
        <f>E96-H96</f>
        <v>421.97760000000005</v>
      </c>
    </row>
    <row r="97" spans="1:12" ht="4.5" customHeight="1" x14ac:dyDescent="0.25"/>
    <row r="98" spans="1:12" ht="12" customHeight="1" x14ac:dyDescent="0.25">
      <c r="A98" s="96" t="s">
        <v>105</v>
      </c>
      <c r="B98" s="96"/>
      <c r="C98" s="96"/>
      <c r="D98" s="96"/>
      <c r="E98" s="96"/>
      <c r="F98" s="96"/>
      <c r="G98" s="96"/>
      <c r="H98" s="47">
        <f>H40+H76+H84</f>
        <v>1.9579519238455825</v>
      </c>
      <c r="I98" s="48">
        <f>I40+I76+I84</f>
        <v>4003.0633235505575</v>
      </c>
      <c r="J98" s="34"/>
      <c r="L98" s="34"/>
    </row>
    <row r="99" spans="1:12" s="53" customFormat="1" ht="4.5" customHeight="1" x14ac:dyDescent="0.25">
      <c r="A99" s="49"/>
      <c r="B99" s="49"/>
      <c r="C99" s="49"/>
      <c r="D99" s="49"/>
      <c r="E99" s="49"/>
      <c r="F99" s="49"/>
      <c r="G99" s="49"/>
      <c r="H99" s="50"/>
      <c r="I99" s="51"/>
      <c r="J99" s="52"/>
      <c r="L99" s="52"/>
    </row>
    <row r="100" spans="1:12" ht="11.25" customHeight="1" x14ac:dyDescent="0.25">
      <c r="A100" s="94" t="s">
        <v>106</v>
      </c>
      <c r="B100" s="94"/>
      <c r="C100" s="94"/>
      <c r="D100" s="94"/>
      <c r="E100" s="94"/>
      <c r="F100" s="94"/>
      <c r="G100" s="94"/>
      <c r="H100" s="94"/>
      <c r="I100" s="94"/>
    </row>
    <row r="101" spans="1:12" ht="33.75" customHeight="1" x14ac:dyDescent="0.25">
      <c r="A101" s="22" t="s">
        <v>34</v>
      </c>
      <c r="B101" s="116" t="s">
        <v>107</v>
      </c>
      <c r="C101" s="116"/>
      <c r="D101" s="116"/>
      <c r="E101" s="116"/>
      <c r="F101" s="116"/>
      <c r="G101" s="116"/>
      <c r="H101" s="22" t="s">
        <v>36</v>
      </c>
      <c r="I101" s="22" t="s">
        <v>37</v>
      </c>
    </row>
    <row r="102" spans="1:12" ht="15" customHeight="1" x14ac:dyDescent="0.25">
      <c r="A102" s="17">
        <v>1</v>
      </c>
      <c r="B102" s="95" t="s">
        <v>108</v>
      </c>
      <c r="C102" s="95"/>
      <c r="D102" s="95"/>
      <c r="E102" s="95"/>
      <c r="F102" s="95"/>
      <c r="G102" s="95"/>
      <c r="H102" s="23">
        <f t="shared" ref="H102:H107" si="4">I102/$I$113</f>
        <v>0</v>
      </c>
      <c r="I102" s="24">
        <v>0</v>
      </c>
    </row>
    <row r="103" spans="1:12" ht="15" customHeight="1" x14ac:dyDescent="0.25">
      <c r="A103" s="17">
        <v>2</v>
      </c>
      <c r="B103" s="120" t="s">
        <v>109</v>
      </c>
      <c r="C103" s="120"/>
      <c r="D103" s="120"/>
      <c r="E103" s="120"/>
      <c r="F103" s="120"/>
      <c r="G103" s="120"/>
      <c r="H103" s="23">
        <f t="shared" si="4"/>
        <v>0</v>
      </c>
      <c r="I103" s="24">
        <v>0</v>
      </c>
    </row>
    <row r="104" spans="1:12" ht="15" customHeight="1" x14ac:dyDescent="0.25">
      <c r="A104" s="17">
        <v>3</v>
      </c>
      <c r="B104" s="95" t="s">
        <v>110</v>
      </c>
      <c r="C104" s="95"/>
      <c r="D104" s="95"/>
      <c r="E104" s="95"/>
      <c r="F104" s="95"/>
      <c r="G104" s="95"/>
      <c r="H104" s="23">
        <f t="shared" si="4"/>
        <v>0</v>
      </c>
      <c r="I104" s="24">
        <v>0</v>
      </c>
    </row>
    <row r="105" spans="1:12" ht="15" customHeight="1" x14ac:dyDescent="0.25">
      <c r="A105" s="17">
        <v>4</v>
      </c>
      <c r="B105" s="120" t="s">
        <v>111</v>
      </c>
      <c r="C105" s="120"/>
      <c r="D105" s="120"/>
      <c r="E105" s="120"/>
      <c r="F105" s="120"/>
      <c r="G105" s="120"/>
      <c r="H105" s="23">
        <f t="shared" si="4"/>
        <v>0</v>
      </c>
      <c r="I105" s="24">
        <f>IF(F111=20%,G111,0)</f>
        <v>0</v>
      </c>
    </row>
    <row r="106" spans="1:12" ht="15" customHeight="1" x14ac:dyDescent="0.25">
      <c r="A106" s="17">
        <v>5</v>
      </c>
      <c r="B106" s="95" t="s">
        <v>112</v>
      </c>
      <c r="C106" s="95"/>
      <c r="D106" s="95"/>
      <c r="E106" s="95"/>
      <c r="F106" s="95"/>
      <c r="G106" s="95"/>
      <c r="H106" s="23">
        <f t="shared" si="4"/>
        <v>0</v>
      </c>
      <c r="I106" s="24">
        <v>0</v>
      </c>
    </row>
    <row r="107" spans="1:12" ht="15" customHeight="1" x14ac:dyDescent="0.25">
      <c r="A107" s="17">
        <v>6</v>
      </c>
      <c r="B107" s="95" t="s">
        <v>113</v>
      </c>
      <c r="C107" s="95"/>
      <c r="D107" s="95"/>
      <c r="E107" s="95"/>
      <c r="F107" s="95"/>
      <c r="G107" s="95"/>
      <c r="H107" s="23">
        <f t="shared" si="4"/>
        <v>0</v>
      </c>
      <c r="I107" s="24">
        <v>0</v>
      </c>
    </row>
    <row r="108" spans="1:12" ht="15" customHeight="1" x14ac:dyDescent="0.25">
      <c r="A108" s="113" t="s">
        <v>114</v>
      </c>
      <c r="B108" s="113"/>
      <c r="C108" s="113"/>
      <c r="D108" s="113"/>
      <c r="E108" s="113"/>
      <c r="F108" s="113"/>
      <c r="G108" s="113"/>
      <c r="H108" s="25">
        <f>H102+H103+H104+H105+H106+H107</f>
        <v>0</v>
      </c>
      <c r="I108" s="54">
        <f>SUM(I102:I107)</f>
        <v>0</v>
      </c>
      <c r="J108" s="34"/>
    </row>
    <row r="109" spans="1:12" ht="30" customHeight="1" x14ac:dyDescent="0.25">
      <c r="B109" s="114" t="s">
        <v>115</v>
      </c>
      <c r="C109" s="114"/>
      <c r="D109" s="114"/>
      <c r="E109" s="114"/>
      <c r="F109" s="114"/>
      <c r="G109" s="114"/>
      <c r="H109" s="114"/>
      <c r="I109" s="114"/>
    </row>
    <row r="110" spans="1:12" ht="5.25" customHeight="1" x14ac:dyDescent="0.25"/>
    <row r="111" spans="1:12" ht="48.75" customHeight="1" x14ac:dyDescent="0.25">
      <c r="A111" s="121" t="s">
        <v>116</v>
      </c>
      <c r="B111" s="121"/>
      <c r="C111" s="121"/>
      <c r="D111" s="121"/>
      <c r="E111" s="121"/>
      <c r="F111" s="55">
        <f>I27</f>
        <v>0.1</v>
      </c>
      <c r="G111" s="56">
        <f>I113*F111</f>
        <v>400.30633235505576</v>
      </c>
      <c r="H111" s="57" t="s">
        <v>117</v>
      </c>
      <c r="I111" s="58">
        <f>I81</f>
        <v>0</v>
      </c>
    </row>
    <row r="112" spans="1:12" s="61" customFormat="1" ht="16.5" customHeight="1" x14ac:dyDescent="0.25">
      <c r="A112" s="118" t="s">
        <v>118</v>
      </c>
      <c r="B112" s="118"/>
      <c r="C112" s="57" t="s">
        <v>119</v>
      </c>
      <c r="D112" s="57" t="s">
        <v>120</v>
      </c>
      <c r="E112" s="57" t="s">
        <v>121</v>
      </c>
      <c r="F112" s="57" t="s">
        <v>122</v>
      </c>
      <c r="G112" s="57" t="s">
        <v>123</v>
      </c>
      <c r="H112" s="57" t="s">
        <v>124</v>
      </c>
      <c r="I112" s="59" t="s">
        <v>125</v>
      </c>
      <c r="J112" s="60"/>
    </row>
    <row r="113" spans="1:12" ht="16.5" customHeight="1" x14ac:dyDescent="0.25">
      <c r="A113" s="115">
        <f>I40</f>
        <v>2044.5156363636365</v>
      </c>
      <c r="B113" s="115"/>
      <c r="C113" s="62">
        <f>I51</f>
        <v>752.38175418181822</v>
      </c>
      <c r="D113" s="62">
        <f>I63</f>
        <v>521.23494988145455</v>
      </c>
      <c r="E113" s="62">
        <f>I70</f>
        <v>71.138921567272732</v>
      </c>
      <c r="F113" s="62">
        <f>I74</f>
        <v>191.81446155637531</v>
      </c>
      <c r="G113" s="62">
        <f>I84</f>
        <v>421.97760000000005</v>
      </c>
      <c r="H113" s="62">
        <f>A113+C113+D113+E113+F113+G113</f>
        <v>4003.0633235505575</v>
      </c>
      <c r="I113" s="62">
        <f>H113-I111</f>
        <v>4003.0633235505575</v>
      </c>
      <c r="J113" s="34"/>
    </row>
    <row r="114" spans="1:12" ht="4.5" customHeight="1" x14ac:dyDescent="0.25">
      <c r="A114" s="29"/>
      <c r="B114" s="119"/>
      <c r="C114" s="119"/>
      <c r="D114" s="119"/>
      <c r="E114" s="119"/>
      <c r="F114" s="119"/>
      <c r="G114" s="119"/>
      <c r="H114" s="119"/>
      <c r="I114" s="119"/>
    </row>
    <row r="115" spans="1:12" ht="33.75" customHeight="1" x14ac:dyDescent="0.25">
      <c r="A115" s="22" t="s">
        <v>46</v>
      </c>
      <c r="B115" s="116" t="s">
        <v>126</v>
      </c>
      <c r="C115" s="116"/>
      <c r="D115" s="116"/>
      <c r="E115" s="116"/>
      <c r="F115" s="116"/>
      <c r="G115" s="116"/>
      <c r="H115" s="22" t="s">
        <v>36</v>
      </c>
      <c r="I115" s="22" t="s">
        <v>37</v>
      </c>
    </row>
    <row r="116" spans="1:12" ht="15" customHeight="1" x14ac:dyDescent="0.25">
      <c r="A116" s="17">
        <v>1</v>
      </c>
      <c r="B116" s="95" t="s">
        <v>127</v>
      </c>
      <c r="C116" s="95"/>
      <c r="D116" s="95"/>
      <c r="E116" s="95"/>
      <c r="F116" s="95"/>
      <c r="G116" s="95"/>
      <c r="H116" s="23">
        <v>0.05</v>
      </c>
      <c r="I116" s="24">
        <f>H116*I126</f>
        <v>200.15316617752788</v>
      </c>
    </row>
    <row r="117" spans="1:12" ht="15" customHeight="1" x14ac:dyDescent="0.25">
      <c r="A117" s="17">
        <v>2</v>
      </c>
      <c r="B117" s="95" t="s">
        <v>128</v>
      </c>
      <c r="C117" s="95"/>
      <c r="D117" s="95"/>
      <c r="E117" s="95"/>
      <c r="F117" s="95"/>
      <c r="G117" s="95"/>
      <c r="H117" s="23">
        <v>0.01</v>
      </c>
      <c r="I117" s="24">
        <f>H117*I126</f>
        <v>40.030633235505576</v>
      </c>
    </row>
    <row r="118" spans="1:12" ht="15" customHeight="1" x14ac:dyDescent="0.25">
      <c r="A118" s="113" t="s">
        <v>129</v>
      </c>
      <c r="B118" s="113"/>
      <c r="C118" s="113"/>
      <c r="D118" s="113"/>
      <c r="E118" s="113"/>
      <c r="F118" s="113"/>
      <c r="G118" s="113"/>
      <c r="H118" s="25">
        <f>H116+H117</f>
        <v>6.0000000000000005E-2</v>
      </c>
      <c r="I118" s="26">
        <f>SUM(I116:I117)</f>
        <v>240.18379941303346</v>
      </c>
    </row>
    <row r="119" spans="1:12" ht="4.5" customHeight="1" x14ac:dyDescent="0.25"/>
    <row r="120" spans="1:12" ht="33.75" customHeight="1" x14ac:dyDescent="0.25">
      <c r="A120" s="22" t="s">
        <v>59</v>
      </c>
      <c r="B120" s="116" t="s">
        <v>130</v>
      </c>
      <c r="C120" s="116"/>
      <c r="D120" s="116"/>
      <c r="E120" s="116"/>
      <c r="F120" s="116"/>
      <c r="G120" s="116"/>
      <c r="H120" s="22" t="s">
        <v>36</v>
      </c>
      <c r="I120" s="22" t="s">
        <v>37</v>
      </c>
    </row>
    <row r="121" spans="1:12" ht="15" customHeight="1" x14ac:dyDescent="0.25">
      <c r="A121" s="17">
        <v>1</v>
      </c>
      <c r="B121" s="95" t="s">
        <v>130</v>
      </c>
      <c r="C121" s="95"/>
      <c r="D121" s="95"/>
      <c r="E121" s="95"/>
      <c r="F121" s="95"/>
      <c r="G121" s="95"/>
      <c r="H121" s="23">
        <v>0.05</v>
      </c>
      <c r="I121" s="24">
        <f>I126*H121</f>
        <v>200.15316617752788</v>
      </c>
    </row>
    <row r="122" spans="1:12" ht="15" customHeight="1" x14ac:dyDescent="0.25">
      <c r="A122" s="113" t="s">
        <v>131</v>
      </c>
      <c r="B122" s="113"/>
      <c r="C122" s="113"/>
      <c r="D122" s="113"/>
      <c r="E122" s="113"/>
      <c r="F122" s="113"/>
      <c r="G122" s="113"/>
      <c r="H122" s="25">
        <f>H121</f>
        <v>0.05</v>
      </c>
      <c r="I122" s="26">
        <f>I121</f>
        <v>200.15316617752788</v>
      </c>
      <c r="J122" s="34"/>
      <c r="K122" s="34"/>
      <c r="L122" s="8"/>
    </row>
    <row r="123" spans="1:12" ht="4.5" customHeight="1" x14ac:dyDescent="0.25">
      <c r="A123" s="28"/>
      <c r="B123" s="28"/>
      <c r="C123" s="28"/>
      <c r="D123" s="28"/>
      <c r="E123" s="28"/>
      <c r="F123" s="28"/>
      <c r="G123" s="28"/>
      <c r="H123" s="35"/>
      <c r="I123" s="36"/>
    </row>
    <row r="124" spans="1:12" ht="39" customHeight="1" x14ac:dyDescent="0.25">
      <c r="A124" s="117" t="s">
        <v>132</v>
      </c>
      <c r="B124" s="117"/>
      <c r="C124" s="117"/>
      <c r="D124" s="117"/>
      <c r="E124" s="117"/>
      <c r="F124" s="55">
        <v>0.18</v>
      </c>
      <c r="G124" s="56">
        <f>I126*F124</f>
        <v>720.55139823910031</v>
      </c>
      <c r="H124" s="57" t="s">
        <v>117</v>
      </c>
      <c r="I124" s="58">
        <f>I81</f>
        <v>0</v>
      </c>
      <c r="L124" s="8"/>
    </row>
    <row r="125" spans="1:12" s="61" customFormat="1" ht="16.5" customHeight="1" x14ac:dyDescent="0.25">
      <c r="A125" s="118" t="s">
        <v>118</v>
      </c>
      <c r="B125" s="118"/>
      <c r="C125" s="57" t="s">
        <v>119</v>
      </c>
      <c r="D125" s="57" t="s">
        <v>120</v>
      </c>
      <c r="E125" s="57" t="s">
        <v>121</v>
      </c>
      <c r="F125" s="57" t="s">
        <v>122</v>
      </c>
      <c r="G125" s="57" t="s">
        <v>123</v>
      </c>
      <c r="H125" s="57" t="s">
        <v>124</v>
      </c>
      <c r="I125" s="59" t="s">
        <v>125</v>
      </c>
      <c r="J125" s="60"/>
      <c r="L125" s="60"/>
    </row>
    <row r="126" spans="1:12" ht="16.5" customHeight="1" x14ac:dyDescent="0.25">
      <c r="A126" s="115">
        <f>I40</f>
        <v>2044.5156363636365</v>
      </c>
      <c r="B126" s="115"/>
      <c r="C126" s="62">
        <f>I51</f>
        <v>752.38175418181822</v>
      </c>
      <c r="D126" s="62">
        <f>I63</f>
        <v>521.23494988145455</v>
      </c>
      <c r="E126" s="62">
        <f>I70</f>
        <v>71.138921567272732</v>
      </c>
      <c r="F126" s="62">
        <f>I74</f>
        <v>191.81446155637531</v>
      </c>
      <c r="G126" s="62">
        <f>I84</f>
        <v>421.97760000000005</v>
      </c>
      <c r="H126" s="62">
        <f>A126+C126+D126+E126+F126+G126</f>
        <v>4003.0633235505575</v>
      </c>
      <c r="I126" s="62">
        <f>H126-I124</f>
        <v>4003.0633235505575</v>
      </c>
      <c r="J126" s="34"/>
      <c r="L126" s="8"/>
    </row>
    <row r="127" spans="1:12" ht="4.5" customHeight="1" x14ac:dyDescent="0.25"/>
    <row r="128" spans="1:12" ht="12" customHeight="1" x14ac:dyDescent="0.25">
      <c r="A128" s="96" t="s">
        <v>133</v>
      </c>
      <c r="B128" s="96"/>
      <c r="C128" s="96"/>
      <c r="D128" s="96"/>
      <c r="E128" s="96"/>
      <c r="F128" s="96"/>
      <c r="G128" s="96"/>
      <c r="H128" s="47">
        <f>H108+H118+H122</f>
        <v>0.11000000000000001</v>
      </c>
      <c r="I128" s="48">
        <f>I108+I118+I122</f>
        <v>440.33696559056136</v>
      </c>
    </row>
    <row r="129" spans="1:10" ht="4.5" customHeight="1" x14ac:dyDescent="0.25"/>
    <row r="130" spans="1:10" ht="11.25" customHeight="1" x14ac:dyDescent="0.25">
      <c r="A130" s="94" t="s">
        <v>134</v>
      </c>
      <c r="B130" s="94"/>
      <c r="C130" s="94"/>
      <c r="D130" s="94"/>
      <c r="E130" s="94"/>
      <c r="F130" s="94"/>
      <c r="G130" s="94"/>
      <c r="H130" s="94"/>
      <c r="I130" s="94"/>
    </row>
    <row r="131" spans="1:10" ht="33.75" customHeight="1" x14ac:dyDescent="0.25">
      <c r="A131" s="22" t="s">
        <v>34</v>
      </c>
      <c r="B131" s="116" t="s">
        <v>135</v>
      </c>
      <c r="C131" s="116"/>
      <c r="D131" s="116"/>
      <c r="E131" s="116"/>
      <c r="F131" s="116"/>
      <c r="G131" s="116"/>
      <c r="H131" s="22" t="s">
        <v>36</v>
      </c>
      <c r="I131" s="22" t="s">
        <v>37</v>
      </c>
    </row>
    <row r="132" spans="1:10" ht="15" customHeight="1" x14ac:dyDescent="0.25">
      <c r="A132" s="17">
        <v>1</v>
      </c>
      <c r="B132" s="95" t="s">
        <v>136</v>
      </c>
      <c r="C132" s="95"/>
      <c r="D132" s="95"/>
      <c r="E132" s="95"/>
      <c r="F132" s="95"/>
      <c r="G132" s="95"/>
      <c r="H132" s="23">
        <f>I132/$I$98</f>
        <v>2.0636619718309861E-2</v>
      </c>
      <c r="I132" s="24">
        <f>($D$142/$E$143)*G142</f>
        <v>82.609695516426441</v>
      </c>
    </row>
    <row r="133" spans="1:10" ht="15" customHeight="1" x14ac:dyDescent="0.25">
      <c r="A133" s="17">
        <v>2</v>
      </c>
      <c r="B133" s="95" t="s">
        <v>137</v>
      </c>
      <c r="C133" s="95"/>
      <c r="D133" s="95"/>
      <c r="E133" s="95"/>
      <c r="F133" s="95"/>
      <c r="G133" s="95"/>
      <c r="H133" s="23">
        <f>I133/$I$98</f>
        <v>9.5053521126760562E-2</v>
      </c>
      <c r="I133" s="24">
        <f>($D$142/$E$143)*G143</f>
        <v>380.50526419687327</v>
      </c>
    </row>
    <row r="134" spans="1:10" ht="15" customHeight="1" x14ac:dyDescent="0.25">
      <c r="A134" s="17">
        <v>3</v>
      </c>
      <c r="B134" s="95" t="s">
        <v>14</v>
      </c>
      <c r="C134" s="95"/>
      <c r="D134" s="95"/>
      <c r="E134" s="95"/>
      <c r="F134" s="95"/>
      <c r="G134" s="95"/>
      <c r="H134" s="23">
        <f>I134/$I$98</f>
        <v>2.5014084507042254E-2</v>
      </c>
      <c r="I134" s="24">
        <f>($D$142/$E$143)*G144</f>
        <v>100.13296426233508</v>
      </c>
    </row>
    <row r="135" spans="1:10" ht="15" customHeight="1" x14ac:dyDescent="0.25">
      <c r="A135" s="17">
        <v>4</v>
      </c>
      <c r="B135" s="95" t="s">
        <v>138</v>
      </c>
      <c r="C135" s="95"/>
      <c r="D135" s="95"/>
      <c r="E135" s="95"/>
      <c r="F135" s="95"/>
      <c r="G135" s="95"/>
      <c r="H135" s="23">
        <f>I135/$I$98</f>
        <v>0</v>
      </c>
      <c r="I135" s="24">
        <f>($D$142/$E$143)*G145</f>
        <v>0</v>
      </c>
    </row>
    <row r="136" spans="1:10" ht="15" customHeight="1" x14ac:dyDescent="0.25">
      <c r="A136" s="17">
        <v>5</v>
      </c>
      <c r="B136" s="95" t="s">
        <v>139</v>
      </c>
      <c r="C136" s="95"/>
      <c r="D136" s="95"/>
      <c r="E136" s="95"/>
      <c r="F136" s="95"/>
      <c r="G136" s="95"/>
      <c r="H136" s="23">
        <f>I136/$I$98</f>
        <v>0</v>
      </c>
      <c r="I136" s="24">
        <f>($D$142/$E$143)*G146</f>
        <v>0</v>
      </c>
    </row>
    <row r="137" spans="1:10" ht="15" customHeight="1" x14ac:dyDescent="0.25">
      <c r="A137" s="113" t="s">
        <v>140</v>
      </c>
      <c r="B137" s="113"/>
      <c r="C137" s="113"/>
      <c r="D137" s="113"/>
      <c r="E137" s="113"/>
      <c r="F137" s="113"/>
      <c r="G137" s="113"/>
      <c r="H137" s="25">
        <f>H132+H133+H134+H135+H136</f>
        <v>0.14070422535211269</v>
      </c>
      <c r="I137" s="26">
        <f>SUM(I132:I136)</f>
        <v>563.24792397563476</v>
      </c>
    </row>
    <row r="138" spans="1:10" ht="11.25" customHeight="1" x14ac:dyDescent="0.25">
      <c r="A138" s="29" t="s">
        <v>141</v>
      </c>
      <c r="B138" s="114" t="s">
        <v>142</v>
      </c>
      <c r="C138" s="114"/>
      <c r="D138" s="114"/>
      <c r="E138" s="114"/>
      <c r="F138" s="114"/>
      <c r="G138" s="114"/>
      <c r="H138" s="114"/>
      <c r="I138" s="114"/>
    </row>
    <row r="139" spans="1:10" ht="18.75" customHeight="1" x14ac:dyDescent="0.25">
      <c r="A139" s="29" t="s">
        <v>143</v>
      </c>
      <c r="B139" s="103" t="s">
        <v>144</v>
      </c>
      <c r="C139" s="103"/>
      <c r="D139" s="103"/>
      <c r="E139" s="103"/>
      <c r="F139" s="103"/>
      <c r="G139" s="103"/>
      <c r="H139" s="103"/>
      <c r="I139" s="103"/>
    </row>
    <row r="140" spans="1:10" ht="13.5" customHeight="1" x14ac:dyDescent="0.25">
      <c r="A140" s="108" t="s">
        <v>145</v>
      </c>
      <c r="B140" s="108"/>
      <c r="C140" s="108"/>
      <c r="D140" s="108"/>
      <c r="E140" s="108"/>
      <c r="F140" s="108"/>
      <c r="G140" s="108"/>
      <c r="H140" s="108"/>
      <c r="I140" s="108"/>
    </row>
    <row r="141" spans="1:10" ht="13.5" customHeight="1" x14ac:dyDescent="0.25">
      <c r="A141" s="109" t="s">
        <v>146</v>
      </c>
      <c r="B141" s="109"/>
      <c r="C141" s="17" t="s">
        <v>147</v>
      </c>
      <c r="D141" s="110" t="s">
        <v>148</v>
      </c>
      <c r="E141" s="110"/>
      <c r="F141" s="17" t="s">
        <v>149</v>
      </c>
      <c r="G141" s="63" t="s">
        <v>150</v>
      </c>
      <c r="H141" s="109" t="s">
        <v>151</v>
      </c>
      <c r="I141" s="109"/>
    </row>
    <row r="142" spans="1:10" ht="13.5" customHeight="1" x14ac:dyDescent="0.25">
      <c r="A142" s="111">
        <f>I98</f>
        <v>4003.0633235505575</v>
      </c>
      <c r="B142" s="111"/>
      <c r="C142" s="24">
        <f>I128</f>
        <v>440.33696559056136</v>
      </c>
      <c r="D142" s="112">
        <f>A142+C142</f>
        <v>4443.4002891411192</v>
      </c>
      <c r="E142" s="112"/>
      <c r="F142" s="17" t="str">
        <f>B132</f>
        <v>PIS</v>
      </c>
      <c r="G142" s="64">
        <v>1.6500000000000001E-2</v>
      </c>
      <c r="H142" s="101">
        <v>6.4999999999999997E-3</v>
      </c>
      <c r="I142" s="101"/>
      <c r="J142" s="34"/>
    </row>
    <row r="143" spans="1:10" ht="13.5" customHeight="1" x14ac:dyDescent="0.25">
      <c r="A143" s="105" t="s">
        <v>152</v>
      </c>
      <c r="B143" s="105"/>
      <c r="C143" s="63">
        <v>1</v>
      </c>
      <c r="D143" s="65">
        <f>G147/1</f>
        <v>0.1125</v>
      </c>
      <c r="E143" s="66">
        <f>C143-D143</f>
        <v>0.88749999999999996</v>
      </c>
      <c r="F143" s="17" t="str">
        <f>B133</f>
        <v>COFINS</v>
      </c>
      <c r="G143" s="64">
        <v>7.5999999999999998E-2</v>
      </c>
      <c r="H143" s="101">
        <v>0.03</v>
      </c>
      <c r="I143" s="101"/>
    </row>
    <row r="144" spans="1:10" ht="13.5" customHeight="1" x14ac:dyDescent="0.25">
      <c r="A144" s="106" t="s">
        <v>153</v>
      </c>
      <c r="B144" s="106"/>
      <c r="C144" s="17">
        <v>1</v>
      </c>
      <c r="D144" s="67">
        <f>H147</f>
        <v>5.6499999999999995E-2</v>
      </c>
      <c r="E144" s="68">
        <f>C144-D144</f>
        <v>0.94350000000000001</v>
      </c>
      <c r="F144" s="17" t="str">
        <f>B134</f>
        <v>ISS</v>
      </c>
      <c r="G144" s="64">
        <f>I11</f>
        <v>0.02</v>
      </c>
      <c r="H144" s="101">
        <f>I11</f>
        <v>0.02</v>
      </c>
      <c r="I144" s="101"/>
    </row>
    <row r="145" spans="1:10" ht="13.5" customHeight="1" x14ac:dyDescent="0.25">
      <c r="A145" s="107" t="s">
        <v>154</v>
      </c>
      <c r="B145" s="107"/>
      <c r="C145" s="17">
        <v>1</v>
      </c>
      <c r="D145" s="69">
        <v>0.09</v>
      </c>
      <c r="E145" s="70">
        <f>C145-D145</f>
        <v>0.91</v>
      </c>
      <c r="F145" s="17" t="s">
        <v>155</v>
      </c>
      <c r="G145" s="64">
        <v>0</v>
      </c>
      <c r="H145" s="101">
        <v>0</v>
      </c>
      <c r="I145" s="101"/>
    </row>
    <row r="146" spans="1:10" ht="13.5" customHeight="1" x14ac:dyDescent="0.25">
      <c r="A146" s="100" t="s">
        <v>156</v>
      </c>
      <c r="B146" s="100" t="s">
        <v>157</v>
      </c>
      <c r="C146" s="100"/>
      <c r="D146" s="100"/>
      <c r="E146" s="100"/>
      <c r="F146" s="2" t="s">
        <v>158</v>
      </c>
      <c r="G146" s="64">
        <v>0</v>
      </c>
      <c r="H146" s="101">
        <v>0</v>
      </c>
      <c r="I146" s="101"/>
    </row>
    <row r="147" spans="1:10" ht="18" customHeight="1" x14ac:dyDescent="0.25">
      <c r="A147" s="100"/>
      <c r="B147" s="100"/>
      <c r="C147" s="100"/>
      <c r="D147" s="100"/>
      <c r="E147" s="100"/>
      <c r="F147" s="6" t="s">
        <v>159</v>
      </c>
      <c r="G147" s="71">
        <f>SUM(G142:G146)</f>
        <v>0.1125</v>
      </c>
      <c r="H147" s="102">
        <f>SUM(H142:I146)</f>
        <v>5.6499999999999995E-2</v>
      </c>
      <c r="I147" s="102"/>
    </row>
    <row r="148" spans="1:10" ht="18" customHeight="1" x14ac:dyDescent="0.25">
      <c r="A148" s="29" t="s">
        <v>160</v>
      </c>
      <c r="B148" s="103" t="s">
        <v>161</v>
      </c>
      <c r="C148" s="103"/>
      <c r="D148" s="103"/>
      <c r="E148" s="103"/>
      <c r="F148" s="103"/>
      <c r="G148" s="103"/>
      <c r="H148" s="103"/>
      <c r="I148" s="103"/>
    </row>
    <row r="149" spans="1:10" ht="4.5" customHeight="1" x14ac:dyDescent="0.25">
      <c r="A149" s="72"/>
      <c r="B149" s="104"/>
      <c r="C149" s="104"/>
      <c r="D149" s="104"/>
      <c r="E149" s="104"/>
      <c r="F149" s="104"/>
      <c r="G149" s="104"/>
      <c r="H149" s="104"/>
      <c r="I149" s="104"/>
    </row>
    <row r="150" spans="1:10" ht="12" customHeight="1" x14ac:dyDescent="0.25">
      <c r="A150" s="96" t="s">
        <v>162</v>
      </c>
      <c r="B150" s="96"/>
      <c r="C150" s="96"/>
      <c r="D150" s="96"/>
      <c r="E150" s="96"/>
      <c r="F150" s="96"/>
      <c r="G150" s="96"/>
      <c r="H150" s="47">
        <f>H137</f>
        <v>0.14070422535211269</v>
      </c>
      <c r="I150" s="48">
        <f>I137</f>
        <v>563.24792397563476</v>
      </c>
    </row>
    <row r="151" spans="1:10" ht="4.5" customHeight="1" x14ac:dyDescent="0.25"/>
    <row r="152" spans="1:10" ht="11.25" customHeight="1" x14ac:dyDescent="0.25">
      <c r="A152" s="99" t="s">
        <v>163</v>
      </c>
      <c r="B152" s="99"/>
      <c r="C152" s="99"/>
      <c r="D152" s="99"/>
      <c r="E152" s="99"/>
      <c r="F152" s="99"/>
      <c r="G152" s="99"/>
      <c r="H152" s="99"/>
      <c r="I152" s="99"/>
    </row>
    <row r="153" spans="1:10" ht="11.25" customHeight="1" x14ac:dyDescent="0.25">
      <c r="A153" s="94" t="s">
        <v>33</v>
      </c>
      <c r="B153" s="94"/>
      <c r="C153" s="94"/>
      <c r="D153" s="94"/>
      <c r="E153" s="94"/>
      <c r="F153" s="94"/>
      <c r="G153" s="94"/>
      <c r="H153" s="94"/>
      <c r="I153" s="94"/>
    </row>
    <row r="154" spans="1:10" ht="15" customHeight="1" x14ac:dyDescent="0.25">
      <c r="A154" s="17">
        <v>1</v>
      </c>
      <c r="B154" s="95" t="s">
        <v>164</v>
      </c>
      <c r="C154" s="95"/>
      <c r="D154" s="95"/>
      <c r="E154" s="95"/>
      <c r="F154" s="95"/>
      <c r="G154" s="95"/>
      <c r="H154" s="23">
        <f>I154/$G$171</f>
        <v>0.4083601542060169</v>
      </c>
      <c r="I154" s="73">
        <f>I40</f>
        <v>2044.5156363636365</v>
      </c>
    </row>
    <row r="155" spans="1:10" ht="15" customHeight="1" x14ac:dyDescent="0.25">
      <c r="A155" s="17">
        <v>2</v>
      </c>
      <c r="B155" s="95" t="s">
        <v>165</v>
      </c>
      <c r="C155" s="95"/>
      <c r="D155" s="95"/>
      <c r="E155" s="95"/>
      <c r="F155" s="95"/>
      <c r="G155" s="95"/>
      <c r="H155" s="23">
        <f>I155/$G$171</f>
        <v>0.30690594221525513</v>
      </c>
      <c r="I155" s="73">
        <f>I51+I63+I70+I74</f>
        <v>1536.5700871869208</v>
      </c>
    </row>
    <row r="156" spans="1:10" ht="15" customHeight="1" x14ac:dyDescent="0.25">
      <c r="A156" s="17">
        <v>3</v>
      </c>
      <c r="B156" s="95" t="s">
        <v>166</v>
      </c>
      <c r="C156" s="95"/>
      <c r="D156" s="95"/>
      <c r="E156" s="95"/>
      <c r="F156" s="95"/>
      <c r="G156" s="95"/>
      <c r="H156" s="23">
        <f>I156/$G$171</f>
        <v>8.4283453128277466E-2</v>
      </c>
      <c r="I156" s="73">
        <f>I84</f>
        <v>421.97760000000005</v>
      </c>
    </row>
    <row r="157" spans="1:10" s="28" customFormat="1" ht="15" customHeight="1" x14ac:dyDescent="0.25">
      <c r="A157" s="96" t="s">
        <v>167</v>
      </c>
      <c r="B157" s="96"/>
      <c r="C157" s="96"/>
      <c r="D157" s="96"/>
      <c r="E157" s="96"/>
      <c r="F157" s="96"/>
      <c r="G157" s="96"/>
      <c r="H157" s="47">
        <f>H154+H155+H156</f>
        <v>0.79954954954954949</v>
      </c>
      <c r="I157" s="48">
        <f>SUM(I154:I156)</f>
        <v>4003.0633235505575</v>
      </c>
      <c r="J157" s="35"/>
    </row>
    <row r="158" spans="1:10" ht="4.5" customHeight="1" x14ac:dyDescent="0.25"/>
    <row r="159" spans="1:10" ht="11.25" customHeight="1" x14ac:dyDescent="0.25">
      <c r="A159" s="94" t="s">
        <v>106</v>
      </c>
      <c r="B159" s="94"/>
      <c r="C159" s="94"/>
      <c r="D159" s="94"/>
      <c r="E159" s="94"/>
      <c r="F159" s="94"/>
      <c r="G159" s="94"/>
      <c r="H159" s="94"/>
      <c r="I159" s="94"/>
    </row>
    <row r="160" spans="1:10" ht="15" customHeight="1" x14ac:dyDescent="0.25">
      <c r="A160" s="17">
        <v>1</v>
      </c>
      <c r="B160" s="95" t="s">
        <v>168</v>
      </c>
      <c r="C160" s="95"/>
      <c r="D160" s="95"/>
      <c r="E160" s="95"/>
      <c r="F160" s="95"/>
      <c r="G160" s="95"/>
      <c r="H160" s="23">
        <f>I160/$G$171</f>
        <v>0</v>
      </c>
      <c r="I160" s="24">
        <f>I108</f>
        <v>0</v>
      </c>
    </row>
    <row r="161" spans="1:11" ht="15" customHeight="1" x14ac:dyDescent="0.25">
      <c r="A161" s="17">
        <v>2</v>
      </c>
      <c r="B161" s="95" t="s">
        <v>169</v>
      </c>
      <c r="C161" s="95"/>
      <c r="D161" s="95"/>
      <c r="E161" s="95"/>
      <c r="F161" s="95"/>
      <c r="G161" s="95"/>
      <c r="H161" s="23">
        <f>I161/$G$171</f>
        <v>4.7972972972972969E-2</v>
      </c>
      <c r="I161" s="24">
        <f>I118</f>
        <v>240.18379941303346</v>
      </c>
    </row>
    <row r="162" spans="1:11" ht="15" customHeight="1" x14ac:dyDescent="0.25">
      <c r="A162" s="17">
        <v>3</v>
      </c>
      <c r="B162" s="95" t="s">
        <v>170</v>
      </c>
      <c r="C162" s="95"/>
      <c r="D162" s="95"/>
      <c r="E162" s="95"/>
      <c r="F162" s="95"/>
      <c r="G162" s="95"/>
      <c r="H162" s="23">
        <f>I162/$G$171</f>
        <v>3.9977477477477472E-2</v>
      </c>
      <c r="I162" s="24">
        <f>I122</f>
        <v>200.15316617752788</v>
      </c>
    </row>
    <row r="163" spans="1:11" ht="15" customHeight="1" x14ac:dyDescent="0.25">
      <c r="A163" s="96" t="s">
        <v>171</v>
      </c>
      <c r="B163" s="96"/>
      <c r="C163" s="96"/>
      <c r="D163" s="96"/>
      <c r="E163" s="96"/>
      <c r="F163" s="96"/>
      <c r="G163" s="96"/>
      <c r="H163" s="47">
        <f>H160+H161+H162</f>
        <v>8.795045045045044E-2</v>
      </c>
      <c r="I163" s="48">
        <f>I160+I161+I162</f>
        <v>440.33696559056136</v>
      </c>
    </row>
    <row r="164" spans="1:11" ht="4.5" customHeight="1" x14ac:dyDescent="0.25"/>
    <row r="165" spans="1:11" ht="11.25" customHeight="1" x14ac:dyDescent="0.25">
      <c r="A165" s="94" t="s">
        <v>134</v>
      </c>
      <c r="B165" s="94"/>
      <c r="C165" s="94"/>
      <c r="D165" s="94"/>
      <c r="E165" s="94"/>
      <c r="F165" s="94"/>
      <c r="G165" s="94"/>
      <c r="H165" s="94"/>
      <c r="I165" s="94"/>
    </row>
    <row r="166" spans="1:11" ht="15" customHeight="1" x14ac:dyDescent="0.25">
      <c r="A166" s="17">
        <v>1</v>
      </c>
      <c r="B166" s="95" t="s">
        <v>172</v>
      </c>
      <c r="C166" s="95"/>
      <c r="D166" s="95"/>
      <c r="E166" s="95"/>
      <c r="F166" s="95"/>
      <c r="G166" s="95"/>
      <c r="H166" s="23">
        <f>I166/$G$171</f>
        <v>0.11249999999999999</v>
      </c>
      <c r="I166" s="24">
        <f>I137</f>
        <v>563.24792397563476</v>
      </c>
    </row>
    <row r="167" spans="1:11" ht="15" customHeight="1" x14ac:dyDescent="0.25">
      <c r="A167" s="96" t="s">
        <v>173</v>
      </c>
      <c r="B167" s="96"/>
      <c r="C167" s="96"/>
      <c r="D167" s="96"/>
      <c r="E167" s="96"/>
      <c r="F167" s="96"/>
      <c r="G167" s="96"/>
      <c r="H167" s="47">
        <f>H166</f>
        <v>0.11249999999999999</v>
      </c>
      <c r="I167" s="48">
        <f>I137</f>
        <v>563.24792397563476</v>
      </c>
      <c r="K167" s="41"/>
    </row>
    <row r="168" spans="1:11" ht="4.5" customHeight="1" x14ac:dyDescent="0.25"/>
    <row r="169" spans="1:11" ht="11.25" customHeight="1" x14ac:dyDescent="0.25">
      <c r="A169" s="97" t="s">
        <v>163</v>
      </c>
      <c r="B169" s="97"/>
      <c r="C169" s="97"/>
      <c r="D169" s="97"/>
      <c r="E169" s="97"/>
      <c r="F169" s="97"/>
      <c r="G169" s="97"/>
      <c r="H169" s="97"/>
      <c r="I169" s="97"/>
    </row>
    <row r="170" spans="1:11" ht="45" customHeight="1" x14ac:dyDescent="0.25">
      <c r="A170" s="98" t="s">
        <v>174</v>
      </c>
      <c r="B170" s="98"/>
      <c r="C170" s="98"/>
      <c r="D170" s="98"/>
      <c r="E170" s="98"/>
      <c r="F170" s="98"/>
      <c r="G170" s="74" t="s">
        <v>175</v>
      </c>
      <c r="H170" s="74" t="s">
        <v>176</v>
      </c>
      <c r="I170" s="74" t="s">
        <v>177</v>
      </c>
    </row>
    <row r="171" spans="1:11" ht="11.25" customHeight="1" x14ac:dyDescent="0.25">
      <c r="A171" s="92" t="str">
        <f>D5</f>
        <v>Serviços de Higienização (Auxiliar de Limpeza)</v>
      </c>
      <c r="B171" s="92"/>
      <c r="C171" s="92"/>
      <c r="D171" s="92"/>
      <c r="E171" s="92"/>
      <c r="F171" s="92"/>
      <c r="G171" s="75">
        <f>I157+I163+I167</f>
        <v>5006.6482131167541</v>
      </c>
      <c r="H171" s="74">
        <f>IF(D6="12x36",2,1)</f>
        <v>1</v>
      </c>
      <c r="I171" s="75">
        <f>G171*H171</f>
        <v>5006.6482131167541</v>
      </c>
    </row>
    <row r="172" spans="1:11" x14ac:dyDescent="0.25">
      <c r="A172" s="92"/>
      <c r="B172" s="92"/>
      <c r="C172" s="92"/>
      <c r="D172" s="92"/>
      <c r="E172" s="92"/>
      <c r="F172" s="92"/>
      <c r="G172" s="74"/>
      <c r="H172" s="74"/>
      <c r="I172" s="75"/>
    </row>
    <row r="173" spans="1:11" s="28" customFormat="1" ht="12" customHeight="1" x14ac:dyDescent="0.25">
      <c r="A173" s="93" t="s">
        <v>178</v>
      </c>
      <c r="B173" s="93"/>
      <c r="C173" s="93"/>
      <c r="D173" s="93"/>
      <c r="E173" s="93"/>
      <c r="F173" s="93"/>
      <c r="G173" s="93"/>
      <c r="H173" s="93"/>
      <c r="I173" s="76">
        <f>I171</f>
        <v>5006.6482131167541</v>
      </c>
      <c r="J173" s="35"/>
    </row>
  </sheetData>
  <mergeCells count="171"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A23:F23"/>
    <mergeCell ref="A24:F25"/>
    <mergeCell ref="A26:F26"/>
    <mergeCell ref="A27:F27"/>
    <mergeCell ref="A29:I29"/>
    <mergeCell ref="B30:G30"/>
    <mergeCell ref="A15:F17"/>
    <mergeCell ref="G15:G17"/>
    <mergeCell ref="A18:F20"/>
    <mergeCell ref="G18:G20"/>
    <mergeCell ref="A21:F21"/>
    <mergeCell ref="A22:F22"/>
    <mergeCell ref="B37:G37"/>
    <mergeCell ref="B38:G38"/>
    <mergeCell ref="B39:G39"/>
    <mergeCell ref="A40:G40"/>
    <mergeCell ref="B42:G42"/>
    <mergeCell ref="B43:G43"/>
    <mergeCell ref="B31:G31"/>
    <mergeCell ref="B32:G32"/>
    <mergeCell ref="B33:G33"/>
    <mergeCell ref="B34:G34"/>
    <mergeCell ref="B35:G35"/>
    <mergeCell ref="B36:G36"/>
    <mergeCell ref="B50:G50"/>
    <mergeCell ref="A51:G51"/>
    <mergeCell ref="A52:I52"/>
    <mergeCell ref="A53:I53"/>
    <mergeCell ref="B54:G54"/>
    <mergeCell ref="B55:G55"/>
    <mergeCell ref="B44:G44"/>
    <mergeCell ref="B45:G45"/>
    <mergeCell ref="B46:G46"/>
    <mergeCell ref="B47:G47"/>
    <mergeCell ref="B48:G48"/>
    <mergeCell ref="B49:G49"/>
    <mergeCell ref="B62:G62"/>
    <mergeCell ref="A63:G63"/>
    <mergeCell ref="B64:I64"/>
    <mergeCell ref="B65:I65"/>
    <mergeCell ref="B66:G66"/>
    <mergeCell ref="B67:G67"/>
    <mergeCell ref="B56:G56"/>
    <mergeCell ref="B57:G57"/>
    <mergeCell ref="B58:G58"/>
    <mergeCell ref="B59:G59"/>
    <mergeCell ref="B60:G60"/>
    <mergeCell ref="B61:G61"/>
    <mergeCell ref="A76:G76"/>
    <mergeCell ref="B78:G78"/>
    <mergeCell ref="B79:G79"/>
    <mergeCell ref="B80:G80"/>
    <mergeCell ref="B81:G81"/>
    <mergeCell ref="B82:G82"/>
    <mergeCell ref="B68:G68"/>
    <mergeCell ref="B69:G69"/>
    <mergeCell ref="A70:G70"/>
    <mergeCell ref="B72:G72"/>
    <mergeCell ref="B73:G73"/>
    <mergeCell ref="A74:G74"/>
    <mergeCell ref="A90:I90"/>
    <mergeCell ref="A91:B91"/>
    <mergeCell ref="A92:B92"/>
    <mergeCell ref="A94:I94"/>
    <mergeCell ref="A95:B95"/>
    <mergeCell ref="A96:B96"/>
    <mergeCell ref="B83:G83"/>
    <mergeCell ref="A84:G84"/>
    <mergeCell ref="B85:G85"/>
    <mergeCell ref="A86:I86"/>
    <mergeCell ref="A87:B87"/>
    <mergeCell ref="A88:B88"/>
    <mergeCell ref="B105:G105"/>
    <mergeCell ref="B106:G106"/>
    <mergeCell ref="B107:G107"/>
    <mergeCell ref="A108:G108"/>
    <mergeCell ref="B109:I109"/>
    <mergeCell ref="A111:E111"/>
    <mergeCell ref="A98:G98"/>
    <mergeCell ref="A100:I100"/>
    <mergeCell ref="B101:G101"/>
    <mergeCell ref="B102:G102"/>
    <mergeCell ref="B103:G103"/>
    <mergeCell ref="B104:G104"/>
    <mergeCell ref="A118:G118"/>
    <mergeCell ref="B120:G120"/>
    <mergeCell ref="B121:G121"/>
    <mergeCell ref="A122:G122"/>
    <mergeCell ref="A124:E124"/>
    <mergeCell ref="A125:B125"/>
    <mergeCell ref="A112:B112"/>
    <mergeCell ref="A113:B113"/>
    <mergeCell ref="B114:I114"/>
    <mergeCell ref="B115:G115"/>
    <mergeCell ref="B116:G116"/>
    <mergeCell ref="B117:G117"/>
    <mergeCell ref="B134:G134"/>
    <mergeCell ref="B135:G135"/>
    <mergeCell ref="B136:G136"/>
    <mergeCell ref="A137:G137"/>
    <mergeCell ref="B138:I138"/>
    <mergeCell ref="B139:I139"/>
    <mergeCell ref="A126:B126"/>
    <mergeCell ref="A128:G128"/>
    <mergeCell ref="A130:I130"/>
    <mergeCell ref="B131:G131"/>
    <mergeCell ref="B132:G132"/>
    <mergeCell ref="B133:G133"/>
    <mergeCell ref="A143:B143"/>
    <mergeCell ref="H143:I143"/>
    <mergeCell ref="A144:B144"/>
    <mergeCell ref="H144:I144"/>
    <mergeCell ref="A145:B145"/>
    <mergeCell ref="H145:I145"/>
    <mergeCell ref="A140:I140"/>
    <mergeCell ref="A141:B141"/>
    <mergeCell ref="D141:E141"/>
    <mergeCell ref="H141:I141"/>
    <mergeCell ref="A142:B142"/>
    <mergeCell ref="D142:E142"/>
    <mergeCell ref="H142:I142"/>
    <mergeCell ref="A150:G150"/>
    <mergeCell ref="A152:I152"/>
    <mergeCell ref="A153:I153"/>
    <mergeCell ref="B154:G154"/>
    <mergeCell ref="B155:G155"/>
    <mergeCell ref="B156:G156"/>
    <mergeCell ref="A146:A147"/>
    <mergeCell ref="B146:E147"/>
    <mergeCell ref="H146:I146"/>
    <mergeCell ref="H147:I147"/>
    <mergeCell ref="B148:I148"/>
    <mergeCell ref="B149:I149"/>
    <mergeCell ref="A172:F172"/>
    <mergeCell ref="A173:H173"/>
    <mergeCell ref="A165:I165"/>
    <mergeCell ref="B166:G166"/>
    <mergeCell ref="A167:G167"/>
    <mergeCell ref="A169:I169"/>
    <mergeCell ref="A170:F170"/>
    <mergeCell ref="A171:F171"/>
    <mergeCell ref="A157:G157"/>
    <mergeCell ref="A159:I159"/>
    <mergeCell ref="B160:G160"/>
    <mergeCell ref="B161:G161"/>
    <mergeCell ref="B162:G162"/>
    <mergeCell ref="A163:G163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80EC91-955F-4846-9682-E51B71E02DC7}">
  <dimension ref="A1:L173"/>
  <sheetViews>
    <sheetView topLeftCell="A157" zoomScale="130" zoomScaleNormal="130" workbookViewId="0">
      <selection activeCell="I9" sqref="I9"/>
    </sheetView>
  </sheetViews>
  <sheetFormatPr defaultColWidth="9.140625" defaultRowHeight="15" x14ac:dyDescent="0.25"/>
  <cols>
    <col min="1" max="1" width="2.85546875" style="7" customWidth="1"/>
    <col min="2" max="4" width="11.28515625" style="7" customWidth="1"/>
    <col min="5" max="5" width="12.140625" style="7" customWidth="1"/>
    <col min="6" max="6" width="11.28515625" style="7" customWidth="1"/>
    <col min="7" max="7" width="18.85546875" style="7" customWidth="1"/>
    <col min="8" max="8" width="9.28515625" style="7" customWidth="1"/>
    <col min="9" max="9" width="11.7109375" style="7" customWidth="1"/>
    <col min="10" max="10" width="11.140625" style="8" customWidth="1"/>
    <col min="11" max="11" width="10" style="7" customWidth="1"/>
    <col min="12" max="12" width="9.140625" style="7"/>
    <col min="13" max="15" width="22.28515625" style="7" customWidth="1"/>
    <col min="16" max="16384" width="9.140625" style="7"/>
  </cols>
  <sheetData>
    <row r="1" spans="1:11" ht="27.75" customHeight="1" x14ac:dyDescent="0.25">
      <c r="A1" s="134" t="s">
        <v>235</v>
      </c>
      <c r="B1" s="134"/>
      <c r="C1" s="134"/>
      <c r="D1" s="134"/>
      <c r="E1" s="134"/>
      <c r="F1" s="134"/>
      <c r="G1" s="134"/>
      <c r="H1" s="134"/>
      <c r="I1" s="134"/>
      <c r="K1" s="9"/>
    </row>
    <row r="2" spans="1:11" ht="22.5" customHeight="1" x14ac:dyDescent="0.25">
      <c r="A2" s="134" t="s">
        <v>1</v>
      </c>
      <c r="B2" s="134"/>
      <c r="C2" s="135" t="s">
        <v>209</v>
      </c>
      <c r="D2" s="135"/>
      <c r="E2" s="136" t="s">
        <v>2</v>
      </c>
      <c r="F2" s="136"/>
      <c r="G2" s="136"/>
      <c r="H2" s="136"/>
      <c r="I2" s="136"/>
    </row>
    <row r="3" spans="1:11" ht="11.25" customHeight="1" x14ac:dyDescent="0.25">
      <c r="A3" s="134" t="s">
        <v>3</v>
      </c>
      <c r="B3" s="134"/>
      <c r="C3" s="10"/>
      <c r="D3" s="11"/>
      <c r="E3" s="12" t="s">
        <v>4</v>
      </c>
      <c r="F3" s="10"/>
      <c r="G3" s="11"/>
      <c r="H3" s="11"/>
      <c r="I3" s="11"/>
    </row>
    <row r="4" spans="1:11" ht="4.5" customHeight="1" x14ac:dyDescent="0.25"/>
    <row r="5" spans="1:11" ht="18.75" customHeight="1" x14ac:dyDescent="0.25">
      <c r="A5" s="120" t="s">
        <v>5</v>
      </c>
      <c r="B5" s="120"/>
      <c r="C5" s="120"/>
      <c r="D5" s="137" t="s">
        <v>236</v>
      </c>
      <c r="E5" s="137"/>
      <c r="F5" s="137"/>
      <c r="G5" s="138" t="str">
        <f>IF(D6="12x36","Regime de trabalho:","Quantidade de HORAS/MÊS")</f>
        <v>Quantidade de HORAS/MÊS</v>
      </c>
      <c r="H5" s="138"/>
      <c r="I5" s="139">
        <f>IF(D6="12x36",D6,5*D6)</f>
        <v>200</v>
      </c>
    </row>
    <row r="6" spans="1:11" ht="18.75" customHeight="1" x14ac:dyDescent="0.25">
      <c r="A6" s="120" t="str">
        <f>IF(D6="12x36","Regime de trabalho:","Regime de trabalho (horas semanais):")</f>
        <v>Regime de trabalho (horas semanais):</v>
      </c>
      <c r="B6" s="120"/>
      <c r="C6" s="120"/>
      <c r="D6" s="120">
        <v>40</v>
      </c>
      <c r="E6" s="120"/>
      <c r="F6" s="120"/>
      <c r="G6" s="138"/>
      <c r="H6" s="138"/>
      <c r="I6" s="139"/>
    </row>
    <row r="7" spans="1:11" ht="22.5" customHeight="1" x14ac:dyDescent="0.25">
      <c r="A7" s="120" t="s">
        <v>6</v>
      </c>
      <c r="B7" s="120"/>
      <c r="C7" s="120"/>
      <c r="D7" s="95"/>
      <c r="E7" s="95"/>
      <c r="F7" s="95"/>
      <c r="G7" s="131" t="s">
        <v>7</v>
      </c>
      <c r="H7" s="131"/>
      <c r="I7" s="133">
        <v>0.4</v>
      </c>
    </row>
    <row r="8" spans="1:11" ht="22.5" customHeight="1" x14ac:dyDescent="0.25">
      <c r="A8" s="120" t="s">
        <v>8</v>
      </c>
      <c r="B8" s="120"/>
      <c r="C8" s="120"/>
      <c r="D8" s="95" t="s">
        <v>212</v>
      </c>
      <c r="E8" s="95"/>
      <c r="F8" s="95"/>
      <c r="G8" s="131"/>
      <c r="H8" s="131"/>
      <c r="I8" s="133"/>
    </row>
    <row r="9" spans="1:11" ht="24.75" customHeight="1" x14ac:dyDescent="0.25">
      <c r="A9" s="120" t="s">
        <v>9</v>
      </c>
      <c r="B9" s="120"/>
      <c r="C9" s="120"/>
      <c r="D9" s="120" t="s">
        <v>211</v>
      </c>
      <c r="E9" s="120"/>
      <c r="F9" s="120"/>
      <c r="G9" s="131" t="s">
        <v>10</v>
      </c>
      <c r="H9" s="131"/>
      <c r="I9" s="3" t="s">
        <v>11</v>
      </c>
    </row>
    <row r="10" spans="1:11" ht="32.25" customHeight="1" x14ac:dyDescent="0.25">
      <c r="A10" s="132" t="s">
        <v>12</v>
      </c>
      <c r="B10" s="132"/>
      <c r="C10" s="132"/>
      <c r="D10" s="132"/>
      <c r="E10" s="132"/>
      <c r="F10" s="132"/>
      <c r="G10" s="4" t="s">
        <v>13</v>
      </c>
      <c r="H10" s="1">
        <v>220</v>
      </c>
      <c r="I10" s="13">
        <v>1738.99</v>
      </c>
    </row>
    <row r="11" spans="1:11" ht="11.25" customHeight="1" x14ac:dyDescent="0.25">
      <c r="A11" s="110" t="s">
        <v>14</v>
      </c>
      <c r="B11" s="110"/>
      <c r="C11" s="110"/>
      <c r="D11" s="110"/>
      <c r="E11" s="110"/>
      <c r="F11" s="110"/>
      <c r="G11" s="1" t="str">
        <f>D9</f>
        <v>Araricá/RS</v>
      </c>
      <c r="H11" s="1" t="s">
        <v>15</v>
      </c>
      <c r="I11" s="14">
        <v>0.02</v>
      </c>
    </row>
    <row r="12" spans="1:11" ht="15" customHeight="1" x14ac:dyDescent="0.25">
      <c r="A12" s="110" t="s">
        <v>16</v>
      </c>
      <c r="B12" s="110"/>
      <c r="C12" s="110"/>
      <c r="D12" s="110"/>
      <c r="E12" s="110"/>
      <c r="F12" s="110"/>
      <c r="G12" s="129" t="s">
        <v>17</v>
      </c>
      <c r="H12" s="1" t="s">
        <v>18</v>
      </c>
      <c r="I12" s="13"/>
    </row>
    <row r="13" spans="1:11" ht="11.25" x14ac:dyDescent="0.25">
      <c r="A13" s="110"/>
      <c r="B13" s="110"/>
      <c r="C13" s="110"/>
      <c r="D13" s="110"/>
      <c r="E13" s="110"/>
      <c r="F13" s="110"/>
      <c r="G13" s="129"/>
      <c r="H13" s="1" t="s">
        <v>19</v>
      </c>
      <c r="I13" s="15">
        <v>22</v>
      </c>
    </row>
    <row r="14" spans="1:11" ht="11.25" x14ac:dyDescent="0.25">
      <c r="A14" s="110"/>
      <c r="B14" s="110"/>
      <c r="C14" s="110"/>
      <c r="D14" s="110"/>
      <c r="E14" s="110"/>
      <c r="F14" s="110"/>
      <c r="G14" s="129"/>
      <c r="H14" s="1" t="s">
        <v>20</v>
      </c>
      <c r="I14" s="3"/>
    </row>
    <row r="15" spans="1:11" ht="11.25" customHeight="1" x14ac:dyDescent="0.25">
      <c r="A15" s="110" t="s">
        <v>21</v>
      </c>
      <c r="B15" s="110"/>
      <c r="C15" s="110"/>
      <c r="D15" s="110"/>
      <c r="E15" s="110"/>
      <c r="F15" s="110"/>
      <c r="G15" s="129" t="s">
        <v>17</v>
      </c>
      <c r="H15" s="1" t="s">
        <v>18</v>
      </c>
      <c r="I15" s="13">
        <v>250</v>
      </c>
    </row>
    <row r="16" spans="1:11" ht="11.25" customHeight="1" x14ac:dyDescent="0.25">
      <c r="A16" s="110"/>
      <c r="B16" s="110"/>
      <c r="C16" s="110"/>
      <c r="D16" s="110"/>
      <c r="E16" s="110"/>
      <c r="F16" s="110"/>
      <c r="G16" s="129"/>
      <c r="H16" s="1" t="s">
        <v>19</v>
      </c>
      <c r="I16" s="15">
        <v>1</v>
      </c>
    </row>
    <row r="17" spans="1:9" ht="11.25" x14ac:dyDescent="0.25">
      <c r="A17" s="110"/>
      <c r="B17" s="110"/>
      <c r="C17" s="110"/>
      <c r="D17" s="110"/>
      <c r="E17" s="110"/>
      <c r="F17" s="110"/>
      <c r="G17" s="129"/>
      <c r="H17" s="1" t="s">
        <v>20</v>
      </c>
      <c r="I17" s="3">
        <v>0</v>
      </c>
    </row>
    <row r="18" spans="1:9" ht="11.25" customHeight="1" x14ac:dyDescent="0.25">
      <c r="A18" s="110" t="s">
        <v>223</v>
      </c>
      <c r="B18" s="110"/>
      <c r="C18" s="110"/>
      <c r="D18" s="110"/>
      <c r="E18" s="110"/>
      <c r="F18" s="110"/>
      <c r="G18" s="129" t="s">
        <v>17</v>
      </c>
      <c r="H18" s="1" t="s">
        <v>18</v>
      </c>
      <c r="I18" s="13"/>
    </row>
    <row r="19" spans="1:9" ht="11.25" x14ac:dyDescent="0.25">
      <c r="A19" s="110"/>
      <c r="B19" s="110"/>
      <c r="C19" s="110"/>
      <c r="D19" s="110"/>
      <c r="E19" s="110"/>
      <c r="F19" s="110"/>
      <c r="G19" s="129"/>
      <c r="H19" s="1" t="s">
        <v>191</v>
      </c>
      <c r="I19" s="15">
        <v>1</v>
      </c>
    </row>
    <row r="20" spans="1:9" ht="11.25" x14ac:dyDescent="0.25">
      <c r="A20" s="110"/>
      <c r="B20" s="110"/>
      <c r="C20" s="110"/>
      <c r="D20" s="110"/>
      <c r="E20" s="110"/>
      <c r="F20" s="110"/>
      <c r="G20" s="129"/>
      <c r="H20" s="1" t="s">
        <v>20</v>
      </c>
      <c r="I20" s="3"/>
    </row>
    <row r="21" spans="1:9" ht="36" customHeight="1" x14ac:dyDescent="0.25">
      <c r="A21" s="130" t="s">
        <v>186</v>
      </c>
      <c r="B21" s="130"/>
      <c r="C21" s="130"/>
      <c r="D21" s="130"/>
      <c r="E21" s="130"/>
      <c r="F21" s="130"/>
      <c r="G21" s="5" t="s">
        <v>17</v>
      </c>
      <c r="H21" s="5" t="s">
        <v>23</v>
      </c>
      <c r="I21" s="16"/>
    </row>
    <row r="22" spans="1:9" ht="22.5" customHeight="1" x14ac:dyDescent="0.25">
      <c r="A22" s="109" t="s">
        <v>216</v>
      </c>
      <c r="B22" s="109"/>
      <c r="C22" s="109"/>
      <c r="D22" s="109"/>
      <c r="E22" s="109"/>
      <c r="F22" s="109"/>
      <c r="G22" s="5"/>
      <c r="H22" s="5" t="s">
        <v>25</v>
      </c>
      <c r="I22" s="18" t="s">
        <v>11</v>
      </c>
    </row>
    <row r="23" spans="1:9" ht="34.5" customHeight="1" x14ac:dyDescent="0.25">
      <c r="A23" s="109" t="s">
        <v>26</v>
      </c>
      <c r="B23" s="109"/>
      <c r="C23" s="109"/>
      <c r="D23" s="109"/>
      <c r="E23" s="109"/>
      <c r="F23" s="109"/>
      <c r="G23" s="1" t="s">
        <v>214</v>
      </c>
      <c r="H23" s="1" t="s">
        <v>27</v>
      </c>
      <c r="I23" s="13">
        <v>1610.13</v>
      </c>
    </row>
    <row r="24" spans="1:9" ht="15" customHeight="1" x14ac:dyDescent="0.25">
      <c r="A24" s="109" t="s">
        <v>28</v>
      </c>
      <c r="B24" s="109"/>
      <c r="C24" s="109"/>
      <c r="D24" s="109"/>
      <c r="E24" s="109"/>
      <c r="F24" s="109"/>
      <c r="G24" s="5"/>
      <c r="H24" s="19" t="s">
        <v>29</v>
      </c>
      <c r="I24" s="20" t="s">
        <v>11</v>
      </c>
    </row>
    <row r="25" spans="1:9" ht="15" customHeight="1" x14ac:dyDescent="0.25">
      <c r="A25" s="109"/>
      <c r="B25" s="109"/>
      <c r="C25" s="109"/>
      <c r="D25" s="109"/>
      <c r="E25" s="109"/>
      <c r="F25" s="109"/>
      <c r="G25" s="5"/>
      <c r="H25" s="21" t="s">
        <v>30</v>
      </c>
      <c r="I25" s="3" t="s">
        <v>11</v>
      </c>
    </row>
    <row r="26" spans="1:9" ht="26.25" customHeight="1" x14ac:dyDescent="0.25">
      <c r="A26" s="109" t="s">
        <v>31</v>
      </c>
      <c r="B26" s="109"/>
      <c r="C26" s="109"/>
      <c r="D26" s="109"/>
      <c r="E26" s="109"/>
      <c r="F26" s="109"/>
      <c r="G26" s="5"/>
      <c r="H26" s="1" t="s">
        <v>29</v>
      </c>
      <c r="I26" s="20" t="s">
        <v>11</v>
      </c>
    </row>
    <row r="27" spans="1:9" ht="35.25" customHeight="1" x14ac:dyDescent="0.25">
      <c r="A27" s="109" t="s">
        <v>32</v>
      </c>
      <c r="B27" s="109"/>
      <c r="C27" s="109"/>
      <c r="D27" s="109"/>
      <c r="E27" s="109"/>
      <c r="F27" s="109"/>
      <c r="G27" s="1"/>
      <c r="H27" s="4" t="s">
        <v>25</v>
      </c>
      <c r="I27" s="3">
        <v>0.1</v>
      </c>
    </row>
    <row r="28" spans="1:9" ht="4.5" customHeight="1" x14ac:dyDescent="0.25"/>
    <row r="29" spans="1:9" ht="17.25" customHeight="1" x14ac:dyDescent="0.25">
      <c r="A29" s="94" t="s">
        <v>33</v>
      </c>
      <c r="B29" s="94"/>
      <c r="C29" s="94"/>
      <c r="D29" s="94"/>
      <c r="E29" s="94"/>
      <c r="F29" s="94"/>
      <c r="G29" s="94"/>
      <c r="H29" s="94"/>
      <c r="I29" s="94"/>
    </row>
    <row r="30" spans="1:9" ht="33.75" customHeight="1" x14ac:dyDescent="0.25">
      <c r="A30" s="22" t="s">
        <v>34</v>
      </c>
      <c r="B30" s="116" t="s">
        <v>35</v>
      </c>
      <c r="C30" s="116"/>
      <c r="D30" s="116"/>
      <c r="E30" s="116"/>
      <c r="F30" s="116"/>
      <c r="G30" s="116"/>
      <c r="H30" s="22" t="s">
        <v>36</v>
      </c>
      <c r="I30" s="22" t="s">
        <v>37</v>
      </c>
    </row>
    <row r="31" spans="1:9" ht="15" customHeight="1" x14ac:dyDescent="0.25">
      <c r="A31" s="17">
        <v>1</v>
      </c>
      <c r="B31" s="95" t="s">
        <v>38</v>
      </c>
      <c r="C31" s="95"/>
      <c r="D31" s="95"/>
      <c r="E31" s="95"/>
      <c r="F31" s="95"/>
      <c r="G31" s="95"/>
      <c r="H31" s="23">
        <f t="shared" ref="H31:H39" si="0">I31/$I$40</f>
        <v>0.71053218226730275</v>
      </c>
      <c r="I31" s="24">
        <f>IF(D6="12x36",I10,I10/H10*I5)</f>
        <v>1580.8999999999999</v>
      </c>
    </row>
    <row r="32" spans="1:9" ht="15" customHeight="1" x14ac:dyDescent="0.25">
      <c r="A32" s="17">
        <f t="shared" ref="A32:A39" si="1">A31+1</f>
        <v>2</v>
      </c>
      <c r="B32" s="95" t="s">
        <v>39</v>
      </c>
      <c r="C32" s="95"/>
      <c r="D32" s="95"/>
      <c r="E32" s="95"/>
      <c r="F32" s="95"/>
      <c r="G32" s="95"/>
      <c r="H32" s="23">
        <f t="shared" si="0"/>
        <v>0</v>
      </c>
      <c r="I32" s="24">
        <f>IF(I9=30%,I31*I9,0)</f>
        <v>0</v>
      </c>
    </row>
    <row r="33" spans="1:10" ht="15" customHeight="1" x14ac:dyDescent="0.25">
      <c r="A33" s="17">
        <f t="shared" si="1"/>
        <v>3</v>
      </c>
      <c r="B33" s="95" t="s">
        <v>40</v>
      </c>
      <c r="C33" s="95"/>
      <c r="D33" s="95"/>
      <c r="E33" s="95"/>
      <c r="F33" s="95"/>
      <c r="G33" s="95"/>
      <c r="H33" s="23">
        <f t="shared" si="0"/>
        <v>0</v>
      </c>
      <c r="I33" s="24">
        <f>IF(I7=10%,I23*I7,0)</f>
        <v>0</v>
      </c>
    </row>
    <row r="34" spans="1:10" ht="15" customHeight="1" x14ac:dyDescent="0.25">
      <c r="A34" s="17">
        <f t="shared" si="1"/>
        <v>4</v>
      </c>
      <c r="B34" s="95" t="s">
        <v>41</v>
      </c>
      <c r="C34" s="95"/>
      <c r="D34" s="95"/>
      <c r="E34" s="95"/>
      <c r="F34" s="95"/>
      <c r="G34" s="95"/>
      <c r="H34" s="23">
        <f t="shared" si="0"/>
        <v>0</v>
      </c>
      <c r="I34" s="24">
        <f>IF(I7=20%,I23*I7,0)</f>
        <v>0</v>
      </c>
    </row>
    <row r="35" spans="1:10" ht="15" customHeight="1" x14ac:dyDescent="0.25">
      <c r="A35" s="17">
        <f t="shared" si="1"/>
        <v>5</v>
      </c>
      <c r="B35" s="95" t="s">
        <v>42</v>
      </c>
      <c r="C35" s="95"/>
      <c r="D35" s="95"/>
      <c r="E35" s="95"/>
      <c r="F35" s="95"/>
      <c r="G35" s="95"/>
      <c r="H35" s="23">
        <f t="shared" si="0"/>
        <v>0.2894678177326972</v>
      </c>
      <c r="I35" s="24">
        <f>IF(I7=40%,I23*I7,0)</f>
        <v>644.05200000000013</v>
      </c>
    </row>
    <row r="36" spans="1:10" ht="15" customHeight="1" x14ac:dyDescent="0.25">
      <c r="A36" s="17">
        <f t="shared" si="1"/>
        <v>6</v>
      </c>
      <c r="B36" s="95" t="s">
        <v>184</v>
      </c>
      <c r="C36" s="95"/>
      <c r="D36" s="95"/>
      <c r="E36" s="95"/>
      <c r="F36" s="95"/>
      <c r="G36" s="95"/>
      <c r="H36" s="23">
        <f t="shared" si="0"/>
        <v>0</v>
      </c>
      <c r="I36" s="24">
        <f>IF(I22="Não aplicável",0,I31*I22)</f>
        <v>0</v>
      </c>
    </row>
    <row r="37" spans="1:10" ht="15" customHeight="1" x14ac:dyDescent="0.25">
      <c r="A37" s="17">
        <f t="shared" si="1"/>
        <v>7</v>
      </c>
      <c r="B37" s="95" t="s">
        <v>43</v>
      </c>
      <c r="C37" s="95"/>
      <c r="D37" s="95"/>
      <c r="E37" s="95"/>
      <c r="F37" s="95"/>
      <c r="G37" s="95"/>
      <c r="H37" s="23">
        <f t="shared" si="0"/>
        <v>0</v>
      </c>
      <c r="I37" s="24">
        <f>IF(I24="Não aplicável",0,(I31+I32+I33+I34+I35+I36+I39)/I5*I24*(1+I25))</f>
        <v>0</v>
      </c>
    </row>
    <row r="38" spans="1:10" ht="23.25" customHeight="1" x14ac:dyDescent="0.25">
      <c r="A38" s="17">
        <f t="shared" si="1"/>
        <v>8</v>
      </c>
      <c r="B38" s="95" t="s">
        <v>44</v>
      </c>
      <c r="C38" s="95"/>
      <c r="D38" s="95"/>
      <c r="E38" s="95"/>
      <c r="F38" s="95"/>
      <c r="G38" s="95"/>
      <c r="H38" s="23">
        <f t="shared" si="0"/>
        <v>0</v>
      </c>
      <c r="I38" s="24">
        <f>IF(I24="Não aplicável",0,I24/I13*5*(I10/H10*(1+I25)))</f>
        <v>0</v>
      </c>
    </row>
    <row r="39" spans="1:10" ht="15" customHeight="1" x14ac:dyDescent="0.25">
      <c r="A39" s="17">
        <f t="shared" si="1"/>
        <v>9</v>
      </c>
      <c r="B39" s="128" t="str">
        <f>IF(D6="12x36","Para postos 12x36 os feriados são considerados compensados, conforme parágrafo único, Art. 59-A da CLT","Outros")</f>
        <v>Outros</v>
      </c>
      <c r="C39" s="128"/>
      <c r="D39" s="128"/>
      <c r="E39" s="128"/>
      <c r="F39" s="128"/>
      <c r="G39" s="128"/>
      <c r="H39" s="23">
        <f t="shared" si="0"/>
        <v>0</v>
      </c>
      <c r="I39" s="24">
        <v>0</v>
      </c>
    </row>
    <row r="40" spans="1:10" s="28" customFormat="1" ht="15" customHeight="1" x14ac:dyDescent="0.25">
      <c r="A40" s="113" t="s">
        <v>45</v>
      </c>
      <c r="B40" s="113"/>
      <c r="C40" s="113"/>
      <c r="D40" s="113"/>
      <c r="E40" s="113"/>
      <c r="F40" s="113"/>
      <c r="G40" s="113"/>
      <c r="H40" s="25">
        <f>SUM(H31:H39)</f>
        <v>1</v>
      </c>
      <c r="I40" s="26">
        <f>SUM(I31:I39)</f>
        <v>2224.9520000000002</v>
      </c>
      <c r="J40" s="27"/>
    </row>
    <row r="41" spans="1:10" ht="4.5" customHeight="1" x14ac:dyDescent="0.25"/>
    <row r="42" spans="1:10" ht="33.75" customHeight="1" x14ac:dyDescent="0.25">
      <c r="A42" s="22" t="s">
        <v>46</v>
      </c>
      <c r="B42" s="116" t="s">
        <v>47</v>
      </c>
      <c r="C42" s="116"/>
      <c r="D42" s="116"/>
      <c r="E42" s="116"/>
      <c r="F42" s="116"/>
      <c r="G42" s="116"/>
      <c r="H42" s="22" t="s">
        <v>36</v>
      </c>
      <c r="I42" s="22" t="s">
        <v>37</v>
      </c>
    </row>
    <row r="43" spans="1:10" ht="15" customHeight="1" x14ac:dyDescent="0.25">
      <c r="A43" s="17">
        <v>1</v>
      </c>
      <c r="B43" s="95" t="s">
        <v>48</v>
      </c>
      <c r="C43" s="95"/>
      <c r="D43" s="95"/>
      <c r="E43" s="95"/>
      <c r="F43" s="95"/>
      <c r="G43" s="95"/>
      <c r="H43" s="23">
        <v>0.2</v>
      </c>
      <c r="I43" s="24">
        <f t="shared" ref="I43:I50" si="2">$I$40*H43</f>
        <v>444.99040000000008</v>
      </c>
    </row>
    <row r="44" spans="1:10" ht="15" customHeight="1" x14ac:dyDescent="0.25">
      <c r="A44" s="17">
        <v>2</v>
      </c>
      <c r="B44" s="95" t="s">
        <v>49</v>
      </c>
      <c r="C44" s="95"/>
      <c r="D44" s="95"/>
      <c r="E44" s="95"/>
      <c r="F44" s="95"/>
      <c r="G44" s="95"/>
      <c r="H44" s="23">
        <v>1.4999999999999999E-2</v>
      </c>
      <c r="I44" s="24">
        <f t="shared" si="2"/>
        <v>33.374279999999999</v>
      </c>
    </row>
    <row r="45" spans="1:10" ht="15" customHeight="1" x14ac:dyDescent="0.25">
      <c r="A45" s="17">
        <v>3</v>
      </c>
      <c r="B45" s="95" t="s">
        <v>50</v>
      </c>
      <c r="C45" s="95"/>
      <c r="D45" s="95"/>
      <c r="E45" s="95"/>
      <c r="F45" s="95"/>
      <c r="G45" s="95"/>
      <c r="H45" s="23">
        <v>0.01</v>
      </c>
      <c r="I45" s="24">
        <f t="shared" si="2"/>
        <v>22.249520000000004</v>
      </c>
    </row>
    <row r="46" spans="1:10" ht="15" customHeight="1" x14ac:dyDescent="0.25">
      <c r="A46" s="17">
        <v>4</v>
      </c>
      <c r="B46" s="95" t="s">
        <v>51</v>
      </c>
      <c r="C46" s="95"/>
      <c r="D46" s="95"/>
      <c r="E46" s="95"/>
      <c r="F46" s="95"/>
      <c r="G46" s="95"/>
      <c r="H46" s="23">
        <v>2E-3</v>
      </c>
      <c r="I46" s="24">
        <f t="shared" si="2"/>
        <v>4.449904000000001</v>
      </c>
    </row>
    <row r="47" spans="1:10" ht="15" customHeight="1" x14ac:dyDescent="0.25">
      <c r="A47" s="17">
        <v>5</v>
      </c>
      <c r="B47" s="95" t="s">
        <v>52</v>
      </c>
      <c r="C47" s="95"/>
      <c r="D47" s="95"/>
      <c r="E47" s="95"/>
      <c r="F47" s="95"/>
      <c r="G47" s="95"/>
      <c r="H47" s="23">
        <v>2.5000000000000001E-2</v>
      </c>
      <c r="I47" s="24">
        <f t="shared" si="2"/>
        <v>55.62380000000001</v>
      </c>
    </row>
    <row r="48" spans="1:10" ht="15" customHeight="1" x14ac:dyDescent="0.25">
      <c r="A48" s="17">
        <v>6</v>
      </c>
      <c r="B48" s="95" t="s">
        <v>53</v>
      </c>
      <c r="C48" s="95"/>
      <c r="D48" s="95"/>
      <c r="E48" s="95"/>
      <c r="F48" s="95"/>
      <c r="G48" s="95"/>
      <c r="H48" s="23">
        <v>0.08</v>
      </c>
      <c r="I48" s="24">
        <f t="shared" si="2"/>
        <v>177.99616000000003</v>
      </c>
    </row>
    <row r="49" spans="1:10" ht="15" customHeight="1" x14ac:dyDescent="0.25">
      <c r="A49" s="17">
        <v>7</v>
      </c>
      <c r="B49" s="95" t="s">
        <v>54</v>
      </c>
      <c r="C49" s="95"/>
      <c r="D49" s="95"/>
      <c r="E49" s="95"/>
      <c r="F49" s="95"/>
      <c r="G49" s="95"/>
      <c r="H49" s="23">
        <v>0.03</v>
      </c>
      <c r="I49" s="24">
        <f t="shared" si="2"/>
        <v>66.748559999999998</v>
      </c>
    </row>
    <row r="50" spans="1:10" ht="15" customHeight="1" x14ac:dyDescent="0.25">
      <c r="A50" s="17">
        <v>8</v>
      </c>
      <c r="B50" s="95" t="s">
        <v>55</v>
      </c>
      <c r="C50" s="95"/>
      <c r="D50" s="95"/>
      <c r="E50" s="95"/>
      <c r="F50" s="95"/>
      <c r="G50" s="95"/>
      <c r="H50" s="23">
        <v>6.0000000000000001E-3</v>
      </c>
      <c r="I50" s="24">
        <f t="shared" si="2"/>
        <v>13.349712000000002</v>
      </c>
    </row>
    <row r="51" spans="1:10" s="28" customFormat="1" ht="15" customHeight="1" x14ac:dyDescent="0.25">
      <c r="A51" s="113" t="s">
        <v>56</v>
      </c>
      <c r="B51" s="113"/>
      <c r="C51" s="113"/>
      <c r="D51" s="113"/>
      <c r="E51" s="113"/>
      <c r="F51" s="113"/>
      <c r="G51" s="113"/>
      <c r="H51" s="25">
        <f>SUM(H43:H50)</f>
        <v>0.3680000000000001</v>
      </c>
      <c r="I51" s="26">
        <f>SUM(I43:I50)</f>
        <v>818.7823360000001</v>
      </c>
      <c r="J51" s="27"/>
    </row>
    <row r="52" spans="1:10" ht="15" customHeight="1" x14ac:dyDescent="0.25">
      <c r="A52" s="123" t="s">
        <v>57</v>
      </c>
      <c r="B52" s="123"/>
      <c r="C52" s="123"/>
      <c r="D52" s="123"/>
      <c r="E52" s="123"/>
      <c r="F52" s="123"/>
      <c r="G52" s="123"/>
      <c r="H52" s="123"/>
      <c r="I52" s="123"/>
    </row>
    <row r="53" spans="1:10" ht="30.75" customHeight="1" x14ac:dyDescent="0.25">
      <c r="A53" s="127" t="s">
        <v>58</v>
      </c>
      <c r="B53" s="127"/>
      <c r="C53" s="127"/>
      <c r="D53" s="127"/>
      <c r="E53" s="127"/>
      <c r="F53" s="127"/>
      <c r="G53" s="127"/>
      <c r="H53" s="127"/>
      <c r="I53" s="127"/>
    </row>
    <row r="54" spans="1:10" ht="33.75" customHeight="1" x14ac:dyDescent="0.25">
      <c r="A54" s="22" t="s">
        <v>59</v>
      </c>
      <c r="B54" s="116" t="s">
        <v>60</v>
      </c>
      <c r="C54" s="116"/>
      <c r="D54" s="116"/>
      <c r="E54" s="116"/>
      <c r="F54" s="116"/>
      <c r="G54" s="116"/>
      <c r="H54" s="22" t="s">
        <v>36</v>
      </c>
      <c r="I54" s="22" t="s">
        <v>37</v>
      </c>
    </row>
    <row r="55" spans="1:10" ht="15" customHeight="1" x14ac:dyDescent="0.25">
      <c r="A55" s="17">
        <v>1</v>
      </c>
      <c r="B55" s="95" t="s">
        <v>61</v>
      </c>
      <c r="C55" s="95"/>
      <c r="D55" s="95"/>
      <c r="E55" s="95"/>
      <c r="F55" s="95"/>
      <c r="G55" s="95"/>
      <c r="H55" s="23">
        <v>0.119314</v>
      </c>
      <c r="I55" s="24">
        <f t="shared" ref="I55:I62" si="3">$I$40*H55</f>
        <v>265.46792292800001</v>
      </c>
    </row>
    <row r="56" spans="1:10" ht="15" customHeight="1" x14ac:dyDescent="0.25">
      <c r="A56" s="17">
        <v>2</v>
      </c>
      <c r="B56" s="95" t="s">
        <v>62</v>
      </c>
      <c r="C56" s="95"/>
      <c r="D56" s="95"/>
      <c r="E56" s="95"/>
      <c r="F56" s="95"/>
      <c r="G56" s="95"/>
      <c r="H56" s="23">
        <v>2.0479000000000001E-2</v>
      </c>
      <c r="I56" s="24">
        <f t="shared" si="3"/>
        <v>45.564792008000005</v>
      </c>
    </row>
    <row r="57" spans="1:10" ht="15" customHeight="1" x14ac:dyDescent="0.25">
      <c r="A57" s="17">
        <v>3</v>
      </c>
      <c r="B57" s="95" t="s">
        <v>63</v>
      </c>
      <c r="C57" s="95"/>
      <c r="D57" s="95"/>
      <c r="E57" s="95"/>
      <c r="F57" s="95"/>
      <c r="G57" s="95"/>
      <c r="H57" s="23">
        <v>1.2123E-2</v>
      </c>
      <c r="I57" s="24">
        <f t="shared" si="3"/>
        <v>26.973093096000003</v>
      </c>
    </row>
    <row r="58" spans="1:10" ht="15" customHeight="1" x14ac:dyDescent="0.25">
      <c r="A58" s="17">
        <v>4</v>
      </c>
      <c r="B58" s="95" t="s">
        <v>64</v>
      </c>
      <c r="C58" s="95"/>
      <c r="D58" s="95"/>
      <c r="E58" s="95"/>
      <c r="F58" s="95"/>
      <c r="G58" s="95"/>
      <c r="H58" s="23">
        <v>1.1436E-2</v>
      </c>
      <c r="I58" s="24">
        <f t="shared" si="3"/>
        <v>25.444551072000003</v>
      </c>
    </row>
    <row r="59" spans="1:10" ht="15" customHeight="1" x14ac:dyDescent="0.25">
      <c r="A59" s="17">
        <v>5</v>
      </c>
      <c r="B59" s="95" t="s">
        <v>65</v>
      </c>
      <c r="C59" s="95"/>
      <c r="D59" s="95"/>
      <c r="E59" s="95"/>
      <c r="F59" s="95"/>
      <c r="G59" s="95"/>
      <c r="H59" s="23">
        <v>1.74E-4</v>
      </c>
      <c r="I59" s="24">
        <f t="shared" si="3"/>
        <v>0.38714164800000006</v>
      </c>
    </row>
    <row r="60" spans="1:10" ht="15" customHeight="1" x14ac:dyDescent="0.25">
      <c r="A60" s="17">
        <v>6</v>
      </c>
      <c r="B60" s="95" t="s">
        <v>66</v>
      </c>
      <c r="C60" s="95"/>
      <c r="D60" s="95"/>
      <c r="E60" s="95"/>
      <c r="F60" s="95"/>
      <c r="G60" s="95"/>
      <c r="H60" s="23">
        <v>4.4200000000000001E-4</v>
      </c>
      <c r="I60" s="24">
        <f t="shared" si="3"/>
        <v>0.98342878400000011</v>
      </c>
    </row>
    <row r="61" spans="1:10" ht="15" customHeight="1" x14ac:dyDescent="0.25">
      <c r="A61" s="17">
        <v>7</v>
      </c>
      <c r="B61" s="95" t="s">
        <v>67</v>
      </c>
      <c r="C61" s="95"/>
      <c r="D61" s="95"/>
      <c r="E61" s="95"/>
      <c r="F61" s="95"/>
      <c r="G61" s="95"/>
      <c r="H61" s="23">
        <v>1.85E-4</v>
      </c>
      <c r="I61" s="24">
        <f t="shared" si="3"/>
        <v>0.41161612000000003</v>
      </c>
    </row>
    <row r="62" spans="1:10" ht="15" customHeight="1" x14ac:dyDescent="0.25">
      <c r="A62" s="17">
        <v>8</v>
      </c>
      <c r="B62" s="95" t="s">
        <v>68</v>
      </c>
      <c r="C62" s="95"/>
      <c r="D62" s="95"/>
      <c r="E62" s="95"/>
      <c r="F62" s="95"/>
      <c r="G62" s="95"/>
      <c r="H62" s="23">
        <v>9.0789999999999996E-2</v>
      </c>
      <c r="I62" s="24">
        <f t="shared" si="3"/>
        <v>202.00339208</v>
      </c>
    </row>
    <row r="63" spans="1:10" s="28" customFormat="1" ht="15" customHeight="1" x14ac:dyDescent="0.25">
      <c r="A63" s="113" t="s">
        <v>69</v>
      </c>
      <c r="B63" s="113"/>
      <c r="C63" s="113"/>
      <c r="D63" s="113"/>
      <c r="E63" s="113"/>
      <c r="F63" s="113"/>
      <c r="G63" s="113"/>
      <c r="H63" s="25">
        <f>SUM(H55:H62)</f>
        <v>0.25494299999999998</v>
      </c>
      <c r="I63" s="26">
        <f>SUM(I55:I62)</f>
        <v>567.2359377360001</v>
      </c>
      <c r="J63" s="27"/>
    </row>
    <row r="64" spans="1:10" ht="11.25" customHeight="1" x14ac:dyDescent="0.25">
      <c r="A64" s="29" t="s">
        <v>70</v>
      </c>
      <c r="B64" s="114" t="s">
        <v>71</v>
      </c>
      <c r="C64" s="114"/>
      <c r="D64" s="114"/>
      <c r="E64" s="114"/>
      <c r="F64" s="114"/>
      <c r="G64" s="114"/>
      <c r="H64" s="114"/>
      <c r="I64" s="114"/>
    </row>
    <row r="65" spans="1:11" ht="15" customHeight="1" x14ac:dyDescent="0.25">
      <c r="A65" s="29" t="s">
        <v>72</v>
      </c>
      <c r="B65" s="126" t="s">
        <v>73</v>
      </c>
      <c r="C65" s="126"/>
      <c r="D65" s="126"/>
      <c r="E65" s="126"/>
      <c r="F65" s="126"/>
      <c r="G65" s="126"/>
      <c r="H65" s="126"/>
      <c r="I65" s="126"/>
    </row>
    <row r="66" spans="1:11" ht="33.75" customHeight="1" x14ac:dyDescent="0.25">
      <c r="A66" s="22" t="s">
        <v>74</v>
      </c>
      <c r="B66" s="116" t="s">
        <v>75</v>
      </c>
      <c r="C66" s="116"/>
      <c r="D66" s="116"/>
      <c r="E66" s="116"/>
      <c r="F66" s="116"/>
      <c r="G66" s="116"/>
      <c r="H66" s="22" t="s">
        <v>36</v>
      </c>
      <c r="I66" s="22" t="s">
        <v>37</v>
      </c>
    </row>
    <row r="67" spans="1:11" ht="15" customHeight="1" x14ac:dyDescent="0.25">
      <c r="A67" s="17">
        <v>1</v>
      </c>
      <c r="B67" s="95" t="s">
        <v>76</v>
      </c>
      <c r="C67" s="95"/>
      <c r="D67" s="95"/>
      <c r="E67" s="95"/>
      <c r="F67" s="95"/>
      <c r="G67" s="95"/>
      <c r="H67" s="23">
        <v>2.3626999999999999E-2</v>
      </c>
      <c r="I67" s="24">
        <f>$I$40*H67</f>
        <v>52.568940904000002</v>
      </c>
    </row>
    <row r="68" spans="1:11" ht="15" customHeight="1" x14ac:dyDescent="0.25">
      <c r="A68" s="17">
        <v>2</v>
      </c>
      <c r="B68" s="95" t="s">
        <v>77</v>
      </c>
      <c r="C68" s="95"/>
      <c r="D68" s="95"/>
      <c r="E68" s="95"/>
      <c r="F68" s="95"/>
      <c r="G68" s="95"/>
      <c r="H68" s="23">
        <v>1.717E-3</v>
      </c>
      <c r="I68" s="24">
        <f>$I$40*H68</f>
        <v>3.8202425840000003</v>
      </c>
    </row>
    <row r="69" spans="1:11" ht="15" customHeight="1" x14ac:dyDescent="0.25">
      <c r="A69" s="17">
        <v>3</v>
      </c>
      <c r="B69" s="95" t="s">
        <v>78</v>
      </c>
      <c r="C69" s="95"/>
      <c r="D69" s="95"/>
      <c r="E69" s="95"/>
      <c r="F69" s="95"/>
      <c r="G69" s="95"/>
      <c r="H69" s="23">
        <v>9.4509999999999993E-3</v>
      </c>
      <c r="I69" s="24">
        <f>$I$40*H69</f>
        <v>21.028021352</v>
      </c>
    </row>
    <row r="70" spans="1:11" s="28" customFormat="1" ht="15" customHeight="1" x14ac:dyDescent="0.25">
      <c r="A70" s="113" t="s">
        <v>79</v>
      </c>
      <c r="B70" s="113"/>
      <c r="C70" s="113"/>
      <c r="D70" s="113"/>
      <c r="E70" s="113"/>
      <c r="F70" s="113"/>
      <c r="G70" s="113"/>
      <c r="H70" s="25">
        <f>SUM(H67:H69)</f>
        <v>3.4795E-2</v>
      </c>
      <c r="I70" s="26">
        <f>SUM(I67:I69)</f>
        <v>77.417204839999997</v>
      </c>
      <c r="J70" s="27"/>
    </row>
    <row r="71" spans="1:11" ht="4.5" customHeight="1" x14ac:dyDescent="0.25"/>
    <row r="72" spans="1:11" ht="33.75" customHeight="1" x14ac:dyDescent="0.25">
      <c r="A72" s="22" t="s">
        <v>80</v>
      </c>
      <c r="B72" s="116" t="s">
        <v>81</v>
      </c>
      <c r="C72" s="116"/>
      <c r="D72" s="116"/>
      <c r="E72" s="116"/>
      <c r="F72" s="116"/>
      <c r="G72" s="116"/>
      <c r="H72" s="22" t="s">
        <v>36</v>
      </c>
      <c r="I72" s="22" t="s">
        <v>37</v>
      </c>
    </row>
    <row r="73" spans="1:11" ht="15" customHeight="1" x14ac:dyDescent="0.25">
      <c r="A73" s="17">
        <v>1</v>
      </c>
      <c r="B73" s="95" t="s">
        <v>82</v>
      </c>
      <c r="C73" s="95"/>
      <c r="D73" s="95"/>
      <c r="E73" s="95"/>
      <c r="F73" s="95"/>
      <c r="G73" s="95"/>
      <c r="H73" s="23">
        <f>(H51*H63)</f>
        <v>9.3819024000000015E-2</v>
      </c>
      <c r="I73" s="24">
        <f>$I$40*H73</f>
        <v>208.74282508684806</v>
      </c>
    </row>
    <row r="74" spans="1:11" s="28" customFormat="1" ht="15" customHeight="1" x14ac:dyDescent="0.25">
      <c r="A74" s="113" t="s">
        <v>83</v>
      </c>
      <c r="B74" s="113"/>
      <c r="C74" s="113"/>
      <c r="D74" s="113"/>
      <c r="E74" s="113"/>
      <c r="F74" s="113"/>
      <c r="G74" s="113"/>
      <c r="H74" s="25">
        <f>SUM(H73:H73)</f>
        <v>9.3819024000000015E-2</v>
      </c>
      <c r="I74" s="26">
        <f>I73</f>
        <v>208.74282508684806</v>
      </c>
      <c r="J74" s="27"/>
      <c r="K74" s="30"/>
    </row>
    <row r="75" spans="1:11" ht="4.5" customHeight="1" x14ac:dyDescent="0.25">
      <c r="J75" s="31"/>
    </row>
    <row r="76" spans="1:11" s="28" customFormat="1" ht="12" customHeight="1" x14ac:dyDescent="0.25">
      <c r="A76" s="125" t="s">
        <v>84</v>
      </c>
      <c r="B76" s="125"/>
      <c r="C76" s="125"/>
      <c r="D76" s="125"/>
      <c r="E76" s="125"/>
      <c r="F76" s="125"/>
      <c r="G76" s="125"/>
      <c r="H76" s="32">
        <f>H51+H63+H70+H74</f>
        <v>0.75155702400000002</v>
      </c>
      <c r="I76" s="33">
        <f>I51+I63+I70+I74</f>
        <v>1672.1783036628483</v>
      </c>
      <c r="J76" s="27"/>
    </row>
    <row r="77" spans="1:11" ht="4.5" customHeight="1" x14ac:dyDescent="0.25"/>
    <row r="78" spans="1:11" ht="33.75" customHeight="1" x14ac:dyDescent="0.25">
      <c r="A78" s="22" t="s">
        <v>85</v>
      </c>
      <c r="B78" s="116" t="s">
        <v>86</v>
      </c>
      <c r="C78" s="116"/>
      <c r="D78" s="116"/>
      <c r="E78" s="116"/>
      <c r="F78" s="116"/>
      <c r="G78" s="116"/>
      <c r="H78" s="22" t="s">
        <v>36</v>
      </c>
      <c r="I78" s="22" t="s">
        <v>37</v>
      </c>
    </row>
    <row r="79" spans="1:11" ht="15" customHeight="1" x14ac:dyDescent="0.25">
      <c r="A79" s="17">
        <v>1</v>
      </c>
      <c r="B79" s="95" t="s">
        <v>21</v>
      </c>
      <c r="C79" s="95"/>
      <c r="D79" s="95"/>
      <c r="E79" s="95"/>
      <c r="F79" s="95"/>
      <c r="G79" s="95"/>
      <c r="H79" s="23">
        <f>I79/$I$40</f>
        <v>0.11236197455046221</v>
      </c>
      <c r="I79" s="24">
        <f>I96</f>
        <v>250</v>
      </c>
    </row>
    <row r="80" spans="1:11" ht="15" customHeight="1" x14ac:dyDescent="0.25">
      <c r="A80" s="17">
        <v>2</v>
      </c>
      <c r="B80" s="95" t="s">
        <v>22</v>
      </c>
      <c r="C80" s="95"/>
      <c r="D80" s="95"/>
      <c r="E80" s="95"/>
      <c r="F80" s="95"/>
      <c r="G80" s="95"/>
      <c r="H80" s="23">
        <f>I80/$I$40</f>
        <v>0</v>
      </c>
      <c r="I80" s="24">
        <f>I92</f>
        <v>0</v>
      </c>
    </row>
    <row r="81" spans="1:10" ht="15" customHeight="1" x14ac:dyDescent="0.25">
      <c r="A81" s="17">
        <v>3</v>
      </c>
      <c r="B81" s="95" t="s">
        <v>87</v>
      </c>
      <c r="C81" s="95"/>
      <c r="D81" s="95"/>
      <c r="E81" s="95"/>
      <c r="F81" s="95"/>
      <c r="G81" s="95"/>
      <c r="H81" s="23">
        <f>I81/$I$40</f>
        <v>0</v>
      </c>
      <c r="I81" s="24">
        <f>I88</f>
        <v>0</v>
      </c>
    </row>
    <row r="82" spans="1:10" ht="15" customHeight="1" x14ac:dyDescent="0.25">
      <c r="A82" s="17">
        <v>4</v>
      </c>
      <c r="B82" s="95" t="s">
        <v>88</v>
      </c>
      <c r="C82" s="95"/>
      <c r="D82" s="95"/>
      <c r="E82" s="95"/>
      <c r="F82" s="95"/>
      <c r="G82" s="95"/>
      <c r="H82" s="23">
        <f>I82/$I$40</f>
        <v>0</v>
      </c>
      <c r="I82" s="24">
        <f>IF(I26="Não aplicável",0,((I10/H10)*1.5*I26))</f>
        <v>0</v>
      </c>
    </row>
    <row r="83" spans="1:10" ht="15" customHeight="1" x14ac:dyDescent="0.25">
      <c r="A83" s="17">
        <v>5</v>
      </c>
      <c r="B83" s="95" t="s">
        <v>89</v>
      </c>
      <c r="C83" s="95"/>
      <c r="D83" s="95"/>
      <c r="E83" s="95"/>
      <c r="F83" s="95"/>
      <c r="G83" s="95"/>
      <c r="H83" s="23">
        <f>I83/$I$40</f>
        <v>0</v>
      </c>
      <c r="I83" s="24">
        <f>IF(I21="Não aplicável",0,I21)</f>
        <v>0</v>
      </c>
    </row>
    <row r="84" spans="1:10" ht="15" customHeight="1" x14ac:dyDescent="0.25">
      <c r="A84" s="113" t="s">
        <v>90</v>
      </c>
      <c r="B84" s="113"/>
      <c r="C84" s="113"/>
      <c r="D84" s="113"/>
      <c r="E84" s="113"/>
      <c r="F84" s="113"/>
      <c r="G84" s="113"/>
      <c r="H84" s="25">
        <f>SUM(H79:H83)</f>
        <v>0.11236197455046221</v>
      </c>
      <c r="I84" s="26">
        <f>SUM(I79:I83)</f>
        <v>250</v>
      </c>
      <c r="J84" s="34"/>
    </row>
    <row r="85" spans="1:10" ht="18" customHeight="1" x14ac:dyDescent="0.25">
      <c r="A85" s="29" t="s">
        <v>91</v>
      </c>
      <c r="B85" s="123" t="s">
        <v>92</v>
      </c>
      <c r="C85" s="123"/>
      <c r="D85" s="123"/>
      <c r="E85" s="123"/>
      <c r="F85" s="123"/>
      <c r="G85" s="123"/>
      <c r="H85" s="35"/>
      <c r="I85" s="36"/>
    </row>
    <row r="86" spans="1:10" ht="15" customHeight="1" x14ac:dyDescent="0.25">
      <c r="A86" s="108" t="s">
        <v>93</v>
      </c>
      <c r="B86" s="108"/>
      <c r="C86" s="108"/>
      <c r="D86" s="108"/>
      <c r="E86" s="108"/>
      <c r="F86" s="108"/>
      <c r="G86" s="108"/>
      <c r="H86" s="108"/>
      <c r="I86" s="108"/>
    </row>
    <row r="87" spans="1:10" ht="24" customHeight="1" x14ac:dyDescent="0.25">
      <c r="A87" s="109" t="s">
        <v>94</v>
      </c>
      <c r="B87" s="109"/>
      <c r="C87" s="17" t="s">
        <v>95</v>
      </c>
      <c r="D87" s="17" t="s">
        <v>96</v>
      </c>
      <c r="E87" s="17" t="s">
        <v>97</v>
      </c>
      <c r="F87" s="17" t="s">
        <v>98</v>
      </c>
      <c r="G87" s="17" t="s">
        <v>99</v>
      </c>
      <c r="H87" s="23" t="s">
        <v>100</v>
      </c>
      <c r="I87" s="24" t="s">
        <v>101</v>
      </c>
    </row>
    <row r="88" spans="1:10" ht="15" customHeight="1" x14ac:dyDescent="0.25">
      <c r="A88" s="124">
        <f>I12</f>
        <v>0</v>
      </c>
      <c r="B88" s="124"/>
      <c r="C88" s="17">
        <f>I13</f>
        <v>22</v>
      </c>
      <c r="D88" s="17">
        <v>2</v>
      </c>
      <c r="E88" s="37">
        <f>A88*C88*D88</f>
        <v>0</v>
      </c>
      <c r="F88" s="37">
        <f>I31</f>
        <v>1580.8999999999999</v>
      </c>
      <c r="G88" s="38">
        <f>I14</f>
        <v>0</v>
      </c>
      <c r="H88" s="37">
        <f>F88*G88</f>
        <v>0</v>
      </c>
      <c r="I88" s="24">
        <f>IF((E88-H88)&gt;0,E88-H88,0)</f>
        <v>0</v>
      </c>
    </row>
    <row r="89" spans="1:10" ht="3.75" customHeight="1" x14ac:dyDescent="0.25">
      <c r="A89" s="39"/>
      <c r="E89" s="34"/>
      <c r="F89" s="34"/>
      <c r="G89" s="40"/>
      <c r="H89" s="34"/>
      <c r="I89" s="41"/>
    </row>
    <row r="90" spans="1:10" ht="15" customHeight="1" x14ac:dyDescent="0.25">
      <c r="A90" s="108" t="s">
        <v>102</v>
      </c>
      <c r="B90" s="108"/>
      <c r="C90" s="108"/>
      <c r="D90" s="108"/>
      <c r="E90" s="108"/>
      <c r="F90" s="108"/>
      <c r="G90" s="108"/>
      <c r="H90" s="108"/>
      <c r="I90" s="108"/>
    </row>
    <row r="91" spans="1:10" ht="23.25" customHeight="1" x14ac:dyDescent="0.25">
      <c r="A91" s="109" t="s">
        <v>94</v>
      </c>
      <c r="B91" s="109"/>
      <c r="C91" s="17" t="s">
        <v>103</v>
      </c>
      <c r="D91" s="17" t="s">
        <v>96</v>
      </c>
      <c r="E91" s="17" t="s">
        <v>97</v>
      </c>
      <c r="F91" s="17" t="s">
        <v>98</v>
      </c>
      <c r="G91" s="17" t="s">
        <v>99</v>
      </c>
      <c r="H91" s="23" t="s">
        <v>100</v>
      </c>
      <c r="I91" s="24" t="s">
        <v>101</v>
      </c>
    </row>
    <row r="92" spans="1:10" ht="15" customHeight="1" x14ac:dyDescent="0.25">
      <c r="A92" s="122">
        <f>I18</f>
        <v>0</v>
      </c>
      <c r="B92" s="122"/>
      <c r="C92" s="42">
        <f>I19</f>
        <v>1</v>
      </c>
      <c r="D92" s="17">
        <v>1</v>
      </c>
      <c r="E92" s="37">
        <f>A92*C92*D92</f>
        <v>0</v>
      </c>
      <c r="F92" s="37">
        <f>E92</f>
        <v>0</v>
      </c>
      <c r="G92" s="43">
        <f>I20</f>
        <v>0</v>
      </c>
      <c r="H92" s="37">
        <f>F92*G92</f>
        <v>0</v>
      </c>
      <c r="I92" s="24">
        <f>E92-H92</f>
        <v>0</v>
      </c>
    </row>
    <row r="93" spans="1:10" ht="4.5" customHeight="1" x14ac:dyDescent="0.25">
      <c r="A93" s="44"/>
      <c r="B93" s="44"/>
      <c r="C93" s="44"/>
      <c r="D93" s="44"/>
      <c r="E93" s="27"/>
      <c r="F93" s="27"/>
      <c r="G93" s="45"/>
      <c r="H93" s="27"/>
      <c r="I93" s="46"/>
    </row>
    <row r="94" spans="1:10" ht="15" customHeight="1" x14ac:dyDescent="0.25">
      <c r="A94" s="108" t="s">
        <v>104</v>
      </c>
      <c r="B94" s="108"/>
      <c r="C94" s="108"/>
      <c r="D94" s="108"/>
      <c r="E94" s="108"/>
      <c r="F94" s="108"/>
      <c r="G94" s="108"/>
      <c r="H94" s="108"/>
      <c r="I94" s="108"/>
    </row>
    <row r="95" spans="1:10" ht="23.25" customHeight="1" x14ac:dyDescent="0.25">
      <c r="A95" s="109" t="s">
        <v>94</v>
      </c>
      <c r="B95" s="109"/>
      <c r="C95" s="17" t="s">
        <v>103</v>
      </c>
      <c r="D95" s="17" t="s">
        <v>96</v>
      </c>
      <c r="E95" s="17" t="s">
        <v>97</v>
      </c>
      <c r="F95" s="17" t="s">
        <v>98</v>
      </c>
      <c r="G95" s="17" t="s">
        <v>99</v>
      </c>
      <c r="H95" s="23" t="str">
        <f>H87</f>
        <v>Valor desconto</v>
      </c>
      <c r="I95" s="24" t="s">
        <v>101</v>
      </c>
    </row>
    <row r="96" spans="1:10" ht="15" customHeight="1" x14ac:dyDescent="0.25">
      <c r="A96" s="122">
        <f>I15</f>
        <v>250</v>
      </c>
      <c r="B96" s="122"/>
      <c r="C96" s="42">
        <f>I16</f>
        <v>1</v>
      </c>
      <c r="D96" s="17">
        <v>1</v>
      </c>
      <c r="E96" s="37">
        <f>A96*C96*D96</f>
        <v>250</v>
      </c>
      <c r="F96" s="37">
        <f>E96</f>
        <v>250</v>
      </c>
      <c r="G96" s="43">
        <f>I17</f>
        <v>0</v>
      </c>
      <c r="H96" s="37">
        <f>F96*G96</f>
        <v>0</v>
      </c>
      <c r="I96" s="24">
        <f>E96-H96</f>
        <v>250</v>
      </c>
    </row>
    <row r="97" spans="1:12" ht="4.5" customHeight="1" x14ac:dyDescent="0.25"/>
    <row r="98" spans="1:12" ht="12" customHeight="1" x14ac:dyDescent="0.25">
      <c r="A98" s="96" t="s">
        <v>105</v>
      </c>
      <c r="B98" s="96"/>
      <c r="C98" s="96"/>
      <c r="D98" s="96"/>
      <c r="E98" s="96"/>
      <c r="F98" s="96"/>
      <c r="G98" s="96"/>
      <c r="H98" s="47">
        <f>H40+H76+H84</f>
        <v>1.8639189985504623</v>
      </c>
      <c r="I98" s="48">
        <f>I40+I76+I84</f>
        <v>4147.1303036628487</v>
      </c>
      <c r="J98" s="34"/>
      <c r="L98" s="34"/>
    </row>
    <row r="99" spans="1:12" s="53" customFormat="1" ht="4.5" customHeight="1" x14ac:dyDescent="0.25">
      <c r="A99" s="49"/>
      <c r="B99" s="49"/>
      <c r="C99" s="49"/>
      <c r="D99" s="49"/>
      <c r="E99" s="49"/>
      <c r="F99" s="49"/>
      <c r="G99" s="49"/>
      <c r="H99" s="50"/>
      <c r="I99" s="51"/>
      <c r="J99" s="52"/>
      <c r="L99" s="52"/>
    </row>
    <row r="100" spans="1:12" ht="11.25" customHeight="1" x14ac:dyDescent="0.25">
      <c r="A100" s="94" t="s">
        <v>106</v>
      </c>
      <c r="B100" s="94"/>
      <c r="C100" s="94"/>
      <c r="D100" s="94"/>
      <c r="E100" s="94"/>
      <c r="F100" s="94"/>
      <c r="G100" s="94"/>
      <c r="H100" s="94"/>
      <c r="I100" s="94"/>
    </row>
    <row r="101" spans="1:12" ht="33.75" customHeight="1" x14ac:dyDescent="0.25">
      <c r="A101" s="22" t="s">
        <v>34</v>
      </c>
      <c r="B101" s="116" t="s">
        <v>107</v>
      </c>
      <c r="C101" s="116"/>
      <c r="D101" s="116"/>
      <c r="E101" s="116"/>
      <c r="F101" s="116"/>
      <c r="G101" s="116"/>
      <c r="H101" s="22" t="s">
        <v>36</v>
      </c>
      <c r="I101" s="22" t="s">
        <v>37</v>
      </c>
    </row>
    <row r="102" spans="1:12" ht="15" customHeight="1" x14ac:dyDescent="0.25">
      <c r="A102" s="17">
        <v>1</v>
      </c>
      <c r="B102" s="95" t="s">
        <v>108</v>
      </c>
      <c r="C102" s="95"/>
      <c r="D102" s="95"/>
      <c r="E102" s="95"/>
      <c r="F102" s="95"/>
      <c r="G102" s="95"/>
      <c r="H102" s="23">
        <f t="shared" ref="H102:H107" si="4">I102/$I$113</f>
        <v>0</v>
      </c>
      <c r="I102" s="24">
        <v>0</v>
      </c>
    </row>
    <row r="103" spans="1:12" ht="15" customHeight="1" x14ac:dyDescent="0.25">
      <c r="A103" s="17">
        <v>2</v>
      </c>
      <c r="B103" s="120" t="s">
        <v>109</v>
      </c>
      <c r="C103" s="120"/>
      <c r="D103" s="120"/>
      <c r="E103" s="120"/>
      <c r="F103" s="120"/>
      <c r="G103" s="120"/>
      <c r="H103" s="23">
        <f t="shared" si="4"/>
        <v>0</v>
      </c>
      <c r="I103" s="24">
        <v>0</v>
      </c>
    </row>
    <row r="104" spans="1:12" ht="15" customHeight="1" x14ac:dyDescent="0.25">
      <c r="A104" s="17">
        <v>3</v>
      </c>
      <c r="B104" s="95" t="s">
        <v>110</v>
      </c>
      <c r="C104" s="95"/>
      <c r="D104" s="95"/>
      <c r="E104" s="95"/>
      <c r="F104" s="95"/>
      <c r="G104" s="95"/>
      <c r="H104" s="23">
        <f t="shared" si="4"/>
        <v>0</v>
      </c>
      <c r="I104" s="24">
        <v>0</v>
      </c>
    </row>
    <row r="105" spans="1:12" ht="15" customHeight="1" x14ac:dyDescent="0.25">
      <c r="A105" s="17">
        <v>4</v>
      </c>
      <c r="B105" s="120" t="s">
        <v>111</v>
      </c>
      <c r="C105" s="120"/>
      <c r="D105" s="120"/>
      <c r="E105" s="120"/>
      <c r="F105" s="120"/>
      <c r="G105" s="120"/>
      <c r="H105" s="23">
        <f t="shared" si="4"/>
        <v>0</v>
      </c>
      <c r="I105" s="24">
        <f>IF(F111=20%,G111,0)</f>
        <v>0</v>
      </c>
    </row>
    <row r="106" spans="1:12" ht="15" customHeight="1" x14ac:dyDescent="0.25">
      <c r="A106" s="17">
        <v>5</v>
      </c>
      <c r="B106" s="95" t="s">
        <v>112</v>
      </c>
      <c r="C106" s="95"/>
      <c r="D106" s="95"/>
      <c r="E106" s="95"/>
      <c r="F106" s="95"/>
      <c r="G106" s="95"/>
      <c r="H106" s="23">
        <f t="shared" si="4"/>
        <v>0</v>
      </c>
      <c r="I106" s="24">
        <v>0</v>
      </c>
    </row>
    <row r="107" spans="1:12" ht="15" customHeight="1" x14ac:dyDescent="0.25">
      <c r="A107" s="17">
        <v>6</v>
      </c>
      <c r="B107" s="95" t="s">
        <v>113</v>
      </c>
      <c r="C107" s="95"/>
      <c r="D107" s="95"/>
      <c r="E107" s="95"/>
      <c r="F107" s="95"/>
      <c r="G107" s="95"/>
      <c r="H107" s="23">
        <f t="shared" si="4"/>
        <v>0</v>
      </c>
      <c r="I107" s="24">
        <v>0</v>
      </c>
    </row>
    <row r="108" spans="1:12" ht="15" customHeight="1" x14ac:dyDescent="0.25">
      <c r="A108" s="113" t="s">
        <v>114</v>
      </c>
      <c r="B108" s="113"/>
      <c r="C108" s="113"/>
      <c r="D108" s="113"/>
      <c r="E108" s="113"/>
      <c r="F108" s="113"/>
      <c r="G108" s="113"/>
      <c r="H108" s="25">
        <f>H102+H103+H104+H105+H106+H107</f>
        <v>0</v>
      </c>
      <c r="I108" s="54">
        <f>SUM(I102:I107)</f>
        <v>0</v>
      </c>
      <c r="J108" s="34"/>
    </row>
    <row r="109" spans="1:12" ht="30" customHeight="1" x14ac:dyDescent="0.25">
      <c r="B109" s="114" t="s">
        <v>115</v>
      </c>
      <c r="C109" s="114"/>
      <c r="D109" s="114"/>
      <c r="E109" s="114"/>
      <c r="F109" s="114"/>
      <c r="G109" s="114"/>
      <c r="H109" s="114"/>
      <c r="I109" s="114"/>
    </row>
    <row r="110" spans="1:12" ht="5.25" customHeight="1" x14ac:dyDescent="0.25"/>
    <row r="111" spans="1:12" ht="48.75" customHeight="1" x14ac:dyDescent="0.25">
      <c r="A111" s="121" t="s">
        <v>116</v>
      </c>
      <c r="B111" s="121"/>
      <c r="C111" s="121"/>
      <c r="D111" s="121"/>
      <c r="E111" s="121"/>
      <c r="F111" s="55">
        <f>I27</f>
        <v>0.1</v>
      </c>
      <c r="G111" s="56">
        <f>I113*F111</f>
        <v>414.7130303662849</v>
      </c>
      <c r="H111" s="57" t="s">
        <v>117</v>
      </c>
      <c r="I111" s="58">
        <f>I81</f>
        <v>0</v>
      </c>
    </row>
    <row r="112" spans="1:12" s="61" customFormat="1" ht="16.5" customHeight="1" x14ac:dyDescent="0.25">
      <c r="A112" s="118" t="s">
        <v>118</v>
      </c>
      <c r="B112" s="118"/>
      <c r="C112" s="57" t="s">
        <v>119</v>
      </c>
      <c r="D112" s="57" t="s">
        <v>120</v>
      </c>
      <c r="E112" s="57" t="s">
        <v>121</v>
      </c>
      <c r="F112" s="57" t="s">
        <v>122</v>
      </c>
      <c r="G112" s="57" t="s">
        <v>123</v>
      </c>
      <c r="H112" s="57" t="s">
        <v>124</v>
      </c>
      <c r="I112" s="59" t="s">
        <v>125</v>
      </c>
      <c r="J112" s="60"/>
    </row>
    <row r="113" spans="1:12" ht="16.5" customHeight="1" x14ac:dyDescent="0.25">
      <c r="A113" s="115">
        <f>I40</f>
        <v>2224.9520000000002</v>
      </c>
      <c r="B113" s="115"/>
      <c r="C113" s="62">
        <f>I51</f>
        <v>818.7823360000001</v>
      </c>
      <c r="D113" s="62">
        <f>I63</f>
        <v>567.2359377360001</v>
      </c>
      <c r="E113" s="62">
        <f>I70</f>
        <v>77.417204839999997</v>
      </c>
      <c r="F113" s="62">
        <f>I74</f>
        <v>208.74282508684806</v>
      </c>
      <c r="G113" s="62">
        <f>I84</f>
        <v>250</v>
      </c>
      <c r="H113" s="62">
        <f>A113+C113+D113+E113+F113+G113</f>
        <v>4147.1303036628487</v>
      </c>
      <c r="I113" s="62">
        <f>H113-I111</f>
        <v>4147.1303036628487</v>
      </c>
      <c r="J113" s="34"/>
    </row>
    <row r="114" spans="1:12" ht="4.5" customHeight="1" x14ac:dyDescent="0.25">
      <c r="A114" s="29"/>
      <c r="B114" s="119"/>
      <c r="C114" s="119"/>
      <c r="D114" s="119"/>
      <c r="E114" s="119"/>
      <c r="F114" s="119"/>
      <c r="G114" s="119"/>
      <c r="H114" s="119"/>
      <c r="I114" s="119"/>
    </row>
    <row r="115" spans="1:12" ht="33.75" customHeight="1" x14ac:dyDescent="0.25">
      <c r="A115" s="22" t="s">
        <v>46</v>
      </c>
      <c r="B115" s="116" t="s">
        <v>126</v>
      </c>
      <c r="C115" s="116"/>
      <c r="D115" s="116"/>
      <c r="E115" s="116"/>
      <c r="F115" s="116"/>
      <c r="G115" s="116"/>
      <c r="H115" s="22" t="s">
        <v>36</v>
      </c>
      <c r="I115" s="22" t="s">
        <v>37</v>
      </c>
    </row>
    <row r="116" spans="1:12" ht="15" customHeight="1" x14ac:dyDescent="0.25">
      <c r="A116" s="17">
        <v>1</v>
      </c>
      <c r="B116" s="95" t="s">
        <v>127</v>
      </c>
      <c r="C116" s="95"/>
      <c r="D116" s="95"/>
      <c r="E116" s="95"/>
      <c r="F116" s="95"/>
      <c r="G116" s="95"/>
      <c r="H116" s="23">
        <v>0.05</v>
      </c>
      <c r="I116" s="24">
        <f>H116*I126</f>
        <v>207.35651518314245</v>
      </c>
    </row>
    <row r="117" spans="1:12" ht="15" customHeight="1" x14ac:dyDescent="0.25">
      <c r="A117" s="17">
        <v>2</v>
      </c>
      <c r="B117" s="95" t="s">
        <v>128</v>
      </c>
      <c r="C117" s="95"/>
      <c r="D117" s="95"/>
      <c r="E117" s="95"/>
      <c r="F117" s="95"/>
      <c r="G117" s="95"/>
      <c r="H117" s="23">
        <v>0.01</v>
      </c>
      <c r="I117" s="24">
        <v>0</v>
      </c>
    </row>
    <row r="118" spans="1:12" ht="15" customHeight="1" x14ac:dyDescent="0.25">
      <c r="A118" s="113" t="s">
        <v>129</v>
      </c>
      <c r="B118" s="113"/>
      <c r="C118" s="113"/>
      <c r="D118" s="113"/>
      <c r="E118" s="113"/>
      <c r="F118" s="113"/>
      <c r="G118" s="113"/>
      <c r="H118" s="25">
        <f>H116+H117</f>
        <v>6.0000000000000005E-2</v>
      </c>
      <c r="I118" s="26">
        <f>SUM(I116:I117)</f>
        <v>207.35651518314245</v>
      </c>
    </row>
    <row r="119" spans="1:12" ht="4.5" customHeight="1" x14ac:dyDescent="0.25"/>
    <row r="120" spans="1:12" ht="33.75" customHeight="1" x14ac:dyDescent="0.25">
      <c r="A120" s="22" t="s">
        <v>59</v>
      </c>
      <c r="B120" s="116" t="s">
        <v>130</v>
      </c>
      <c r="C120" s="116"/>
      <c r="D120" s="116"/>
      <c r="E120" s="116"/>
      <c r="F120" s="116"/>
      <c r="G120" s="116"/>
      <c r="H120" s="22" t="s">
        <v>36</v>
      </c>
      <c r="I120" s="22" t="s">
        <v>37</v>
      </c>
    </row>
    <row r="121" spans="1:12" ht="15" customHeight="1" x14ac:dyDescent="0.25">
      <c r="A121" s="17">
        <v>1</v>
      </c>
      <c r="B121" s="95" t="s">
        <v>130</v>
      </c>
      <c r="C121" s="95"/>
      <c r="D121" s="95"/>
      <c r="E121" s="95"/>
      <c r="F121" s="95"/>
      <c r="G121" s="95"/>
      <c r="H121" s="23">
        <v>0.05</v>
      </c>
      <c r="I121" s="24">
        <f>H121*I126</f>
        <v>207.35651518314245</v>
      </c>
    </row>
    <row r="122" spans="1:12" ht="15" customHeight="1" x14ac:dyDescent="0.25">
      <c r="A122" s="113" t="s">
        <v>131</v>
      </c>
      <c r="B122" s="113"/>
      <c r="C122" s="113"/>
      <c r="D122" s="113"/>
      <c r="E122" s="113"/>
      <c r="F122" s="113"/>
      <c r="G122" s="113"/>
      <c r="H122" s="25">
        <f>H121</f>
        <v>0.05</v>
      </c>
      <c r="I122" s="26">
        <f>I121</f>
        <v>207.35651518314245</v>
      </c>
      <c r="J122" s="34"/>
      <c r="K122" s="34"/>
      <c r="L122" s="8"/>
    </row>
    <row r="123" spans="1:12" ht="4.5" customHeight="1" x14ac:dyDescent="0.25">
      <c r="A123" s="28"/>
      <c r="B123" s="28"/>
      <c r="C123" s="28"/>
      <c r="D123" s="28"/>
      <c r="E123" s="28"/>
      <c r="F123" s="28"/>
      <c r="G123" s="28"/>
      <c r="H123" s="35"/>
      <c r="I123" s="36"/>
    </row>
    <row r="124" spans="1:12" ht="39" customHeight="1" x14ac:dyDescent="0.25">
      <c r="A124" s="117" t="s">
        <v>132</v>
      </c>
      <c r="B124" s="117"/>
      <c r="C124" s="117"/>
      <c r="D124" s="117"/>
      <c r="E124" s="117"/>
      <c r="F124" s="55">
        <v>0.18</v>
      </c>
      <c r="G124" s="56">
        <f>I126*F124</f>
        <v>746.48345465931277</v>
      </c>
      <c r="H124" s="57" t="s">
        <v>117</v>
      </c>
      <c r="I124" s="58">
        <f>I81</f>
        <v>0</v>
      </c>
      <c r="L124" s="8"/>
    </row>
    <row r="125" spans="1:12" s="61" customFormat="1" ht="16.5" customHeight="1" x14ac:dyDescent="0.25">
      <c r="A125" s="118" t="s">
        <v>118</v>
      </c>
      <c r="B125" s="118"/>
      <c r="C125" s="57" t="s">
        <v>119</v>
      </c>
      <c r="D125" s="57" t="s">
        <v>120</v>
      </c>
      <c r="E125" s="57" t="s">
        <v>121</v>
      </c>
      <c r="F125" s="57" t="s">
        <v>122</v>
      </c>
      <c r="G125" s="57" t="s">
        <v>123</v>
      </c>
      <c r="H125" s="57" t="s">
        <v>124</v>
      </c>
      <c r="I125" s="59" t="s">
        <v>125</v>
      </c>
      <c r="J125" s="60"/>
      <c r="L125" s="60"/>
    </row>
    <row r="126" spans="1:12" ht="16.5" customHeight="1" x14ac:dyDescent="0.25">
      <c r="A126" s="115">
        <f>I40</f>
        <v>2224.9520000000002</v>
      </c>
      <c r="B126" s="115"/>
      <c r="C126" s="62">
        <f>I51</f>
        <v>818.7823360000001</v>
      </c>
      <c r="D126" s="62">
        <f>I63</f>
        <v>567.2359377360001</v>
      </c>
      <c r="E126" s="62">
        <f>I70</f>
        <v>77.417204839999997</v>
      </c>
      <c r="F126" s="62">
        <f>I74</f>
        <v>208.74282508684806</v>
      </c>
      <c r="G126" s="62">
        <f>I84</f>
        <v>250</v>
      </c>
      <c r="H126" s="62">
        <f>A126+C126+D126+E126+F126+G126</f>
        <v>4147.1303036628487</v>
      </c>
      <c r="I126" s="62">
        <f>H126-I124</f>
        <v>4147.1303036628487</v>
      </c>
      <c r="J126" s="34"/>
      <c r="L126" s="8"/>
    </row>
    <row r="127" spans="1:12" ht="4.5" customHeight="1" x14ac:dyDescent="0.25"/>
    <row r="128" spans="1:12" ht="12" customHeight="1" x14ac:dyDescent="0.25">
      <c r="A128" s="96" t="s">
        <v>133</v>
      </c>
      <c r="B128" s="96"/>
      <c r="C128" s="96"/>
      <c r="D128" s="96"/>
      <c r="E128" s="96"/>
      <c r="F128" s="96"/>
      <c r="G128" s="96"/>
      <c r="H128" s="47">
        <f>H108+H118+H122</f>
        <v>0.11000000000000001</v>
      </c>
      <c r="I128" s="48">
        <f>I108+I118+I122</f>
        <v>414.7130303662849</v>
      </c>
    </row>
    <row r="129" spans="1:10" ht="4.5" customHeight="1" x14ac:dyDescent="0.25"/>
    <row r="130" spans="1:10" ht="11.25" customHeight="1" x14ac:dyDescent="0.25">
      <c r="A130" s="94" t="s">
        <v>134</v>
      </c>
      <c r="B130" s="94"/>
      <c r="C130" s="94"/>
      <c r="D130" s="94"/>
      <c r="E130" s="94"/>
      <c r="F130" s="94"/>
      <c r="G130" s="94"/>
      <c r="H130" s="94"/>
      <c r="I130" s="94"/>
    </row>
    <row r="131" spans="1:10" ht="33.75" customHeight="1" x14ac:dyDescent="0.25">
      <c r="A131" s="22" t="s">
        <v>34</v>
      </c>
      <c r="B131" s="116" t="s">
        <v>135</v>
      </c>
      <c r="C131" s="116"/>
      <c r="D131" s="116"/>
      <c r="E131" s="116"/>
      <c r="F131" s="116"/>
      <c r="G131" s="116"/>
      <c r="H131" s="22" t="s">
        <v>36</v>
      </c>
      <c r="I131" s="22" t="s">
        <v>37</v>
      </c>
    </row>
    <row r="132" spans="1:10" ht="15" customHeight="1" x14ac:dyDescent="0.25">
      <c r="A132" s="17">
        <v>1</v>
      </c>
      <c r="B132" s="95" t="s">
        <v>136</v>
      </c>
      <c r="C132" s="95"/>
      <c r="D132" s="95"/>
      <c r="E132" s="95"/>
      <c r="F132" s="95"/>
      <c r="G132" s="95"/>
      <c r="H132" s="23">
        <f>I132/$I$98</f>
        <v>2.0450704225352116E-2</v>
      </c>
      <c r="I132" s="24">
        <f>($D$142/$E$143)*G142</f>
        <v>84.811735224203616</v>
      </c>
    </row>
    <row r="133" spans="1:10" ht="15" customHeight="1" x14ac:dyDescent="0.25">
      <c r="A133" s="17">
        <v>2</v>
      </c>
      <c r="B133" s="95" t="s">
        <v>137</v>
      </c>
      <c r="C133" s="95"/>
      <c r="D133" s="95"/>
      <c r="E133" s="95"/>
      <c r="F133" s="95"/>
      <c r="G133" s="95"/>
      <c r="H133" s="23">
        <f>I133/$I$98</f>
        <v>9.4197183098591555E-2</v>
      </c>
      <c r="I133" s="24">
        <f>($D$142/$E$143)*G143</f>
        <v>390.64799254784697</v>
      </c>
    </row>
    <row r="134" spans="1:10" ht="15" customHeight="1" x14ac:dyDescent="0.25">
      <c r="A134" s="17">
        <v>3</v>
      </c>
      <c r="B134" s="95" t="s">
        <v>14</v>
      </c>
      <c r="C134" s="95"/>
      <c r="D134" s="95"/>
      <c r="E134" s="95"/>
      <c r="F134" s="95"/>
      <c r="G134" s="95"/>
      <c r="H134" s="23">
        <f>I134/$I$98</f>
        <v>2.47887323943662E-2</v>
      </c>
      <c r="I134" s="24">
        <f>($D$142/$E$143)*G144</f>
        <v>102.80210330206499</v>
      </c>
    </row>
    <row r="135" spans="1:10" ht="15" customHeight="1" x14ac:dyDescent="0.25">
      <c r="A135" s="17">
        <v>4</v>
      </c>
      <c r="B135" s="95" t="s">
        <v>138</v>
      </c>
      <c r="C135" s="95"/>
      <c r="D135" s="95"/>
      <c r="E135" s="95"/>
      <c r="F135" s="95"/>
      <c r="G135" s="95"/>
      <c r="H135" s="23">
        <f>I135/$I$98</f>
        <v>0</v>
      </c>
      <c r="I135" s="24">
        <f>($D$142/$E$143)*G145</f>
        <v>0</v>
      </c>
    </row>
    <row r="136" spans="1:10" ht="15" customHeight="1" x14ac:dyDescent="0.25">
      <c r="A136" s="17">
        <v>5</v>
      </c>
      <c r="B136" s="95" t="s">
        <v>139</v>
      </c>
      <c r="C136" s="95"/>
      <c r="D136" s="95"/>
      <c r="E136" s="95"/>
      <c r="F136" s="95"/>
      <c r="G136" s="95"/>
      <c r="H136" s="23">
        <f>I136/$I$98</f>
        <v>0</v>
      </c>
      <c r="I136" s="24">
        <f>($D$142/$E$143)*G146</f>
        <v>0</v>
      </c>
    </row>
    <row r="137" spans="1:10" ht="15" customHeight="1" x14ac:dyDescent="0.25">
      <c r="A137" s="113" t="s">
        <v>140</v>
      </c>
      <c r="B137" s="113"/>
      <c r="C137" s="113"/>
      <c r="D137" s="113"/>
      <c r="E137" s="113"/>
      <c r="F137" s="113"/>
      <c r="G137" s="113"/>
      <c r="H137" s="25">
        <f>H132+H133+H134+H135+H136</f>
        <v>0.13943661971830987</v>
      </c>
      <c r="I137" s="26">
        <f>SUM(I132:I136)</f>
        <v>578.26183107411555</v>
      </c>
    </row>
    <row r="138" spans="1:10" ht="11.25" customHeight="1" x14ac:dyDescent="0.25">
      <c r="A138" s="29" t="s">
        <v>141</v>
      </c>
      <c r="B138" s="114" t="s">
        <v>142</v>
      </c>
      <c r="C138" s="114"/>
      <c r="D138" s="114"/>
      <c r="E138" s="114"/>
      <c r="F138" s="114"/>
      <c r="G138" s="114"/>
      <c r="H138" s="114"/>
      <c r="I138" s="114"/>
    </row>
    <row r="139" spans="1:10" ht="18.75" customHeight="1" x14ac:dyDescent="0.25">
      <c r="A139" s="29" t="s">
        <v>143</v>
      </c>
      <c r="B139" s="103" t="s">
        <v>144</v>
      </c>
      <c r="C139" s="103"/>
      <c r="D139" s="103"/>
      <c r="E139" s="103"/>
      <c r="F139" s="103"/>
      <c r="G139" s="103"/>
      <c r="H139" s="103"/>
      <c r="I139" s="103"/>
    </row>
    <row r="140" spans="1:10" ht="13.5" customHeight="1" x14ac:dyDescent="0.25">
      <c r="A140" s="108" t="s">
        <v>145</v>
      </c>
      <c r="B140" s="108"/>
      <c r="C140" s="108"/>
      <c r="D140" s="108"/>
      <c r="E140" s="108"/>
      <c r="F140" s="108"/>
      <c r="G140" s="108"/>
      <c r="H140" s="108"/>
      <c r="I140" s="108"/>
    </row>
    <row r="141" spans="1:10" ht="13.5" customHeight="1" x14ac:dyDescent="0.25">
      <c r="A141" s="109" t="s">
        <v>146</v>
      </c>
      <c r="B141" s="109"/>
      <c r="C141" s="17" t="s">
        <v>147</v>
      </c>
      <c r="D141" s="110" t="s">
        <v>148</v>
      </c>
      <c r="E141" s="110"/>
      <c r="F141" s="17" t="s">
        <v>149</v>
      </c>
      <c r="G141" s="63" t="s">
        <v>150</v>
      </c>
      <c r="H141" s="109" t="s">
        <v>151</v>
      </c>
      <c r="I141" s="109"/>
    </row>
    <row r="142" spans="1:10" ht="13.5" customHeight="1" x14ac:dyDescent="0.25">
      <c r="A142" s="111">
        <f>I98</f>
        <v>4147.1303036628487</v>
      </c>
      <c r="B142" s="111"/>
      <c r="C142" s="24">
        <f>I128</f>
        <v>414.7130303662849</v>
      </c>
      <c r="D142" s="112">
        <f>A142+C142</f>
        <v>4561.843334029134</v>
      </c>
      <c r="E142" s="112"/>
      <c r="F142" s="17" t="str">
        <f>B132</f>
        <v>PIS</v>
      </c>
      <c r="G142" s="64">
        <v>1.6500000000000001E-2</v>
      </c>
      <c r="H142" s="101">
        <v>6.4999999999999997E-3</v>
      </c>
      <c r="I142" s="101"/>
      <c r="J142" s="34"/>
    </row>
    <row r="143" spans="1:10" ht="13.5" customHeight="1" x14ac:dyDescent="0.25">
      <c r="A143" s="105" t="s">
        <v>152</v>
      </c>
      <c r="B143" s="105"/>
      <c r="C143" s="63">
        <v>1</v>
      </c>
      <c r="D143" s="65">
        <f>G147/1</f>
        <v>0.1125</v>
      </c>
      <c r="E143" s="66">
        <f>C143-D143</f>
        <v>0.88749999999999996</v>
      </c>
      <c r="F143" s="17" t="str">
        <f>B133</f>
        <v>COFINS</v>
      </c>
      <c r="G143" s="64">
        <v>7.5999999999999998E-2</v>
      </c>
      <c r="H143" s="101">
        <v>0.03</v>
      </c>
      <c r="I143" s="101"/>
    </row>
    <row r="144" spans="1:10" ht="13.5" customHeight="1" x14ac:dyDescent="0.25">
      <c r="A144" s="106" t="s">
        <v>153</v>
      </c>
      <c r="B144" s="106"/>
      <c r="C144" s="17">
        <v>1</v>
      </c>
      <c r="D144" s="67">
        <f>H147</f>
        <v>5.6499999999999995E-2</v>
      </c>
      <c r="E144" s="68">
        <f>C144-D144</f>
        <v>0.94350000000000001</v>
      </c>
      <c r="F144" s="17" t="str">
        <f>B134</f>
        <v>ISS</v>
      </c>
      <c r="G144" s="64">
        <f>I11</f>
        <v>0.02</v>
      </c>
      <c r="H144" s="101">
        <f>I11</f>
        <v>0.02</v>
      </c>
      <c r="I144" s="101"/>
    </row>
    <row r="145" spans="1:10" ht="13.5" customHeight="1" x14ac:dyDescent="0.25">
      <c r="A145" s="107" t="s">
        <v>154</v>
      </c>
      <c r="B145" s="107"/>
      <c r="C145" s="17">
        <v>1</v>
      </c>
      <c r="D145" s="69">
        <v>0.09</v>
      </c>
      <c r="E145" s="70">
        <f>C145-D145</f>
        <v>0.91</v>
      </c>
      <c r="F145" s="17" t="s">
        <v>155</v>
      </c>
      <c r="G145" s="64">
        <v>0</v>
      </c>
      <c r="H145" s="101">
        <v>0</v>
      </c>
      <c r="I145" s="101"/>
    </row>
    <row r="146" spans="1:10" ht="13.5" customHeight="1" x14ac:dyDescent="0.25">
      <c r="A146" s="100" t="s">
        <v>156</v>
      </c>
      <c r="B146" s="100" t="s">
        <v>157</v>
      </c>
      <c r="C146" s="100"/>
      <c r="D146" s="100"/>
      <c r="E146" s="100"/>
      <c r="F146" s="2" t="s">
        <v>158</v>
      </c>
      <c r="G146" s="64">
        <v>0</v>
      </c>
      <c r="H146" s="101">
        <v>0</v>
      </c>
      <c r="I146" s="101"/>
    </row>
    <row r="147" spans="1:10" ht="18" customHeight="1" x14ac:dyDescent="0.25">
      <c r="A147" s="100"/>
      <c r="B147" s="100"/>
      <c r="C147" s="100"/>
      <c r="D147" s="100"/>
      <c r="E147" s="100"/>
      <c r="F147" s="6" t="s">
        <v>159</v>
      </c>
      <c r="G147" s="71">
        <f>SUM(G142:G146)</f>
        <v>0.1125</v>
      </c>
      <c r="H147" s="102">
        <f>SUM(H142:I146)</f>
        <v>5.6499999999999995E-2</v>
      </c>
      <c r="I147" s="102"/>
    </row>
    <row r="148" spans="1:10" ht="18" customHeight="1" x14ac:dyDescent="0.25">
      <c r="A148" s="29" t="s">
        <v>160</v>
      </c>
      <c r="B148" s="103" t="s">
        <v>161</v>
      </c>
      <c r="C148" s="103"/>
      <c r="D148" s="103"/>
      <c r="E148" s="103"/>
      <c r="F148" s="103"/>
      <c r="G148" s="103"/>
      <c r="H148" s="103"/>
      <c r="I148" s="103"/>
    </row>
    <row r="149" spans="1:10" ht="4.5" customHeight="1" x14ac:dyDescent="0.25">
      <c r="A149" s="72"/>
      <c r="B149" s="104"/>
      <c r="C149" s="104"/>
      <c r="D149" s="104"/>
      <c r="E149" s="104"/>
      <c r="F149" s="104"/>
      <c r="G149" s="104"/>
      <c r="H149" s="104"/>
      <c r="I149" s="104"/>
    </row>
    <row r="150" spans="1:10" ht="12" customHeight="1" x14ac:dyDescent="0.25">
      <c r="A150" s="96" t="s">
        <v>162</v>
      </c>
      <c r="B150" s="96"/>
      <c r="C150" s="96"/>
      <c r="D150" s="96"/>
      <c r="E150" s="96"/>
      <c r="F150" s="96"/>
      <c r="G150" s="96"/>
      <c r="H150" s="47">
        <f>H137</f>
        <v>0.13943661971830987</v>
      </c>
      <c r="I150" s="48">
        <f>I137</f>
        <v>578.26183107411555</v>
      </c>
    </row>
    <row r="151" spans="1:10" ht="4.5" customHeight="1" x14ac:dyDescent="0.25"/>
    <row r="152" spans="1:10" ht="11.25" customHeight="1" x14ac:dyDescent="0.25">
      <c r="A152" s="99" t="s">
        <v>163</v>
      </c>
      <c r="B152" s="99"/>
      <c r="C152" s="99"/>
      <c r="D152" s="99"/>
      <c r="E152" s="99"/>
      <c r="F152" s="99"/>
      <c r="G152" s="99"/>
      <c r="H152" s="99"/>
      <c r="I152" s="99"/>
    </row>
    <row r="153" spans="1:10" ht="11.25" customHeight="1" x14ac:dyDescent="0.25">
      <c r="A153" s="94" t="s">
        <v>33</v>
      </c>
      <c r="B153" s="94"/>
      <c r="C153" s="94"/>
      <c r="D153" s="94"/>
      <c r="E153" s="94"/>
      <c r="F153" s="94"/>
      <c r="G153" s="94"/>
      <c r="H153" s="94"/>
      <c r="I153" s="94"/>
    </row>
    <row r="154" spans="1:10" ht="15" customHeight="1" x14ac:dyDescent="0.25">
      <c r="A154" s="17">
        <v>1</v>
      </c>
      <c r="B154" s="95" t="s">
        <v>164</v>
      </c>
      <c r="C154" s="95"/>
      <c r="D154" s="95"/>
      <c r="E154" s="95"/>
      <c r="F154" s="95"/>
      <c r="G154" s="95"/>
      <c r="H154" s="23">
        <f>I154/$G$171</f>
        <v>0.43286118251148809</v>
      </c>
      <c r="I154" s="73">
        <f>I40</f>
        <v>2224.9520000000002</v>
      </c>
    </row>
    <row r="155" spans="1:10" ht="15" customHeight="1" x14ac:dyDescent="0.25">
      <c r="A155" s="17">
        <v>2</v>
      </c>
      <c r="B155" s="95" t="s">
        <v>165</v>
      </c>
      <c r="C155" s="95"/>
      <c r="D155" s="95"/>
      <c r="E155" s="95"/>
      <c r="F155" s="95"/>
      <c r="G155" s="95"/>
      <c r="H155" s="23">
        <f>I155/$G$171</f>
        <v>0.32531986213345487</v>
      </c>
      <c r="I155" s="73">
        <f>I51+I63+I70+I74</f>
        <v>1672.1783036628483</v>
      </c>
    </row>
    <row r="156" spans="1:10" ht="15" customHeight="1" x14ac:dyDescent="0.25">
      <c r="A156" s="17">
        <v>3</v>
      </c>
      <c r="B156" s="95" t="s">
        <v>166</v>
      </c>
      <c r="C156" s="95"/>
      <c r="D156" s="95"/>
      <c r="E156" s="95"/>
      <c r="F156" s="95"/>
      <c r="G156" s="95"/>
      <c r="H156" s="23">
        <f>I156/$G$171</f>
        <v>4.8637137173238795E-2</v>
      </c>
      <c r="I156" s="73">
        <f>I84</f>
        <v>250</v>
      </c>
    </row>
    <row r="157" spans="1:10" s="28" customFormat="1" ht="15" customHeight="1" x14ac:dyDescent="0.25">
      <c r="A157" s="96" t="s">
        <v>167</v>
      </c>
      <c r="B157" s="96"/>
      <c r="C157" s="96"/>
      <c r="D157" s="96"/>
      <c r="E157" s="96"/>
      <c r="F157" s="96"/>
      <c r="G157" s="96"/>
      <c r="H157" s="47">
        <f>H154+H155+H156</f>
        <v>0.80681818181818177</v>
      </c>
      <c r="I157" s="48">
        <f>SUM(I154:I156)</f>
        <v>4147.1303036628487</v>
      </c>
      <c r="J157" s="35"/>
    </row>
    <row r="158" spans="1:10" ht="4.5" customHeight="1" x14ac:dyDescent="0.25"/>
    <row r="159" spans="1:10" ht="11.25" customHeight="1" x14ac:dyDescent="0.25">
      <c r="A159" s="94" t="s">
        <v>106</v>
      </c>
      <c r="B159" s="94"/>
      <c r="C159" s="94"/>
      <c r="D159" s="94"/>
      <c r="E159" s="94"/>
      <c r="F159" s="94"/>
      <c r="G159" s="94"/>
      <c r="H159" s="94"/>
      <c r="I159" s="94"/>
    </row>
    <row r="160" spans="1:10" ht="15" customHeight="1" x14ac:dyDescent="0.25">
      <c r="A160" s="17">
        <v>1</v>
      </c>
      <c r="B160" s="95" t="s">
        <v>168</v>
      </c>
      <c r="C160" s="95"/>
      <c r="D160" s="95"/>
      <c r="E160" s="95"/>
      <c r="F160" s="95"/>
      <c r="G160" s="95"/>
      <c r="H160" s="23">
        <f>I160/$G$171</f>
        <v>0</v>
      </c>
      <c r="I160" s="24">
        <f>I108</f>
        <v>0</v>
      </c>
    </row>
    <row r="161" spans="1:11" ht="15" customHeight="1" x14ac:dyDescent="0.25">
      <c r="A161" s="17">
        <v>2</v>
      </c>
      <c r="B161" s="95" t="s">
        <v>169</v>
      </c>
      <c r="C161" s="95"/>
      <c r="D161" s="95"/>
      <c r="E161" s="95"/>
      <c r="F161" s="95"/>
      <c r="G161" s="95"/>
      <c r="H161" s="23">
        <f>I161/$G$171</f>
        <v>4.0340909090909094E-2</v>
      </c>
      <c r="I161" s="24">
        <f>I118</f>
        <v>207.35651518314245</v>
      </c>
    </row>
    <row r="162" spans="1:11" ht="15" customHeight="1" x14ac:dyDescent="0.25">
      <c r="A162" s="17">
        <v>3</v>
      </c>
      <c r="B162" s="95" t="s">
        <v>170</v>
      </c>
      <c r="C162" s="95"/>
      <c r="D162" s="95"/>
      <c r="E162" s="95"/>
      <c r="F162" s="95"/>
      <c r="G162" s="95"/>
      <c r="H162" s="23">
        <f>I162/$G$171</f>
        <v>4.0340909090909094E-2</v>
      </c>
      <c r="I162" s="24">
        <f>I122</f>
        <v>207.35651518314245</v>
      </c>
    </row>
    <row r="163" spans="1:11" ht="15" customHeight="1" x14ac:dyDescent="0.25">
      <c r="A163" s="96" t="s">
        <v>171</v>
      </c>
      <c r="B163" s="96"/>
      <c r="C163" s="96"/>
      <c r="D163" s="96"/>
      <c r="E163" s="96"/>
      <c r="F163" s="96"/>
      <c r="G163" s="96"/>
      <c r="H163" s="47">
        <f>H160+H161+H162</f>
        <v>8.0681818181818188E-2</v>
      </c>
      <c r="I163" s="48">
        <f>I160+I161+I162</f>
        <v>414.7130303662849</v>
      </c>
    </row>
    <row r="164" spans="1:11" ht="4.5" customHeight="1" x14ac:dyDescent="0.25"/>
    <row r="165" spans="1:11" ht="11.25" customHeight="1" x14ac:dyDescent="0.25">
      <c r="A165" s="94" t="s">
        <v>134</v>
      </c>
      <c r="B165" s="94"/>
      <c r="C165" s="94"/>
      <c r="D165" s="94"/>
      <c r="E165" s="94"/>
      <c r="F165" s="94"/>
      <c r="G165" s="94"/>
      <c r="H165" s="94"/>
      <c r="I165" s="94"/>
    </row>
    <row r="166" spans="1:11" ht="15" customHeight="1" x14ac:dyDescent="0.25">
      <c r="A166" s="17">
        <v>1</v>
      </c>
      <c r="B166" s="95" t="s">
        <v>172</v>
      </c>
      <c r="C166" s="95"/>
      <c r="D166" s="95"/>
      <c r="E166" s="95"/>
      <c r="F166" s="95"/>
      <c r="G166" s="95"/>
      <c r="H166" s="23">
        <f>I166/$G$171</f>
        <v>0.1125</v>
      </c>
      <c r="I166" s="24">
        <f>I137</f>
        <v>578.26183107411555</v>
      </c>
    </row>
    <row r="167" spans="1:11" ht="15" customHeight="1" x14ac:dyDescent="0.25">
      <c r="A167" s="96" t="s">
        <v>173</v>
      </c>
      <c r="B167" s="96"/>
      <c r="C167" s="96"/>
      <c r="D167" s="96"/>
      <c r="E167" s="96"/>
      <c r="F167" s="96"/>
      <c r="G167" s="96"/>
      <c r="H167" s="47">
        <f>H166</f>
        <v>0.1125</v>
      </c>
      <c r="I167" s="48">
        <f>I137</f>
        <v>578.26183107411555</v>
      </c>
      <c r="K167" s="41"/>
    </row>
    <row r="168" spans="1:11" ht="4.5" customHeight="1" x14ac:dyDescent="0.25"/>
    <row r="169" spans="1:11" ht="11.25" customHeight="1" x14ac:dyDescent="0.25">
      <c r="A169" s="97" t="s">
        <v>163</v>
      </c>
      <c r="B169" s="97"/>
      <c r="C169" s="97"/>
      <c r="D169" s="97"/>
      <c r="E169" s="97"/>
      <c r="F169" s="97"/>
      <c r="G169" s="97"/>
      <c r="H169" s="97"/>
      <c r="I169" s="97"/>
    </row>
    <row r="170" spans="1:11" ht="45" customHeight="1" x14ac:dyDescent="0.25">
      <c r="A170" s="98" t="s">
        <v>174</v>
      </c>
      <c r="B170" s="98"/>
      <c r="C170" s="98"/>
      <c r="D170" s="98"/>
      <c r="E170" s="98"/>
      <c r="F170" s="98"/>
      <c r="G170" s="74" t="s">
        <v>175</v>
      </c>
      <c r="H170" s="74" t="s">
        <v>176</v>
      </c>
      <c r="I170" s="74" t="s">
        <v>177</v>
      </c>
    </row>
    <row r="171" spans="1:11" ht="11.25" customHeight="1" x14ac:dyDescent="0.25">
      <c r="A171" s="92" t="str">
        <f>D5</f>
        <v>Motorista (auxiliar de remoção)</v>
      </c>
      <c r="B171" s="92"/>
      <c r="C171" s="92"/>
      <c r="D171" s="92"/>
      <c r="E171" s="92"/>
      <c r="F171" s="92"/>
      <c r="G171" s="75">
        <f>I157+I163+I167</f>
        <v>5140.1051651032494</v>
      </c>
      <c r="H171" s="74">
        <f>IF(D6="12x36",2,1)</f>
        <v>1</v>
      </c>
      <c r="I171" s="75">
        <f>G171*H171</f>
        <v>5140.1051651032494</v>
      </c>
    </row>
    <row r="172" spans="1:11" ht="11.25" x14ac:dyDescent="0.25">
      <c r="A172" s="92"/>
      <c r="B172" s="92"/>
      <c r="C172" s="92"/>
      <c r="D172" s="92"/>
      <c r="E172" s="92"/>
      <c r="F172" s="92"/>
      <c r="G172" s="74"/>
      <c r="H172" s="74"/>
      <c r="I172" s="75"/>
    </row>
    <row r="173" spans="1:11" s="28" customFormat="1" ht="12" customHeight="1" x14ac:dyDescent="0.25">
      <c r="A173" s="93" t="s">
        <v>178</v>
      </c>
      <c r="B173" s="93"/>
      <c r="C173" s="93"/>
      <c r="D173" s="93"/>
      <c r="E173" s="93"/>
      <c r="F173" s="93"/>
      <c r="G173" s="93"/>
      <c r="H173" s="93"/>
      <c r="I173" s="76">
        <f>I171</f>
        <v>5140.1051651032494</v>
      </c>
      <c r="J173" s="35"/>
    </row>
  </sheetData>
  <mergeCells count="171">
    <mergeCell ref="A172:F172"/>
    <mergeCell ref="A173:H173"/>
    <mergeCell ref="A165:I165"/>
    <mergeCell ref="B166:G166"/>
    <mergeCell ref="A167:G167"/>
    <mergeCell ref="A169:I169"/>
    <mergeCell ref="A170:F170"/>
    <mergeCell ref="A171:F171"/>
    <mergeCell ref="A157:G157"/>
    <mergeCell ref="A159:I159"/>
    <mergeCell ref="B160:G160"/>
    <mergeCell ref="B161:G161"/>
    <mergeCell ref="B162:G162"/>
    <mergeCell ref="A163:G163"/>
    <mergeCell ref="A150:G150"/>
    <mergeCell ref="A152:I152"/>
    <mergeCell ref="A153:I153"/>
    <mergeCell ref="B154:G154"/>
    <mergeCell ref="B155:G155"/>
    <mergeCell ref="B156:G156"/>
    <mergeCell ref="A146:A147"/>
    <mergeCell ref="B146:E147"/>
    <mergeCell ref="H146:I146"/>
    <mergeCell ref="H147:I147"/>
    <mergeCell ref="B148:I148"/>
    <mergeCell ref="B149:I149"/>
    <mergeCell ref="A143:B143"/>
    <mergeCell ref="H143:I143"/>
    <mergeCell ref="A144:B144"/>
    <mergeCell ref="H144:I144"/>
    <mergeCell ref="A145:B145"/>
    <mergeCell ref="H145:I145"/>
    <mergeCell ref="A140:I140"/>
    <mergeCell ref="A141:B141"/>
    <mergeCell ref="D141:E141"/>
    <mergeCell ref="H141:I141"/>
    <mergeCell ref="A142:B142"/>
    <mergeCell ref="D142:E142"/>
    <mergeCell ref="H142:I142"/>
    <mergeCell ref="B134:G134"/>
    <mergeCell ref="B135:G135"/>
    <mergeCell ref="B136:G136"/>
    <mergeCell ref="A137:G137"/>
    <mergeCell ref="B138:I138"/>
    <mergeCell ref="B139:I139"/>
    <mergeCell ref="A126:B126"/>
    <mergeCell ref="A128:G128"/>
    <mergeCell ref="A130:I130"/>
    <mergeCell ref="B131:G131"/>
    <mergeCell ref="B132:G132"/>
    <mergeCell ref="B133:G133"/>
    <mergeCell ref="A118:G118"/>
    <mergeCell ref="B120:G120"/>
    <mergeCell ref="B121:G121"/>
    <mergeCell ref="A122:G122"/>
    <mergeCell ref="A124:E124"/>
    <mergeCell ref="A125:B125"/>
    <mergeCell ref="A112:B112"/>
    <mergeCell ref="A113:B113"/>
    <mergeCell ref="B114:I114"/>
    <mergeCell ref="B115:G115"/>
    <mergeCell ref="B116:G116"/>
    <mergeCell ref="B117:G117"/>
    <mergeCell ref="B105:G105"/>
    <mergeCell ref="B106:G106"/>
    <mergeCell ref="B107:G107"/>
    <mergeCell ref="A108:G108"/>
    <mergeCell ref="B109:I109"/>
    <mergeCell ref="A111:E111"/>
    <mergeCell ref="A98:G98"/>
    <mergeCell ref="A100:I100"/>
    <mergeCell ref="B101:G101"/>
    <mergeCell ref="B102:G102"/>
    <mergeCell ref="B103:G103"/>
    <mergeCell ref="B104:G104"/>
    <mergeCell ref="A90:I90"/>
    <mergeCell ref="A91:B91"/>
    <mergeCell ref="A92:B92"/>
    <mergeCell ref="A94:I94"/>
    <mergeCell ref="A95:B95"/>
    <mergeCell ref="A96:B96"/>
    <mergeCell ref="B83:G83"/>
    <mergeCell ref="A84:G84"/>
    <mergeCell ref="B85:G85"/>
    <mergeCell ref="A86:I86"/>
    <mergeCell ref="A87:B87"/>
    <mergeCell ref="A88:B88"/>
    <mergeCell ref="A76:G76"/>
    <mergeCell ref="B78:G78"/>
    <mergeCell ref="B79:G79"/>
    <mergeCell ref="B80:G80"/>
    <mergeCell ref="B81:G81"/>
    <mergeCell ref="B82:G82"/>
    <mergeCell ref="B68:G68"/>
    <mergeCell ref="B69:G69"/>
    <mergeCell ref="A70:G70"/>
    <mergeCell ref="B72:G72"/>
    <mergeCell ref="B73:G73"/>
    <mergeCell ref="A74:G74"/>
    <mergeCell ref="B62:G62"/>
    <mergeCell ref="A63:G63"/>
    <mergeCell ref="B64:I64"/>
    <mergeCell ref="B65:I65"/>
    <mergeCell ref="B66:G66"/>
    <mergeCell ref="B67:G67"/>
    <mergeCell ref="B56:G56"/>
    <mergeCell ref="B57:G57"/>
    <mergeCell ref="B58:G58"/>
    <mergeCell ref="B59:G59"/>
    <mergeCell ref="B60:G60"/>
    <mergeCell ref="B61:G61"/>
    <mergeCell ref="B50:G50"/>
    <mergeCell ref="A51:G51"/>
    <mergeCell ref="A52:I52"/>
    <mergeCell ref="A53:I53"/>
    <mergeCell ref="B54:G54"/>
    <mergeCell ref="B55:G55"/>
    <mergeCell ref="B44:G44"/>
    <mergeCell ref="B45:G45"/>
    <mergeCell ref="B46:G46"/>
    <mergeCell ref="B47:G47"/>
    <mergeCell ref="B48:G48"/>
    <mergeCell ref="B49:G49"/>
    <mergeCell ref="B37:G37"/>
    <mergeCell ref="B38:G38"/>
    <mergeCell ref="B39:G39"/>
    <mergeCell ref="A40:G40"/>
    <mergeCell ref="B42:G42"/>
    <mergeCell ref="B43:G43"/>
    <mergeCell ref="B31:G31"/>
    <mergeCell ref="B32:G32"/>
    <mergeCell ref="B33:G33"/>
    <mergeCell ref="B34:G34"/>
    <mergeCell ref="B35:G35"/>
    <mergeCell ref="B36:G36"/>
    <mergeCell ref="A23:F23"/>
    <mergeCell ref="A24:F25"/>
    <mergeCell ref="A26:F26"/>
    <mergeCell ref="A27:F27"/>
    <mergeCell ref="A29:I29"/>
    <mergeCell ref="B30:G30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ageMargins left="0.511811024" right="0.511811024" top="0.78740157499999996" bottom="0.78740157499999996" header="0.31496062000000002" footer="0.3149606200000000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L173"/>
  <sheetViews>
    <sheetView view="pageBreakPreview" zoomScale="145" zoomScaleNormal="130" zoomScaleSheetLayoutView="145" zoomScalePageLayoutView="130" workbookViewId="0">
      <selection activeCell="I10" sqref="I10"/>
    </sheetView>
  </sheetViews>
  <sheetFormatPr defaultColWidth="9.140625" defaultRowHeight="11.25" x14ac:dyDescent="0.25"/>
  <cols>
    <col min="1" max="1" width="2.85546875" style="7" customWidth="1"/>
    <col min="2" max="4" width="11.28515625" style="7" customWidth="1"/>
    <col min="5" max="5" width="12.140625" style="7" customWidth="1"/>
    <col min="6" max="6" width="11.28515625" style="7" customWidth="1"/>
    <col min="7" max="7" width="18.85546875" style="7" customWidth="1"/>
    <col min="8" max="8" width="9.28515625" style="7" customWidth="1"/>
    <col min="9" max="9" width="11.7109375" style="7" customWidth="1"/>
    <col min="10" max="10" width="11.140625" style="8" customWidth="1"/>
    <col min="11" max="11" width="10" style="7" customWidth="1"/>
    <col min="12" max="12" width="9.140625" style="7"/>
    <col min="13" max="15" width="22.28515625" style="7" customWidth="1"/>
    <col min="16" max="16384" width="9.140625" style="7"/>
  </cols>
  <sheetData>
    <row r="1" spans="1:11" ht="27.75" customHeight="1" x14ac:dyDescent="0.25">
      <c r="A1" s="134" t="s">
        <v>0</v>
      </c>
      <c r="B1" s="134"/>
      <c r="C1" s="134"/>
      <c r="D1" s="134"/>
      <c r="E1" s="134"/>
      <c r="F1" s="134"/>
      <c r="G1" s="134"/>
      <c r="H1" s="134"/>
      <c r="I1" s="134"/>
      <c r="K1" s="9"/>
    </row>
    <row r="2" spans="1:11" ht="22.5" customHeight="1" x14ac:dyDescent="0.25">
      <c r="A2" s="134" t="s">
        <v>1</v>
      </c>
      <c r="B2" s="134"/>
      <c r="C2" s="135" t="s">
        <v>209</v>
      </c>
      <c r="D2" s="135"/>
      <c r="E2" s="136" t="s">
        <v>2</v>
      </c>
      <c r="F2" s="136"/>
      <c r="G2" s="136"/>
      <c r="H2" s="136"/>
      <c r="I2" s="136"/>
    </row>
    <row r="3" spans="1:11" ht="11.25" customHeight="1" x14ac:dyDescent="0.25">
      <c r="A3" s="134" t="s">
        <v>3</v>
      </c>
      <c r="B3" s="134"/>
      <c r="C3" s="10"/>
      <c r="D3" s="11"/>
      <c r="E3" s="12" t="s">
        <v>4</v>
      </c>
      <c r="F3" s="10"/>
      <c r="G3" s="11"/>
      <c r="H3" s="11"/>
      <c r="I3" s="11"/>
    </row>
    <row r="4" spans="1:11" ht="4.5" customHeight="1" x14ac:dyDescent="0.25"/>
    <row r="5" spans="1:11" ht="18.75" customHeight="1" x14ac:dyDescent="0.25">
      <c r="A5" s="120" t="s">
        <v>5</v>
      </c>
      <c r="B5" s="120"/>
      <c r="C5" s="120"/>
      <c r="D5" s="137" t="s">
        <v>228</v>
      </c>
      <c r="E5" s="137"/>
      <c r="F5" s="137"/>
      <c r="G5" s="138" t="str">
        <f>IF(D6="12x36","Regime de trabalho:","Quantidade de HORAS/MÊS")</f>
        <v>Quantidade de HORAS/MÊS</v>
      </c>
      <c r="H5" s="138"/>
      <c r="I5" s="139">
        <f>IF(D6="12x36",D6,5*D6)</f>
        <v>200</v>
      </c>
    </row>
    <row r="6" spans="1:11" ht="18.75" customHeight="1" x14ac:dyDescent="0.25">
      <c r="A6" s="120" t="str">
        <f>IF(D6="12x36","Regime de trabalho:","Regime de trabalho (horas semanais):")</f>
        <v>Regime de trabalho (horas semanais):</v>
      </c>
      <c r="B6" s="120"/>
      <c r="C6" s="120"/>
      <c r="D6" s="120">
        <v>40</v>
      </c>
      <c r="E6" s="120"/>
      <c r="F6" s="120"/>
      <c r="G6" s="138"/>
      <c r="H6" s="138"/>
      <c r="I6" s="139"/>
    </row>
    <row r="7" spans="1:11" ht="22.5" customHeight="1" x14ac:dyDescent="0.25">
      <c r="A7" s="120" t="s">
        <v>6</v>
      </c>
      <c r="B7" s="120"/>
      <c r="C7" s="120"/>
      <c r="D7" s="95" t="s">
        <v>226</v>
      </c>
      <c r="E7" s="95"/>
      <c r="F7" s="95"/>
      <c r="G7" s="131" t="s">
        <v>7</v>
      </c>
      <c r="H7" s="131"/>
      <c r="I7" s="133">
        <v>0.2</v>
      </c>
    </row>
    <row r="8" spans="1:11" ht="22.5" customHeight="1" x14ac:dyDescent="0.25">
      <c r="A8" s="120" t="s">
        <v>8</v>
      </c>
      <c r="B8" s="120"/>
      <c r="C8" s="120"/>
      <c r="D8" s="95" t="s">
        <v>226</v>
      </c>
      <c r="E8" s="95"/>
      <c r="F8" s="95"/>
      <c r="G8" s="131"/>
      <c r="H8" s="131"/>
      <c r="I8" s="133"/>
    </row>
    <row r="9" spans="1:11" ht="24.75" customHeight="1" x14ac:dyDescent="0.25">
      <c r="A9" s="120" t="s">
        <v>9</v>
      </c>
      <c r="B9" s="120"/>
      <c r="C9" s="120"/>
      <c r="D9" s="120" t="s">
        <v>211</v>
      </c>
      <c r="E9" s="120"/>
      <c r="F9" s="120"/>
      <c r="G9" s="131" t="s">
        <v>10</v>
      </c>
      <c r="H9" s="131"/>
      <c r="I9" s="3" t="s">
        <v>11</v>
      </c>
    </row>
    <row r="10" spans="1:11" ht="32.25" customHeight="1" x14ac:dyDescent="0.25">
      <c r="A10" s="132" t="s">
        <v>12</v>
      </c>
      <c r="B10" s="132"/>
      <c r="C10" s="132"/>
      <c r="D10" s="132"/>
      <c r="E10" s="132"/>
      <c r="F10" s="132"/>
      <c r="G10" s="4" t="s">
        <v>13</v>
      </c>
      <c r="H10" s="1">
        <v>220</v>
      </c>
      <c r="I10" s="13">
        <v>2013.31</v>
      </c>
    </row>
    <row r="11" spans="1:11" ht="11.25" customHeight="1" x14ac:dyDescent="0.25">
      <c r="A11" s="110" t="s">
        <v>14</v>
      </c>
      <c r="B11" s="110"/>
      <c r="C11" s="110"/>
      <c r="D11" s="110"/>
      <c r="E11" s="110"/>
      <c r="F11" s="110"/>
      <c r="G11" s="1" t="str">
        <f>D9</f>
        <v>Araricá/RS</v>
      </c>
      <c r="H11" s="1" t="s">
        <v>15</v>
      </c>
      <c r="I11" s="14">
        <v>0.02</v>
      </c>
    </row>
    <row r="12" spans="1:11" ht="15" customHeight="1" x14ac:dyDescent="0.25">
      <c r="A12" s="110" t="s">
        <v>16</v>
      </c>
      <c r="B12" s="110"/>
      <c r="C12" s="110"/>
      <c r="D12" s="110"/>
      <c r="E12" s="110"/>
      <c r="F12" s="110"/>
      <c r="G12" s="129" t="s">
        <v>17</v>
      </c>
      <c r="H12" s="1" t="s">
        <v>18</v>
      </c>
      <c r="I12" s="13">
        <v>0</v>
      </c>
    </row>
    <row r="13" spans="1:11" x14ac:dyDescent="0.25">
      <c r="A13" s="110"/>
      <c r="B13" s="110"/>
      <c r="C13" s="110"/>
      <c r="D13" s="110"/>
      <c r="E13" s="110"/>
      <c r="F13" s="110"/>
      <c r="G13" s="129"/>
      <c r="H13" s="1" t="s">
        <v>19</v>
      </c>
      <c r="I13" s="15">
        <v>22</v>
      </c>
    </row>
    <row r="14" spans="1:11" x14ac:dyDescent="0.25">
      <c r="A14" s="110"/>
      <c r="B14" s="110"/>
      <c r="C14" s="110"/>
      <c r="D14" s="110"/>
      <c r="E14" s="110"/>
      <c r="F14" s="110"/>
      <c r="G14" s="129"/>
      <c r="H14" s="1" t="s">
        <v>20</v>
      </c>
      <c r="I14" s="3">
        <v>0</v>
      </c>
    </row>
    <row r="15" spans="1:11" ht="11.25" customHeight="1" x14ac:dyDescent="0.25">
      <c r="A15" s="110" t="s">
        <v>21</v>
      </c>
      <c r="B15" s="110"/>
      <c r="C15" s="110"/>
      <c r="D15" s="110"/>
      <c r="E15" s="110"/>
      <c r="F15" s="110"/>
      <c r="G15" s="129" t="s">
        <v>17</v>
      </c>
      <c r="H15" s="1" t="s">
        <v>18</v>
      </c>
      <c r="I15" s="13">
        <v>23.68</v>
      </c>
    </row>
    <row r="16" spans="1:11" ht="11.25" customHeight="1" x14ac:dyDescent="0.25">
      <c r="A16" s="110"/>
      <c r="B16" s="110"/>
      <c r="C16" s="110"/>
      <c r="D16" s="110"/>
      <c r="E16" s="110"/>
      <c r="F16" s="110"/>
      <c r="G16" s="129"/>
      <c r="H16" s="1" t="s">
        <v>19</v>
      </c>
      <c r="I16" s="15">
        <v>22</v>
      </c>
    </row>
    <row r="17" spans="1:9" x14ac:dyDescent="0.25">
      <c r="A17" s="110"/>
      <c r="B17" s="110"/>
      <c r="C17" s="110"/>
      <c r="D17" s="110"/>
      <c r="E17" s="110"/>
      <c r="F17" s="110"/>
      <c r="G17" s="129"/>
      <c r="H17" s="1" t="s">
        <v>20</v>
      </c>
      <c r="I17" s="3">
        <v>0.19</v>
      </c>
    </row>
    <row r="18" spans="1:9" ht="11.25" customHeight="1" x14ac:dyDescent="0.25">
      <c r="A18" s="110" t="s">
        <v>223</v>
      </c>
      <c r="B18" s="110"/>
      <c r="C18" s="110"/>
      <c r="D18" s="110"/>
      <c r="E18" s="110"/>
      <c r="F18" s="110"/>
      <c r="G18" s="129" t="s">
        <v>17</v>
      </c>
      <c r="H18" s="1" t="s">
        <v>18</v>
      </c>
      <c r="I18" s="13">
        <v>0</v>
      </c>
    </row>
    <row r="19" spans="1:9" x14ac:dyDescent="0.25">
      <c r="A19" s="110"/>
      <c r="B19" s="110"/>
      <c r="C19" s="110"/>
      <c r="D19" s="110"/>
      <c r="E19" s="110"/>
      <c r="F19" s="110"/>
      <c r="G19" s="129"/>
      <c r="H19" s="1" t="s">
        <v>191</v>
      </c>
      <c r="I19" s="15">
        <v>1</v>
      </c>
    </row>
    <row r="20" spans="1:9" x14ac:dyDescent="0.25">
      <c r="A20" s="110"/>
      <c r="B20" s="110"/>
      <c r="C20" s="110"/>
      <c r="D20" s="110"/>
      <c r="E20" s="110"/>
      <c r="F20" s="110"/>
      <c r="G20" s="129"/>
      <c r="H20" s="1" t="s">
        <v>20</v>
      </c>
      <c r="I20" s="3">
        <v>0</v>
      </c>
    </row>
    <row r="21" spans="1:9" ht="36" customHeight="1" x14ac:dyDescent="0.25">
      <c r="A21" s="130" t="s">
        <v>186</v>
      </c>
      <c r="B21" s="130"/>
      <c r="C21" s="130"/>
      <c r="D21" s="130"/>
      <c r="E21" s="130"/>
      <c r="F21" s="130"/>
      <c r="G21" s="5" t="s">
        <v>17</v>
      </c>
      <c r="H21" s="5" t="s">
        <v>23</v>
      </c>
      <c r="I21" s="16"/>
    </row>
    <row r="22" spans="1:9" ht="22.5" customHeight="1" x14ac:dyDescent="0.25">
      <c r="A22" s="109" t="s">
        <v>213</v>
      </c>
      <c r="B22" s="109"/>
      <c r="C22" s="109"/>
      <c r="D22" s="109"/>
      <c r="E22" s="109"/>
      <c r="F22" s="109"/>
      <c r="G22" s="5"/>
      <c r="H22" s="5" t="s">
        <v>25</v>
      </c>
      <c r="I22" s="18" t="s">
        <v>11</v>
      </c>
    </row>
    <row r="23" spans="1:9" ht="34.5" customHeight="1" x14ac:dyDescent="0.25">
      <c r="A23" s="109" t="s">
        <v>26</v>
      </c>
      <c r="B23" s="109"/>
      <c r="C23" s="109"/>
      <c r="D23" s="109"/>
      <c r="E23" s="109"/>
      <c r="F23" s="109"/>
      <c r="G23" s="1" t="s">
        <v>214</v>
      </c>
      <c r="H23" s="1" t="s">
        <v>27</v>
      </c>
      <c r="I23" s="13">
        <v>1613.1</v>
      </c>
    </row>
    <row r="24" spans="1:9" ht="15" customHeight="1" x14ac:dyDescent="0.25">
      <c r="A24" s="109" t="s">
        <v>28</v>
      </c>
      <c r="B24" s="109"/>
      <c r="C24" s="109"/>
      <c r="D24" s="109"/>
      <c r="E24" s="109"/>
      <c r="F24" s="109"/>
      <c r="G24" s="5"/>
      <c r="H24" s="19" t="s">
        <v>29</v>
      </c>
      <c r="I24" s="20" t="s">
        <v>11</v>
      </c>
    </row>
    <row r="25" spans="1:9" ht="15" customHeight="1" x14ac:dyDescent="0.25">
      <c r="A25" s="109"/>
      <c r="B25" s="109"/>
      <c r="C25" s="109"/>
      <c r="D25" s="109"/>
      <c r="E25" s="109"/>
      <c r="F25" s="109"/>
      <c r="G25" s="5"/>
      <c r="H25" s="21" t="s">
        <v>30</v>
      </c>
      <c r="I25" s="3" t="s">
        <v>11</v>
      </c>
    </row>
    <row r="26" spans="1:9" ht="26.25" customHeight="1" x14ac:dyDescent="0.25">
      <c r="A26" s="109" t="s">
        <v>31</v>
      </c>
      <c r="B26" s="109"/>
      <c r="C26" s="109"/>
      <c r="D26" s="109"/>
      <c r="E26" s="109"/>
      <c r="F26" s="109"/>
      <c r="G26" s="5"/>
      <c r="H26" s="1" t="s">
        <v>29</v>
      </c>
      <c r="I26" s="20" t="s">
        <v>11</v>
      </c>
    </row>
    <row r="27" spans="1:9" ht="35.25" customHeight="1" x14ac:dyDescent="0.25">
      <c r="A27" s="109" t="s">
        <v>32</v>
      </c>
      <c r="B27" s="109"/>
      <c r="C27" s="109"/>
      <c r="D27" s="109"/>
      <c r="E27" s="109"/>
      <c r="F27" s="109"/>
      <c r="G27" s="1"/>
      <c r="H27" s="4" t="s">
        <v>25</v>
      </c>
      <c r="I27" s="3">
        <v>0.1</v>
      </c>
    </row>
    <row r="28" spans="1:9" ht="4.5" customHeight="1" x14ac:dyDescent="0.25"/>
    <row r="29" spans="1:9" ht="17.25" customHeight="1" x14ac:dyDescent="0.25">
      <c r="A29" s="94" t="s">
        <v>33</v>
      </c>
      <c r="B29" s="94"/>
      <c r="C29" s="94"/>
      <c r="D29" s="94"/>
      <c r="E29" s="94"/>
      <c r="F29" s="94"/>
      <c r="G29" s="94"/>
      <c r="H29" s="94"/>
      <c r="I29" s="94"/>
    </row>
    <row r="30" spans="1:9" ht="33.75" customHeight="1" x14ac:dyDescent="0.25">
      <c r="A30" s="22" t="s">
        <v>34</v>
      </c>
      <c r="B30" s="116" t="s">
        <v>35</v>
      </c>
      <c r="C30" s="116"/>
      <c r="D30" s="116"/>
      <c r="E30" s="116"/>
      <c r="F30" s="116"/>
      <c r="G30" s="116"/>
      <c r="H30" s="22" t="s">
        <v>36</v>
      </c>
      <c r="I30" s="22" t="s">
        <v>37</v>
      </c>
    </row>
    <row r="31" spans="1:9" ht="15" customHeight="1" x14ac:dyDescent="0.25">
      <c r="A31" s="17">
        <v>1</v>
      </c>
      <c r="B31" s="95" t="s">
        <v>38</v>
      </c>
      <c r="C31" s="95"/>
      <c r="D31" s="95"/>
      <c r="E31" s="95"/>
      <c r="F31" s="95"/>
      <c r="G31" s="95"/>
      <c r="H31" s="23">
        <f t="shared" ref="H31:H39" si="0">I31/$I$40</f>
        <v>0.85014644082912194</v>
      </c>
      <c r="I31" s="24">
        <f>IF(D6="12x36",I10,I10/H10*I5)</f>
        <v>1830.2818181818182</v>
      </c>
    </row>
    <row r="32" spans="1:9" ht="15" customHeight="1" x14ac:dyDescent="0.25">
      <c r="A32" s="17">
        <f t="shared" ref="A32:A39" si="1">A31+1</f>
        <v>2</v>
      </c>
      <c r="B32" s="95" t="s">
        <v>39</v>
      </c>
      <c r="C32" s="95"/>
      <c r="D32" s="95"/>
      <c r="E32" s="95"/>
      <c r="F32" s="95"/>
      <c r="G32" s="95"/>
      <c r="H32" s="23">
        <f t="shared" si="0"/>
        <v>0</v>
      </c>
      <c r="I32" s="24">
        <f>IF(I9=30%,I31*I9,0)</f>
        <v>0</v>
      </c>
    </row>
    <row r="33" spans="1:10" ht="15" customHeight="1" x14ac:dyDescent="0.25">
      <c r="A33" s="17">
        <f t="shared" si="1"/>
        <v>3</v>
      </c>
      <c r="B33" s="95" t="s">
        <v>40</v>
      </c>
      <c r="C33" s="95"/>
      <c r="D33" s="95"/>
      <c r="E33" s="95"/>
      <c r="F33" s="95"/>
      <c r="G33" s="95"/>
      <c r="H33" s="23">
        <f t="shared" si="0"/>
        <v>0</v>
      </c>
      <c r="I33" s="24">
        <f>IF(I7=10%,I23*I7,0)</f>
        <v>0</v>
      </c>
    </row>
    <row r="34" spans="1:10" ht="15" customHeight="1" x14ac:dyDescent="0.25">
      <c r="A34" s="17">
        <f t="shared" si="1"/>
        <v>4</v>
      </c>
      <c r="B34" s="95" t="s">
        <v>41</v>
      </c>
      <c r="C34" s="95"/>
      <c r="D34" s="95"/>
      <c r="E34" s="95"/>
      <c r="F34" s="95"/>
      <c r="G34" s="95"/>
      <c r="H34" s="23">
        <f t="shared" si="0"/>
        <v>0.14985355917087803</v>
      </c>
      <c r="I34" s="24">
        <f>IF(I7=20%,I23*I7,0)</f>
        <v>322.62</v>
      </c>
    </row>
    <row r="35" spans="1:10" ht="15" customHeight="1" x14ac:dyDescent="0.25">
      <c r="A35" s="17">
        <f t="shared" si="1"/>
        <v>5</v>
      </c>
      <c r="B35" s="95" t="s">
        <v>42</v>
      </c>
      <c r="C35" s="95"/>
      <c r="D35" s="95"/>
      <c r="E35" s="95"/>
      <c r="F35" s="95"/>
      <c r="G35" s="95"/>
      <c r="H35" s="23">
        <f t="shared" si="0"/>
        <v>0</v>
      </c>
      <c r="I35" s="24">
        <f>IF(I7=40%,I23*I7,0)</f>
        <v>0</v>
      </c>
    </row>
    <row r="36" spans="1:10" ht="15" customHeight="1" x14ac:dyDescent="0.25">
      <c r="A36" s="17">
        <f t="shared" si="1"/>
        <v>6</v>
      </c>
      <c r="B36" s="95" t="s">
        <v>184</v>
      </c>
      <c r="C36" s="95"/>
      <c r="D36" s="95"/>
      <c r="E36" s="95"/>
      <c r="F36" s="95"/>
      <c r="G36" s="95"/>
      <c r="H36" s="23">
        <f t="shared" si="0"/>
        <v>0</v>
      </c>
      <c r="I36" s="24">
        <f>IF(I22="Não aplicável",0,I31*I22)</f>
        <v>0</v>
      </c>
    </row>
    <row r="37" spans="1:10" ht="15" customHeight="1" x14ac:dyDescent="0.25">
      <c r="A37" s="17">
        <f t="shared" si="1"/>
        <v>7</v>
      </c>
      <c r="B37" s="95" t="s">
        <v>43</v>
      </c>
      <c r="C37" s="95"/>
      <c r="D37" s="95"/>
      <c r="E37" s="95"/>
      <c r="F37" s="95"/>
      <c r="G37" s="95"/>
      <c r="H37" s="23">
        <f t="shared" si="0"/>
        <v>0</v>
      </c>
      <c r="I37" s="24">
        <f>IF(I24="Não aplicável",0,(I31+I32+I33+I34+I35+I36+I39)/I5*I24*(1+I25))</f>
        <v>0</v>
      </c>
    </row>
    <row r="38" spans="1:10" ht="23.25" customHeight="1" x14ac:dyDescent="0.25">
      <c r="A38" s="17">
        <f t="shared" si="1"/>
        <v>8</v>
      </c>
      <c r="B38" s="95" t="s">
        <v>44</v>
      </c>
      <c r="C38" s="95"/>
      <c r="D38" s="95"/>
      <c r="E38" s="95"/>
      <c r="F38" s="95"/>
      <c r="G38" s="95"/>
      <c r="H38" s="23">
        <f t="shared" si="0"/>
        <v>0</v>
      </c>
      <c r="I38" s="24">
        <f>IF(I24="Não aplicável",0,I24/I13*5*(I10/H10*(1+I25)))</f>
        <v>0</v>
      </c>
    </row>
    <row r="39" spans="1:10" ht="15" customHeight="1" x14ac:dyDescent="0.25">
      <c r="A39" s="17">
        <f t="shared" si="1"/>
        <v>9</v>
      </c>
      <c r="B39" s="128" t="str">
        <f>IF(D6="12x36","Para postos 12x36 os feriados são considerados compensados, conforme parágrafo único, Art. 59-A da CLT","Outros")</f>
        <v>Outros</v>
      </c>
      <c r="C39" s="128"/>
      <c r="D39" s="128"/>
      <c r="E39" s="128"/>
      <c r="F39" s="128"/>
      <c r="G39" s="128"/>
      <c r="H39" s="23">
        <f t="shared" si="0"/>
        <v>0</v>
      </c>
      <c r="I39" s="24">
        <v>0</v>
      </c>
    </row>
    <row r="40" spans="1:10" s="28" customFormat="1" ht="15" customHeight="1" x14ac:dyDescent="0.25">
      <c r="A40" s="113" t="s">
        <v>45</v>
      </c>
      <c r="B40" s="113"/>
      <c r="C40" s="113"/>
      <c r="D40" s="113"/>
      <c r="E40" s="113"/>
      <c r="F40" s="113"/>
      <c r="G40" s="113"/>
      <c r="H40" s="25">
        <f>SUM(H31:H39)</f>
        <v>1</v>
      </c>
      <c r="I40" s="26">
        <f>SUM(I31:I39)</f>
        <v>2152.9018181818183</v>
      </c>
      <c r="J40" s="27"/>
    </row>
    <row r="41" spans="1:10" ht="4.5" customHeight="1" x14ac:dyDescent="0.25"/>
    <row r="42" spans="1:10" ht="33.75" customHeight="1" x14ac:dyDescent="0.25">
      <c r="A42" s="22" t="s">
        <v>46</v>
      </c>
      <c r="B42" s="116" t="s">
        <v>47</v>
      </c>
      <c r="C42" s="116"/>
      <c r="D42" s="116"/>
      <c r="E42" s="116"/>
      <c r="F42" s="116"/>
      <c r="G42" s="116"/>
      <c r="H42" s="22" t="s">
        <v>36</v>
      </c>
      <c r="I42" s="22" t="s">
        <v>37</v>
      </c>
    </row>
    <row r="43" spans="1:10" ht="15" customHeight="1" x14ac:dyDescent="0.25">
      <c r="A43" s="17">
        <v>1</v>
      </c>
      <c r="B43" s="95" t="s">
        <v>48</v>
      </c>
      <c r="C43" s="95"/>
      <c r="D43" s="95"/>
      <c r="E43" s="95"/>
      <c r="F43" s="95"/>
      <c r="G43" s="95"/>
      <c r="H43" s="23">
        <v>0.2</v>
      </c>
      <c r="I43" s="24">
        <f t="shared" ref="I43:I50" si="2">$I$40*H43</f>
        <v>430.5803636363637</v>
      </c>
    </row>
    <row r="44" spans="1:10" ht="15" customHeight="1" x14ac:dyDescent="0.25">
      <c r="A44" s="17">
        <v>2</v>
      </c>
      <c r="B44" s="95" t="s">
        <v>49</v>
      </c>
      <c r="C44" s="95"/>
      <c r="D44" s="95"/>
      <c r="E44" s="95"/>
      <c r="F44" s="95"/>
      <c r="G44" s="95"/>
      <c r="H44" s="23">
        <v>1.4999999999999999E-2</v>
      </c>
      <c r="I44" s="24">
        <f t="shared" si="2"/>
        <v>32.293527272727275</v>
      </c>
    </row>
    <row r="45" spans="1:10" ht="15" customHeight="1" x14ac:dyDescent="0.25">
      <c r="A45" s="17">
        <v>3</v>
      </c>
      <c r="B45" s="95" t="s">
        <v>50</v>
      </c>
      <c r="C45" s="95"/>
      <c r="D45" s="95"/>
      <c r="E45" s="95"/>
      <c r="F45" s="95"/>
      <c r="G45" s="95"/>
      <c r="H45" s="23">
        <v>0.01</v>
      </c>
      <c r="I45" s="24">
        <f t="shared" si="2"/>
        <v>21.529018181818184</v>
      </c>
    </row>
    <row r="46" spans="1:10" ht="15" customHeight="1" x14ac:dyDescent="0.25">
      <c r="A46" s="17">
        <v>4</v>
      </c>
      <c r="B46" s="95" t="s">
        <v>51</v>
      </c>
      <c r="C46" s="95"/>
      <c r="D46" s="95"/>
      <c r="E46" s="95"/>
      <c r="F46" s="95"/>
      <c r="G46" s="95"/>
      <c r="H46" s="23">
        <v>2E-3</v>
      </c>
      <c r="I46" s="24">
        <f t="shared" si="2"/>
        <v>4.3058036363636365</v>
      </c>
    </row>
    <row r="47" spans="1:10" ht="15" customHeight="1" x14ac:dyDescent="0.25">
      <c r="A47" s="17">
        <v>5</v>
      </c>
      <c r="B47" s="95" t="s">
        <v>52</v>
      </c>
      <c r="C47" s="95"/>
      <c r="D47" s="95"/>
      <c r="E47" s="95"/>
      <c r="F47" s="95"/>
      <c r="G47" s="95"/>
      <c r="H47" s="23">
        <v>2.5000000000000001E-2</v>
      </c>
      <c r="I47" s="24">
        <f t="shared" si="2"/>
        <v>53.822545454545462</v>
      </c>
    </row>
    <row r="48" spans="1:10" ht="15" customHeight="1" x14ac:dyDescent="0.25">
      <c r="A48" s="17">
        <v>6</v>
      </c>
      <c r="B48" s="95" t="s">
        <v>53</v>
      </c>
      <c r="C48" s="95"/>
      <c r="D48" s="95"/>
      <c r="E48" s="95"/>
      <c r="F48" s="95"/>
      <c r="G48" s="95"/>
      <c r="H48" s="23">
        <v>0.08</v>
      </c>
      <c r="I48" s="24">
        <f t="shared" si="2"/>
        <v>172.23214545454547</v>
      </c>
    </row>
    <row r="49" spans="1:10" ht="15" customHeight="1" x14ac:dyDescent="0.25">
      <c r="A49" s="17">
        <v>7</v>
      </c>
      <c r="B49" s="95" t="s">
        <v>54</v>
      </c>
      <c r="C49" s="95"/>
      <c r="D49" s="95"/>
      <c r="E49" s="95"/>
      <c r="F49" s="95"/>
      <c r="G49" s="95"/>
      <c r="H49" s="23">
        <v>0.03</v>
      </c>
      <c r="I49" s="24">
        <f t="shared" si="2"/>
        <v>64.587054545454549</v>
      </c>
    </row>
    <row r="50" spans="1:10" ht="15" customHeight="1" x14ac:dyDescent="0.25">
      <c r="A50" s="17">
        <v>8</v>
      </c>
      <c r="B50" s="95" t="s">
        <v>55</v>
      </c>
      <c r="C50" s="95"/>
      <c r="D50" s="95"/>
      <c r="E50" s="95"/>
      <c r="F50" s="95"/>
      <c r="G50" s="95"/>
      <c r="H50" s="23">
        <v>6.0000000000000001E-3</v>
      </c>
      <c r="I50" s="24">
        <f t="shared" si="2"/>
        <v>12.917410909090909</v>
      </c>
    </row>
    <row r="51" spans="1:10" s="28" customFormat="1" ht="15" customHeight="1" x14ac:dyDescent="0.25">
      <c r="A51" s="113" t="s">
        <v>56</v>
      </c>
      <c r="B51" s="113"/>
      <c r="C51" s="113"/>
      <c r="D51" s="113"/>
      <c r="E51" s="113"/>
      <c r="F51" s="113"/>
      <c r="G51" s="113"/>
      <c r="H51" s="25">
        <f>SUM(H43:H50)</f>
        <v>0.3680000000000001</v>
      </c>
      <c r="I51" s="26">
        <f>SUM(I43:I50)</f>
        <v>792.26786909090913</v>
      </c>
      <c r="J51" s="27"/>
    </row>
    <row r="52" spans="1:10" ht="15" customHeight="1" x14ac:dyDescent="0.25">
      <c r="A52" s="123" t="s">
        <v>57</v>
      </c>
      <c r="B52" s="123"/>
      <c r="C52" s="123"/>
      <c r="D52" s="123"/>
      <c r="E52" s="123"/>
      <c r="F52" s="123"/>
      <c r="G52" s="123"/>
      <c r="H52" s="123"/>
      <c r="I52" s="123"/>
    </row>
    <row r="53" spans="1:10" ht="30.75" customHeight="1" x14ac:dyDescent="0.25">
      <c r="A53" s="127" t="s">
        <v>58</v>
      </c>
      <c r="B53" s="127"/>
      <c r="C53" s="127"/>
      <c r="D53" s="127"/>
      <c r="E53" s="127"/>
      <c r="F53" s="127"/>
      <c r="G53" s="127"/>
      <c r="H53" s="127"/>
      <c r="I53" s="127"/>
    </row>
    <row r="54" spans="1:10" ht="33.75" customHeight="1" x14ac:dyDescent="0.25">
      <c r="A54" s="22" t="s">
        <v>59</v>
      </c>
      <c r="B54" s="116" t="s">
        <v>60</v>
      </c>
      <c r="C54" s="116"/>
      <c r="D54" s="116"/>
      <c r="E54" s="116"/>
      <c r="F54" s="116"/>
      <c r="G54" s="116"/>
      <c r="H54" s="22" t="s">
        <v>36</v>
      </c>
      <c r="I54" s="22" t="s">
        <v>37</v>
      </c>
    </row>
    <row r="55" spans="1:10" ht="15" customHeight="1" x14ac:dyDescent="0.25">
      <c r="A55" s="17">
        <v>1</v>
      </c>
      <c r="B55" s="95" t="s">
        <v>61</v>
      </c>
      <c r="C55" s="95"/>
      <c r="D55" s="95"/>
      <c r="E55" s="95"/>
      <c r="F55" s="95"/>
      <c r="G55" s="95"/>
      <c r="H55" s="23">
        <v>0.119314</v>
      </c>
      <c r="I55" s="24">
        <f t="shared" ref="I55:I62" si="3">$I$40*H55</f>
        <v>256.87132753454546</v>
      </c>
    </row>
    <row r="56" spans="1:10" ht="15" customHeight="1" x14ac:dyDescent="0.25">
      <c r="A56" s="17">
        <v>2</v>
      </c>
      <c r="B56" s="95" t="s">
        <v>62</v>
      </c>
      <c r="C56" s="95"/>
      <c r="D56" s="95"/>
      <c r="E56" s="95"/>
      <c r="F56" s="95"/>
      <c r="G56" s="95"/>
      <c r="H56" s="23">
        <v>2.0479000000000001E-2</v>
      </c>
      <c r="I56" s="24">
        <f t="shared" si="3"/>
        <v>44.08927633454546</v>
      </c>
    </row>
    <row r="57" spans="1:10" ht="15" customHeight="1" x14ac:dyDescent="0.25">
      <c r="A57" s="17">
        <v>3</v>
      </c>
      <c r="B57" s="95" t="s">
        <v>63</v>
      </c>
      <c r="C57" s="95"/>
      <c r="D57" s="95"/>
      <c r="E57" s="95"/>
      <c r="F57" s="95"/>
      <c r="G57" s="95"/>
      <c r="H57" s="23">
        <v>1.2123E-2</v>
      </c>
      <c r="I57" s="24">
        <f t="shared" si="3"/>
        <v>26.099628741818183</v>
      </c>
    </row>
    <row r="58" spans="1:10" ht="15" customHeight="1" x14ac:dyDescent="0.25">
      <c r="A58" s="17">
        <v>4</v>
      </c>
      <c r="B58" s="95" t="s">
        <v>64</v>
      </c>
      <c r="C58" s="95"/>
      <c r="D58" s="95"/>
      <c r="E58" s="95"/>
      <c r="F58" s="95"/>
      <c r="G58" s="95"/>
      <c r="H58" s="23">
        <v>1.1436E-2</v>
      </c>
      <c r="I58" s="24">
        <f t="shared" si="3"/>
        <v>24.620585192727273</v>
      </c>
    </row>
    <row r="59" spans="1:10" ht="15" customHeight="1" x14ac:dyDescent="0.25">
      <c r="A59" s="17">
        <v>5</v>
      </c>
      <c r="B59" s="95" t="s">
        <v>65</v>
      </c>
      <c r="C59" s="95"/>
      <c r="D59" s="95"/>
      <c r="E59" s="95"/>
      <c r="F59" s="95"/>
      <c r="G59" s="95"/>
      <c r="H59" s="23">
        <v>1.74E-4</v>
      </c>
      <c r="I59" s="24">
        <f t="shared" si="3"/>
        <v>0.37460491636363641</v>
      </c>
    </row>
    <row r="60" spans="1:10" ht="15" customHeight="1" x14ac:dyDescent="0.25">
      <c r="A60" s="17">
        <v>6</v>
      </c>
      <c r="B60" s="95" t="s">
        <v>66</v>
      </c>
      <c r="C60" s="95"/>
      <c r="D60" s="95"/>
      <c r="E60" s="95"/>
      <c r="F60" s="95"/>
      <c r="G60" s="95"/>
      <c r="H60" s="23">
        <v>4.4200000000000001E-4</v>
      </c>
      <c r="I60" s="24">
        <f t="shared" si="3"/>
        <v>0.95158260363636371</v>
      </c>
    </row>
    <row r="61" spans="1:10" ht="15" customHeight="1" x14ac:dyDescent="0.25">
      <c r="A61" s="17">
        <v>7</v>
      </c>
      <c r="B61" s="95" t="s">
        <v>67</v>
      </c>
      <c r="C61" s="95"/>
      <c r="D61" s="95"/>
      <c r="E61" s="95"/>
      <c r="F61" s="95"/>
      <c r="G61" s="95"/>
      <c r="H61" s="23">
        <v>1.85E-4</v>
      </c>
      <c r="I61" s="24">
        <f t="shared" si="3"/>
        <v>0.39828683636363638</v>
      </c>
    </row>
    <row r="62" spans="1:10" ht="15" customHeight="1" x14ac:dyDescent="0.25">
      <c r="A62" s="17">
        <v>8</v>
      </c>
      <c r="B62" s="95" t="s">
        <v>68</v>
      </c>
      <c r="C62" s="95"/>
      <c r="D62" s="95"/>
      <c r="E62" s="95"/>
      <c r="F62" s="95"/>
      <c r="G62" s="95"/>
      <c r="H62" s="23">
        <v>9.0789999999999996E-2</v>
      </c>
      <c r="I62" s="24">
        <f t="shared" si="3"/>
        <v>195.46195607272728</v>
      </c>
    </row>
    <row r="63" spans="1:10" s="28" customFormat="1" ht="15" customHeight="1" x14ac:dyDescent="0.25">
      <c r="A63" s="113" t="s">
        <v>69</v>
      </c>
      <c r="B63" s="113"/>
      <c r="C63" s="113"/>
      <c r="D63" s="113"/>
      <c r="E63" s="113"/>
      <c r="F63" s="113"/>
      <c r="G63" s="113"/>
      <c r="H63" s="25">
        <f>SUM(H55:H62)</f>
        <v>0.25494299999999998</v>
      </c>
      <c r="I63" s="26">
        <f>SUM(I55:I62)</f>
        <v>548.86724823272732</v>
      </c>
      <c r="J63" s="27"/>
    </row>
    <row r="64" spans="1:10" ht="11.25" customHeight="1" x14ac:dyDescent="0.25">
      <c r="A64" s="29" t="s">
        <v>70</v>
      </c>
      <c r="B64" s="114" t="s">
        <v>71</v>
      </c>
      <c r="C64" s="114"/>
      <c r="D64" s="114"/>
      <c r="E64" s="114"/>
      <c r="F64" s="114"/>
      <c r="G64" s="114"/>
      <c r="H64" s="114"/>
      <c r="I64" s="114"/>
    </row>
    <row r="65" spans="1:11" ht="15" customHeight="1" x14ac:dyDescent="0.25">
      <c r="A65" s="29" t="s">
        <v>72</v>
      </c>
      <c r="B65" s="126" t="s">
        <v>73</v>
      </c>
      <c r="C65" s="126"/>
      <c r="D65" s="126"/>
      <c r="E65" s="126"/>
      <c r="F65" s="126"/>
      <c r="G65" s="126"/>
      <c r="H65" s="126"/>
      <c r="I65" s="126"/>
    </row>
    <row r="66" spans="1:11" ht="33.75" customHeight="1" x14ac:dyDescent="0.25">
      <c r="A66" s="22" t="s">
        <v>74</v>
      </c>
      <c r="B66" s="116" t="s">
        <v>75</v>
      </c>
      <c r="C66" s="116"/>
      <c r="D66" s="116"/>
      <c r="E66" s="116"/>
      <c r="F66" s="116"/>
      <c r="G66" s="116"/>
      <c r="H66" s="22" t="s">
        <v>36</v>
      </c>
      <c r="I66" s="22" t="s">
        <v>37</v>
      </c>
    </row>
    <row r="67" spans="1:11" ht="15" customHeight="1" x14ac:dyDescent="0.25">
      <c r="A67" s="17">
        <v>1</v>
      </c>
      <c r="B67" s="95" t="s">
        <v>76</v>
      </c>
      <c r="C67" s="95"/>
      <c r="D67" s="95"/>
      <c r="E67" s="95"/>
      <c r="F67" s="95"/>
      <c r="G67" s="95"/>
      <c r="H67" s="23">
        <v>2.3626999999999999E-2</v>
      </c>
      <c r="I67" s="24">
        <f>$I$40*H67</f>
        <v>50.86661125818182</v>
      </c>
    </row>
    <row r="68" spans="1:11" ht="15" customHeight="1" x14ac:dyDescent="0.25">
      <c r="A68" s="17">
        <v>2</v>
      </c>
      <c r="B68" s="95" t="s">
        <v>77</v>
      </c>
      <c r="C68" s="95"/>
      <c r="D68" s="95"/>
      <c r="E68" s="95"/>
      <c r="F68" s="95"/>
      <c r="G68" s="95"/>
      <c r="H68" s="23">
        <v>1.717E-3</v>
      </c>
      <c r="I68" s="24">
        <f>$I$40*H68</f>
        <v>3.6965324218181821</v>
      </c>
    </row>
    <row r="69" spans="1:11" ht="15" customHeight="1" x14ac:dyDescent="0.25">
      <c r="A69" s="17">
        <v>3</v>
      </c>
      <c r="B69" s="95" t="s">
        <v>78</v>
      </c>
      <c r="C69" s="95"/>
      <c r="D69" s="95"/>
      <c r="E69" s="95"/>
      <c r="F69" s="95"/>
      <c r="G69" s="95"/>
      <c r="H69" s="23">
        <v>9.4509999999999993E-3</v>
      </c>
      <c r="I69" s="24">
        <f>$I$40*H69</f>
        <v>20.347075083636362</v>
      </c>
    </row>
    <row r="70" spans="1:11" s="28" customFormat="1" ht="15" customHeight="1" x14ac:dyDescent="0.25">
      <c r="A70" s="113" t="s">
        <v>79</v>
      </c>
      <c r="B70" s="113"/>
      <c r="C70" s="113"/>
      <c r="D70" s="113"/>
      <c r="E70" s="113"/>
      <c r="F70" s="113"/>
      <c r="G70" s="113"/>
      <c r="H70" s="25">
        <f>SUM(H67:H69)</f>
        <v>3.4795E-2</v>
      </c>
      <c r="I70" s="26">
        <f>SUM(I67:I69)</f>
        <v>74.910218763636365</v>
      </c>
      <c r="J70" s="27"/>
    </row>
    <row r="71" spans="1:11" ht="4.5" customHeight="1" x14ac:dyDescent="0.25"/>
    <row r="72" spans="1:11" ht="33.75" customHeight="1" x14ac:dyDescent="0.25">
      <c r="A72" s="22" t="s">
        <v>80</v>
      </c>
      <c r="B72" s="116" t="s">
        <v>81</v>
      </c>
      <c r="C72" s="116"/>
      <c r="D72" s="116"/>
      <c r="E72" s="116"/>
      <c r="F72" s="116"/>
      <c r="G72" s="116"/>
      <c r="H72" s="22" t="s">
        <v>36</v>
      </c>
      <c r="I72" s="22" t="s">
        <v>37</v>
      </c>
    </row>
    <row r="73" spans="1:11" ht="15" customHeight="1" x14ac:dyDescent="0.25">
      <c r="A73" s="17">
        <v>1</v>
      </c>
      <c r="B73" s="95" t="s">
        <v>82</v>
      </c>
      <c r="C73" s="95"/>
      <c r="D73" s="95"/>
      <c r="E73" s="95"/>
      <c r="F73" s="95"/>
      <c r="G73" s="95"/>
      <c r="H73" s="23">
        <f>(H51*H63)</f>
        <v>9.3819024000000015E-2</v>
      </c>
      <c r="I73" s="24">
        <f>$I$40*H73</f>
        <v>201.98314734964367</v>
      </c>
    </row>
    <row r="74" spans="1:11" s="28" customFormat="1" ht="15" customHeight="1" x14ac:dyDescent="0.25">
      <c r="A74" s="113" t="s">
        <v>83</v>
      </c>
      <c r="B74" s="113"/>
      <c r="C74" s="113"/>
      <c r="D74" s="113"/>
      <c r="E74" s="113"/>
      <c r="F74" s="113"/>
      <c r="G74" s="113"/>
      <c r="H74" s="25">
        <f>SUM(H73:H73)</f>
        <v>9.3819024000000015E-2</v>
      </c>
      <c r="I74" s="26">
        <f>I73</f>
        <v>201.98314734964367</v>
      </c>
      <c r="J74" s="27"/>
      <c r="K74" s="30"/>
    </row>
    <row r="75" spans="1:11" ht="4.5" customHeight="1" x14ac:dyDescent="0.25">
      <c r="J75" s="31"/>
    </row>
    <row r="76" spans="1:11" s="28" customFormat="1" ht="12" customHeight="1" x14ac:dyDescent="0.25">
      <c r="A76" s="125" t="s">
        <v>84</v>
      </c>
      <c r="B76" s="125"/>
      <c r="C76" s="125"/>
      <c r="D76" s="125"/>
      <c r="E76" s="125"/>
      <c r="F76" s="125"/>
      <c r="G76" s="125"/>
      <c r="H76" s="32">
        <f>H51+H63+H70+H74</f>
        <v>0.75155702400000002</v>
      </c>
      <c r="I76" s="33">
        <f>I51+I63+I70+I74</f>
        <v>1618.0284834369163</v>
      </c>
      <c r="J76" s="27"/>
    </row>
    <row r="77" spans="1:11" ht="4.5" customHeight="1" x14ac:dyDescent="0.25"/>
    <row r="78" spans="1:11" ht="33.75" customHeight="1" x14ac:dyDescent="0.25">
      <c r="A78" s="22" t="s">
        <v>85</v>
      </c>
      <c r="B78" s="116" t="s">
        <v>86</v>
      </c>
      <c r="C78" s="116"/>
      <c r="D78" s="116"/>
      <c r="E78" s="116"/>
      <c r="F78" s="116"/>
      <c r="G78" s="116"/>
      <c r="H78" s="22" t="s">
        <v>36</v>
      </c>
      <c r="I78" s="22" t="s">
        <v>37</v>
      </c>
    </row>
    <row r="79" spans="1:11" ht="15" customHeight="1" x14ac:dyDescent="0.25">
      <c r="A79" s="17">
        <v>1</v>
      </c>
      <c r="B79" s="95" t="s">
        <v>21</v>
      </c>
      <c r="C79" s="95"/>
      <c r="D79" s="95"/>
      <c r="E79" s="95"/>
      <c r="F79" s="95"/>
      <c r="G79" s="95"/>
      <c r="H79" s="23">
        <f>I79/$I$40</f>
        <v>0.19600410777504529</v>
      </c>
      <c r="I79" s="24">
        <f>I96</f>
        <v>421.97760000000005</v>
      </c>
    </row>
    <row r="80" spans="1:11" ht="15" customHeight="1" x14ac:dyDescent="0.25">
      <c r="A80" s="17">
        <v>2</v>
      </c>
      <c r="B80" s="95" t="s">
        <v>22</v>
      </c>
      <c r="C80" s="95"/>
      <c r="D80" s="95"/>
      <c r="E80" s="95"/>
      <c r="F80" s="95"/>
      <c r="G80" s="95"/>
      <c r="H80" s="23">
        <f>I80/$I$40</f>
        <v>0</v>
      </c>
      <c r="I80" s="24">
        <f>I92</f>
        <v>0</v>
      </c>
    </row>
    <row r="81" spans="1:10" ht="15" customHeight="1" x14ac:dyDescent="0.25">
      <c r="A81" s="17">
        <v>3</v>
      </c>
      <c r="B81" s="95" t="s">
        <v>87</v>
      </c>
      <c r="C81" s="95"/>
      <c r="D81" s="95"/>
      <c r="E81" s="95"/>
      <c r="F81" s="95"/>
      <c r="G81" s="95"/>
      <c r="H81" s="23">
        <f>I81/$I$40</f>
        <v>0</v>
      </c>
      <c r="I81" s="24">
        <f>I88</f>
        <v>0</v>
      </c>
    </row>
    <row r="82" spans="1:10" ht="15" customHeight="1" x14ac:dyDescent="0.25">
      <c r="A82" s="17">
        <v>4</v>
      </c>
      <c r="B82" s="95" t="s">
        <v>88</v>
      </c>
      <c r="C82" s="95"/>
      <c r="D82" s="95"/>
      <c r="E82" s="95"/>
      <c r="F82" s="95"/>
      <c r="G82" s="95"/>
      <c r="H82" s="23">
        <f>I82/$I$40</f>
        <v>0</v>
      </c>
      <c r="I82" s="24">
        <f>IF(I26="Não aplicável",0,((I10/H10)*1.5*I26))</f>
        <v>0</v>
      </c>
    </row>
    <row r="83" spans="1:10" ht="15" customHeight="1" x14ac:dyDescent="0.25">
      <c r="A83" s="17">
        <v>5</v>
      </c>
      <c r="B83" s="95" t="s">
        <v>89</v>
      </c>
      <c r="C83" s="95"/>
      <c r="D83" s="95"/>
      <c r="E83" s="95"/>
      <c r="F83" s="95"/>
      <c r="G83" s="95"/>
      <c r="H83" s="23">
        <f>I83/$I$40</f>
        <v>0</v>
      </c>
      <c r="I83" s="24">
        <f>IF(I21="Não aplicável",0,I21)</f>
        <v>0</v>
      </c>
    </row>
    <row r="84" spans="1:10" ht="15" customHeight="1" x14ac:dyDescent="0.25">
      <c r="A84" s="113" t="s">
        <v>90</v>
      </c>
      <c r="B84" s="113"/>
      <c r="C84" s="113"/>
      <c r="D84" s="113"/>
      <c r="E84" s="113"/>
      <c r="F84" s="113"/>
      <c r="G84" s="113"/>
      <c r="H84" s="25">
        <f>SUM(H79:H83)</f>
        <v>0.19600410777504529</v>
      </c>
      <c r="I84" s="26">
        <f>SUM(I79:I83)</f>
        <v>421.97760000000005</v>
      </c>
      <c r="J84" s="34"/>
    </row>
    <row r="85" spans="1:10" ht="18" customHeight="1" x14ac:dyDescent="0.25">
      <c r="A85" s="29" t="s">
        <v>91</v>
      </c>
      <c r="B85" s="123" t="s">
        <v>92</v>
      </c>
      <c r="C85" s="123"/>
      <c r="D85" s="123"/>
      <c r="E85" s="123"/>
      <c r="F85" s="123"/>
      <c r="G85" s="123"/>
      <c r="H85" s="35"/>
      <c r="I85" s="36"/>
    </row>
    <row r="86" spans="1:10" ht="15" customHeight="1" x14ac:dyDescent="0.25">
      <c r="A86" s="108" t="s">
        <v>93</v>
      </c>
      <c r="B86" s="108"/>
      <c r="C86" s="108"/>
      <c r="D86" s="108"/>
      <c r="E86" s="108"/>
      <c r="F86" s="108"/>
      <c r="G86" s="108"/>
      <c r="H86" s="108"/>
      <c r="I86" s="108"/>
    </row>
    <row r="87" spans="1:10" ht="24" customHeight="1" x14ac:dyDescent="0.25">
      <c r="A87" s="109" t="s">
        <v>94</v>
      </c>
      <c r="B87" s="109"/>
      <c r="C87" s="17" t="s">
        <v>95</v>
      </c>
      <c r="D87" s="17" t="s">
        <v>96</v>
      </c>
      <c r="E87" s="17" t="s">
        <v>97</v>
      </c>
      <c r="F87" s="17" t="s">
        <v>98</v>
      </c>
      <c r="G87" s="17" t="s">
        <v>99</v>
      </c>
      <c r="H87" s="23" t="s">
        <v>100</v>
      </c>
      <c r="I87" s="24" t="s">
        <v>101</v>
      </c>
    </row>
    <row r="88" spans="1:10" ht="15" customHeight="1" x14ac:dyDescent="0.25">
      <c r="A88" s="124">
        <f>I12</f>
        <v>0</v>
      </c>
      <c r="B88" s="124"/>
      <c r="C88" s="17">
        <f>I13</f>
        <v>22</v>
      </c>
      <c r="D88" s="17">
        <v>2</v>
      </c>
      <c r="E88" s="37">
        <f>A88*C88*D88</f>
        <v>0</v>
      </c>
      <c r="F88" s="37">
        <f>I31</f>
        <v>1830.2818181818182</v>
      </c>
      <c r="G88" s="38">
        <f>I14</f>
        <v>0</v>
      </c>
      <c r="H88" s="37">
        <f>F88*G88</f>
        <v>0</v>
      </c>
      <c r="I88" s="24">
        <f>IF((E88-H88)&gt;0,E88-H88,0)</f>
        <v>0</v>
      </c>
    </row>
    <row r="89" spans="1:10" ht="3.75" customHeight="1" x14ac:dyDescent="0.25">
      <c r="A89" s="39"/>
      <c r="E89" s="34"/>
      <c r="F89" s="34"/>
      <c r="G89" s="40"/>
      <c r="H89" s="34"/>
      <c r="I89" s="41"/>
    </row>
    <row r="90" spans="1:10" ht="15" customHeight="1" x14ac:dyDescent="0.25">
      <c r="A90" s="108" t="s">
        <v>102</v>
      </c>
      <c r="B90" s="108"/>
      <c r="C90" s="108"/>
      <c r="D90" s="108"/>
      <c r="E90" s="108"/>
      <c r="F90" s="108"/>
      <c r="G90" s="108"/>
      <c r="H90" s="108"/>
      <c r="I90" s="108"/>
    </row>
    <row r="91" spans="1:10" ht="23.25" customHeight="1" x14ac:dyDescent="0.25">
      <c r="A91" s="109" t="s">
        <v>94</v>
      </c>
      <c r="B91" s="109"/>
      <c r="C91" s="17" t="s">
        <v>103</v>
      </c>
      <c r="D91" s="17" t="s">
        <v>96</v>
      </c>
      <c r="E91" s="17" t="s">
        <v>97</v>
      </c>
      <c r="F91" s="17" t="s">
        <v>98</v>
      </c>
      <c r="G91" s="17" t="s">
        <v>99</v>
      </c>
      <c r="H91" s="23" t="s">
        <v>100</v>
      </c>
      <c r="I91" s="24" t="s">
        <v>101</v>
      </c>
    </row>
    <row r="92" spans="1:10" ht="15" customHeight="1" x14ac:dyDescent="0.25">
      <c r="A92" s="122">
        <f>I18</f>
        <v>0</v>
      </c>
      <c r="B92" s="122"/>
      <c r="C92" s="42">
        <f>I19</f>
        <v>1</v>
      </c>
      <c r="D92" s="17">
        <v>1</v>
      </c>
      <c r="E92" s="37">
        <f>A92*C92*D92</f>
        <v>0</v>
      </c>
      <c r="F92" s="37">
        <f>E92</f>
        <v>0</v>
      </c>
      <c r="G92" s="43">
        <f>I20</f>
        <v>0</v>
      </c>
      <c r="H92" s="37">
        <f>F92*G92</f>
        <v>0</v>
      </c>
      <c r="I92" s="24">
        <f>E92-H92</f>
        <v>0</v>
      </c>
    </row>
    <row r="93" spans="1:10" ht="4.5" customHeight="1" x14ac:dyDescent="0.25">
      <c r="A93" s="44"/>
      <c r="B93" s="44"/>
      <c r="C93" s="44"/>
      <c r="D93" s="44"/>
      <c r="E93" s="27"/>
      <c r="F93" s="27"/>
      <c r="G93" s="45"/>
      <c r="H93" s="27"/>
      <c r="I93" s="46"/>
    </row>
    <row r="94" spans="1:10" ht="15" customHeight="1" x14ac:dyDescent="0.25">
      <c r="A94" s="108" t="s">
        <v>104</v>
      </c>
      <c r="B94" s="108"/>
      <c r="C94" s="108"/>
      <c r="D94" s="108"/>
      <c r="E94" s="108"/>
      <c r="F94" s="108"/>
      <c r="G94" s="108"/>
      <c r="H94" s="108"/>
      <c r="I94" s="108"/>
    </row>
    <row r="95" spans="1:10" ht="23.25" customHeight="1" x14ac:dyDescent="0.25">
      <c r="A95" s="109" t="s">
        <v>94</v>
      </c>
      <c r="B95" s="109"/>
      <c r="C95" s="17" t="s">
        <v>103</v>
      </c>
      <c r="D95" s="17" t="s">
        <v>96</v>
      </c>
      <c r="E95" s="17" t="s">
        <v>97</v>
      </c>
      <c r="F95" s="17" t="s">
        <v>98</v>
      </c>
      <c r="G95" s="17" t="s">
        <v>99</v>
      </c>
      <c r="H95" s="23" t="str">
        <f>H87</f>
        <v>Valor desconto</v>
      </c>
      <c r="I95" s="24" t="s">
        <v>101</v>
      </c>
    </row>
    <row r="96" spans="1:10" ht="15" customHeight="1" x14ac:dyDescent="0.25">
      <c r="A96" s="122">
        <f>I15</f>
        <v>23.68</v>
      </c>
      <c r="B96" s="122"/>
      <c r="C96" s="42">
        <f>I16</f>
        <v>22</v>
      </c>
      <c r="D96" s="17">
        <v>1</v>
      </c>
      <c r="E96" s="37">
        <f>A96*C96*D96</f>
        <v>520.96</v>
      </c>
      <c r="F96" s="37">
        <f>E96</f>
        <v>520.96</v>
      </c>
      <c r="G96" s="43">
        <f>I17</f>
        <v>0.19</v>
      </c>
      <c r="H96" s="37">
        <f>F96*G96</f>
        <v>98.982400000000013</v>
      </c>
      <c r="I96" s="24">
        <f>E96-H96</f>
        <v>421.97760000000005</v>
      </c>
    </row>
    <row r="97" spans="1:12" ht="4.5" customHeight="1" x14ac:dyDescent="0.25"/>
    <row r="98" spans="1:12" ht="12" customHeight="1" x14ac:dyDescent="0.25">
      <c r="A98" s="96" t="s">
        <v>105</v>
      </c>
      <c r="B98" s="96"/>
      <c r="C98" s="96"/>
      <c r="D98" s="96"/>
      <c r="E98" s="96"/>
      <c r="F98" s="96"/>
      <c r="G98" s="96"/>
      <c r="H98" s="47">
        <f>H40+H76+H84</f>
        <v>1.9475611317750454</v>
      </c>
      <c r="I98" s="48">
        <f>I40+I76+I84</f>
        <v>4192.9079016187343</v>
      </c>
      <c r="J98" s="34"/>
      <c r="L98" s="34"/>
    </row>
    <row r="99" spans="1:12" s="53" customFormat="1" ht="4.5" customHeight="1" x14ac:dyDescent="0.25">
      <c r="A99" s="49"/>
      <c r="B99" s="49"/>
      <c r="C99" s="49"/>
      <c r="D99" s="49"/>
      <c r="E99" s="49"/>
      <c r="F99" s="49"/>
      <c r="G99" s="49"/>
      <c r="H99" s="50"/>
      <c r="I99" s="51"/>
      <c r="J99" s="52"/>
      <c r="L99" s="52"/>
    </row>
    <row r="100" spans="1:12" ht="11.25" customHeight="1" x14ac:dyDescent="0.25">
      <c r="A100" s="94" t="s">
        <v>106</v>
      </c>
      <c r="B100" s="94"/>
      <c r="C100" s="94"/>
      <c r="D100" s="94"/>
      <c r="E100" s="94"/>
      <c r="F100" s="94"/>
      <c r="G100" s="94"/>
      <c r="H100" s="94"/>
      <c r="I100" s="94"/>
    </row>
    <row r="101" spans="1:12" ht="33.75" customHeight="1" x14ac:dyDescent="0.25">
      <c r="A101" s="22" t="s">
        <v>34</v>
      </c>
      <c r="B101" s="116" t="s">
        <v>107</v>
      </c>
      <c r="C101" s="116"/>
      <c r="D101" s="116"/>
      <c r="E101" s="116"/>
      <c r="F101" s="116"/>
      <c r="G101" s="116"/>
      <c r="H101" s="22" t="s">
        <v>36</v>
      </c>
      <c r="I101" s="22" t="s">
        <v>37</v>
      </c>
    </row>
    <row r="102" spans="1:12" ht="15" customHeight="1" x14ac:dyDescent="0.25">
      <c r="A102" s="17">
        <v>1</v>
      </c>
      <c r="B102" s="95" t="s">
        <v>108</v>
      </c>
      <c r="C102" s="95"/>
      <c r="D102" s="95"/>
      <c r="E102" s="95"/>
      <c r="F102" s="95"/>
      <c r="G102" s="95"/>
      <c r="H102" s="23">
        <f t="shared" ref="H102:H107" si="4">I102/$I$113</f>
        <v>0</v>
      </c>
      <c r="I102" s="24">
        <v>0</v>
      </c>
    </row>
    <row r="103" spans="1:12" ht="15" customHeight="1" x14ac:dyDescent="0.25">
      <c r="A103" s="17">
        <v>2</v>
      </c>
      <c r="B103" s="120" t="s">
        <v>109</v>
      </c>
      <c r="C103" s="120"/>
      <c r="D103" s="120"/>
      <c r="E103" s="120"/>
      <c r="F103" s="120"/>
      <c r="G103" s="120"/>
      <c r="H103" s="23">
        <f t="shared" si="4"/>
        <v>0</v>
      </c>
      <c r="I103" s="24">
        <v>0</v>
      </c>
    </row>
    <row r="104" spans="1:12" ht="15" customHeight="1" x14ac:dyDescent="0.25">
      <c r="A104" s="17">
        <v>3</v>
      </c>
      <c r="B104" s="95" t="s">
        <v>110</v>
      </c>
      <c r="C104" s="95"/>
      <c r="D104" s="95"/>
      <c r="E104" s="95"/>
      <c r="F104" s="95"/>
      <c r="G104" s="95"/>
      <c r="H104" s="23">
        <f t="shared" si="4"/>
        <v>0</v>
      </c>
      <c r="I104" s="24">
        <v>0</v>
      </c>
    </row>
    <row r="105" spans="1:12" ht="15" customHeight="1" x14ac:dyDescent="0.25">
      <c r="A105" s="17">
        <v>4</v>
      </c>
      <c r="B105" s="120" t="s">
        <v>111</v>
      </c>
      <c r="C105" s="120"/>
      <c r="D105" s="120"/>
      <c r="E105" s="120"/>
      <c r="F105" s="120"/>
      <c r="G105" s="120"/>
      <c r="H105" s="23">
        <f t="shared" si="4"/>
        <v>0</v>
      </c>
      <c r="I105" s="24">
        <f>IF(F111=20%,G111,0)</f>
        <v>0</v>
      </c>
    </row>
    <row r="106" spans="1:12" ht="15" customHeight="1" x14ac:dyDescent="0.25">
      <c r="A106" s="17">
        <v>5</v>
      </c>
      <c r="B106" s="95" t="s">
        <v>112</v>
      </c>
      <c r="C106" s="95"/>
      <c r="D106" s="95"/>
      <c r="E106" s="95"/>
      <c r="F106" s="95"/>
      <c r="G106" s="95"/>
      <c r="H106" s="23">
        <f t="shared" si="4"/>
        <v>0</v>
      </c>
      <c r="I106" s="24">
        <v>0</v>
      </c>
    </row>
    <row r="107" spans="1:12" ht="15" customHeight="1" x14ac:dyDescent="0.25">
      <c r="A107" s="17">
        <v>6</v>
      </c>
      <c r="B107" s="95" t="s">
        <v>113</v>
      </c>
      <c r="C107" s="95"/>
      <c r="D107" s="95"/>
      <c r="E107" s="95"/>
      <c r="F107" s="95"/>
      <c r="G107" s="95"/>
      <c r="H107" s="23">
        <f t="shared" si="4"/>
        <v>0</v>
      </c>
      <c r="I107" s="24">
        <v>0</v>
      </c>
    </row>
    <row r="108" spans="1:12" ht="15" customHeight="1" x14ac:dyDescent="0.25">
      <c r="A108" s="113" t="s">
        <v>114</v>
      </c>
      <c r="B108" s="113"/>
      <c r="C108" s="113"/>
      <c r="D108" s="113"/>
      <c r="E108" s="113"/>
      <c r="F108" s="113"/>
      <c r="G108" s="113"/>
      <c r="H108" s="25">
        <f>H102+H103+H104+H105+H106+H107</f>
        <v>0</v>
      </c>
      <c r="I108" s="54">
        <f>SUM(I102:I107)</f>
        <v>0</v>
      </c>
      <c r="J108" s="34"/>
    </row>
    <row r="109" spans="1:12" ht="30" customHeight="1" x14ac:dyDescent="0.25">
      <c r="B109" s="114" t="s">
        <v>115</v>
      </c>
      <c r="C109" s="114"/>
      <c r="D109" s="114"/>
      <c r="E109" s="114"/>
      <c r="F109" s="114"/>
      <c r="G109" s="114"/>
      <c r="H109" s="114"/>
      <c r="I109" s="114"/>
    </row>
    <row r="110" spans="1:12" ht="5.25" customHeight="1" x14ac:dyDescent="0.25"/>
    <row r="111" spans="1:12" ht="48.75" customHeight="1" x14ac:dyDescent="0.25">
      <c r="A111" s="121" t="s">
        <v>116</v>
      </c>
      <c r="B111" s="121"/>
      <c r="C111" s="121"/>
      <c r="D111" s="121"/>
      <c r="E111" s="121"/>
      <c r="F111" s="55">
        <f>I27</f>
        <v>0.1</v>
      </c>
      <c r="G111" s="56">
        <f>I113*F111</f>
        <v>419.29079016187353</v>
      </c>
      <c r="H111" s="57" t="s">
        <v>117</v>
      </c>
      <c r="I111" s="58">
        <f>I81</f>
        <v>0</v>
      </c>
    </row>
    <row r="112" spans="1:12" s="61" customFormat="1" ht="16.5" customHeight="1" x14ac:dyDescent="0.25">
      <c r="A112" s="118" t="s">
        <v>118</v>
      </c>
      <c r="B112" s="118"/>
      <c r="C112" s="57" t="s">
        <v>119</v>
      </c>
      <c r="D112" s="57" t="s">
        <v>120</v>
      </c>
      <c r="E112" s="57" t="s">
        <v>121</v>
      </c>
      <c r="F112" s="57" t="s">
        <v>122</v>
      </c>
      <c r="G112" s="57" t="s">
        <v>123</v>
      </c>
      <c r="H112" s="57" t="s">
        <v>124</v>
      </c>
      <c r="I112" s="59" t="s">
        <v>125</v>
      </c>
      <c r="J112" s="60"/>
    </row>
    <row r="113" spans="1:12" ht="16.5" customHeight="1" x14ac:dyDescent="0.25">
      <c r="A113" s="115">
        <f>I40</f>
        <v>2152.9018181818183</v>
      </c>
      <c r="B113" s="115"/>
      <c r="C113" s="62">
        <f>I51</f>
        <v>792.26786909090913</v>
      </c>
      <c r="D113" s="62">
        <f>I63</f>
        <v>548.86724823272732</v>
      </c>
      <c r="E113" s="62">
        <f>I70</f>
        <v>74.910218763636365</v>
      </c>
      <c r="F113" s="62">
        <f>I74</f>
        <v>201.98314734964367</v>
      </c>
      <c r="G113" s="62">
        <f>I84</f>
        <v>421.97760000000005</v>
      </c>
      <c r="H113" s="62">
        <f>A113+C113+D113+E113+F113+G113</f>
        <v>4192.9079016187352</v>
      </c>
      <c r="I113" s="62">
        <f>H113-I111</f>
        <v>4192.9079016187352</v>
      </c>
      <c r="J113" s="34"/>
    </row>
    <row r="114" spans="1:12" ht="4.5" customHeight="1" x14ac:dyDescent="0.25">
      <c r="A114" s="29"/>
      <c r="B114" s="119"/>
      <c r="C114" s="119"/>
      <c r="D114" s="119"/>
      <c r="E114" s="119"/>
      <c r="F114" s="119"/>
      <c r="G114" s="119"/>
      <c r="H114" s="119"/>
      <c r="I114" s="119"/>
    </row>
    <row r="115" spans="1:12" ht="33.75" customHeight="1" x14ac:dyDescent="0.25">
      <c r="A115" s="22" t="s">
        <v>46</v>
      </c>
      <c r="B115" s="116" t="s">
        <v>126</v>
      </c>
      <c r="C115" s="116"/>
      <c r="D115" s="116"/>
      <c r="E115" s="116"/>
      <c r="F115" s="116"/>
      <c r="G115" s="116"/>
      <c r="H115" s="22" t="s">
        <v>36</v>
      </c>
      <c r="I115" s="22" t="s">
        <v>37</v>
      </c>
    </row>
    <row r="116" spans="1:12" ht="15" customHeight="1" x14ac:dyDescent="0.25">
      <c r="A116" s="17">
        <v>1</v>
      </c>
      <c r="B116" s="95" t="s">
        <v>127</v>
      </c>
      <c r="C116" s="95"/>
      <c r="D116" s="95"/>
      <c r="E116" s="95"/>
      <c r="F116" s="95"/>
      <c r="G116" s="95"/>
      <c r="H116" s="23">
        <v>0.05</v>
      </c>
      <c r="I116" s="24">
        <f>H116*I126</f>
        <v>209.64539508093677</v>
      </c>
    </row>
    <row r="117" spans="1:12" ht="15" customHeight="1" x14ac:dyDescent="0.25">
      <c r="A117" s="17">
        <v>2</v>
      </c>
      <c r="B117" s="95" t="s">
        <v>128</v>
      </c>
      <c r="C117" s="95"/>
      <c r="D117" s="95"/>
      <c r="E117" s="95"/>
      <c r="F117" s="95"/>
      <c r="G117" s="95"/>
      <c r="H117" s="23">
        <v>0.01</v>
      </c>
      <c r="I117" s="24">
        <f>H117*I126</f>
        <v>41.929079016187352</v>
      </c>
    </row>
    <row r="118" spans="1:12" ht="15" customHeight="1" x14ac:dyDescent="0.25">
      <c r="A118" s="113" t="s">
        <v>129</v>
      </c>
      <c r="B118" s="113"/>
      <c r="C118" s="113"/>
      <c r="D118" s="113"/>
      <c r="E118" s="113"/>
      <c r="F118" s="113"/>
      <c r="G118" s="113"/>
      <c r="H118" s="25">
        <f>H116+H117</f>
        <v>6.0000000000000005E-2</v>
      </c>
      <c r="I118" s="26">
        <f>SUM(I116:I117)</f>
        <v>251.57447409712412</v>
      </c>
    </row>
    <row r="119" spans="1:12" ht="4.5" customHeight="1" x14ac:dyDescent="0.25"/>
    <row r="120" spans="1:12" ht="33.75" customHeight="1" x14ac:dyDescent="0.25">
      <c r="A120" s="22" t="s">
        <v>59</v>
      </c>
      <c r="B120" s="116" t="s">
        <v>130</v>
      </c>
      <c r="C120" s="116"/>
      <c r="D120" s="116"/>
      <c r="E120" s="116"/>
      <c r="F120" s="116"/>
      <c r="G120" s="116"/>
      <c r="H120" s="22" t="s">
        <v>36</v>
      </c>
      <c r="I120" s="22" t="s">
        <v>37</v>
      </c>
    </row>
    <row r="121" spans="1:12" ht="15" customHeight="1" x14ac:dyDescent="0.25">
      <c r="A121" s="17">
        <v>1</v>
      </c>
      <c r="B121" s="95" t="s">
        <v>130</v>
      </c>
      <c r="C121" s="95"/>
      <c r="D121" s="95"/>
      <c r="E121" s="95"/>
      <c r="F121" s="95"/>
      <c r="G121" s="95"/>
      <c r="H121" s="23">
        <v>0.05</v>
      </c>
      <c r="I121" s="24">
        <f>H121*I126</f>
        <v>209.64539508093677</v>
      </c>
    </row>
    <row r="122" spans="1:12" ht="15" customHeight="1" x14ac:dyDescent="0.25">
      <c r="A122" s="113" t="s">
        <v>131</v>
      </c>
      <c r="B122" s="113"/>
      <c r="C122" s="113"/>
      <c r="D122" s="113"/>
      <c r="E122" s="113"/>
      <c r="F122" s="113"/>
      <c r="G122" s="113"/>
      <c r="H122" s="25">
        <f>H121</f>
        <v>0.05</v>
      </c>
      <c r="I122" s="26">
        <f>I121</f>
        <v>209.64539508093677</v>
      </c>
      <c r="J122" s="34"/>
      <c r="K122" s="34"/>
      <c r="L122" s="8"/>
    </row>
    <row r="123" spans="1:12" ht="4.5" customHeight="1" x14ac:dyDescent="0.25">
      <c r="A123" s="28"/>
      <c r="B123" s="28"/>
      <c r="C123" s="28"/>
      <c r="D123" s="28"/>
      <c r="E123" s="28"/>
      <c r="F123" s="28"/>
      <c r="G123" s="28"/>
      <c r="H123" s="35"/>
      <c r="I123" s="36"/>
    </row>
    <row r="124" spans="1:12" ht="39" customHeight="1" x14ac:dyDescent="0.25">
      <c r="A124" s="117" t="s">
        <v>132</v>
      </c>
      <c r="B124" s="117"/>
      <c r="C124" s="117"/>
      <c r="D124" s="117"/>
      <c r="E124" s="117"/>
      <c r="F124" s="55">
        <v>0.18</v>
      </c>
      <c r="G124" s="56">
        <f>I126*F124</f>
        <v>754.72342229137234</v>
      </c>
      <c r="H124" s="57" t="s">
        <v>117</v>
      </c>
      <c r="I124" s="58">
        <f>I81</f>
        <v>0</v>
      </c>
      <c r="L124" s="8"/>
    </row>
    <row r="125" spans="1:12" s="61" customFormat="1" ht="16.5" customHeight="1" x14ac:dyDescent="0.25">
      <c r="A125" s="118" t="s">
        <v>118</v>
      </c>
      <c r="B125" s="118"/>
      <c r="C125" s="57" t="s">
        <v>119</v>
      </c>
      <c r="D125" s="57" t="s">
        <v>120</v>
      </c>
      <c r="E125" s="57" t="s">
        <v>121</v>
      </c>
      <c r="F125" s="57" t="s">
        <v>122</v>
      </c>
      <c r="G125" s="57" t="s">
        <v>123</v>
      </c>
      <c r="H125" s="57" t="s">
        <v>124</v>
      </c>
      <c r="I125" s="59" t="s">
        <v>125</v>
      </c>
      <c r="J125" s="60"/>
      <c r="L125" s="60"/>
    </row>
    <row r="126" spans="1:12" ht="16.5" customHeight="1" x14ac:dyDescent="0.25">
      <c r="A126" s="115">
        <f>I40</f>
        <v>2152.9018181818183</v>
      </c>
      <c r="B126" s="115"/>
      <c r="C126" s="62">
        <f>I51</f>
        <v>792.26786909090913</v>
      </c>
      <c r="D126" s="62">
        <f>I63</f>
        <v>548.86724823272732</v>
      </c>
      <c r="E126" s="62">
        <f>I70</f>
        <v>74.910218763636365</v>
      </c>
      <c r="F126" s="62">
        <f>I74</f>
        <v>201.98314734964367</v>
      </c>
      <c r="G126" s="62">
        <f>I84</f>
        <v>421.97760000000005</v>
      </c>
      <c r="H126" s="62">
        <f>A126+C126+D126+E126+F126+G126</f>
        <v>4192.9079016187352</v>
      </c>
      <c r="I126" s="62">
        <f>H126-I124</f>
        <v>4192.9079016187352</v>
      </c>
      <c r="J126" s="34"/>
      <c r="L126" s="8"/>
    </row>
    <row r="127" spans="1:12" ht="4.5" customHeight="1" x14ac:dyDescent="0.25"/>
    <row r="128" spans="1:12" ht="12" customHeight="1" x14ac:dyDescent="0.25">
      <c r="A128" s="96" t="s">
        <v>133</v>
      </c>
      <c r="B128" s="96"/>
      <c r="C128" s="96"/>
      <c r="D128" s="96"/>
      <c r="E128" s="96"/>
      <c r="F128" s="96"/>
      <c r="G128" s="96"/>
      <c r="H128" s="47">
        <f>H108+H118+H122</f>
        <v>0.11000000000000001</v>
      </c>
      <c r="I128" s="48">
        <f>I108+I118+I122</f>
        <v>461.21986917806089</v>
      </c>
    </row>
    <row r="129" spans="1:10" ht="4.5" customHeight="1" x14ac:dyDescent="0.25"/>
    <row r="130" spans="1:10" ht="11.25" customHeight="1" x14ac:dyDescent="0.25">
      <c r="A130" s="94" t="s">
        <v>134</v>
      </c>
      <c r="B130" s="94"/>
      <c r="C130" s="94"/>
      <c r="D130" s="94"/>
      <c r="E130" s="94"/>
      <c r="F130" s="94"/>
      <c r="G130" s="94"/>
      <c r="H130" s="94"/>
      <c r="I130" s="94"/>
    </row>
    <row r="131" spans="1:10" ht="33.75" customHeight="1" x14ac:dyDescent="0.25">
      <c r="A131" s="22" t="s">
        <v>34</v>
      </c>
      <c r="B131" s="116" t="s">
        <v>135</v>
      </c>
      <c r="C131" s="116"/>
      <c r="D131" s="116"/>
      <c r="E131" s="116"/>
      <c r="F131" s="116"/>
      <c r="G131" s="116"/>
      <c r="H131" s="22" t="s">
        <v>36</v>
      </c>
      <c r="I131" s="22" t="s">
        <v>37</v>
      </c>
    </row>
    <row r="132" spans="1:10" ht="15" customHeight="1" x14ac:dyDescent="0.25">
      <c r="A132" s="17">
        <v>1</v>
      </c>
      <c r="B132" s="95" t="s">
        <v>136</v>
      </c>
      <c r="C132" s="95"/>
      <c r="D132" s="95"/>
      <c r="E132" s="95"/>
      <c r="F132" s="95"/>
      <c r="G132" s="95"/>
      <c r="H132" s="23">
        <f>I132/$I$98</f>
        <v>2.0636619718309858E-2</v>
      </c>
      <c r="I132" s="24">
        <f>($D$142/$E$143)*G142</f>
        <v>86.527445879602382</v>
      </c>
    </row>
    <row r="133" spans="1:10" ht="15" customHeight="1" x14ac:dyDescent="0.25">
      <c r="A133" s="17">
        <v>2</v>
      </c>
      <c r="B133" s="95" t="s">
        <v>137</v>
      </c>
      <c r="C133" s="95"/>
      <c r="D133" s="95"/>
      <c r="E133" s="95"/>
      <c r="F133" s="95"/>
      <c r="G133" s="95"/>
      <c r="H133" s="23">
        <f>I133/$I$98</f>
        <v>9.5053521126760548E-2</v>
      </c>
      <c r="I133" s="24">
        <f>($D$142/$E$143)*G143</f>
        <v>398.55065980907762</v>
      </c>
    </row>
    <row r="134" spans="1:10" ht="15" customHeight="1" x14ac:dyDescent="0.25">
      <c r="A134" s="17">
        <v>3</v>
      </c>
      <c r="B134" s="95" t="s">
        <v>14</v>
      </c>
      <c r="C134" s="95"/>
      <c r="D134" s="95"/>
      <c r="E134" s="95"/>
      <c r="F134" s="95"/>
      <c r="G134" s="95"/>
      <c r="H134" s="23">
        <f>I134/$I$98</f>
        <v>2.5014084507042254E-2</v>
      </c>
      <c r="I134" s="24">
        <f>($D$142/$E$143)*G144</f>
        <v>104.88175258133623</v>
      </c>
    </row>
    <row r="135" spans="1:10" ht="15" customHeight="1" x14ac:dyDescent="0.25">
      <c r="A135" s="17">
        <v>4</v>
      </c>
      <c r="B135" s="95" t="s">
        <v>138</v>
      </c>
      <c r="C135" s="95"/>
      <c r="D135" s="95"/>
      <c r="E135" s="95"/>
      <c r="F135" s="95"/>
      <c r="G135" s="95"/>
      <c r="H135" s="23">
        <f>I135/$I$98</f>
        <v>0</v>
      </c>
      <c r="I135" s="24">
        <f>($D$142/$E$143)*G145</f>
        <v>0</v>
      </c>
    </row>
    <row r="136" spans="1:10" ht="15" customHeight="1" x14ac:dyDescent="0.25">
      <c r="A136" s="17">
        <v>5</v>
      </c>
      <c r="B136" s="95" t="s">
        <v>139</v>
      </c>
      <c r="C136" s="95"/>
      <c r="D136" s="95"/>
      <c r="E136" s="95"/>
      <c r="F136" s="95"/>
      <c r="G136" s="95"/>
      <c r="H136" s="23">
        <f>I136/$I$98</f>
        <v>0</v>
      </c>
      <c r="I136" s="24">
        <f>($D$142/$E$143)*G146</f>
        <v>0</v>
      </c>
    </row>
    <row r="137" spans="1:10" ht="15" customHeight="1" x14ac:dyDescent="0.25">
      <c r="A137" s="113" t="s">
        <v>140</v>
      </c>
      <c r="B137" s="113"/>
      <c r="C137" s="113"/>
      <c r="D137" s="113"/>
      <c r="E137" s="113"/>
      <c r="F137" s="113"/>
      <c r="G137" s="113"/>
      <c r="H137" s="25">
        <f>H132+H133+H134+H135+H136</f>
        <v>0.14070422535211266</v>
      </c>
      <c r="I137" s="26">
        <f>SUM(I132:I136)</f>
        <v>589.95985827001618</v>
      </c>
    </row>
    <row r="138" spans="1:10" ht="11.25" customHeight="1" x14ac:dyDescent="0.25">
      <c r="A138" s="29" t="s">
        <v>141</v>
      </c>
      <c r="B138" s="114" t="s">
        <v>142</v>
      </c>
      <c r="C138" s="114"/>
      <c r="D138" s="114"/>
      <c r="E138" s="114"/>
      <c r="F138" s="114"/>
      <c r="G138" s="114"/>
      <c r="H138" s="114"/>
      <c r="I138" s="114"/>
    </row>
    <row r="139" spans="1:10" ht="18.75" customHeight="1" x14ac:dyDescent="0.25">
      <c r="A139" s="29" t="s">
        <v>143</v>
      </c>
      <c r="B139" s="103" t="s">
        <v>144</v>
      </c>
      <c r="C139" s="103"/>
      <c r="D139" s="103"/>
      <c r="E139" s="103"/>
      <c r="F139" s="103"/>
      <c r="G139" s="103"/>
      <c r="H139" s="103"/>
      <c r="I139" s="103"/>
    </row>
    <row r="140" spans="1:10" ht="13.5" customHeight="1" x14ac:dyDescent="0.25">
      <c r="A140" s="108" t="s">
        <v>145</v>
      </c>
      <c r="B140" s="108"/>
      <c r="C140" s="108"/>
      <c r="D140" s="108"/>
      <c r="E140" s="108"/>
      <c r="F140" s="108"/>
      <c r="G140" s="108"/>
      <c r="H140" s="108"/>
      <c r="I140" s="108"/>
    </row>
    <row r="141" spans="1:10" ht="13.5" customHeight="1" x14ac:dyDescent="0.25">
      <c r="A141" s="109" t="s">
        <v>146</v>
      </c>
      <c r="B141" s="109"/>
      <c r="C141" s="17" t="s">
        <v>147</v>
      </c>
      <c r="D141" s="110" t="s">
        <v>148</v>
      </c>
      <c r="E141" s="110"/>
      <c r="F141" s="17" t="s">
        <v>149</v>
      </c>
      <c r="G141" s="63" t="s">
        <v>150</v>
      </c>
      <c r="H141" s="109" t="s">
        <v>151</v>
      </c>
      <c r="I141" s="109"/>
    </row>
    <row r="142" spans="1:10" ht="13.5" customHeight="1" x14ac:dyDescent="0.25">
      <c r="A142" s="111">
        <f>I98</f>
        <v>4192.9079016187343</v>
      </c>
      <c r="B142" s="111"/>
      <c r="C142" s="24">
        <f>I128</f>
        <v>461.21986917806089</v>
      </c>
      <c r="D142" s="112">
        <f>A142+C142</f>
        <v>4654.1277707967947</v>
      </c>
      <c r="E142" s="112"/>
      <c r="F142" s="17" t="str">
        <f>B132</f>
        <v>PIS</v>
      </c>
      <c r="G142" s="64">
        <v>1.6500000000000001E-2</v>
      </c>
      <c r="H142" s="101">
        <v>6.4999999999999997E-3</v>
      </c>
      <c r="I142" s="101"/>
      <c r="J142" s="34"/>
    </row>
    <row r="143" spans="1:10" ht="13.5" customHeight="1" x14ac:dyDescent="0.25">
      <c r="A143" s="105" t="s">
        <v>152</v>
      </c>
      <c r="B143" s="105"/>
      <c r="C143" s="63">
        <v>1</v>
      </c>
      <c r="D143" s="65">
        <f>G147/1</f>
        <v>0.1125</v>
      </c>
      <c r="E143" s="66">
        <f>C143-D143</f>
        <v>0.88749999999999996</v>
      </c>
      <c r="F143" s="17" t="str">
        <f>B133</f>
        <v>COFINS</v>
      </c>
      <c r="G143" s="64">
        <v>7.5999999999999998E-2</v>
      </c>
      <c r="H143" s="101">
        <v>0.03</v>
      </c>
      <c r="I143" s="101"/>
    </row>
    <row r="144" spans="1:10" ht="13.5" customHeight="1" x14ac:dyDescent="0.25">
      <c r="A144" s="106" t="s">
        <v>153</v>
      </c>
      <c r="B144" s="106"/>
      <c r="C144" s="17">
        <v>1</v>
      </c>
      <c r="D144" s="67">
        <f>H147</f>
        <v>5.6499999999999995E-2</v>
      </c>
      <c r="E144" s="68">
        <f>C144-D144</f>
        <v>0.94350000000000001</v>
      </c>
      <c r="F144" s="17" t="str">
        <f>B134</f>
        <v>ISS</v>
      </c>
      <c r="G144" s="64">
        <f>I11</f>
        <v>0.02</v>
      </c>
      <c r="H144" s="101">
        <f>I11</f>
        <v>0.02</v>
      </c>
      <c r="I144" s="101"/>
    </row>
    <row r="145" spans="1:10" ht="13.5" customHeight="1" x14ac:dyDescent="0.25">
      <c r="A145" s="107" t="s">
        <v>154</v>
      </c>
      <c r="B145" s="107"/>
      <c r="C145" s="17">
        <v>1</v>
      </c>
      <c r="D145" s="69">
        <v>0.09</v>
      </c>
      <c r="E145" s="70">
        <f>C145-D145</f>
        <v>0.91</v>
      </c>
      <c r="F145" s="17" t="s">
        <v>155</v>
      </c>
      <c r="G145" s="64">
        <v>0</v>
      </c>
      <c r="H145" s="101">
        <v>0</v>
      </c>
      <c r="I145" s="101"/>
    </row>
    <row r="146" spans="1:10" ht="13.5" customHeight="1" x14ac:dyDescent="0.25">
      <c r="A146" s="100" t="s">
        <v>156</v>
      </c>
      <c r="B146" s="100" t="s">
        <v>157</v>
      </c>
      <c r="C146" s="100"/>
      <c r="D146" s="100"/>
      <c r="E146" s="100"/>
      <c r="F146" s="2" t="s">
        <v>158</v>
      </c>
      <c r="G146" s="64">
        <v>0</v>
      </c>
      <c r="H146" s="101">
        <v>0</v>
      </c>
      <c r="I146" s="101"/>
    </row>
    <row r="147" spans="1:10" ht="18" customHeight="1" x14ac:dyDescent="0.25">
      <c r="A147" s="100"/>
      <c r="B147" s="100"/>
      <c r="C147" s="100"/>
      <c r="D147" s="100"/>
      <c r="E147" s="100"/>
      <c r="F147" s="6" t="s">
        <v>159</v>
      </c>
      <c r="G147" s="71">
        <f>SUM(G142:G146)</f>
        <v>0.1125</v>
      </c>
      <c r="H147" s="102">
        <f>SUM(H142:I146)</f>
        <v>5.6499999999999995E-2</v>
      </c>
      <c r="I147" s="102"/>
    </row>
    <row r="148" spans="1:10" ht="18" customHeight="1" x14ac:dyDescent="0.25">
      <c r="A148" s="29" t="s">
        <v>160</v>
      </c>
      <c r="B148" s="103" t="s">
        <v>161</v>
      </c>
      <c r="C148" s="103"/>
      <c r="D148" s="103"/>
      <c r="E148" s="103"/>
      <c r="F148" s="103"/>
      <c r="G148" s="103"/>
      <c r="H148" s="103"/>
      <c r="I148" s="103"/>
    </row>
    <row r="149" spans="1:10" ht="4.5" customHeight="1" x14ac:dyDescent="0.25">
      <c r="A149" s="72"/>
      <c r="B149" s="104"/>
      <c r="C149" s="104"/>
      <c r="D149" s="104"/>
      <c r="E149" s="104"/>
      <c r="F149" s="104"/>
      <c r="G149" s="104"/>
      <c r="H149" s="104"/>
      <c r="I149" s="104"/>
    </row>
    <row r="150" spans="1:10" ht="12" customHeight="1" x14ac:dyDescent="0.25">
      <c r="A150" s="96" t="s">
        <v>162</v>
      </c>
      <c r="B150" s="96"/>
      <c r="C150" s="96"/>
      <c r="D150" s="96"/>
      <c r="E150" s="96"/>
      <c r="F150" s="96"/>
      <c r="G150" s="96"/>
      <c r="H150" s="47">
        <f>H137</f>
        <v>0.14070422535211266</v>
      </c>
      <c r="I150" s="48">
        <f>I137</f>
        <v>589.95985827001618</v>
      </c>
    </row>
    <row r="151" spans="1:10" ht="4.5" customHeight="1" x14ac:dyDescent="0.25"/>
    <row r="152" spans="1:10" ht="11.25" customHeight="1" x14ac:dyDescent="0.25">
      <c r="A152" s="99" t="s">
        <v>163</v>
      </c>
      <c r="B152" s="99"/>
      <c r="C152" s="99"/>
      <c r="D152" s="99"/>
      <c r="E152" s="99"/>
      <c r="F152" s="99"/>
      <c r="G152" s="99"/>
      <c r="H152" s="99"/>
      <c r="I152" s="99"/>
    </row>
    <row r="153" spans="1:10" ht="11.25" customHeight="1" x14ac:dyDescent="0.25">
      <c r="A153" s="94" t="s">
        <v>33</v>
      </c>
      <c r="B153" s="94"/>
      <c r="C153" s="94"/>
      <c r="D153" s="94"/>
      <c r="E153" s="94"/>
      <c r="F153" s="94"/>
      <c r="G153" s="94"/>
      <c r="H153" s="94"/>
      <c r="I153" s="94"/>
    </row>
    <row r="154" spans="1:10" ht="15" customHeight="1" x14ac:dyDescent="0.25">
      <c r="A154" s="17">
        <v>1</v>
      </c>
      <c r="B154" s="95" t="s">
        <v>164</v>
      </c>
      <c r="C154" s="95"/>
      <c r="D154" s="95"/>
      <c r="E154" s="95"/>
      <c r="F154" s="95"/>
      <c r="G154" s="95"/>
      <c r="H154" s="23">
        <f>I154/$G$171</f>
        <v>0.41053887167116782</v>
      </c>
      <c r="I154" s="73">
        <f>I40</f>
        <v>2152.9018181818183</v>
      </c>
    </row>
    <row r="155" spans="1:10" ht="15" customHeight="1" x14ac:dyDescent="0.25">
      <c r="A155" s="17">
        <v>2</v>
      </c>
      <c r="B155" s="95" t="s">
        <v>165</v>
      </c>
      <c r="C155" s="95"/>
      <c r="D155" s="95"/>
      <c r="E155" s="95"/>
      <c r="F155" s="95"/>
      <c r="G155" s="95"/>
      <c r="H155" s="23">
        <f>I155/$G$171</f>
        <v>0.30854337262950077</v>
      </c>
      <c r="I155" s="73">
        <f>I51+I63+I70+I74</f>
        <v>1618.0284834369163</v>
      </c>
    </row>
    <row r="156" spans="1:10" ht="15" customHeight="1" x14ac:dyDescent="0.25">
      <c r="A156" s="17">
        <v>3</v>
      </c>
      <c r="B156" s="95" t="s">
        <v>166</v>
      </c>
      <c r="C156" s="95"/>
      <c r="D156" s="95"/>
      <c r="E156" s="95"/>
      <c r="F156" s="95"/>
      <c r="G156" s="95"/>
      <c r="H156" s="23">
        <f>I156/$G$171</f>
        <v>8.0467305248881058E-2</v>
      </c>
      <c r="I156" s="73">
        <f>I84</f>
        <v>421.97760000000005</v>
      </c>
    </row>
    <row r="157" spans="1:10" s="28" customFormat="1" ht="15" customHeight="1" x14ac:dyDescent="0.25">
      <c r="A157" s="96" t="s">
        <v>167</v>
      </c>
      <c r="B157" s="96"/>
      <c r="C157" s="96"/>
      <c r="D157" s="96"/>
      <c r="E157" s="96"/>
      <c r="F157" s="96"/>
      <c r="G157" s="96"/>
      <c r="H157" s="47">
        <f>H154+H155+H156</f>
        <v>0.7995495495495496</v>
      </c>
      <c r="I157" s="48">
        <f>SUM(I154:I156)</f>
        <v>4192.9079016187343</v>
      </c>
      <c r="J157" s="35"/>
    </row>
    <row r="158" spans="1:10" ht="4.5" customHeight="1" x14ac:dyDescent="0.25"/>
    <row r="159" spans="1:10" ht="11.25" customHeight="1" x14ac:dyDescent="0.25">
      <c r="A159" s="94" t="s">
        <v>106</v>
      </c>
      <c r="B159" s="94"/>
      <c r="C159" s="94"/>
      <c r="D159" s="94"/>
      <c r="E159" s="94"/>
      <c r="F159" s="94"/>
      <c r="G159" s="94"/>
      <c r="H159" s="94"/>
      <c r="I159" s="94"/>
    </row>
    <row r="160" spans="1:10" ht="15" customHeight="1" x14ac:dyDescent="0.25">
      <c r="A160" s="17">
        <v>1</v>
      </c>
      <c r="B160" s="95" t="s">
        <v>168</v>
      </c>
      <c r="C160" s="95"/>
      <c r="D160" s="95"/>
      <c r="E160" s="95"/>
      <c r="F160" s="95"/>
      <c r="G160" s="95"/>
      <c r="H160" s="23">
        <f>I160/$G$171</f>
        <v>0</v>
      </c>
      <c r="I160" s="24">
        <f>I108</f>
        <v>0</v>
      </c>
    </row>
    <row r="161" spans="1:11" ht="15" customHeight="1" x14ac:dyDescent="0.25">
      <c r="A161" s="17">
        <v>2</v>
      </c>
      <c r="B161" s="95" t="s">
        <v>169</v>
      </c>
      <c r="C161" s="95"/>
      <c r="D161" s="95"/>
      <c r="E161" s="95"/>
      <c r="F161" s="95"/>
      <c r="G161" s="95"/>
      <c r="H161" s="23">
        <f>I161/$G$171</f>
        <v>4.797297297297299E-2</v>
      </c>
      <c r="I161" s="24">
        <f>I118</f>
        <v>251.57447409712412</v>
      </c>
    </row>
    <row r="162" spans="1:11" ht="15" customHeight="1" x14ac:dyDescent="0.25">
      <c r="A162" s="17">
        <v>3</v>
      </c>
      <c r="B162" s="95" t="s">
        <v>170</v>
      </c>
      <c r="C162" s="95"/>
      <c r="D162" s="95"/>
      <c r="E162" s="95"/>
      <c r="F162" s="95"/>
      <c r="G162" s="95"/>
      <c r="H162" s="23">
        <f>I162/$G$171</f>
        <v>3.9977477477477485E-2</v>
      </c>
      <c r="I162" s="24">
        <f>I122</f>
        <v>209.64539508093677</v>
      </c>
    </row>
    <row r="163" spans="1:11" ht="15" customHeight="1" x14ac:dyDescent="0.25">
      <c r="A163" s="96" t="s">
        <v>171</v>
      </c>
      <c r="B163" s="96"/>
      <c r="C163" s="96"/>
      <c r="D163" s="96"/>
      <c r="E163" s="96"/>
      <c r="F163" s="96"/>
      <c r="G163" s="96"/>
      <c r="H163" s="47">
        <f>H160+H161+H162</f>
        <v>8.7950450450450468E-2</v>
      </c>
      <c r="I163" s="48">
        <f>I160+I161+I162</f>
        <v>461.21986917806089</v>
      </c>
    </row>
    <row r="164" spans="1:11" ht="4.5" customHeight="1" x14ac:dyDescent="0.25"/>
    <row r="165" spans="1:11" ht="11.25" customHeight="1" x14ac:dyDescent="0.25">
      <c r="A165" s="94" t="s">
        <v>134</v>
      </c>
      <c r="B165" s="94"/>
      <c r="C165" s="94"/>
      <c r="D165" s="94"/>
      <c r="E165" s="94"/>
      <c r="F165" s="94"/>
      <c r="G165" s="94"/>
      <c r="H165" s="94"/>
      <c r="I165" s="94"/>
    </row>
    <row r="166" spans="1:11" ht="15" customHeight="1" x14ac:dyDescent="0.25">
      <c r="A166" s="17">
        <v>1</v>
      </c>
      <c r="B166" s="95" t="s">
        <v>172</v>
      </c>
      <c r="C166" s="95"/>
      <c r="D166" s="95"/>
      <c r="E166" s="95"/>
      <c r="F166" s="95"/>
      <c r="G166" s="95"/>
      <c r="H166" s="23">
        <f>I166/$G$171</f>
        <v>0.11249999999999999</v>
      </c>
      <c r="I166" s="24">
        <f>I137</f>
        <v>589.95985827001618</v>
      </c>
    </row>
    <row r="167" spans="1:11" ht="15" customHeight="1" x14ac:dyDescent="0.25">
      <c r="A167" s="96" t="s">
        <v>173</v>
      </c>
      <c r="B167" s="96"/>
      <c r="C167" s="96"/>
      <c r="D167" s="96"/>
      <c r="E167" s="96"/>
      <c r="F167" s="96"/>
      <c r="G167" s="96"/>
      <c r="H167" s="47">
        <f>H166</f>
        <v>0.11249999999999999</v>
      </c>
      <c r="I167" s="48">
        <f>I137</f>
        <v>589.95985827001618</v>
      </c>
      <c r="K167" s="41"/>
    </row>
    <row r="168" spans="1:11" ht="4.5" customHeight="1" x14ac:dyDescent="0.25"/>
    <row r="169" spans="1:11" ht="11.25" customHeight="1" x14ac:dyDescent="0.25">
      <c r="A169" s="97" t="s">
        <v>163</v>
      </c>
      <c r="B169" s="97"/>
      <c r="C169" s="97"/>
      <c r="D169" s="97"/>
      <c r="E169" s="97"/>
      <c r="F169" s="97"/>
      <c r="G169" s="97"/>
      <c r="H169" s="97"/>
      <c r="I169" s="97"/>
    </row>
    <row r="170" spans="1:11" ht="45" customHeight="1" x14ac:dyDescent="0.25">
      <c r="A170" s="98" t="s">
        <v>174</v>
      </c>
      <c r="B170" s="98"/>
      <c r="C170" s="98"/>
      <c r="D170" s="98"/>
      <c r="E170" s="98"/>
      <c r="F170" s="98"/>
      <c r="G170" s="74" t="s">
        <v>175</v>
      </c>
      <c r="H170" s="74" t="s">
        <v>176</v>
      </c>
      <c r="I170" s="74" t="s">
        <v>177</v>
      </c>
    </row>
    <row r="171" spans="1:11" ht="11.25" customHeight="1" x14ac:dyDescent="0.25">
      <c r="A171" s="92" t="str">
        <f>D5</f>
        <v>Serviços de Faturamento (assistente administrativo)</v>
      </c>
      <c r="B171" s="92"/>
      <c r="C171" s="92"/>
      <c r="D171" s="92"/>
      <c r="E171" s="92"/>
      <c r="F171" s="92"/>
      <c r="G171" s="75">
        <f>I157+I163+I167</f>
        <v>5244.0876290668111</v>
      </c>
      <c r="H171" s="74">
        <f>IF(D6="12x36",2,1)</f>
        <v>1</v>
      </c>
      <c r="I171" s="75">
        <f>G171*H171</f>
        <v>5244.0876290668111</v>
      </c>
    </row>
    <row r="172" spans="1:11" x14ac:dyDescent="0.25">
      <c r="A172" s="92"/>
      <c r="B172" s="92"/>
      <c r="C172" s="92"/>
      <c r="D172" s="92"/>
      <c r="E172" s="92"/>
      <c r="F172" s="92"/>
      <c r="G172" s="74"/>
      <c r="H172" s="74"/>
      <c r="I172" s="75"/>
    </row>
    <row r="173" spans="1:11" s="28" customFormat="1" ht="12" customHeight="1" x14ac:dyDescent="0.25">
      <c r="A173" s="93" t="s">
        <v>178</v>
      </c>
      <c r="B173" s="93"/>
      <c r="C173" s="93"/>
      <c r="D173" s="93"/>
      <c r="E173" s="93"/>
      <c r="F173" s="93"/>
      <c r="G173" s="93"/>
      <c r="H173" s="93"/>
      <c r="I173" s="76">
        <f>I171</f>
        <v>5244.0876290668111</v>
      </c>
      <c r="J173" s="35"/>
    </row>
  </sheetData>
  <mergeCells count="171"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A23:F23"/>
    <mergeCell ref="A24:F25"/>
    <mergeCell ref="A26:F26"/>
    <mergeCell ref="A27:F27"/>
    <mergeCell ref="A29:I29"/>
    <mergeCell ref="B30:G30"/>
    <mergeCell ref="A15:F17"/>
    <mergeCell ref="G15:G17"/>
    <mergeCell ref="A18:F20"/>
    <mergeCell ref="G18:G20"/>
    <mergeCell ref="A21:F21"/>
    <mergeCell ref="A22:F22"/>
    <mergeCell ref="B37:G37"/>
    <mergeCell ref="B38:G38"/>
    <mergeCell ref="B39:G39"/>
    <mergeCell ref="A40:G40"/>
    <mergeCell ref="B42:G42"/>
    <mergeCell ref="B43:G43"/>
    <mergeCell ref="B31:G31"/>
    <mergeCell ref="B32:G32"/>
    <mergeCell ref="B33:G33"/>
    <mergeCell ref="B34:G34"/>
    <mergeCell ref="B35:G35"/>
    <mergeCell ref="B36:G36"/>
    <mergeCell ref="B50:G50"/>
    <mergeCell ref="A51:G51"/>
    <mergeCell ref="A52:I52"/>
    <mergeCell ref="A53:I53"/>
    <mergeCell ref="B54:G54"/>
    <mergeCell ref="B55:G55"/>
    <mergeCell ref="B44:G44"/>
    <mergeCell ref="B45:G45"/>
    <mergeCell ref="B46:G46"/>
    <mergeCell ref="B47:G47"/>
    <mergeCell ref="B48:G48"/>
    <mergeCell ref="B49:G49"/>
    <mergeCell ref="B62:G62"/>
    <mergeCell ref="A63:G63"/>
    <mergeCell ref="B64:I64"/>
    <mergeCell ref="B65:I65"/>
    <mergeCell ref="B66:G66"/>
    <mergeCell ref="B67:G67"/>
    <mergeCell ref="B56:G56"/>
    <mergeCell ref="B57:G57"/>
    <mergeCell ref="B58:G58"/>
    <mergeCell ref="B59:G59"/>
    <mergeCell ref="B60:G60"/>
    <mergeCell ref="B61:G61"/>
    <mergeCell ref="A76:G76"/>
    <mergeCell ref="B78:G78"/>
    <mergeCell ref="B79:G79"/>
    <mergeCell ref="B80:G80"/>
    <mergeCell ref="B81:G81"/>
    <mergeCell ref="B82:G82"/>
    <mergeCell ref="B68:G68"/>
    <mergeCell ref="B69:G69"/>
    <mergeCell ref="A70:G70"/>
    <mergeCell ref="B72:G72"/>
    <mergeCell ref="B73:G73"/>
    <mergeCell ref="A74:G74"/>
    <mergeCell ref="A90:I90"/>
    <mergeCell ref="A91:B91"/>
    <mergeCell ref="A92:B92"/>
    <mergeCell ref="A94:I94"/>
    <mergeCell ref="A95:B95"/>
    <mergeCell ref="A96:B96"/>
    <mergeCell ref="B83:G83"/>
    <mergeCell ref="A84:G84"/>
    <mergeCell ref="B85:G85"/>
    <mergeCell ref="A86:I86"/>
    <mergeCell ref="A87:B87"/>
    <mergeCell ref="A88:B88"/>
    <mergeCell ref="B105:G105"/>
    <mergeCell ref="B106:G106"/>
    <mergeCell ref="B107:G107"/>
    <mergeCell ref="A108:G108"/>
    <mergeCell ref="B109:I109"/>
    <mergeCell ref="A111:E111"/>
    <mergeCell ref="A98:G98"/>
    <mergeCell ref="A100:I100"/>
    <mergeCell ref="B101:G101"/>
    <mergeCell ref="B102:G102"/>
    <mergeCell ref="B103:G103"/>
    <mergeCell ref="B104:G104"/>
    <mergeCell ref="A118:G118"/>
    <mergeCell ref="B120:G120"/>
    <mergeCell ref="B121:G121"/>
    <mergeCell ref="A122:G122"/>
    <mergeCell ref="A124:E124"/>
    <mergeCell ref="A125:B125"/>
    <mergeCell ref="A112:B112"/>
    <mergeCell ref="A113:B113"/>
    <mergeCell ref="B114:I114"/>
    <mergeCell ref="B115:G115"/>
    <mergeCell ref="B116:G116"/>
    <mergeCell ref="B117:G117"/>
    <mergeCell ref="B134:G134"/>
    <mergeCell ref="B135:G135"/>
    <mergeCell ref="B136:G136"/>
    <mergeCell ref="A137:G137"/>
    <mergeCell ref="B138:I138"/>
    <mergeCell ref="B139:I139"/>
    <mergeCell ref="A126:B126"/>
    <mergeCell ref="A128:G128"/>
    <mergeCell ref="A130:I130"/>
    <mergeCell ref="B131:G131"/>
    <mergeCell ref="B132:G132"/>
    <mergeCell ref="B133:G133"/>
    <mergeCell ref="A143:B143"/>
    <mergeCell ref="H143:I143"/>
    <mergeCell ref="A144:B144"/>
    <mergeCell ref="H144:I144"/>
    <mergeCell ref="A145:B145"/>
    <mergeCell ref="H145:I145"/>
    <mergeCell ref="A140:I140"/>
    <mergeCell ref="A141:B141"/>
    <mergeCell ref="D141:E141"/>
    <mergeCell ref="H141:I141"/>
    <mergeCell ref="A142:B142"/>
    <mergeCell ref="D142:E142"/>
    <mergeCell ref="H142:I142"/>
    <mergeCell ref="A150:G150"/>
    <mergeCell ref="A152:I152"/>
    <mergeCell ref="A153:I153"/>
    <mergeCell ref="B154:G154"/>
    <mergeCell ref="B155:G155"/>
    <mergeCell ref="B156:G156"/>
    <mergeCell ref="A146:A147"/>
    <mergeCell ref="B146:E147"/>
    <mergeCell ref="H146:I146"/>
    <mergeCell ref="H147:I147"/>
    <mergeCell ref="B148:I148"/>
    <mergeCell ref="B149:I149"/>
    <mergeCell ref="A172:F172"/>
    <mergeCell ref="A173:H173"/>
    <mergeCell ref="A165:I165"/>
    <mergeCell ref="B166:G166"/>
    <mergeCell ref="A167:G167"/>
    <mergeCell ref="A169:I169"/>
    <mergeCell ref="A170:F170"/>
    <mergeCell ref="A171:F171"/>
    <mergeCell ref="A157:G157"/>
    <mergeCell ref="A159:I159"/>
    <mergeCell ref="B160:G160"/>
    <mergeCell ref="B161:G161"/>
    <mergeCell ref="B162:G162"/>
    <mergeCell ref="A163:G163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L173"/>
  <sheetViews>
    <sheetView view="pageBreakPreview" zoomScale="145" zoomScaleNormal="130" zoomScaleSheetLayoutView="145" zoomScalePageLayoutView="130" workbookViewId="0">
      <selection activeCell="D7" sqref="D7:F7"/>
    </sheetView>
  </sheetViews>
  <sheetFormatPr defaultColWidth="9.140625" defaultRowHeight="11.25" x14ac:dyDescent="0.25"/>
  <cols>
    <col min="1" max="1" width="2.85546875" style="7" customWidth="1"/>
    <col min="2" max="4" width="11.28515625" style="7" customWidth="1"/>
    <col min="5" max="5" width="12.140625" style="7" customWidth="1"/>
    <col min="6" max="6" width="11.28515625" style="7" customWidth="1"/>
    <col min="7" max="7" width="18.85546875" style="7" customWidth="1"/>
    <col min="8" max="8" width="9.28515625" style="7" customWidth="1"/>
    <col min="9" max="9" width="11.7109375" style="7" customWidth="1"/>
    <col min="10" max="10" width="11.140625" style="8" customWidth="1"/>
    <col min="11" max="11" width="10" style="7" customWidth="1"/>
    <col min="12" max="12" width="9.140625" style="7"/>
    <col min="13" max="15" width="22.28515625" style="7" customWidth="1"/>
    <col min="16" max="16384" width="9.140625" style="7"/>
  </cols>
  <sheetData>
    <row r="1" spans="1:11" ht="27.75" customHeight="1" x14ac:dyDescent="0.25">
      <c r="A1" s="134" t="s">
        <v>0</v>
      </c>
      <c r="B1" s="134"/>
      <c r="C1" s="134"/>
      <c r="D1" s="134"/>
      <c r="E1" s="134"/>
      <c r="F1" s="134"/>
      <c r="G1" s="134"/>
      <c r="H1" s="134"/>
      <c r="I1" s="134"/>
      <c r="K1" s="9"/>
    </row>
    <row r="2" spans="1:11" ht="22.5" customHeight="1" x14ac:dyDescent="0.25">
      <c r="A2" s="134" t="s">
        <v>1</v>
      </c>
      <c r="B2" s="134"/>
      <c r="C2" s="135" t="s">
        <v>209</v>
      </c>
      <c r="D2" s="135"/>
      <c r="E2" s="136" t="s">
        <v>2</v>
      </c>
      <c r="F2" s="136"/>
      <c r="G2" s="136"/>
      <c r="H2" s="136"/>
      <c r="I2" s="136"/>
    </row>
    <row r="3" spans="1:11" ht="11.25" customHeight="1" x14ac:dyDescent="0.25">
      <c r="A3" s="134" t="s">
        <v>3</v>
      </c>
      <c r="B3" s="134"/>
      <c r="C3" s="10"/>
      <c r="D3" s="11"/>
      <c r="E3" s="12" t="s">
        <v>4</v>
      </c>
      <c r="F3" s="10"/>
      <c r="G3" s="11"/>
      <c r="H3" s="11"/>
      <c r="I3" s="11"/>
    </row>
    <row r="4" spans="1:11" ht="4.5" customHeight="1" x14ac:dyDescent="0.25"/>
    <row r="5" spans="1:11" ht="18.75" customHeight="1" x14ac:dyDescent="0.25">
      <c r="A5" s="120" t="s">
        <v>5</v>
      </c>
      <c r="B5" s="120"/>
      <c r="C5" s="120"/>
      <c r="D5" s="137" t="s">
        <v>227</v>
      </c>
      <c r="E5" s="137"/>
      <c r="F5" s="137"/>
      <c r="G5" s="138" t="str">
        <f>IF(D6="12x36","Regime de trabalho:","Quantidade de HORAS/MÊS")</f>
        <v>Quantidade de HORAS/MÊS</v>
      </c>
      <c r="H5" s="138"/>
      <c r="I5" s="139">
        <f>IF(D6="12x36",D6,5*D6)</f>
        <v>200</v>
      </c>
    </row>
    <row r="6" spans="1:11" ht="18.75" customHeight="1" x14ac:dyDescent="0.25">
      <c r="A6" s="120" t="str">
        <f>IF(D6="12x36","Regime de trabalho:","Regime de trabalho (horas semanais):")</f>
        <v>Regime de trabalho (horas semanais):</v>
      </c>
      <c r="B6" s="120"/>
      <c r="C6" s="120"/>
      <c r="D6" s="120">
        <v>40</v>
      </c>
      <c r="E6" s="120"/>
      <c r="F6" s="120"/>
      <c r="G6" s="138"/>
      <c r="H6" s="138"/>
      <c r="I6" s="139"/>
    </row>
    <row r="7" spans="1:11" ht="22.5" customHeight="1" x14ac:dyDescent="0.25">
      <c r="A7" s="120" t="s">
        <v>6</v>
      </c>
      <c r="B7" s="120"/>
      <c r="C7" s="120"/>
      <c r="D7" s="95" t="s">
        <v>226</v>
      </c>
      <c r="E7" s="95"/>
      <c r="F7" s="95"/>
      <c r="G7" s="131" t="s">
        <v>7</v>
      </c>
      <c r="H7" s="131"/>
      <c r="I7" s="133">
        <v>0.2</v>
      </c>
    </row>
    <row r="8" spans="1:11" ht="22.5" customHeight="1" x14ac:dyDescent="0.25">
      <c r="A8" s="120" t="s">
        <v>8</v>
      </c>
      <c r="B8" s="120"/>
      <c r="C8" s="120"/>
      <c r="D8" s="95" t="s">
        <v>226</v>
      </c>
      <c r="E8" s="95"/>
      <c r="F8" s="95"/>
      <c r="G8" s="131"/>
      <c r="H8" s="131"/>
      <c r="I8" s="133"/>
    </row>
    <row r="9" spans="1:11" ht="24.75" customHeight="1" x14ac:dyDescent="0.25">
      <c r="A9" s="120" t="s">
        <v>9</v>
      </c>
      <c r="B9" s="120"/>
      <c r="C9" s="120"/>
      <c r="D9" s="120" t="s">
        <v>211</v>
      </c>
      <c r="E9" s="120"/>
      <c r="F9" s="120"/>
      <c r="G9" s="131" t="s">
        <v>10</v>
      </c>
      <c r="H9" s="131"/>
      <c r="I9" s="3" t="s">
        <v>11</v>
      </c>
    </row>
    <row r="10" spans="1:11" ht="32.25" customHeight="1" x14ac:dyDescent="0.25">
      <c r="A10" s="132" t="s">
        <v>12</v>
      </c>
      <c r="B10" s="132"/>
      <c r="C10" s="132"/>
      <c r="D10" s="132"/>
      <c r="E10" s="132"/>
      <c r="F10" s="132"/>
      <c r="G10" s="4" t="s">
        <v>13</v>
      </c>
      <c r="H10" s="1">
        <v>220</v>
      </c>
      <c r="I10" s="13">
        <v>2013.31</v>
      </c>
    </row>
    <row r="11" spans="1:11" ht="11.25" customHeight="1" x14ac:dyDescent="0.25">
      <c r="A11" s="110" t="s">
        <v>14</v>
      </c>
      <c r="B11" s="110"/>
      <c r="C11" s="110"/>
      <c r="D11" s="110"/>
      <c r="E11" s="110"/>
      <c r="F11" s="110"/>
      <c r="G11" s="1" t="str">
        <f>D9</f>
        <v>Araricá/RS</v>
      </c>
      <c r="H11" s="1" t="s">
        <v>15</v>
      </c>
      <c r="I11" s="14">
        <v>0.02</v>
      </c>
    </row>
    <row r="12" spans="1:11" ht="15" customHeight="1" x14ac:dyDescent="0.25">
      <c r="A12" s="110" t="s">
        <v>16</v>
      </c>
      <c r="B12" s="110"/>
      <c r="C12" s="110"/>
      <c r="D12" s="110"/>
      <c r="E12" s="110"/>
      <c r="F12" s="110"/>
      <c r="G12" s="129" t="s">
        <v>17</v>
      </c>
      <c r="H12" s="1" t="s">
        <v>18</v>
      </c>
      <c r="I12" s="13">
        <v>0</v>
      </c>
    </row>
    <row r="13" spans="1:11" x14ac:dyDescent="0.25">
      <c r="A13" s="110"/>
      <c r="B13" s="110"/>
      <c r="C13" s="110"/>
      <c r="D13" s="110"/>
      <c r="E13" s="110"/>
      <c r="F13" s="110"/>
      <c r="G13" s="129"/>
      <c r="H13" s="1" t="s">
        <v>19</v>
      </c>
      <c r="I13" s="15">
        <v>22</v>
      </c>
    </row>
    <row r="14" spans="1:11" x14ac:dyDescent="0.25">
      <c r="A14" s="110"/>
      <c r="B14" s="110"/>
      <c r="C14" s="110"/>
      <c r="D14" s="110"/>
      <c r="E14" s="110"/>
      <c r="F14" s="110"/>
      <c r="G14" s="129"/>
      <c r="H14" s="1" t="s">
        <v>20</v>
      </c>
      <c r="I14" s="3">
        <v>0</v>
      </c>
    </row>
    <row r="15" spans="1:11" ht="11.25" customHeight="1" x14ac:dyDescent="0.25">
      <c r="A15" s="110" t="s">
        <v>21</v>
      </c>
      <c r="B15" s="110"/>
      <c r="C15" s="110"/>
      <c r="D15" s="110"/>
      <c r="E15" s="110"/>
      <c r="F15" s="110"/>
      <c r="G15" s="129" t="s">
        <v>17</v>
      </c>
      <c r="H15" s="1" t="s">
        <v>18</v>
      </c>
      <c r="I15" s="13">
        <v>23.68</v>
      </c>
    </row>
    <row r="16" spans="1:11" ht="11.25" customHeight="1" x14ac:dyDescent="0.25">
      <c r="A16" s="110"/>
      <c r="B16" s="110"/>
      <c r="C16" s="110"/>
      <c r="D16" s="110"/>
      <c r="E16" s="110"/>
      <c r="F16" s="110"/>
      <c r="G16" s="129"/>
      <c r="H16" s="1" t="s">
        <v>19</v>
      </c>
      <c r="I16" s="15">
        <v>22</v>
      </c>
    </row>
    <row r="17" spans="1:9" x14ac:dyDescent="0.25">
      <c r="A17" s="110"/>
      <c r="B17" s="110"/>
      <c r="C17" s="110"/>
      <c r="D17" s="110"/>
      <c r="E17" s="110"/>
      <c r="F17" s="110"/>
      <c r="G17" s="129"/>
      <c r="H17" s="1" t="s">
        <v>20</v>
      </c>
      <c r="I17" s="3">
        <v>0.19</v>
      </c>
    </row>
    <row r="18" spans="1:9" ht="11.25" customHeight="1" x14ac:dyDescent="0.25">
      <c r="A18" s="110" t="s">
        <v>223</v>
      </c>
      <c r="B18" s="110"/>
      <c r="C18" s="110"/>
      <c r="D18" s="110"/>
      <c r="E18" s="110"/>
      <c r="F18" s="110"/>
      <c r="G18" s="129" t="s">
        <v>17</v>
      </c>
      <c r="H18" s="1" t="s">
        <v>18</v>
      </c>
      <c r="I18" s="13">
        <v>0</v>
      </c>
    </row>
    <row r="19" spans="1:9" x14ac:dyDescent="0.25">
      <c r="A19" s="110"/>
      <c r="B19" s="110"/>
      <c r="C19" s="110"/>
      <c r="D19" s="110"/>
      <c r="E19" s="110"/>
      <c r="F19" s="110"/>
      <c r="G19" s="129"/>
      <c r="H19" s="1" t="s">
        <v>191</v>
      </c>
      <c r="I19" s="15">
        <v>1</v>
      </c>
    </row>
    <row r="20" spans="1:9" x14ac:dyDescent="0.25">
      <c r="A20" s="110"/>
      <c r="B20" s="110"/>
      <c r="C20" s="110"/>
      <c r="D20" s="110"/>
      <c r="E20" s="110"/>
      <c r="F20" s="110"/>
      <c r="G20" s="129"/>
      <c r="H20" s="1" t="s">
        <v>20</v>
      </c>
      <c r="I20" s="3">
        <v>0</v>
      </c>
    </row>
    <row r="21" spans="1:9" ht="36" customHeight="1" x14ac:dyDescent="0.25">
      <c r="A21" s="130" t="s">
        <v>186</v>
      </c>
      <c r="B21" s="130"/>
      <c r="C21" s="130"/>
      <c r="D21" s="130"/>
      <c r="E21" s="130"/>
      <c r="F21" s="130"/>
      <c r="G21" s="5" t="s">
        <v>17</v>
      </c>
      <c r="H21" s="5" t="s">
        <v>23</v>
      </c>
      <c r="I21" s="16"/>
    </row>
    <row r="22" spans="1:9" ht="22.5" customHeight="1" x14ac:dyDescent="0.25">
      <c r="A22" s="109" t="s">
        <v>213</v>
      </c>
      <c r="B22" s="109"/>
      <c r="C22" s="109"/>
      <c r="D22" s="109"/>
      <c r="E22" s="109"/>
      <c r="F22" s="109"/>
      <c r="G22" s="5"/>
      <c r="H22" s="5" t="s">
        <v>25</v>
      </c>
      <c r="I22" s="18" t="s">
        <v>11</v>
      </c>
    </row>
    <row r="23" spans="1:9" ht="34.5" customHeight="1" x14ac:dyDescent="0.25">
      <c r="A23" s="109" t="s">
        <v>26</v>
      </c>
      <c r="B23" s="109"/>
      <c r="C23" s="109"/>
      <c r="D23" s="109"/>
      <c r="E23" s="109"/>
      <c r="F23" s="109"/>
      <c r="G23" s="1" t="s">
        <v>214</v>
      </c>
      <c r="H23" s="1" t="s">
        <v>27</v>
      </c>
      <c r="I23" s="13">
        <v>1613.1</v>
      </c>
    </row>
    <row r="24" spans="1:9" ht="15" customHeight="1" x14ac:dyDescent="0.25">
      <c r="A24" s="109" t="s">
        <v>28</v>
      </c>
      <c r="B24" s="109"/>
      <c r="C24" s="109"/>
      <c r="D24" s="109"/>
      <c r="E24" s="109"/>
      <c r="F24" s="109"/>
      <c r="G24" s="5"/>
      <c r="H24" s="19" t="s">
        <v>29</v>
      </c>
      <c r="I24" s="20" t="s">
        <v>11</v>
      </c>
    </row>
    <row r="25" spans="1:9" ht="15" customHeight="1" x14ac:dyDescent="0.25">
      <c r="A25" s="109"/>
      <c r="B25" s="109"/>
      <c r="C25" s="109"/>
      <c r="D25" s="109"/>
      <c r="E25" s="109"/>
      <c r="F25" s="109"/>
      <c r="G25" s="5"/>
      <c r="H25" s="21" t="s">
        <v>30</v>
      </c>
      <c r="I25" s="3" t="s">
        <v>11</v>
      </c>
    </row>
    <row r="26" spans="1:9" ht="26.25" customHeight="1" x14ac:dyDescent="0.25">
      <c r="A26" s="109" t="s">
        <v>31</v>
      </c>
      <c r="B26" s="109"/>
      <c r="C26" s="109"/>
      <c r="D26" s="109"/>
      <c r="E26" s="109"/>
      <c r="F26" s="109"/>
      <c r="G26" s="5"/>
      <c r="H26" s="1" t="s">
        <v>29</v>
      </c>
      <c r="I26" s="20" t="s">
        <v>11</v>
      </c>
    </row>
    <row r="27" spans="1:9" ht="35.25" customHeight="1" x14ac:dyDescent="0.25">
      <c r="A27" s="109" t="s">
        <v>32</v>
      </c>
      <c r="B27" s="109"/>
      <c r="C27" s="109"/>
      <c r="D27" s="109"/>
      <c r="E27" s="109"/>
      <c r="F27" s="109"/>
      <c r="G27" s="1"/>
      <c r="H27" s="4" t="s">
        <v>25</v>
      </c>
      <c r="I27" s="3">
        <v>0.1</v>
      </c>
    </row>
    <row r="28" spans="1:9" ht="4.5" customHeight="1" x14ac:dyDescent="0.25"/>
    <row r="29" spans="1:9" ht="17.25" customHeight="1" x14ac:dyDescent="0.25">
      <c r="A29" s="94" t="s">
        <v>33</v>
      </c>
      <c r="B29" s="94"/>
      <c r="C29" s="94"/>
      <c r="D29" s="94"/>
      <c r="E29" s="94"/>
      <c r="F29" s="94"/>
      <c r="G29" s="94"/>
      <c r="H29" s="94"/>
      <c r="I29" s="94"/>
    </row>
    <row r="30" spans="1:9" ht="33.75" customHeight="1" x14ac:dyDescent="0.25">
      <c r="A30" s="22" t="s">
        <v>34</v>
      </c>
      <c r="B30" s="116" t="s">
        <v>35</v>
      </c>
      <c r="C30" s="116"/>
      <c r="D30" s="116"/>
      <c r="E30" s="116"/>
      <c r="F30" s="116"/>
      <c r="G30" s="116"/>
      <c r="H30" s="22" t="s">
        <v>36</v>
      </c>
      <c r="I30" s="22" t="s">
        <v>37</v>
      </c>
    </row>
    <row r="31" spans="1:9" ht="15" customHeight="1" x14ac:dyDescent="0.25">
      <c r="A31" s="17">
        <v>1</v>
      </c>
      <c r="B31" s="95" t="s">
        <v>38</v>
      </c>
      <c r="C31" s="95"/>
      <c r="D31" s="95"/>
      <c r="E31" s="95"/>
      <c r="F31" s="95"/>
      <c r="G31" s="95"/>
      <c r="H31" s="23">
        <f t="shared" ref="H31:H39" si="0">I31/$I$40</f>
        <v>0.85014644082912194</v>
      </c>
      <c r="I31" s="24">
        <f>IF(D6="12x36",I10,I10/H10*I5)</f>
        <v>1830.2818181818182</v>
      </c>
    </row>
    <row r="32" spans="1:9" ht="15" customHeight="1" x14ac:dyDescent="0.25">
      <c r="A32" s="17">
        <f t="shared" ref="A32:A39" si="1">A31+1</f>
        <v>2</v>
      </c>
      <c r="B32" s="95" t="s">
        <v>39</v>
      </c>
      <c r="C32" s="95"/>
      <c r="D32" s="95"/>
      <c r="E32" s="95"/>
      <c r="F32" s="95"/>
      <c r="G32" s="95"/>
      <c r="H32" s="23">
        <f t="shared" si="0"/>
        <v>0</v>
      </c>
      <c r="I32" s="24">
        <f>IF(I9=30%,I31*I9,0)</f>
        <v>0</v>
      </c>
    </row>
    <row r="33" spans="1:10" ht="15" customHeight="1" x14ac:dyDescent="0.25">
      <c r="A33" s="17">
        <f t="shared" si="1"/>
        <v>3</v>
      </c>
      <c r="B33" s="95" t="s">
        <v>40</v>
      </c>
      <c r="C33" s="95"/>
      <c r="D33" s="95"/>
      <c r="E33" s="95"/>
      <c r="F33" s="95"/>
      <c r="G33" s="95"/>
      <c r="H33" s="23">
        <f t="shared" si="0"/>
        <v>0</v>
      </c>
      <c r="I33" s="24">
        <f>IF(I7=10%,I23*I7,0)</f>
        <v>0</v>
      </c>
    </row>
    <row r="34" spans="1:10" ht="15" customHeight="1" x14ac:dyDescent="0.25">
      <c r="A34" s="17">
        <f t="shared" si="1"/>
        <v>4</v>
      </c>
      <c r="B34" s="95" t="s">
        <v>41</v>
      </c>
      <c r="C34" s="95"/>
      <c r="D34" s="95"/>
      <c r="E34" s="95"/>
      <c r="F34" s="95"/>
      <c r="G34" s="95"/>
      <c r="H34" s="23">
        <f t="shared" si="0"/>
        <v>0.14985355917087803</v>
      </c>
      <c r="I34" s="24">
        <f>IF(I7=20%,I23*I7,0)</f>
        <v>322.62</v>
      </c>
    </row>
    <row r="35" spans="1:10" ht="15" customHeight="1" x14ac:dyDescent="0.25">
      <c r="A35" s="17">
        <f t="shared" si="1"/>
        <v>5</v>
      </c>
      <c r="B35" s="95" t="s">
        <v>42</v>
      </c>
      <c r="C35" s="95"/>
      <c r="D35" s="95"/>
      <c r="E35" s="95"/>
      <c r="F35" s="95"/>
      <c r="G35" s="95"/>
      <c r="H35" s="23">
        <f t="shared" si="0"/>
        <v>0</v>
      </c>
      <c r="I35" s="24">
        <f>IF(I7=40%,I23*I7,0)</f>
        <v>0</v>
      </c>
    </row>
    <row r="36" spans="1:10" ht="15" customHeight="1" x14ac:dyDescent="0.25">
      <c r="A36" s="17">
        <f t="shared" si="1"/>
        <v>6</v>
      </c>
      <c r="B36" s="95" t="s">
        <v>184</v>
      </c>
      <c r="C36" s="95"/>
      <c r="D36" s="95"/>
      <c r="E36" s="95"/>
      <c r="F36" s="95"/>
      <c r="G36" s="95"/>
      <c r="H36" s="23">
        <f t="shared" si="0"/>
        <v>0</v>
      </c>
      <c r="I36" s="24">
        <f>IF(I22="Não aplicável",0,I31*I22)</f>
        <v>0</v>
      </c>
    </row>
    <row r="37" spans="1:10" ht="15" customHeight="1" x14ac:dyDescent="0.25">
      <c r="A37" s="17">
        <f t="shared" si="1"/>
        <v>7</v>
      </c>
      <c r="B37" s="95" t="s">
        <v>43</v>
      </c>
      <c r="C37" s="95"/>
      <c r="D37" s="95"/>
      <c r="E37" s="95"/>
      <c r="F37" s="95"/>
      <c r="G37" s="95"/>
      <c r="H37" s="23">
        <f t="shared" si="0"/>
        <v>0</v>
      </c>
      <c r="I37" s="24">
        <f>IF(I24="Não aplicável",0,(I31+I32+I33+I34+I35+I36+I39)/I5*I24*(1+I25))</f>
        <v>0</v>
      </c>
    </row>
    <row r="38" spans="1:10" ht="23.25" customHeight="1" x14ac:dyDescent="0.25">
      <c r="A38" s="17">
        <f t="shared" si="1"/>
        <v>8</v>
      </c>
      <c r="B38" s="95" t="s">
        <v>44</v>
      </c>
      <c r="C38" s="95"/>
      <c r="D38" s="95"/>
      <c r="E38" s="95"/>
      <c r="F38" s="95"/>
      <c r="G38" s="95"/>
      <c r="H38" s="23">
        <f t="shared" si="0"/>
        <v>0</v>
      </c>
      <c r="I38" s="24">
        <f>IF(I24="Não aplicável",0,I24/I13*5*(I10/H10*(1+I25)))</f>
        <v>0</v>
      </c>
    </row>
    <row r="39" spans="1:10" ht="15" customHeight="1" x14ac:dyDescent="0.25">
      <c r="A39" s="17">
        <f t="shared" si="1"/>
        <v>9</v>
      </c>
      <c r="B39" s="128" t="str">
        <f>IF(D6="12x36","Para postos 12x36 os feriados são considerados compensados, conforme parágrafo único, Art. 59-A da CLT","Outros")</f>
        <v>Outros</v>
      </c>
      <c r="C39" s="128"/>
      <c r="D39" s="128"/>
      <c r="E39" s="128"/>
      <c r="F39" s="128"/>
      <c r="G39" s="128"/>
      <c r="H39" s="23">
        <f t="shared" si="0"/>
        <v>0</v>
      </c>
      <c r="I39" s="24">
        <v>0</v>
      </c>
    </row>
    <row r="40" spans="1:10" s="28" customFormat="1" ht="15" customHeight="1" x14ac:dyDescent="0.25">
      <c r="A40" s="113" t="s">
        <v>45</v>
      </c>
      <c r="B40" s="113"/>
      <c r="C40" s="113"/>
      <c r="D40" s="113"/>
      <c r="E40" s="113"/>
      <c r="F40" s="113"/>
      <c r="G40" s="113"/>
      <c r="H40" s="25">
        <f>SUM(H31:H39)</f>
        <v>1</v>
      </c>
      <c r="I40" s="26">
        <f>SUM(I31:I39)</f>
        <v>2152.9018181818183</v>
      </c>
      <c r="J40" s="27"/>
    </row>
    <row r="41" spans="1:10" ht="4.5" customHeight="1" x14ac:dyDescent="0.25"/>
    <row r="42" spans="1:10" ht="33.75" customHeight="1" x14ac:dyDescent="0.25">
      <c r="A42" s="22" t="s">
        <v>46</v>
      </c>
      <c r="B42" s="116" t="s">
        <v>47</v>
      </c>
      <c r="C42" s="116"/>
      <c r="D42" s="116"/>
      <c r="E42" s="116"/>
      <c r="F42" s="116"/>
      <c r="G42" s="116"/>
      <c r="H42" s="22" t="s">
        <v>36</v>
      </c>
      <c r="I42" s="22" t="s">
        <v>37</v>
      </c>
    </row>
    <row r="43" spans="1:10" ht="15" customHeight="1" x14ac:dyDescent="0.25">
      <c r="A43" s="17">
        <v>1</v>
      </c>
      <c r="B43" s="95" t="s">
        <v>48</v>
      </c>
      <c r="C43" s="95"/>
      <c r="D43" s="95"/>
      <c r="E43" s="95"/>
      <c r="F43" s="95"/>
      <c r="G43" s="95"/>
      <c r="H43" s="23">
        <v>0.2</v>
      </c>
      <c r="I43" s="24">
        <f t="shared" ref="I43:I50" si="2">$I$40*H43</f>
        <v>430.5803636363637</v>
      </c>
    </row>
    <row r="44" spans="1:10" ht="15" customHeight="1" x14ac:dyDescent="0.25">
      <c r="A44" s="17">
        <v>2</v>
      </c>
      <c r="B44" s="95" t="s">
        <v>49</v>
      </c>
      <c r="C44" s="95"/>
      <c r="D44" s="95"/>
      <c r="E44" s="95"/>
      <c r="F44" s="95"/>
      <c r="G44" s="95"/>
      <c r="H44" s="23">
        <v>1.4999999999999999E-2</v>
      </c>
      <c r="I44" s="24">
        <f t="shared" si="2"/>
        <v>32.293527272727275</v>
      </c>
    </row>
    <row r="45" spans="1:10" ht="15" customHeight="1" x14ac:dyDescent="0.25">
      <c r="A45" s="17">
        <v>3</v>
      </c>
      <c r="B45" s="95" t="s">
        <v>50</v>
      </c>
      <c r="C45" s="95"/>
      <c r="D45" s="95"/>
      <c r="E45" s="95"/>
      <c r="F45" s="95"/>
      <c r="G45" s="95"/>
      <c r="H45" s="23">
        <v>0.01</v>
      </c>
      <c r="I45" s="24">
        <f t="shared" si="2"/>
        <v>21.529018181818184</v>
      </c>
    </row>
    <row r="46" spans="1:10" ht="15" customHeight="1" x14ac:dyDescent="0.25">
      <c r="A46" s="17">
        <v>4</v>
      </c>
      <c r="B46" s="95" t="s">
        <v>51</v>
      </c>
      <c r="C46" s="95"/>
      <c r="D46" s="95"/>
      <c r="E46" s="95"/>
      <c r="F46" s="95"/>
      <c r="G46" s="95"/>
      <c r="H46" s="23">
        <v>2E-3</v>
      </c>
      <c r="I46" s="24">
        <f t="shared" si="2"/>
        <v>4.3058036363636365</v>
      </c>
    </row>
    <row r="47" spans="1:10" ht="15" customHeight="1" x14ac:dyDescent="0.25">
      <c r="A47" s="17">
        <v>5</v>
      </c>
      <c r="B47" s="95" t="s">
        <v>52</v>
      </c>
      <c r="C47" s="95"/>
      <c r="D47" s="95"/>
      <c r="E47" s="95"/>
      <c r="F47" s="95"/>
      <c r="G47" s="95"/>
      <c r="H47" s="23">
        <v>2.5000000000000001E-2</v>
      </c>
      <c r="I47" s="24">
        <f t="shared" si="2"/>
        <v>53.822545454545462</v>
      </c>
    </row>
    <row r="48" spans="1:10" ht="15" customHeight="1" x14ac:dyDescent="0.25">
      <c r="A48" s="17">
        <v>6</v>
      </c>
      <c r="B48" s="95" t="s">
        <v>53</v>
      </c>
      <c r="C48" s="95"/>
      <c r="D48" s="95"/>
      <c r="E48" s="95"/>
      <c r="F48" s="95"/>
      <c r="G48" s="95"/>
      <c r="H48" s="23">
        <v>0.08</v>
      </c>
      <c r="I48" s="24">
        <f t="shared" si="2"/>
        <v>172.23214545454547</v>
      </c>
    </row>
    <row r="49" spans="1:10" ht="15" customHeight="1" x14ac:dyDescent="0.25">
      <c r="A49" s="17">
        <v>7</v>
      </c>
      <c r="B49" s="95" t="s">
        <v>54</v>
      </c>
      <c r="C49" s="95"/>
      <c r="D49" s="95"/>
      <c r="E49" s="95"/>
      <c r="F49" s="95"/>
      <c r="G49" s="95"/>
      <c r="H49" s="23">
        <v>0.03</v>
      </c>
      <c r="I49" s="24">
        <f t="shared" si="2"/>
        <v>64.587054545454549</v>
      </c>
    </row>
    <row r="50" spans="1:10" ht="15" customHeight="1" x14ac:dyDescent="0.25">
      <c r="A50" s="17">
        <v>8</v>
      </c>
      <c r="B50" s="95" t="s">
        <v>55</v>
      </c>
      <c r="C50" s="95"/>
      <c r="D50" s="95"/>
      <c r="E50" s="95"/>
      <c r="F50" s="95"/>
      <c r="G50" s="95"/>
      <c r="H50" s="23">
        <v>6.0000000000000001E-3</v>
      </c>
      <c r="I50" s="24">
        <f t="shared" si="2"/>
        <v>12.917410909090909</v>
      </c>
    </row>
    <row r="51" spans="1:10" s="28" customFormat="1" ht="15" customHeight="1" x14ac:dyDescent="0.25">
      <c r="A51" s="113" t="s">
        <v>56</v>
      </c>
      <c r="B51" s="113"/>
      <c r="C51" s="113"/>
      <c r="D51" s="113"/>
      <c r="E51" s="113"/>
      <c r="F51" s="113"/>
      <c r="G51" s="113"/>
      <c r="H51" s="25">
        <f>SUM(H43:H50)</f>
        <v>0.3680000000000001</v>
      </c>
      <c r="I51" s="26">
        <f>SUM(I43:I50)</f>
        <v>792.26786909090913</v>
      </c>
      <c r="J51" s="27"/>
    </row>
    <row r="52" spans="1:10" ht="15" customHeight="1" x14ac:dyDescent="0.25">
      <c r="A52" s="123" t="s">
        <v>57</v>
      </c>
      <c r="B52" s="123"/>
      <c r="C52" s="123"/>
      <c r="D52" s="123"/>
      <c r="E52" s="123"/>
      <c r="F52" s="123"/>
      <c r="G52" s="123"/>
      <c r="H52" s="123"/>
      <c r="I52" s="123"/>
    </row>
    <row r="53" spans="1:10" ht="30.75" customHeight="1" x14ac:dyDescent="0.25">
      <c r="A53" s="127" t="s">
        <v>58</v>
      </c>
      <c r="B53" s="127"/>
      <c r="C53" s="127"/>
      <c r="D53" s="127"/>
      <c r="E53" s="127"/>
      <c r="F53" s="127"/>
      <c r="G53" s="127"/>
      <c r="H53" s="127"/>
      <c r="I53" s="127"/>
    </row>
    <row r="54" spans="1:10" ht="33.75" customHeight="1" x14ac:dyDescent="0.25">
      <c r="A54" s="22" t="s">
        <v>59</v>
      </c>
      <c r="B54" s="116" t="s">
        <v>60</v>
      </c>
      <c r="C54" s="116"/>
      <c r="D54" s="116"/>
      <c r="E54" s="116"/>
      <c r="F54" s="116"/>
      <c r="G54" s="116"/>
      <c r="H54" s="22" t="s">
        <v>36</v>
      </c>
      <c r="I54" s="22" t="s">
        <v>37</v>
      </c>
    </row>
    <row r="55" spans="1:10" ht="15" customHeight="1" x14ac:dyDescent="0.25">
      <c r="A55" s="17">
        <v>1</v>
      </c>
      <c r="B55" s="95" t="s">
        <v>61</v>
      </c>
      <c r="C55" s="95"/>
      <c r="D55" s="95"/>
      <c r="E55" s="95"/>
      <c r="F55" s="95"/>
      <c r="G55" s="95"/>
      <c r="H55" s="23">
        <v>0.119314</v>
      </c>
      <c r="I55" s="24">
        <f t="shared" ref="I55:I62" si="3">$I$40*H55</f>
        <v>256.87132753454546</v>
      </c>
    </row>
    <row r="56" spans="1:10" ht="15" customHeight="1" x14ac:dyDescent="0.25">
      <c r="A56" s="17">
        <v>2</v>
      </c>
      <c r="B56" s="95" t="s">
        <v>62</v>
      </c>
      <c r="C56" s="95"/>
      <c r="D56" s="95"/>
      <c r="E56" s="95"/>
      <c r="F56" s="95"/>
      <c r="G56" s="95"/>
      <c r="H56" s="23">
        <v>2.0479000000000001E-2</v>
      </c>
      <c r="I56" s="24">
        <f t="shared" si="3"/>
        <v>44.08927633454546</v>
      </c>
    </row>
    <row r="57" spans="1:10" ht="15" customHeight="1" x14ac:dyDescent="0.25">
      <c r="A57" s="17">
        <v>3</v>
      </c>
      <c r="B57" s="95" t="s">
        <v>63</v>
      </c>
      <c r="C57" s="95"/>
      <c r="D57" s="95"/>
      <c r="E57" s="95"/>
      <c r="F57" s="95"/>
      <c r="G57" s="95"/>
      <c r="H57" s="23">
        <v>1.2123E-2</v>
      </c>
      <c r="I57" s="24">
        <f t="shared" si="3"/>
        <v>26.099628741818183</v>
      </c>
    </row>
    <row r="58" spans="1:10" ht="15" customHeight="1" x14ac:dyDescent="0.25">
      <c r="A58" s="17">
        <v>4</v>
      </c>
      <c r="B58" s="95" t="s">
        <v>64</v>
      </c>
      <c r="C58" s="95"/>
      <c r="D58" s="95"/>
      <c r="E58" s="95"/>
      <c r="F58" s="95"/>
      <c r="G58" s="95"/>
      <c r="H58" s="23">
        <v>1.1436E-2</v>
      </c>
      <c r="I58" s="24">
        <f t="shared" si="3"/>
        <v>24.620585192727273</v>
      </c>
    </row>
    <row r="59" spans="1:10" ht="15" customHeight="1" x14ac:dyDescent="0.25">
      <c r="A59" s="17">
        <v>5</v>
      </c>
      <c r="B59" s="95" t="s">
        <v>65</v>
      </c>
      <c r="C59" s="95"/>
      <c r="D59" s="95"/>
      <c r="E59" s="95"/>
      <c r="F59" s="95"/>
      <c r="G59" s="95"/>
      <c r="H59" s="23">
        <v>1.74E-4</v>
      </c>
      <c r="I59" s="24">
        <f t="shared" si="3"/>
        <v>0.37460491636363641</v>
      </c>
    </row>
    <row r="60" spans="1:10" ht="15" customHeight="1" x14ac:dyDescent="0.25">
      <c r="A60" s="17">
        <v>6</v>
      </c>
      <c r="B60" s="95" t="s">
        <v>66</v>
      </c>
      <c r="C60" s="95"/>
      <c r="D60" s="95"/>
      <c r="E60" s="95"/>
      <c r="F60" s="95"/>
      <c r="G60" s="95"/>
      <c r="H60" s="23">
        <v>4.4200000000000001E-4</v>
      </c>
      <c r="I60" s="24">
        <f t="shared" si="3"/>
        <v>0.95158260363636371</v>
      </c>
    </row>
    <row r="61" spans="1:10" ht="15" customHeight="1" x14ac:dyDescent="0.25">
      <c r="A61" s="17">
        <v>7</v>
      </c>
      <c r="B61" s="95" t="s">
        <v>67</v>
      </c>
      <c r="C61" s="95"/>
      <c r="D61" s="95"/>
      <c r="E61" s="95"/>
      <c r="F61" s="95"/>
      <c r="G61" s="95"/>
      <c r="H61" s="23">
        <v>1.85E-4</v>
      </c>
      <c r="I61" s="24">
        <f t="shared" si="3"/>
        <v>0.39828683636363638</v>
      </c>
    </row>
    <row r="62" spans="1:10" ht="15" customHeight="1" x14ac:dyDescent="0.25">
      <c r="A62" s="17">
        <v>8</v>
      </c>
      <c r="B62" s="95" t="s">
        <v>68</v>
      </c>
      <c r="C62" s="95"/>
      <c r="D62" s="95"/>
      <c r="E62" s="95"/>
      <c r="F62" s="95"/>
      <c r="G62" s="95"/>
      <c r="H62" s="23">
        <v>9.0789999999999996E-2</v>
      </c>
      <c r="I62" s="24">
        <f t="shared" si="3"/>
        <v>195.46195607272728</v>
      </c>
    </row>
    <row r="63" spans="1:10" s="28" customFormat="1" ht="15" customHeight="1" x14ac:dyDescent="0.25">
      <c r="A63" s="113" t="s">
        <v>69</v>
      </c>
      <c r="B63" s="113"/>
      <c r="C63" s="113"/>
      <c r="D63" s="113"/>
      <c r="E63" s="113"/>
      <c r="F63" s="113"/>
      <c r="G63" s="113"/>
      <c r="H63" s="25">
        <f>SUM(H55:H62)</f>
        <v>0.25494299999999998</v>
      </c>
      <c r="I63" s="26">
        <f>SUM(I55:I62)</f>
        <v>548.86724823272732</v>
      </c>
      <c r="J63" s="27"/>
    </row>
    <row r="64" spans="1:10" ht="11.25" customHeight="1" x14ac:dyDescent="0.25">
      <c r="A64" s="29" t="s">
        <v>70</v>
      </c>
      <c r="B64" s="114" t="s">
        <v>71</v>
      </c>
      <c r="C64" s="114"/>
      <c r="D64" s="114"/>
      <c r="E64" s="114"/>
      <c r="F64" s="114"/>
      <c r="G64" s="114"/>
      <c r="H64" s="114"/>
      <c r="I64" s="114"/>
    </row>
    <row r="65" spans="1:11" ht="15" customHeight="1" x14ac:dyDescent="0.25">
      <c r="A65" s="29" t="s">
        <v>72</v>
      </c>
      <c r="B65" s="126" t="s">
        <v>73</v>
      </c>
      <c r="C65" s="126"/>
      <c r="D65" s="126"/>
      <c r="E65" s="126"/>
      <c r="F65" s="126"/>
      <c r="G65" s="126"/>
      <c r="H65" s="126"/>
      <c r="I65" s="126"/>
    </row>
    <row r="66" spans="1:11" ht="33.75" customHeight="1" x14ac:dyDescent="0.25">
      <c r="A66" s="22" t="s">
        <v>74</v>
      </c>
      <c r="B66" s="116" t="s">
        <v>75</v>
      </c>
      <c r="C66" s="116"/>
      <c r="D66" s="116"/>
      <c r="E66" s="116"/>
      <c r="F66" s="116"/>
      <c r="G66" s="116"/>
      <c r="H66" s="22" t="s">
        <v>36</v>
      </c>
      <c r="I66" s="22" t="s">
        <v>37</v>
      </c>
    </row>
    <row r="67" spans="1:11" ht="15" customHeight="1" x14ac:dyDescent="0.25">
      <c r="A67" s="17">
        <v>1</v>
      </c>
      <c r="B67" s="95" t="s">
        <v>76</v>
      </c>
      <c r="C67" s="95"/>
      <c r="D67" s="95"/>
      <c r="E67" s="95"/>
      <c r="F67" s="95"/>
      <c r="G67" s="95"/>
      <c r="H67" s="23">
        <v>2.3626999999999999E-2</v>
      </c>
      <c r="I67" s="24">
        <f>$I$40*H67</f>
        <v>50.86661125818182</v>
      </c>
    </row>
    <row r="68" spans="1:11" ht="15" customHeight="1" x14ac:dyDescent="0.25">
      <c r="A68" s="17">
        <v>2</v>
      </c>
      <c r="B68" s="95" t="s">
        <v>77</v>
      </c>
      <c r="C68" s="95"/>
      <c r="D68" s="95"/>
      <c r="E68" s="95"/>
      <c r="F68" s="95"/>
      <c r="G68" s="95"/>
      <c r="H68" s="23">
        <v>1.717E-3</v>
      </c>
      <c r="I68" s="24">
        <f>$I$40*H68</f>
        <v>3.6965324218181821</v>
      </c>
    </row>
    <row r="69" spans="1:11" ht="15" customHeight="1" x14ac:dyDescent="0.25">
      <c r="A69" s="17">
        <v>3</v>
      </c>
      <c r="B69" s="95" t="s">
        <v>78</v>
      </c>
      <c r="C69" s="95"/>
      <c r="D69" s="95"/>
      <c r="E69" s="95"/>
      <c r="F69" s="95"/>
      <c r="G69" s="95"/>
      <c r="H69" s="23">
        <v>9.4509999999999993E-3</v>
      </c>
      <c r="I69" s="24">
        <f>$I$40*H69</f>
        <v>20.347075083636362</v>
      </c>
    </row>
    <row r="70" spans="1:11" s="28" customFormat="1" ht="15" customHeight="1" x14ac:dyDescent="0.25">
      <c r="A70" s="113" t="s">
        <v>79</v>
      </c>
      <c r="B70" s="113"/>
      <c r="C70" s="113"/>
      <c r="D70" s="113"/>
      <c r="E70" s="113"/>
      <c r="F70" s="113"/>
      <c r="G70" s="113"/>
      <c r="H70" s="25">
        <f>SUM(H67:H69)</f>
        <v>3.4795E-2</v>
      </c>
      <c r="I70" s="26">
        <f>SUM(I67:I69)</f>
        <v>74.910218763636365</v>
      </c>
      <c r="J70" s="27"/>
    </row>
    <row r="71" spans="1:11" ht="4.5" customHeight="1" x14ac:dyDescent="0.25"/>
    <row r="72" spans="1:11" ht="33.75" customHeight="1" x14ac:dyDescent="0.25">
      <c r="A72" s="22" t="s">
        <v>80</v>
      </c>
      <c r="B72" s="116" t="s">
        <v>81</v>
      </c>
      <c r="C72" s="116"/>
      <c r="D72" s="116"/>
      <c r="E72" s="116"/>
      <c r="F72" s="116"/>
      <c r="G72" s="116"/>
      <c r="H72" s="22" t="s">
        <v>36</v>
      </c>
      <c r="I72" s="22" t="s">
        <v>37</v>
      </c>
    </row>
    <row r="73" spans="1:11" ht="15" customHeight="1" x14ac:dyDescent="0.25">
      <c r="A73" s="17">
        <v>1</v>
      </c>
      <c r="B73" s="95" t="s">
        <v>82</v>
      </c>
      <c r="C73" s="95"/>
      <c r="D73" s="95"/>
      <c r="E73" s="95"/>
      <c r="F73" s="95"/>
      <c r="G73" s="95"/>
      <c r="H73" s="23">
        <f>(H51*H63)</f>
        <v>9.3819024000000015E-2</v>
      </c>
      <c r="I73" s="24">
        <f>$I$40*H73</f>
        <v>201.98314734964367</v>
      </c>
    </row>
    <row r="74" spans="1:11" s="28" customFormat="1" ht="15" customHeight="1" x14ac:dyDescent="0.25">
      <c r="A74" s="113" t="s">
        <v>83</v>
      </c>
      <c r="B74" s="113"/>
      <c r="C74" s="113"/>
      <c r="D74" s="113"/>
      <c r="E74" s="113"/>
      <c r="F74" s="113"/>
      <c r="G74" s="113"/>
      <c r="H74" s="25">
        <f>SUM(H73:H73)</f>
        <v>9.3819024000000015E-2</v>
      </c>
      <c r="I74" s="26">
        <f>I73</f>
        <v>201.98314734964367</v>
      </c>
      <c r="J74" s="27"/>
      <c r="K74" s="30"/>
    </row>
    <row r="75" spans="1:11" ht="4.5" customHeight="1" x14ac:dyDescent="0.25">
      <c r="J75" s="31"/>
    </row>
    <row r="76" spans="1:11" s="28" customFormat="1" ht="12" customHeight="1" x14ac:dyDescent="0.25">
      <c r="A76" s="125" t="s">
        <v>84</v>
      </c>
      <c r="B76" s="125"/>
      <c r="C76" s="125"/>
      <c r="D76" s="125"/>
      <c r="E76" s="125"/>
      <c r="F76" s="125"/>
      <c r="G76" s="125"/>
      <c r="H76" s="32">
        <f>H51+H63+H70+H74</f>
        <v>0.75155702400000002</v>
      </c>
      <c r="I76" s="33">
        <f>I51+I63+I70+I74</f>
        <v>1618.0284834369163</v>
      </c>
      <c r="J76" s="27"/>
    </row>
    <row r="77" spans="1:11" ht="4.5" customHeight="1" x14ac:dyDescent="0.25"/>
    <row r="78" spans="1:11" ht="33.75" customHeight="1" x14ac:dyDescent="0.25">
      <c r="A78" s="22" t="s">
        <v>85</v>
      </c>
      <c r="B78" s="116" t="s">
        <v>86</v>
      </c>
      <c r="C78" s="116"/>
      <c r="D78" s="116"/>
      <c r="E78" s="116"/>
      <c r="F78" s="116"/>
      <c r="G78" s="116"/>
      <c r="H78" s="22" t="s">
        <v>36</v>
      </c>
      <c r="I78" s="22" t="s">
        <v>37</v>
      </c>
    </row>
    <row r="79" spans="1:11" ht="15" customHeight="1" x14ac:dyDescent="0.25">
      <c r="A79" s="17">
        <v>1</v>
      </c>
      <c r="B79" s="95" t="s">
        <v>21</v>
      </c>
      <c r="C79" s="95"/>
      <c r="D79" s="95"/>
      <c r="E79" s="95"/>
      <c r="F79" s="95"/>
      <c r="G79" s="95"/>
      <c r="H79" s="23">
        <f>I79/$I$40</f>
        <v>0.19600410777504529</v>
      </c>
      <c r="I79" s="24">
        <f>I96</f>
        <v>421.97760000000005</v>
      </c>
    </row>
    <row r="80" spans="1:11" ht="15" customHeight="1" x14ac:dyDescent="0.25">
      <c r="A80" s="17">
        <v>2</v>
      </c>
      <c r="B80" s="95" t="s">
        <v>22</v>
      </c>
      <c r="C80" s="95"/>
      <c r="D80" s="95"/>
      <c r="E80" s="95"/>
      <c r="F80" s="95"/>
      <c r="G80" s="95"/>
      <c r="H80" s="23">
        <f>I80/$I$40</f>
        <v>0</v>
      </c>
      <c r="I80" s="24">
        <f>I92</f>
        <v>0</v>
      </c>
    </row>
    <row r="81" spans="1:10" ht="15" customHeight="1" x14ac:dyDescent="0.25">
      <c r="A81" s="17">
        <v>3</v>
      </c>
      <c r="B81" s="95" t="s">
        <v>87</v>
      </c>
      <c r="C81" s="95"/>
      <c r="D81" s="95"/>
      <c r="E81" s="95"/>
      <c r="F81" s="95"/>
      <c r="G81" s="95"/>
      <c r="H81" s="23">
        <f>I81/$I$40</f>
        <v>0</v>
      </c>
      <c r="I81" s="24">
        <f>I88</f>
        <v>0</v>
      </c>
    </row>
    <row r="82" spans="1:10" ht="15" customHeight="1" x14ac:dyDescent="0.25">
      <c r="A82" s="17">
        <v>4</v>
      </c>
      <c r="B82" s="95" t="s">
        <v>88</v>
      </c>
      <c r="C82" s="95"/>
      <c r="D82" s="95"/>
      <c r="E82" s="95"/>
      <c r="F82" s="95"/>
      <c r="G82" s="95"/>
      <c r="H82" s="23">
        <f>I82/$I$40</f>
        <v>0</v>
      </c>
      <c r="I82" s="24">
        <f>IF(I26="Não aplicável",0,((I10/H10)*1.5*I26))</f>
        <v>0</v>
      </c>
    </row>
    <row r="83" spans="1:10" ht="15" customHeight="1" x14ac:dyDescent="0.25">
      <c r="A83" s="17">
        <v>5</v>
      </c>
      <c r="B83" s="95" t="s">
        <v>89</v>
      </c>
      <c r="C83" s="95"/>
      <c r="D83" s="95"/>
      <c r="E83" s="95"/>
      <c r="F83" s="95"/>
      <c r="G83" s="95"/>
      <c r="H83" s="23">
        <f>I83/$I$40</f>
        <v>0</v>
      </c>
      <c r="I83" s="24">
        <f>IF(I21="Não aplicável",0,I21)</f>
        <v>0</v>
      </c>
    </row>
    <row r="84" spans="1:10" ht="15" customHeight="1" x14ac:dyDescent="0.25">
      <c r="A84" s="113" t="s">
        <v>90</v>
      </c>
      <c r="B84" s="113"/>
      <c r="C84" s="113"/>
      <c r="D84" s="113"/>
      <c r="E84" s="113"/>
      <c r="F84" s="113"/>
      <c r="G84" s="113"/>
      <c r="H84" s="25">
        <f>SUM(H79:H83)</f>
        <v>0.19600410777504529</v>
      </c>
      <c r="I84" s="26">
        <f>SUM(I79:I83)</f>
        <v>421.97760000000005</v>
      </c>
      <c r="J84" s="34"/>
    </row>
    <row r="85" spans="1:10" ht="18" customHeight="1" x14ac:dyDescent="0.25">
      <c r="A85" s="29" t="s">
        <v>91</v>
      </c>
      <c r="B85" s="123" t="s">
        <v>92</v>
      </c>
      <c r="C85" s="123"/>
      <c r="D85" s="123"/>
      <c r="E85" s="123"/>
      <c r="F85" s="123"/>
      <c r="G85" s="123"/>
      <c r="H85" s="35"/>
      <c r="I85" s="36"/>
    </row>
    <row r="86" spans="1:10" ht="15" customHeight="1" x14ac:dyDescent="0.25">
      <c r="A86" s="108" t="s">
        <v>93</v>
      </c>
      <c r="B86" s="108"/>
      <c r="C86" s="108"/>
      <c r="D86" s="108"/>
      <c r="E86" s="108"/>
      <c r="F86" s="108"/>
      <c r="G86" s="108"/>
      <c r="H86" s="108"/>
      <c r="I86" s="108"/>
    </row>
    <row r="87" spans="1:10" ht="24" customHeight="1" x14ac:dyDescent="0.25">
      <c r="A87" s="109" t="s">
        <v>94</v>
      </c>
      <c r="B87" s="109"/>
      <c r="C87" s="17" t="s">
        <v>95</v>
      </c>
      <c r="D87" s="17" t="s">
        <v>96</v>
      </c>
      <c r="E87" s="17" t="s">
        <v>97</v>
      </c>
      <c r="F87" s="17" t="s">
        <v>98</v>
      </c>
      <c r="G87" s="17" t="s">
        <v>99</v>
      </c>
      <c r="H87" s="23" t="s">
        <v>100</v>
      </c>
      <c r="I87" s="24" t="s">
        <v>101</v>
      </c>
    </row>
    <row r="88" spans="1:10" ht="15" customHeight="1" x14ac:dyDescent="0.25">
      <c r="A88" s="124">
        <f>I12</f>
        <v>0</v>
      </c>
      <c r="B88" s="124"/>
      <c r="C88" s="17">
        <f>I13</f>
        <v>22</v>
      </c>
      <c r="D88" s="17">
        <v>2</v>
      </c>
      <c r="E88" s="37">
        <f>A88*C88*D88</f>
        <v>0</v>
      </c>
      <c r="F88" s="37">
        <f>I31</f>
        <v>1830.2818181818182</v>
      </c>
      <c r="G88" s="38">
        <f>I14</f>
        <v>0</v>
      </c>
      <c r="H88" s="37">
        <f>F88*G88</f>
        <v>0</v>
      </c>
      <c r="I88" s="24">
        <f>IF((E88-H88)&gt;0,E88-H88,0)</f>
        <v>0</v>
      </c>
    </row>
    <row r="89" spans="1:10" ht="3.75" customHeight="1" x14ac:dyDescent="0.25">
      <c r="A89" s="39"/>
      <c r="E89" s="34"/>
      <c r="F89" s="34"/>
      <c r="G89" s="40"/>
      <c r="H89" s="34"/>
      <c r="I89" s="41"/>
    </row>
    <row r="90" spans="1:10" ht="15" customHeight="1" x14ac:dyDescent="0.25">
      <c r="A90" s="108" t="s">
        <v>102</v>
      </c>
      <c r="B90" s="108"/>
      <c r="C90" s="108"/>
      <c r="D90" s="108"/>
      <c r="E90" s="108"/>
      <c r="F90" s="108"/>
      <c r="G90" s="108"/>
      <c r="H90" s="108"/>
      <c r="I90" s="108"/>
    </row>
    <row r="91" spans="1:10" ht="23.25" customHeight="1" x14ac:dyDescent="0.25">
      <c r="A91" s="109" t="s">
        <v>94</v>
      </c>
      <c r="B91" s="109"/>
      <c r="C91" s="17" t="s">
        <v>103</v>
      </c>
      <c r="D91" s="17" t="s">
        <v>96</v>
      </c>
      <c r="E91" s="17" t="s">
        <v>97</v>
      </c>
      <c r="F91" s="17" t="s">
        <v>98</v>
      </c>
      <c r="G91" s="17" t="s">
        <v>99</v>
      </c>
      <c r="H91" s="23" t="s">
        <v>100</v>
      </c>
      <c r="I91" s="24" t="s">
        <v>101</v>
      </c>
    </row>
    <row r="92" spans="1:10" ht="15" customHeight="1" x14ac:dyDescent="0.25">
      <c r="A92" s="122">
        <f>I18</f>
        <v>0</v>
      </c>
      <c r="B92" s="122"/>
      <c r="C92" s="42">
        <f>I19</f>
        <v>1</v>
      </c>
      <c r="D92" s="17">
        <v>1</v>
      </c>
      <c r="E92" s="37">
        <f>A92*C92*D92</f>
        <v>0</v>
      </c>
      <c r="F92" s="37">
        <f>E92</f>
        <v>0</v>
      </c>
      <c r="G92" s="43">
        <f>I20</f>
        <v>0</v>
      </c>
      <c r="H92" s="37">
        <f>F92*G92</f>
        <v>0</v>
      </c>
      <c r="I92" s="24">
        <f>E92-H92</f>
        <v>0</v>
      </c>
    </row>
    <row r="93" spans="1:10" ht="4.5" customHeight="1" x14ac:dyDescent="0.25">
      <c r="A93" s="44"/>
      <c r="B93" s="44"/>
      <c r="C93" s="44"/>
      <c r="D93" s="44"/>
      <c r="E93" s="27"/>
      <c r="F93" s="27"/>
      <c r="G93" s="45"/>
      <c r="H93" s="27"/>
      <c r="I93" s="46"/>
    </row>
    <row r="94" spans="1:10" ht="15" customHeight="1" x14ac:dyDescent="0.25">
      <c r="A94" s="108" t="s">
        <v>104</v>
      </c>
      <c r="B94" s="108"/>
      <c r="C94" s="108"/>
      <c r="D94" s="108"/>
      <c r="E94" s="108"/>
      <c r="F94" s="108"/>
      <c r="G94" s="108"/>
      <c r="H94" s="108"/>
      <c r="I94" s="108"/>
    </row>
    <row r="95" spans="1:10" ht="23.25" customHeight="1" x14ac:dyDescent="0.25">
      <c r="A95" s="109" t="s">
        <v>94</v>
      </c>
      <c r="B95" s="109"/>
      <c r="C95" s="17" t="s">
        <v>103</v>
      </c>
      <c r="D95" s="17" t="s">
        <v>96</v>
      </c>
      <c r="E95" s="17" t="s">
        <v>97</v>
      </c>
      <c r="F95" s="17" t="s">
        <v>98</v>
      </c>
      <c r="G95" s="17" t="s">
        <v>99</v>
      </c>
      <c r="H95" s="23" t="str">
        <f>H87</f>
        <v>Valor desconto</v>
      </c>
      <c r="I95" s="24" t="s">
        <v>101</v>
      </c>
    </row>
    <row r="96" spans="1:10" ht="15" customHeight="1" x14ac:dyDescent="0.25">
      <c r="A96" s="122">
        <f>I15</f>
        <v>23.68</v>
      </c>
      <c r="B96" s="122"/>
      <c r="C96" s="42">
        <f>I16</f>
        <v>22</v>
      </c>
      <c r="D96" s="17">
        <v>1</v>
      </c>
      <c r="E96" s="37">
        <f>A96*C96*D96</f>
        <v>520.96</v>
      </c>
      <c r="F96" s="37">
        <f>E96</f>
        <v>520.96</v>
      </c>
      <c r="G96" s="43">
        <f>I17</f>
        <v>0.19</v>
      </c>
      <c r="H96" s="37">
        <f>F96*G96</f>
        <v>98.982400000000013</v>
      </c>
      <c r="I96" s="24">
        <f>E96-H96</f>
        <v>421.97760000000005</v>
      </c>
    </row>
    <row r="97" spans="1:12" ht="4.5" customHeight="1" x14ac:dyDescent="0.25"/>
    <row r="98" spans="1:12" ht="12" customHeight="1" x14ac:dyDescent="0.25">
      <c r="A98" s="96" t="s">
        <v>105</v>
      </c>
      <c r="B98" s="96"/>
      <c r="C98" s="96"/>
      <c r="D98" s="96"/>
      <c r="E98" s="96"/>
      <c r="F98" s="96"/>
      <c r="G98" s="96"/>
      <c r="H98" s="47">
        <f>H40+H76+H84</f>
        <v>1.9475611317750454</v>
      </c>
      <c r="I98" s="48">
        <f>I40+I76+I84</f>
        <v>4192.9079016187343</v>
      </c>
      <c r="J98" s="34"/>
      <c r="L98" s="34"/>
    </row>
    <row r="99" spans="1:12" s="53" customFormat="1" ht="4.5" customHeight="1" x14ac:dyDescent="0.25">
      <c r="A99" s="49"/>
      <c r="B99" s="49"/>
      <c r="C99" s="49"/>
      <c r="D99" s="49"/>
      <c r="E99" s="49"/>
      <c r="F99" s="49"/>
      <c r="G99" s="49"/>
      <c r="H99" s="50"/>
      <c r="I99" s="51"/>
      <c r="J99" s="52"/>
      <c r="L99" s="52"/>
    </row>
    <row r="100" spans="1:12" ht="11.25" customHeight="1" x14ac:dyDescent="0.25">
      <c r="A100" s="94" t="s">
        <v>106</v>
      </c>
      <c r="B100" s="94"/>
      <c r="C100" s="94"/>
      <c r="D100" s="94"/>
      <c r="E100" s="94"/>
      <c r="F100" s="94"/>
      <c r="G100" s="94"/>
      <c r="H100" s="94"/>
      <c r="I100" s="94"/>
    </row>
    <row r="101" spans="1:12" ht="33.75" customHeight="1" x14ac:dyDescent="0.25">
      <c r="A101" s="22" t="s">
        <v>34</v>
      </c>
      <c r="B101" s="116" t="s">
        <v>107</v>
      </c>
      <c r="C101" s="116"/>
      <c r="D101" s="116"/>
      <c r="E101" s="116"/>
      <c r="F101" s="116"/>
      <c r="G101" s="116"/>
      <c r="H101" s="22" t="s">
        <v>36</v>
      </c>
      <c r="I101" s="22" t="s">
        <v>37</v>
      </c>
    </row>
    <row r="102" spans="1:12" ht="15" customHeight="1" x14ac:dyDescent="0.25">
      <c r="A102" s="17">
        <v>1</v>
      </c>
      <c r="B102" s="95" t="s">
        <v>108</v>
      </c>
      <c r="C102" s="95"/>
      <c r="D102" s="95"/>
      <c r="E102" s="95"/>
      <c r="F102" s="95"/>
      <c r="G102" s="95"/>
      <c r="H102" s="23">
        <f t="shared" ref="H102:H107" si="4">I102/$I$113</f>
        <v>0</v>
      </c>
      <c r="I102" s="24">
        <v>0</v>
      </c>
    </row>
    <row r="103" spans="1:12" ht="15" customHeight="1" x14ac:dyDescent="0.25">
      <c r="A103" s="17">
        <v>2</v>
      </c>
      <c r="B103" s="120" t="s">
        <v>109</v>
      </c>
      <c r="C103" s="120"/>
      <c r="D103" s="120"/>
      <c r="E103" s="120"/>
      <c r="F103" s="120"/>
      <c r="G103" s="120"/>
      <c r="H103" s="23">
        <f t="shared" si="4"/>
        <v>0</v>
      </c>
      <c r="I103" s="24">
        <v>0</v>
      </c>
    </row>
    <row r="104" spans="1:12" ht="15" customHeight="1" x14ac:dyDescent="0.25">
      <c r="A104" s="17">
        <v>3</v>
      </c>
      <c r="B104" s="95" t="s">
        <v>110</v>
      </c>
      <c r="C104" s="95"/>
      <c r="D104" s="95"/>
      <c r="E104" s="95"/>
      <c r="F104" s="95"/>
      <c r="G104" s="95"/>
      <c r="H104" s="23">
        <f t="shared" si="4"/>
        <v>0</v>
      </c>
      <c r="I104" s="24">
        <v>0</v>
      </c>
    </row>
    <row r="105" spans="1:12" ht="15" customHeight="1" x14ac:dyDescent="0.25">
      <c r="A105" s="17">
        <v>4</v>
      </c>
      <c r="B105" s="120" t="s">
        <v>111</v>
      </c>
      <c r="C105" s="120"/>
      <c r="D105" s="120"/>
      <c r="E105" s="120"/>
      <c r="F105" s="120"/>
      <c r="G105" s="120"/>
      <c r="H105" s="23">
        <f t="shared" si="4"/>
        <v>0</v>
      </c>
      <c r="I105" s="24">
        <f>IF(F111=20%,G111,0)</f>
        <v>0</v>
      </c>
    </row>
    <row r="106" spans="1:12" ht="15" customHeight="1" x14ac:dyDescent="0.25">
      <c r="A106" s="17">
        <v>5</v>
      </c>
      <c r="B106" s="95" t="s">
        <v>112</v>
      </c>
      <c r="C106" s="95"/>
      <c r="D106" s="95"/>
      <c r="E106" s="95"/>
      <c r="F106" s="95"/>
      <c r="G106" s="95"/>
      <c r="H106" s="23">
        <f t="shared" si="4"/>
        <v>0</v>
      </c>
      <c r="I106" s="24">
        <v>0</v>
      </c>
    </row>
    <row r="107" spans="1:12" ht="15" customHeight="1" x14ac:dyDescent="0.25">
      <c r="A107" s="17">
        <v>6</v>
      </c>
      <c r="B107" s="95" t="s">
        <v>113</v>
      </c>
      <c r="C107" s="95"/>
      <c r="D107" s="95"/>
      <c r="E107" s="95"/>
      <c r="F107" s="95"/>
      <c r="G107" s="95"/>
      <c r="H107" s="23">
        <f t="shared" si="4"/>
        <v>0</v>
      </c>
      <c r="I107" s="24">
        <v>0</v>
      </c>
    </row>
    <row r="108" spans="1:12" ht="15" customHeight="1" x14ac:dyDescent="0.25">
      <c r="A108" s="113" t="s">
        <v>114</v>
      </c>
      <c r="B108" s="113"/>
      <c r="C108" s="113"/>
      <c r="D108" s="113"/>
      <c r="E108" s="113"/>
      <c r="F108" s="113"/>
      <c r="G108" s="113"/>
      <c r="H108" s="25">
        <f>H102+H103+H104+H105+H106+H107</f>
        <v>0</v>
      </c>
      <c r="I108" s="54">
        <f>SUM(I102:I107)</f>
        <v>0</v>
      </c>
      <c r="J108" s="34"/>
    </row>
    <row r="109" spans="1:12" ht="30" customHeight="1" x14ac:dyDescent="0.25">
      <c r="B109" s="114" t="s">
        <v>115</v>
      </c>
      <c r="C109" s="114"/>
      <c r="D109" s="114"/>
      <c r="E109" s="114"/>
      <c r="F109" s="114"/>
      <c r="G109" s="114"/>
      <c r="H109" s="114"/>
      <c r="I109" s="114"/>
    </row>
    <row r="110" spans="1:12" ht="5.25" customHeight="1" x14ac:dyDescent="0.25"/>
    <row r="111" spans="1:12" ht="48.75" customHeight="1" x14ac:dyDescent="0.25">
      <c r="A111" s="121" t="s">
        <v>116</v>
      </c>
      <c r="B111" s="121"/>
      <c r="C111" s="121"/>
      <c r="D111" s="121"/>
      <c r="E111" s="121"/>
      <c r="F111" s="55">
        <f>I27</f>
        <v>0.1</v>
      </c>
      <c r="G111" s="56">
        <f>I113*F111</f>
        <v>419.29079016187353</v>
      </c>
      <c r="H111" s="57" t="s">
        <v>117</v>
      </c>
      <c r="I111" s="58">
        <f>I81</f>
        <v>0</v>
      </c>
    </row>
    <row r="112" spans="1:12" s="61" customFormat="1" ht="16.5" customHeight="1" x14ac:dyDescent="0.25">
      <c r="A112" s="118" t="s">
        <v>118</v>
      </c>
      <c r="B112" s="118"/>
      <c r="C112" s="57" t="s">
        <v>119</v>
      </c>
      <c r="D112" s="57" t="s">
        <v>120</v>
      </c>
      <c r="E112" s="57" t="s">
        <v>121</v>
      </c>
      <c r="F112" s="57" t="s">
        <v>122</v>
      </c>
      <c r="G112" s="57" t="s">
        <v>123</v>
      </c>
      <c r="H112" s="57" t="s">
        <v>124</v>
      </c>
      <c r="I112" s="59" t="s">
        <v>125</v>
      </c>
      <c r="J112" s="60"/>
    </row>
    <row r="113" spans="1:12" ht="16.5" customHeight="1" x14ac:dyDescent="0.25">
      <c r="A113" s="115">
        <f>I40</f>
        <v>2152.9018181818183</v>
      </c>
      <c r="B113" s="115"/>
      <c r="C113" s="62">
        <f>I51</f>
        <v>792.26786909090913</v>
      </c>
      <c r="D113" s="62">
        <f>I63</f>
        <v>548.86724823272732</v>
      </c>
      <c r="E113" s="62">
        <f>I70</f>
        <v>74.910218763636365</v>
      </c>
      <c r="F113" s="62">
        <f>I74</f>
        <v>201.98314734964367</v>
      </c>
      <c r="G113" s="62">
        <f>I84</f>
        <v>421.97760000000005</v>
      </c>
      <c r="H113" s="62">
        <f>A113+C113+D113+E113+F113+G113</f>
        <v>4192.9079016187352</v>
      </c>
      <c r="I113" s="62">
        <f>H113-I111</f>
        <v>4192.9079016187352</v>
      </c>
      <c r="J113" s="34"/>
    </row>
    <row r="114" spans="1:12" ht="4.5" customHeight="1" x14ac:dyDescent="0.25">
      <c r="A114" s="29"/>
      <c r="B114" s="119"/>
      <c r="C114" s="119"/>
      <c r="D114" s="119"/>
      <c r="E114" s="119"/>
      <c r="F114" s="119"/>
      <c r="G114" s="119"/>
      <c r="H114" s="119"/>
      <c r="I114" s="119"/>
    </row>
    <row r="115" spans="1:12" ht="33.75" customHeight="1" x14ac:dyDescent="0.25">
      <c r="A115" s="22" t="s">
        <v>46</v>
      </c>
      <c r="B115" s="116" t="s">
        <v>126</v>
      </c>
      <c r="C115" s="116"/>
      <c r="D115" s="116"/>
      <c r="E115" s="116"/>
      <c r="F115" s="116"/>
      <c r="G115" s="116"/>
      <c r="H115" s="22" t="s">
        <v>36</v>
      </c>
      <c r="I115" s="22" t="s">
        <v>37</v>
      </c>
    </row>
    <row r="116" spans="1:12" ht="15" customHeight="1" x14ac:dyDescent="0.25">
      <c r="A116" s="17">
        <v>1</v>
      </c>
      <c r="B116" s="95" t="s">
        <v>127</v>
      </c>
      <c r="C116" s="95"/>
      <c r="D116" s="95"/>
      <c r="E116" s="95"/>
      <c r="F116" s="95"/>
      <c r="G116" s="95"/>
      <c r="H116" s="23">
        <v>0.05</v>
      </c>
      <c r="I116" s="24">
        <f>H116*I126</f>
        <v>209.64539508093677</v>
      </c>
    </row>
    <row r="117" spans="1:12" ht="15" customHeight="1" x14ac:dyDescent="0.25">
      <c r="A117" s="17">
        <v>2</v>
      </c>
      <c r="B117" s="95" t="s">
        <v>128</v>
      </c>
      <c r="C117" s="95"/>
      <c r="D117" s="95"/>
      <c r="E117" s="95"/>
      <c r="F117" s="95"/>
      <c r="G117" s="95"/>
      <c r="H117" s="23">
        <v>0.01</v>
      </c>
      <c r="I117" s="24">
        <f>H117*I126</f>
        <v>41.929079016187352</v>
      </c>
    </row>
    <row r="118" spans="1:12" ht="15" customHeight="1" x14ac:dyDescent="0.25">
      <c r="A118" s="113" t="s">
        <v>129</v>
      </c>
      <c r="B118" s="113"/>
      <c r="C118" s="113"/>
      <c r="D118" s="113"/>
      <c r="E118" s="113"/>
      <c r="F118" s="113"/>
      <c r="G118" s="113"/>
      <c r="H118" s="25">
        <f>H116+H117</f>
        <v>6.0000000000000005E-2</v>
      </c>
      <c r="I118" s="26">
        <f>SUM(I116:I117)</f>
        <v>251.57447409712412</v>
      </c>
    </row>
    <row r="119" spans="1:12" ht="4.5" customHeight="1" x14ac:dyDescent="0.25"/>
    <row r="120" spans="1:12" ht="33.75" customHeight="1" x14ac:dyDescent="0.25">
      <c r="A120" s="22" t="s">
        <v>59</v>
      </c>
      <c r="B120" s="116" t="s">
        <v>130</v>
      </c>
      <c r="C120" s="116"/>
      <c r="D120" s="116"/>
      <c r="E120" s="116"/>
      <c r="F120" s="116"/>
      <c r="G120" s="116"/>
      <c r="H120" s="22" t="s">
        <v>36</v>
      </c>
      <c r="I120" s="22" t="s">
        <v>37</v>
      </c>
    </row>
    <row r="121" spans="1:12" ht="15" customHeight="1" x14ac:dyDescent="0.25">
      <c r="A121" s="17">
        <v>1</v>
      </c>
      <c r="B121" s="95" t="s">
        <v>130</v>
      </c>
      <c r="C121" s="95"/>
      <c r="D121" s="95"/>
      <c r="E121" s="95"/>
      <c r="F121" s="95"/>
      <c r="G121" s="95"/>
      <c r="H121" s="23">
        <v>0.05</v>
      </c>
      <c r="I121" s="24">
        <f>H121*I126</f>
        <v>209.64539508093677</v>
      </c>
    </row>
    <row r="122" spans="1:12" ht="15" customHeight="1" x14ac:dyDescent="0.25">
      <c r="A122" s="113" t="s">
        <v>131</v>
      </c>
      <c r="B122" s="113"/>
      <c r="C122" s="113"/>
      <c r="D122" s="113"/>
      <c r="E122" s="113"/>
      <c r="F122" s="113"/>
      <c r="G122" s="113"/>
      <c r="H122" s="25">
        <f>H121</f>
        <v>0.05</v>
      </c>
      <c r="I122" s="26">
        <f>I121</f>
        <v>209.64539508093677</v>
      </c>
      <c r="J122" s="34"/>
      <c r="K122" s="34"/>
      <c r="L122" s="8"/>
    </row>
    <row r="123" spans="1:12" ht="4.5" customHeight="1" x14ac:dyDescent="0.25">
      <c r="A123" s="28"/>
      <c r="B123" s="28"/>
      <c r="C123" s="28"/>
      <c r="D123" s="28"/>
      <c r="E123" s="28"/>
      <c r="F123" s="28"/>
      <c r="G123" s="28"/>
      <c r="H123" s="35"/>
      <c r="I123" s="36"/>
    </row>
    <row r="124" spans="1:12" ht="39" customHeight="1" x14ac:dyDescent="0.25">
      <c r="A124" s="117" t="s">
        <v>132</v>
      </c>
      <c r="B124" s="117"/>
      <c r="C124" s="117"/>
      <c r="D124" s="117"/>
      <c r="E124" s="117"/>
      <c r="F124" s="55">
        <v>0.18</v>
      </c>
      <c r="G124" s="56">
        <f>I126*F124</f>
        <v>754.72342229137234</v>
      </c>
      <c r="H124" s="57" t="s">
        <v>117</v>
      </c>
      <c r="I124" s="58">
        <f>I81</f>
        <v>0</v>
      </c>
      <c r="L124" s="8"/>
    </row>
    <row r="125" spans="1:12" s="61" customFormat="1" ht="16.5" customHeight="1" x14ac:dyDescent="0.25">
      <c r="A125" s="118" t="s">
        <v>118</v>
      </c>
      <c r="B125" s="118"/>
      <c r="C125" s="57" t="s">
        <v>119</v>
      </c>
      <c r="D125" s="57" t="s">
        <v>120</v>
      </c>
      <c r="E125" s="57" t="s">
        <v>121</v>
      </c>
      <c r="F125" s="57" t="s">
        <v>122</v>
      </c>
      <c r="G125" s="57" t="s">
        <v>123</v>
      </c>
      <c r="H125" s="57" t="s">
        <v>124</v>
      </c>
      <c r="I125" s="59" t="s">
        <v>125</v>
      </c>
      <c r="J125" s="60"/>
      <c r="L125" s="60"/>
    </row>
    <row r="126" spans="1:12" ht="16.5" customHeight="1" x14ac:dyDescent="0.25">
      <c r="A126" s="115">
        <f>I40</f>
        <v>2152.9018181818183</v>
      </c>
      <c r="B126" s="115"/>
      <c r="C126" s="62">
        <f>I51</f>
        <v>792.26786909090913</v>
      </c>
      <c r="D126" s="62">
        <f>I63</f>
        <v>548.86724823272732</v>
      </c>
      <c r="E126" s="62">
        <f>I70</f>
        <v>74.910218763636365</v>
      </c>
      <c r="F126" s="62">
        <f>I74</f>
        <v>201.98314734964367</v>
      </c>
      <c r="G126" s="62">
        <f>I84</f>
        <v>421.97760000000005</v>
      </c>
      <c r="H126" s="62">
        <f>A126+C126+D126+E126+F126+G126</f>
        <v>4192.9079016187352</v>
      </c>
      <c r="I126" s="62">
        <f>H126-I124</f>
        <v>4192.9079016187352</v>
      </c>
      <c r="J126" s="34"/>
      <c r="L126" s="8"/>
    </row>
    <row r="127" spans="1:12" ht="4.5" customHeight="1" x14ac:dyDescent="0.25"/>
    <row r="128" spans="1:12" ht="12" customHeight="1" x14ac:dyDescent="0.25">
      <c r="A128" s="96" t="s">
        <v>133</v>
      </c>
      <c r="B128" s="96"/>
      <c r="C128" s="96"/>
      <c r="D128" s="96"/>
      <c r="E128" s="96"/>
      <c r="F128" s="96"/>
      <c r="G128" s="96"/>
      <c r="H128" s="47">
        <f>H108+H118+H122</f>
        <v>0.11000000000000001</v>
      </c>
      <c r="I128" s="48">
        <f>I108+I118+I122</f>
        <v>461.21986917806089</v>
      </c>
    </row>
    <row r="129" spans="1:10" ht="4.5" customHeight="1" x14ac:dyDescent="0.25"/>
    <row r="130" spans="1:10" ht="11.25" customHeight="1" x14ac:dyDescent="0.25">
      <c r="A130" s="94" t="s">
        <v>134</v>
      </c>
      <c r="B130" s="94"/>
      <c r="C130" s="94"/>
      <c r="D130" s="94"/>
      <c r="E130" s="94"/>
      <c r="F130" s="94"/>
      <c r="G130" s="94"/>
      <c r="H130" s="94"/>
      <c r="I130" s="94"/>
    </row>
    <row r="131" spans="1:10" ht="33.75" customHeight="1" x14ac:dyDescent="0.25">
      <c r="A131" s="22" t="s">
        <v>34</v>
      </c>
      <c r="B131" s="116" t="s">
        <v>135</v>
      </c>
      <c r="C131" s="116"/>
      <c r="D131" s="116"/>
      <c r="E131" s="116"/>
      <c r="F131" s="116"/>
      <c r="G131" s="116"/>
      <c r="H131" s="22" t="s">
        <v>36</v>
      </c>
      <c r="I131" s="22" t="s">
        <v>37</v>
      </c>
    </row>
    <row r="132" spans="1:10" ht="15" customHeight="1" x14ac:dyDescent="0.25">
      <c r="A132" s="17">
        <v>1</v>
      </c>
      <c r="B132" s="95" t="s">
        <v>136</v>
      </c>
      <c r="C132" s="95"/>
      <c r="D132" s="95"/>
      <c r="E132" s="95"/>
      <c r="F132" s="95"/>
      <c r="G132" s="95"/>
      <c r="H132" s="23">
        <f>I132/$I$98</f>
        <v>2.0636619718309858E-2</v>
      </c>
      <c r="I132" s="24">
        <f>($D$142/$E$143)*G142</f>
        <v>86.527445879602382</v>
      </c>
    </row>
    <row r="133" spans="1:10" ht="15" customHeight="1" x14ac:dyDescent="0.25">
      <c r="A133" s="17">
        <v>2</v>
      </c>
      <c r="B133" s="95" t="s">
        <v>137</v>
      </c>
      <c r="C133" s="95"/>
      <c r="D133" s="95"/>
      <c r="E133" s="95"/>
      <c r="F133" s="95"/>
      <c r="G133" s="95"/>
      <c r="H133" s="23">
        <f>I133/$I$98</f>
        <v>9.5053521126760548E-2</v>
      </c>
      <c r="I133" s="24">
        <f>($D$142/$E$143)*G143</f>
        <v>398.55065980907762</v>
      </c>
    </row>
    <row r="134" spans="1:10" ht="15" customHeight="1" x14ac:dyDescent="0.25">
      <c r="A134" s="17">
        <v>3</v>
      </c>
      <c r="B134" s="95" t="s">
        <v>14</v>
      </c>
      <c r="C134" s="95"/>
      <c r="D134" s="95"/>
      <c r="E134" s="95"/>
      <c r="F134" s="95"/>
      <c r="G134" s="95"/>
      <c r="H134" s="23">
        <f>I134/$I$98</f>
        <v>2.5014084507042254E-2</v>
      </c>
      <c r="I134" s="24">
        <f>($D$142/$E$143)*G144</f>
        <v>104.88175258133623</v>
      </c>
    </row>
    <row r="135" spans="1:10" ht="15" customHeight="1" x14ac:dyDescent="0.25">
      <c r="A135" s="17">
        <v>4</v>
      </c>
      <c r="B135" s="95" t="s">
        <v>138</v>
      </c>
      <c r="C135" s="95"/>
      <c r="D135" s="95"/>
      <c r="E135" s="95"/>
      <c r="F135" s="95"/>
      <c r="G135" s="95"/>
      <c r="H135" s="23">
        <f>I135/$I$98</f>
        <v>0</v>
      </c>
      <c r="I135" s="24">
        <f>($D$142/$E$143)*G145</f>
        <v>0</v>
      </c>
    </row>
    <row r="136" spans="1:10" ht="15" customHeight="1" x14ac:dyDescent="0.25">
      <c r="A136" s="17">
        <v>5</v>
      </c>
      <c r="B136" s="95" t="s">
        <v>139</v>
      </c>
      <c r="C136" s="95"/>
      <c r="D136" s="95"/>
      <c r="E136" s="95"/>
      <c r="F136" s="95"/>
      <c r="G136" s="95"/>
      <c r="H136" s="23">
        <f>I136/$I$98</f>
        <v>0</v>
      </c>
      <c r="I136" s="24">
        <f>($D$142/$E$143)*G146</f>
        <v>0</v>
      </c>
    </row>
    <row r="137" spans="1:10" ht="15" customHeight="1" x14ac:dyDescent="0.25">
      <c r="A137" s="113" t="s">
        <v>140</v>
      </c>
      <c r="B137" s="113"/>
      <c r="C137" s="113"/>
      <c r="D137" s="113"/>
      <c r="E137" s="113"/>
      <c r="F137" s="113"/>
      <c r="G137" s="113"/>
      <c r="H137" s="25">
        <f>H132+H133+H134+H135+H136</f>
        <v>0.14070422535211266</v>
      </c>
      <c r="I137" s="26">
        <f>SUM(I132:I136)</f>
        <v>589.95985827001618</v>
      </c>
    </row>
    <row r="138" spans="1:10" ht="11.25" customHeight="1" x14ac:dyDescent="0.25">
      <c r="A138" s="29" t="s">
        <v>141</v>
      </c>
      <c r="B138" s="114" t="s">
        <v>142</v>
      </c>
      <c r="C138" s="114"/>
      <c r="D138" s="114"/>
      <c r="E138" s="114"/>
      <c r="F138" s="114"/>
      <c r="G138" s="114"/>
      <c r="H138" s="114"/>
      <c r="I138" s="114"/>
    </row>
    <row r="139" spans="1:10" ht="18.75" customHeight="1" x14ac:dyDescent="0.25">
      <c r="A139" s="29" t="s">
        <v>143</v>
      </c>
      <c r="B139" s="103" t="s">
        <v>144</v>
      </c>
      <c r="C139" s="103"/>
      <c r="D139" s="103"/>
      <c r="E139" s="103"/>
      <c r="F139" s="103"/>
      <c r="G139" s="103"/>
      <c r="H139" s="103"/>
      <c r="I139" s="103"/>
    </row>
    <row r="140" spans="1:10" ht="13.5" customHeight="1" x14ac:dyDescent="0.25">
      <c r="A140" s="108" t="s">
        <v>145</v>
      </c>
      <c r="B140" s="108"/>
      <c r="C140" s="108"/>
      <c r="D140" s="108"/>
      <c r="E140" s="108"/>
      <c r="F140" s="108"/>
      <c r="G140" s="108"/>
      <c r="H140" s="108"/>
      <c r="I140" s="108"/>
    </row>
    <row r="141" spans="1:10" ht="13.5" customHeight="1" x14ac:dyDescent="0.25">
      <c r="A141" s="109" t="s">
        <v>146</v>
      </c>
      <c r="B141" s="109"/>
      <c r="C141" s="17" t="s">
        <v>147</v>
      </c>
      <c r="D141" s="110" t="s">
        <v>148</v>
      </c>
      <c r="E141" s="110"/>
      <c r="F141" s="17" t="s">
        <v>149</v>
      </c>
      <c r="G141" s="63" t="s">
        <v>150</v>
      </c>
      <c r="H141" s="109" t="s">
        <v>151</v>
      </c>
      <c r="I141" s="109"/>
    </row>
    <row r="142" spans="1:10" ht="13.5" customHeight="1" x14ac:dyDescent="0.25">
      <c r="A142" s="111">
        <f>I98</f>
        <v>4192.9079016187343</v>
      </c>
      <c r="B142" s="111"/>
      <c r="C142" s="24">
        <f>I128</f>
        <v>461.21986917806089</v>
      </c>
      <c r="D142" s="112">
        <f>A142+C142</f>
        <v>4654.1277707967947</v>
      </c>
      <c r="E142" s="112"/>
      <c r="F142" s="17" t="str">
        <f>B132</f>
        <v>PIS</v>
      </c>
      <c r="G142" s="64">
        <v>1.6500000000000001E-2</v>
      </c>
      <c r="H142" s="101">
        <v>6.4999999999999997E-3</v>
      </c>
      <c r="I142" s="101"/>
      <c r="J142" s="34"/>
    </row>
    <row r="143" spans="1:10" ht="13.5" customHeight="1" x14ac:dyDescent="0.25">
      <c r="A143" s="105" t="s">
        <v>152</v>
      </c>
      <c r="B143" s="105"/>
      <c r="C143" s="63">
        <v>1</v>
      </c>
      <c r="D143" s="65">
        <f>G147/1</f>
        <v>0.1125</v>
      </c>
      <c r="E143" s="66">
        <f>C143-D143</f>
        <v>0.88749999999999996</v>
      </c>
      <c r="F143" s="17" t="str">
        <f>B133</f>
        <v>COFINS</v>
      </c>
      <c r="G143" s="64">
        <v>7.5999999999999998E-2</v>
      </c>
      <c r="H143" s="101">
        <v>0.03</v>
      </c>
      <c r="I143" s="101"/>
    </row>
    <row r="144" spans="1:10" ht="13.5" customHeight="1" x14ac:dyDescent="0.25">
      <c r="A144" s="106" t="s">
        <v>153</v>
      </c>
      <c r="B144" s="106"/>
      <c r="C144" s="17">
        <v>1</v>
      </c>
      <c r="D144" s="67">
        <f>H147</f>
        <v>5.6499999999999995E-2</v>
      </c>
      <c r="E144" s="68">
        <f>C144-D144</f>
        <v>0.94350000000000001</v>
      </c>
      <c r="F144" s="17" t="str">
        <f>B134</f>
        <v>ISS</v>
      </c>
      <c r="G144" s="64">
        <f>I11</f>
        <v>0.02</v>
      </c>
      <c r="H144" s="101">
        <f>I11</f>
        <v>0.02</v>
      </c>
      <c r="I144" s="101"/>
    </row>
    <row r="145" spans="1:10" ht="13.5" customHeight="1" x14ac:dyDescent="0.25">
      <c r="A145" s="107" t="s">
        <v>154</v>
      </c>
      <c r="B145" s="107"/>
      <c r="C145" s="17">
        <v>1</v>
      </c>
      <c r="D145" s="69">
        <v>0.09</v>
      </c>
      <c r="E145" s="70">
        <f>C145-D145</f>
        <v>0.91</v>
      </c>
      <c r="F145" s="17" t="s">
        <v>155</v>
      </c>
      <c r="G145" s="64">
        <v>0</v>
      </c>
      <c r="H145" s="101">
        <v>0</v>
      </c>
      <c r="I145" s="101"/>
    </row>
    <row r="146" spans="1:10" ht="13.5" customHeight="1" x14ac:dyDescent="0.25">
      <c r="A146" s="100" t="s">
        <v>156</v>
      </c>
      <c r="B146" s="100" t="s">
        <v>157</v>
      </c>
      <c r="C146" s="100"/>
      <c r="D146" s="100"/>
      <c r="E146" s="100"/>
      <c r="F146" s="2" t="s">
        <v>158</v>
      </c>
      <c r="G146" s="64">
        <v>0</v>
      </c>
      <c r="H146" s="101">
        <v>0</v>
      </c>
      <c r="I146" s="101"/>
    </row>
    <row r="147" spans="1:10" ht="18" customHeight="1" x14ac:dyDescent="0.25">
      <c r="A147" s="100"/>
      <c r="B147" s="100"/>
      <c r="C147" s="100"/>
      <c r="D147" s="100"/>
      <c r="E147" s="100"/>
      <c r="F147" s="6" t="s">
        <v>159</v>
      </c>
      <c r="G147" s="71">
        <f>SUM(G142:G146)</f>
        <v>0.1125</v>
      </c>
      <c r="H147" s="102">
        <f>SUM(H142:I146)</f>
        <v>5.6499999999999995E-2</v>
      </c>
      <c r="I147" s="102"/>
    </row>
    <row r="148" spans="1:10" ht="18" customHeight="1" x14ac:dyDescent="0.25">
      <c r="A148" s="29" t="s">
        <v>160</v>
      </c>
      <c r="B148" s="103" t="s">
        <v>161</v>
      </c>
      <c r="C148" s="103"/>
      <c r="D148" s="103"/>
      <c r="E148" s="103"/>
      <c r="F148" s="103"/>
      <c r="G148" s="103"/>
      <c r="H148" s="103"/>
      <c r="I148" s="103"/>
    </row>
    <row r="149" spans="1:10" ht="4.5" customHeight="1" x14ac:dyDescent="0.25">
      <c r="A149" s="72"/>
      <c r="B149" s="104"/>
      <c r="C149" s="104"/>
      <c r="D149" s="104"/>
      <c r="E149" s="104"/>
      <c r="F149" s="104"/>
      <c r="G149" s="104"/>
      <c r="H149" s="104"/>
      <c r="I149" s="104"/>
    </row>
    <row r="150" spans="1:10" ht="12" customHeight="1" x14ac:dyDescent="0.25">
      <c r="A150" s="96" t="s">
        <v>162</v>
      </c>
      <c r="B150" s="96"/>
      <c r="C150" s="96"/>
      <c r="D150" s="96"/>
      <c r="E150" s="96"/>
      <c r="F150" s="96"/>
      <c r="G150" s="96"/>
      <c r="H150" s="47">
        <f>H137</f>
        <v>0.14070422535211266</v>
      </c>
      <c r="I150" s="48">
        <f>I137</f>
        <v>589.95985827001618</v>
      </c>
    </row>
    <row r="151" spans="1:10" ht="4.5" customHeight="1" x14ac:dyDescent="0.25"/>
    <row r="152" spans="1:10" ht="11.25" customHeight="1" x14ac:dyDescent="0.25">
      <c r="A152" s="99" t="s">
        <v>163</v>
      </c>
      <c r="B152" s="99"/>
      <c r="C152" s="99"/>
      <c r="D152" s="99"/>
      <c r="E152" s="99"/>
      <c r="F152" s="99"/>
      <c r="G152" s="99"/>
      <c r="H152" s="99"/>
      <c r="I152" s="99"/>
    </row>
    <row r="153" spans="1:10" ht="11.25" customHeight="1" x14ac:dyDescent="0.25">
      <c r="A153" s="94" t="s">
        <v>33</v>
      </c>
      <c r="B153" s="94"/>
      <c r="C153" s="94"/>
      <c r="D153" s="94"/>
      <c r="E153" s="94"/>
      <c r="F153" s="94"/>
      <c r="G153" s="94"/>
      <c r="H153" s="94"/>
      <c r="I153" s="94"/>
    </row>
    <row r="154" spans="1:10" ht="15" customHeight="1" x14ac:dyDescent="0.25">
      <c r="A154" s="17">
        <v>1</v>
      </c>
      <c r="B154" s="95" t="s">
        <v>164</v>
      </c>
      <c r="C154" s="95"/>
      <c r="D154" s="95"/>
      <c r="E154" s="95"/>
      <c r="F154" s="95"/>
      <c r="G154" s="95"/>
      <c r="H154" s="23">
        <f>I154/$G$171</f>
        <v>0.41053887167116782</v>
      </c>
      <c r="I154" s="73">
        <f>I40</f>
        <v>2152.9018181818183</v>
      </c>
    </row>
    <row r="155" spans="1:10" ht="15" customHeight="1" x14ac:dyDescent="0.25">
      <c r="A155" s="17">
        <v>2</v>
      </c>
      <c r="B155" s="95" t="s">
        <v>165</v>
      </c>
      <c r="C155" s="95"/>
      <c r="D155" s="95"/>
      <c r="E155" s="95"/>
      <c r="F155" s="95"/>
      <c r="G155" s="95"/>
      <c r="H155" s="23">
        <f>I155/$G$171</f>
        <v>0.30854337262950077</v>
      </c>
      <c r="I155" s="73">
        <f>I51+I63+I70+I74</f>
        <v>1618.0284834369163</v>
      </c>
    </row>
    <row r="156" spans="1:10" ht="15" customHeight="1" x14ac:dyDescent="0.25">
      <c r="A156" s="17">
        <v>3</v>
      </c>
      <c r="B156" s="95" t="s">
        <v>166</v>
      </c>
      <c r="C156" s="95"/>
      <c r="D156" s="95"/>
      <c r="E156" s="95"/>
      <c r="F156" s="95"/>
      <c r="G156" s="95"/>
      <c r="H156" s="23">
        <f>I156/$G$171</f>
        <v>8.0467305248881058E-2</v>
      </c>
      <c r="I156" s="73">
        <f>I84</f>
        <v>421.97760000000005</v>
      </c>
    </row>
    <row r="157" spans="1:10" s="28" customFormat="1" ht="15" customHeight="1" x14ac:dyDescent="0.25">
      <c r="A157" s="96" t="s">
        <v>167</v>
      </c>
      <c r="B157" s="96"/>
      <c r="C157" s="96"/>
      <c r="D157" s="96"/>
      <c r="E157" s="96"/>
      <c r="F157" s="96"/>
      <c r="G157" s="96"/>
      <c r="H157" s="47">
        <f>H154+H155+H156</f>
        <v>0.7995495495495496</v>
      </c>
      <c r="I157" s="48">
        <f>SUM(I154:I156)</f>
        <v>4192.9079016187343</v>
      </c>
      <c r="J157" s="35"/>
    </row>
    <row r="158" spans="1:10" ht="4.5" customHeight="1" x14ac:dyDescent="0.25"/>
    <row r="159" spans="1:10" ht="11.25" customHeight="1" x14ac:dyDescent="0.25">
      <c r="A159" s="94" t="s">
        <v>106</v>
      </c>
      <c r="B159" s="94"/>
      <c r="C159" s="94"/>
      <c r="D159" s="94"/>
      <c r="E159" s="94"/>
      <c r="F159" s="94"/>
      <c r="G159" s="94"/>
      <c r="H159" s="94"/>
      <c r="I159" s="94"/>
    </row>
    <row r="160" spans="1:10" ht="15" customHeight="1" x14ac:dyDescent="0.25">
      <c r="A160" s="17">
        <v>1</v>
      </c>
      <c r="B160" s="95" t="s">
        <v>168</v>
      </c>
      <c r="C160" s="95"/>
      <c r="D160" s="95"/>
      <c r="E160" s="95"/>
      <c r="F160" s="95"/>
      <c r="G160" s="95"/>
      <c r="H160" s="23">
        <f>I160/$G$171</f>
        <v>0</v>
      </c>
      <c r="I160" s="24">
        <f>I108</f>
        <v>0</v>
      </c>
    </row>
    <row r="161" spans="1:11" ht="15" customHeight="1" x14ac:dyDescent="0.25">
      <c r="A161" s="17">
        <v>2</v>
      </c>
      <c r="B161" s="95" t="s">
        <v>169</v>
      </c>
      <c r="C161" s="95"/>
      <c r="D161" s="95"/>
      <c r="E161" s="95"/>
      <c r="F161" s="95"/>
      <c r="G161" s="95"/>
      <c r="H161" s="23">
        <f>I161/$G$171</f>
        <v>4.797297297297299E-2</v>
      </c>
      <c r="I161" s="24">
        <f>I118</f>
        <v>251.57447409712412</v>
      </c>
    </row>
    <row r="162" spans="1:11" ht="15" customHeight="1" x14ac:dyDescent="0.25">
      <c r="A162" s="17">
        <v>3</v>
      </c>
      <c r="B162" s="95" t="s">
        <v>170</v>
      </c>
      <c r="C162" s="95"/>
      <c r="D162" s="95"/>
      <c r="E162" s="95"/>
      <c r="F162" s="95"/>
      <c r="G162" s="95"/>
      <c r="H162" s="23">
        <f>I162/$G$171</f>
        <v>3.9977477477477485E-2</v>
      </c>
      <c r="I162" s="24">
        <f>I122</f>
        <v>209.64539508093677</v>
      </c>
    </row>
    <row r="163" spans="1:11" ht="15" customHeight="1" x14ac:dyDescent="0.25">
      <c r="A163" s="96" t="s">
        <v>171</v>
      </c>
      <c r="B163" s="96"/>
      <c r="C163" s="96"/>
      <c r="D163" s="96"/>
      <c r="E163" s="96"/>
      <c r="F163" s="96"/>
      <c r="G163" s="96"/>
      <c r="H163" s="47">
        <f>H160+H161+H162</f>
        <v>8.7950450450450468E-2</v>
      </c>
      <c r="I163" s="48">
        <f>I160+I161+I162</f>
        <v>461.21986917806089</v>
      </c>
    </row>
    <row r="164" spans="1:11" ht="4.5" customHeight="1" x14ac:dyDescent="0.25"/>
    <row r="165" spans="1:11" ht="11.25" customHeight="1" x14ac:dyDescent="0.25">
      <c r="A165" s="94" t="s">
        <v>134</v>
      </c>
      <c r="B165" s="94"/>
      <c r="C165" s="94"/>
      <c r="D165" s="94"/>
      <c r="E165" s="94"/>
      <c r="F165" s="94"/>
      <c r="G165" s="94"/>
      <c r="H165" s="94"/>
      <c r="I165" s="94"/>
    </row>
    <row r="166" spans="1:11" ht="15" customHeight="1" x14ac:dyDescent="0.25">
      <c r="A166" s="17">
        <v>1</v>
      </c>
      <c r="B166" s="95" t="s">
        <v>172</v>
      </c>
      <c r="C166" s="95"/>
      <c r="D166" s="95"/>
      <c r="E166" s="95"/>
      <c r="F166" s="95"/>
      <c r="G166" s="95"/>
      <c r="H166" s="23">
        <f>I166/$G$171</f>
        <v>0.11249999999999999</v>
      </c>
      <c r="I166" s="24">
        <f>I137</f>
        <v>589.95985827001618</v>
      </c>
    </row>
    <row r="167" spans="1:11" ht="15" customHeight="1" x14ac:dyDescent="0.25">
      <c r="A167" s="96" t="s">
        <v>173</v>
      </c>
      <c r="B167" s="96"/>
      <c r="C167" s="96"/>
      <c r="D167" s="96"/>
      <c r="E167" s="96"/>
      <c r="F167" s="96"/>
      <c r="G167" s="96"/>
      <c r="H167" s="47">
        <f>H166</f>
        <v>0.11249999999999999</v>
      </c>
      <c r="I167" s="48">
        <f>I137</f>
        <v>589.95985827001618</v>
      </c>
      <c r="K167" s="41"/>
    </row>
    <row r="168" spans="1:11" ht="4.5" customHeight="1" x14ac:dyDescent="0.25"/>
    <row r="169" spans="1:11" ht="11.25" customHeight="1" x14ac:dyDescent="0.25">
      <c r="A169" s="97" t="s">
        <v>163</v>
      </c>
      <c r="B169" s="97"/>
      <c r="C169" s="97"/>
      <c r="D169" s="97"/>
      <c r="E169" s="97"/>
      <c r="F169" s="97"/>
      <c r="G169" s="97"/>
      <c r="H169" s="97"/>
      <c r="I169" s="97"/>
    </row>
    <row r="170" spans="1:11" ht="45" customHeight="1" x14ac:dyDescent="0.25">
      <c r="A170" s="98" t="s">
        <v>174</v>
      </c>
      <c r="B170" s="98"/>
      <c r="C170" s="98"/>
      <c r="D170" s="98"/>
      <c r="E170" s="98"/>
      <c r="F170" s="98"/>
      <c r="G170" s="74" t="s">
        <v>175</v>
      </c>
      <c r="H170" s="74" t="s">
        <v>176</v>
      </c>
      <c r="I170" s="74" t="s">
        <v>177</v>
      </c>
    </row>
    <row r="171" spans="1:11" ht="11.25" customHeight="1" x14ac:dyDescent="0.25">
      <c r="A171" s="92" t="str">
        <f>D5</f>
        <v>Serviços de Regulação (assistente administrativo)</v>
      </c>
      <c r="B171" s="92"/>
      <c r="C171" s="92"/>
      <c r="D171" s="92"/>
      <c r="E171" s="92"/>
      <c r="F171" s="92"/>
      <c r="G171" s="75">
        <f>I157+I163+I167</f>
        <v>5244.0876290668111</v>
      </c>
      <c r="H171" s="74">
        <f>IF(D6="12x36",2,1)</f>
        <v>1</v>
      </c>
      <c r="I171" s="75">
        <f>G171*H171</f>
        <v>5244.0876290668111</v>
      </c>
    </row>
    <row r="172" spans="1:11" x14ac:dyDescent="0.25">
      <c r="A172" s="92"/>
      <c r="B172" s="92"/>
      <c r="C172" s="92"/>
      <c r="D172" s="92"/>
      <c r="E172" s="92"/>
      <c r="F172" s="92"/>
      <c r="G172" s="74"/>
      <c r="H172" s="74"/>
      <c r="I172" s="75"/>
    </row>
    <row r="173" spans="1:11" s="28" customFormat="1" ht="12" customHeight="1" x14ac:dyDescent="0.25">
      <c r="A173" s="93" t="s">
        <v>178</v>
      </c>
      <c r="B173" s="93"/>
      <c r="C173" s="93"/>
      <c r="D173" s="93"/>
      <c r="E173" s="93"/>
      <c r="F173" s="93"/>
      <c r="G173" s="93"/>
      <c r="H173" s="93"/>
      <c r="I173" s="76">
        <f>I171</f>
        <v>5244.0876290668111</v>
      </c>
      <c r="J173" s="35"/>
    </row>
  </sheetData>
  <mergeCells count="171"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A23:F23"/>
    <mergeCell ref="A24:F25"/>
    <mergeCell ref="A26:F26"/>
    <mergeCell ref="A27:F27"/>
    <mergeCell ref="A29:I29"/>
    <mergeCell ref="B30:G30"/>
    <mergeCell ref="A15:F17"/>
    <mergeCell ref="G15:G17"/>
    <mergeCell ref="A18:F20"/>
    <mergeCell ref="G18:G20"/>
    <mergeCell ref="A21:F21"/>
    <mergeCell ref="A22:F22"/>
    <mergeCell ref="B37:G37"/>
    <mergeCell ref="B38:G38"/>
    <mergeCell ref="B39:G39"/>
    <mergeCell ref="A40:G40"/>
    <mergeCell ref="B42:G42"/>
    <mergeCell ref="B43:G43"/>
    <mergeCell ref="B31:G31"/>
    <mergeCell ref="B32:G32"/>
    <mergeCell ref="B33:G33"/>
    <mergeCell ref="B34:G34"/>
    <mergeCell ref="B35:G35"/>
    <mergeCell ref="B36:G36"/>
    <mergeCell ref="B50:G50"/>
    <mergeCell ref="A51:G51"/>
    <mergeCell ref="A52:I52"/>
    <mergeCell ref="A53:I53"/>
    <mergeCell ref="B54:G54"/>
    <mergeCell ref="B55:G55"/>
    <mergeCell ref="B44:G44"/>
    <mergeCell ref="B45:G45"/>
    <mergeCell ref="B46:G46"/>
    <mergeCell ref="B47:G47"/>
    <mergeCell ref="B48:G48"/>
    <mergeCell ref="B49:G49"/>
    <mergeCell ref="B62:G62"/>
    <mergeCell ref="A63:G63"/>
    <mergeCell ref="B64:I64"/>
    <mergeCell ref="B65:I65"/>
    <mergeCell ref="B66:G66"/>
    <mergeCell ref="B67:G67"/>
    <mergeCell ref="B56:G56"/>
    <mergeCell ref="B57:G57"/>
    <mergeCell ref="B58:G58"/>
    <mergeCell ref="B59:G59"/>
    <mergeCell ref="B60:G60"/>
    <mergeCell ref="B61:G61"/>
    <mergeCell ref="A76:G76"/>
    <mergeCell ref="B78:G78"/>
    <mergeCell ref="B79:G79"/>
    <mergeCell ref="B80:G80"/>
    <mergeCell ref="B81:G81"/>
    <mergeCell ref="B82:G82"/>
    <mergeCell ref="B68:G68"/>
    <mergeCell ref="B69:G69"/>
    <mergeCell ref="A70:G70"/>
    <mergeCell ref="B72:G72"/>
    <mergeCell ref="B73:G73"/>
    <mergeCell ref="A74:G74"/>
    <mergeCell ref="A90:I90"/>
    <mergeCell ref="A91:B91"/>
    <mergeCell ref="A92:B92"/>
    <mergeCell ref="A94:I94"/>
    <mergeCell ref="A95:B95"/>
    <mergeCell ref="A96:B96"/>
    <mergeCell ref="B83:G83"/>
    <mergeCell ref="A84:G84"/>
    <mergeCell ref="B85:G85"/>
    <mergeCell ref="A86:I86"/>
    <mergeCell ref="A87:B87"/>
    <mergeCell ref="A88:B88"/>
    <mergeCell ref="B105:G105"/>
    <mergeCell ref="B106:G106"/>
    <mergeCell ref="B107:G107"/>
    <mergeCell ref="A108:G108"/>
    <mergeCell ref="B109:I109"/>
    <mergeCell ref="A111:E111"/>
    <mergeCell ref="A98:G98"/>
    <mergeCell ref="A100:I100"/>
    <mergeCell ref="B101:G101"/>
    <mergeCell ref="B102:G102"/>
    <mergeCell ref="B103:G103"/>
    <mergeCell ref="B104:G104"/>
    <mergeCell ref="A118:G118"/>
    <mergeCell ref="B120:G120"/>
    <mergeCell ref="B121:G121"/>
    <mergeCell ref="A122:G122"/>
    <mergeCell ref="A124:E124"/>
    <mergeCell ref="A125:B125"/>
    <mergeCell ref="A112:B112"/>
    <mergeCell ref="A113:B113"/>
    <mergeCell ref="B114:I114"/>
    <mergeCell ref="B115:G115"/>
    <mergeCell ref="B116:G116"/>
    <mergeCell ref="B117:G117"/>
    <mergeCell ref="B134:G134"/>
    <mergeCell ref="B135:G135"/>
    <mergeCell ref="B136:G136"/>
    <mergeCell ref="A137:G137"/>
    <mergeCell ref="B138:I138"/>
    <mergeCell ref="B139:I139"/>
    <mergeCell ref="A126:B126"/>
    <mergeCell ref="A128:G128"/>
    <mergeCell ref="A130:I130"/>
    <mergeCell ref="B131:G131"/>
    <mergeCell ref="B132:G132"/>
    <mergeCell ref="B133:G133"/>
    <mergeCell ref="A143:B143"/>
    <mergeCell ref="H143:I143"/>
    <mergeCell ref="A144:B144"/>
    <mergeCell ref="H144:I144"/>
    <mergeCell ref="A145:B145"/>
    <mergeCell ref="H145:I145"/>
    <mergeCell ref="A140:I140"/>
    <mergeCell ref="A141:B141"/>
    <mergeCell ref="D141:E141"/>
    <mergeCell ref="H141:I141"/>
    <mergeCell ref="A142:B142"/>
    <mergeCell ref="D142:E142"/>
    <mergeCell ref="H142:I142"/>
    <mergeCell ref="A150:G150"/>
    <mergeCell ref="A152:I152"/>
    <mergeCell ref="A153:I153"/>
    <mergeCell ref="B154:G154"/>
    <mergeCell ref="B155:G155"/>
    <mergeCell ref="B156:G156"/>
    <mergeCell ref="A146:A147"/>
    <mergeCell ref="B146:E147"/>
    <mergeCell ref="H146:I146"/>
    <mergeCell ref="H147:I147"/>
    <mergeCell ref="B148:I148"/>
    <mergeCell ref="B149:I149"/>
    <mergeCell ref="A172:F172"/>
    <mergeCell ref="A173:H173"/>
    <mergeCell ref="A165:I165"/>
    <mergeCell ref="B166:G166"/>
    <mergeCell ref="A167:G167"/>
    <mergeCell ref="A169:I169"/>
    <mergeCell ref="A170:F170"/>
    <mergeCell ref="A171:F171"/>
    <mergeCell ref="A157:G157"/>
    <mergeCell ref="A159:I159"/>
    <mergeCell ref="B160:G160"/>
    <mergeCell ref="B161:G161"/>
    <mergeCell ref="B162:G162"/>
    <mergeCell ref="A163:G163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L173"/>
  <sheetViews>
    <sheetView view="pageBreakPreview" topLeftCell="A156" zoomScale="145" zoomScaleNormal="130" zoomScaleSheetLayoutView="145" zoomScalePageLayoutView="130" workbookViewId="0">
      <selection activeCell="I122" sqref="I122"/>
    </sheetView>
  </sheetViews>
  <sheetFormatPr defaultColWidth="9.140625" defaultRowHeight="11.25" x14ac:dyDescent="0.25"/>
  <cols>
    <col min="1" max="1" width="2.85546875" style="7" customWidth="1"/>
    <col min="2" max="4" width="11.28515625" style="7" customWidth="1"/>
    <col min="5" max="5" width="12.140625" style="7" customWidth="1"/>
    <col min="6" max="6" width="11.28515625" style="7" customWidth="1"/>
    <col min="7" max="7" width="18.85546875" style="7" customWidth="1"/>
    <col min="8" max="8" width="9.28515625" style="7" customWidth="1"/>
    <col min="9" max="9" width="11.7109375" style="7" customWidth="1"/>
    <col min="10" max="10" width="11.140625" style="8" customWidth="1"/>
    <col min="11" max="11" width="10" style="7" customWidth="1"/>
    <col min="12" max="12" width="9.140625" style="7"/>
    <col min="13" max="15" width="22.28515625" style="7" customWidth="1"/>
    <col min="16" max="16384" width="9.140625" style="7"/>
  </cols>
  <sheetData>
    <row r="1" spans="1:11" ht="27.75" customHeight="1" x14ac:dyDescent="0.25">
      <c r="A1" s="134" t="s">
        <v>0</v>
      </c>
      <c r="B1" s="134"/>
      <c r="C1" s="134"/>
      <c r="D1" s="134"/>
      <c r="E1" s="134"/>
      <c r="F1" s="134"/>
      <c r="G1" s="134"/>
      <c r="H1" s="134"/>
      <c r="I1" s="134"/>
      <c r="K1" s="9"/>
    </row>
    <row r="2" spans="1:11" ht="22.5" customHeight="1" x14ac:dyDescent="0.25">
      <c r="A2" s="134" t="s">
        <v>1</v>
      </c>
      <c r="B2" s="134"/>
      <c r="C2" s="135" t="s">
        <v>209</v>
      </c>
      <c r="D2" s="135"/>
      <c r="E2" s="136" t="s">
        <v>2</v>
      </c>
      <c r="F2" s="136"/>
      <c r="G2" s="136"/>
      <c r="H2" s="136"/>
      <c r="I2" s="136"/>
    </row>
    <row r="3" spans="1:11" ht="11.25" customHeight="1" x14ac:dyDescent="0.25">
      <c r="A3" s="134" t="s">
        <v>3</v>
      </c>
      <c r="B3" s="134"/>
      <c r="C3" s="10"/>
      <c r="D3" s="11"/>
      <c r="E3" s="12" t="s">
        <v>4</v>
      </c>
      <c r="F3" s="10"/>
      <c r="G3" s="11"/>
      <c r="H3" s="11"/>
      <c r="I3" s="11"/>
    </row>
    <row r="4" spans="1:11" ht="4.5" customHeight="1" x14ac:dyDescent="0.25"/>
    <row r="5" spans="1:11" ht="18.75" customHeight="1" x14ac:dyDescent="0.25">
      <c r="A5" s="120" t="s">
        <v>5</v>
      </c>
      <c r="B5" s="120"/>
      <c r="C5" s="120"/>
      <c r="D5" s="137" t="s">
        <v>229</v>
      </c>
      <c r="E5" s="137"/>
      <c r="F5" s="137"/>
      <c r="G5" s="138" t="str">
        <f>IF(D6="12x36","Regime de trabalho:","Quantidade de HORAS/MÊS")</f>
        <v>Quantidade de HORAS/MÊS</v>
      </c>
      <c r="H5" s="138"/>
      <c r="I5" s="139">
        <f>IF(D6="12x36",D6,5*D6)</f>
        <v>150</v>
      </c>
    </row>
    <row r="6" spans="1:11" ht="18.75" customHeight="1" x14ac:dyDescent="0.25">
      <c r="A6" s="120" t="str">
        <f>IF(D6="12x36","Regime de trabalho:","Regime de trabalho (horas semanais):")</f>
        <v>Regime de trabalho (horas semanais):</v>
      </c>
      <c r="B6" s="120"/>
      <c r="C6" s="120"/>
      <c r="D6" s="120">
        <v>30</v>
      </c>
      <c r="E6" s="120"/>
      <c r="F6" s="120"/>
      <c r="G6" s="138"/>
      <c r="H6" s="138"/>
      <c r="I6" s="139"/>
    </row>
    <row r="7" spans="1:11" ht="22.5" customHeight="1" x14ac:dyDescent="0.25">
      <c r="A7" s="120" t="s">
        <v>6</v>
      </c>
      <c r="B7" s="120"/>
      <c r="C7" s="120"/>
      <c r="D7" s="95" t="s">
        <v>185</v>
      </c>
      <c r="E7" s="95"/>
      <c r="F7" s="95"/>
      <c r="G7" s="131" t="s">
        <v>7</v>
      </c>
      <c r="H7" s="131"/>
      <c r="I7" s="133">
        <v>0.2</v>
      </c>
    </row>
    <row r="8" spans="1:11" ht="22.5" customHeight="1" x14ac:dyDescent="0.25">
      <c r="A8" s="120" t="s">
        <v>8</v>
      </c>
      <c r="B8" s="120"/>
      <c r="C8" s="120"/>
      <c r="D8" s="95" t="s">
        <v>185</v>
      </c>
      <c r="E8" s="95"/>
      <c r="F8" s="95"/>
      <c r="G8" s="131"/>
      <c r="H8" s="131"/>
      <c r="I8" s="133"/>
    </row>
    <row r="9" spans="1:11" ht="24.75" customHeight="1" x14ac:dyDescent="0.25">
      <c r="A9" s="120" t="s">
        <v>9</v>
      </c>
      <c r="B9" s="120"/>
      <c r="C9" s="120"/>
      <c r="D9" s="120" t="s">
        <v>211</v>
      </c>
      <c r="E9" s="120"/>
      <c r="F9" s="120"/>
      <c r="G9" s="131" t="s">
        <v>10</v>
      </c>
      <c r="H9" s="131"/>
      <c r="I9" s="3" t="s">
        <v>11</v>
      </c>
    </row>
    <row r="10" spans="1:11" ht="32.25" customHeight="1" x14ac:dyDescent="0.25">
      <c r="A10" s="132" t="s">
        <v>12</v>
      </c>
      <c r="B10" s="132"/>
      <c r="C10" s="132"/>
      <c r="D10" s="132"/>
      <c r="E10" s="132"/>
      <c r="F10" s="132"/>
      <c r="G10" s="4" t="s">
        <v>13</v>
      </c>
      <c r="H10" s="1">
        <v>220</v>
      </c>
      <c r="I10" s="13">
        <v>3529.2</v>
      </c>
    </row>
    <row r="11" spans="1:11" ht="11.25" customHeight="1" x14ac:dyDescent="0.25">
      <c r="A11" s="110" t="s">
        <v>14</v>
      </c>
      <c r="B11" s="110"/>
      <c r="C11" s="110"/>
      <c r="D11" s="110"/>
      <c r="E11" s="110"/>
      <c r="F11" s="110"/>
      <c r="G11" s="1" t="str">
        <f>D9</f>
        <v>Araricá/RS</v>
      </c>
      <c r="H11" s="1" t="s">
        <v>15</v>
      </c>
      <c r="I11" s="14">
        <v>0.02</v>
      </c>
    </row>
    <row r="12" spans="1:11" ht="15" customHeight="1" x14ac:dyDescent="0.25">
      <c r="A12" s="110" t="s">
        <v>16</v>
      </c>
      <c r="B12" s="110"/>
      <c r="C12" s="110"/>
      <c r="D12" s="110"/>
      <c r="E12" s="110"/>
      <c r="F12" s="110"/>
      <c r="G12" s="129" t="s">
        <v>17</v>
      </c>
      <c r="H12" s="1" t="s">
        <v>18</v>
      </c>
      <c r="I12" s="13">
        <v>0</v>
      </c>
    </row>
    <row r="13" spans="1:11" x14ac:dyDescent="0.25">
      <c r="A13" s="110"/>
      <c r="B13" s="110"/>
      <c r="C13" s="110"/>
      <c r="D13" s="110"/>
      <c r="E13" s="110"/>
      <c r="F13" s="110"/>
      <c r="G13" s="129"/>
      <c r="H13" s="1" t="s">
        <v>19</v>
      </c>
      <c r="I13" s="15">
        <v>22</v>
      </c>
    </row>
    <row r="14" spans="1:11" x14ac:dyDescent="0.25">
      <c r="A14" s="110"/>
      <c r="B14" s="110"/>
      <c r="C14" s="110"/>
      <c r="D14" s="110"/>
      <c r="E14" s="110"/>
      <c r="F14" s="110"/>
      <c r="G14" s="129"/>
      <c r="H14" s="1" t="s">
        <v>20</v>
      </c>
      <c r="I14" s="3">
        <v>0</v>
      </c>
    </row>
    <row r="15" spans="1:11" ht="11.25" customHeight="1" x14ac:dyDescent="0.25">
      <c r="A15" s="110" t="s">
        <v>21</v>
      </c>
      <c r="B15" s="110"/>
      <c r="C15" s="110"/>
      <c r="D15" s="110"/>
      <c r="E15" s="110"/>
      <c r="F15" s="110"/>
      <c r="G15" s="129" t="s">
        <v>17</v>
      </c>
      <c r="H15" s="1" t="s">
        <v>18</v>
      </c>
      <c r="I15" s="13">
        <v>23.68</v>
      </c>
    </row>
    <row r="16" spans="1:11" ht="11.25" customHeight="1" x14ac:dyDescent="0.25">
      <c r="A16" s="110"/>
      <c r="B16" s="110"/>
      <c r="C16" s="110"/>
      <c r="D16" s="110"/>
      <c r="E16" s="110"/>
      <c r="F16" s="110"/>
      <c r="G16" s="129"/>
      <c r="H16" s="1" t="s">
        <v>19</v>
      </c>
      <c r="I16" s="15">
        <v>22</v>
      </c>
    </row>
    <row r="17" spans="1:9" x14ac:dyDescent="0.25">
      <c r="A17" s="110"/>
      <c r="B17" s="110"/>
      <c r="C17" s="110"/>
      <c r="D17" s="110"/>
      <c r="E17" s="110"/>
      <c r="F17" s="110"/>
      <c r="G17" s="129"/>
      <c r="H17" s="1" t="s">
        <v>20</v>
      </c>
      <c r="I17" s="3">
        <v>0.19</v>
      </c>
    </row>
    <row r="18" spans="1:9" ht="11.25" customHeight="1" x14ac:dyDescent="0.25">
      <c r="A18" s="110" t="s">
        <v>223</v>
      </c>
      <c r="B18" s="110"/>
      <c r="C18" s="110"/>
      <c r="D18" s="110"/>
      <c r="E18" s="110"/>
      <c r="F18" s="110"/>
      <c r="G18" s="129" t="s">
        <v>17</v>
      </c>
      <c r="H18" s="1" t="s">
        <v>18</v>
      </c>
      <c r="I18" s="13">
        <v>0</v>
      </c>
    </row>
    <row r="19" spans="1:9" x14ac:dyDescent="0.25">
      <c r="A19" s="110"/>
      <c r="B19" s="110"/>
      <c r="C19" s="110"/>
      <c r="D19" s="110"/>
      <c r="E19" s="110"/>
      <c r="F19" s="110"/>
      <c r="G19" s="129"/>
      <c r="H19" s="1" t="s">
        <v>191</v>
      </c>
      <c r="I19" s="15">
        <v>1</v>
      </c>
    </row>
    <row r="20" spans="1:9" x14ac:dyDescent="0.25">
      <c r="A20" s="110"/>
      <c r="B20" s="110"/>
      <c r="C20" s="110"/>
      <c r="D20" s="110"/>
      <c r="E20" s="110"/>
      <c r="F20" s="110"/>
      <c r="G20" s="129"/>
      <c r="H20" s="1" t="s">
        <v>20</v>
      </c>
      <c r="I20" s="3">
        <v>0.2</v>
      </c>
    </row>
    <row r="21" spans="1:9" ht="36" customHeight="1" x14ac:dyDescent="0.25">
      <c r="A21" s="130" t="s">
        <v>186</v>
      </c>
      <c r="B21" s="130"/>
      <c r="C21" s="130"/>
      <c r="D21" s="130"/>
      <c r="E21" s="130"/>
      <c r="F21" s="130"/>
      <c r="G21" s="5" t="s">
        <v>17</v>
      </c>
      <c r="H21" s="5" t="s">
        <v>23</v>
      </c>
      <c r="I21" s="16"/>
    </row>
    <row r="22" spans="1:9" ht="22.5" customHeight="1" x14ac:dyDescent="0.25">
      <c r="A22" s="109" t="s">
        <v>213</v>
      </c>
      <c r="B22" s="109"/>
      <c r="C22" s="109"/>
      <c r="D22" s="109"/>
      <c r="E22" s="109"/>
      <c r="F22" s="109"/>
      <c r="G22" s="5"/>
      <c r="H22" s="5" t="s">
        <v>25</v>
      </c>
      <c r="I22" s="18" t="s">
        <v>11</v>
      </c>
    </row>
    <row r="23" spans="1:9" ht="34.5" customHeight="1" x14ac:dyDescent="0.25">
      <c r="A23" s="109" t="s">
        <v>26</v>
      </c>
      <c r="B23" s="109"/>
      <c r="C23" s="109"/>
      <c r="D23" s="109"/>
      <c r="E23" s="109"/>
      <c r="F23" s="109"/>
      <c r="G23" s="1" t="s">
        <v>215</v>
      </c>
      <c r="H23" s="1" t="s">
        <v>27</v>
      </c>
      <c r="I23" s="13">
        <v>1613.1</v>
      </c>
    </row>
    <row r="24" spans="1:9" ht="15" customHeight="1" x14ac:dyDescent="0.25">
      <c r="A24" s="109" t="s">
        <v>28</v>
      </c>
      <c r="B24" s="109"/>
      <c r="C24" s="109"/>
      <c r="D24" s="109"/>
      <c r="E24" s="109"/>
      <c r="F24" s="109"/>
      <c r="G24" s="5"/>
      <c r="H24" s="19" t="s">
        <v>29</v>
      </c>
      <c r="I24" s="20" t="s">
        <v>11</v>
      </c>
    </row>
    <row r="25" spans="1:9" ht="15" customHeight="1" x14ac:dyDescent="0.25">
      <c r="A25" s="109"/>
      <c r="B25" s="109"/>
      <c r="C25" s="109"/>
      <c r="D25" s="109"/>
      <c r="E25" s="109"/>
      <c r="F25" s="109"/>
      <c r="G25" s="5"/>
      <c r="H25" s="21" t="s">
        <v>30</v>
      </c>
      <c r="I25" s="3" t="s">
        <v>11</v>
      </c>
    </row>
    <row r="26" spans="1:9" ht="26.25" customHeight="1" x14ac:dyDescent="0.25">
      <c r="A26" s="109" t="s">
        <v>31</v>
      </c>
      <c r="B26" s="109"/>
      <c r="C26" s="109"/>
      <c r="D26" s="109"/>
      <c r="E26" s="109"/>
      <c r="F26" s="109"/>
      <c r="G26" s="5"/>
      <c r="H26" s="1" t="s">
        <v>29</v>
      </c>
      <c r="I26" s="20" t="s">
        <v>11</v>
      </c>
    </row>
    <row r="27" spans="1:9" ht="35.25" customHeight="1" x14ac:dyDescent="0.25">
      <c r="A27" s="109" t="s">
        <v>32</v>
      </c>
      <c r="B27" s="109"/>
      <c r="C27" s="109"/>
      <c r="D27" s="109"/>
      <c r="E27" s="109"/>
      <c r="F27" s="109"/>
      <c r="G27" s="1"/>
      <c r="H27" s="4" t="s">
        <v>25</v>
      </c>
      <c r="I27" s="3">
        <v>0.1</v>
      </c>
    </row>
    <row r="28" spans="1:9" ht="4.5" customHeight="1" x14ac:dyDescent="0.25"/>
    <row r="29" spans="1:9" ht="17.25" customHeight="1" x14ac:dyDescent="0.25">
      <c r="A29" s="94" t="s">
        <v>33</v>
      </c>
      <c r="B29" s="94"/>
      <c r="C29" s="94"/>
      <c r="D29" s="94"/>
      <c r="E29" s="94"/>
      <c r="F29" s="94"/>
      <c r="G29" s="94"/>
      <c r="H29" s="94"/>
      <c r="I29" s="94"/>
    </row>
    <row r="30" spans="1:9" ht="33.75" customHeight="1" x14ac:dyDescent="0.25">
      <c r="A30" s="22" t="s">
        <v>34</v>
      </c>
      <c r="B30" s="116" t="s">
        <v>35</v>
      </c>
      <c r="C30" s="116"/>
      <c r="D30" s="116"/>
      <c r="E30" s="116"/>
      <c r="F30" s="116"/>
      <c r="G30" s="116"/>
      <c r="H30" s="22" t="s">
        <v>36</v>
      </c>
      <c r="I30" s="22" t="s">
        <v>37</v>
      </c>
    </row>
    <row r="31" spans="1:9" ht="15" customHeight="1" x14ac:dyDescent="0.25">
      <c r="A31" s="17">
        <v>1</v>
      </c>
      <c r="B31" s="95" t="s">
        <v>38</v>
      </c>
      <c r="C31" s="95"/>
      <c r="D31" s="95"/>
      <c r="E31" s="95"/>
      <c r="F31" s="95"/>
      <c r="G31" s="95"/>
      <c r="H31" s="23">
        <f t="shared" ref="H31:H39" si="0">I31/$I$40</f>
        <v>0.88177622492239616</v>
      </c>
      <c r="I31" s="24">
        <f>IF(D6="12x36",I10,I10/H10*I5)</f>
        <v>2406.272727272727</v>
      </c>
    </row>
    <row r="32" spans="1:9" ht="15" customHeight="1" x14ac:dyDescent="0.25">
      <c r="A32" s="17">
        <f t="shared" ref="A32:A39" si="1">A31+1</f>
        <v>2</v>
      </c>
      <c r="B32" s="95" t="s">
        <v>39</v>
      </c>
      <c r="C32" s="95"/>
      <c r="D32" s="95"/>
      <c r="E32" s="95"/>
      <c r="F32" s="95"/>
      <c r="G32" s="95"/>
      <c r="H32" s="23">
        <f t="shared" si="0"/>
        <v>0</v>
      </c>
      <c r="I32" s="24">
        <f>IF(I9=30%,I31*I9,0)</f>
        <v>0</v>
      </c>
    </row>
    <row r="33" spans="1:10" ht="15" customHeight="1" x14ac:dyDescent="0.25">
      <c r="A33" s="17">
        <f t="shared" si="1"/>
        <v>3</v>
      </c>
      <c r="B33" s="95" t="s">
        <v>40</v>
      </c>
      <c r="C33" s="95"/>
      <c r="D33" s="95"/>
      <c r="E33" s="95"/>
      <c r="F33" s="95"/>
      <c r="G33" s="95"/>
      <c r="H33" s="23">
        <f t="shared" si="0"/>
        <v>0</v>
      </c>
      <c r="I33" s="24">
        <f>IF(I7=10%,I23*I7,0)</f>
        <v>0</v>
      </c>
    </row>
    <row r="34" spans="1:10" ht="15" customHeight="1" x14ac:dyDescent="0.25">
      <c r="A34" s="17">
        <f t="shared" si="1"/>
        <v>4</v>
      </c>
      <c r="B34" s="95" t="s">
        <v>41</v>
      </c>
      <c r="C34" s="95"/>
      <c r="D34" s="95"/>
      <c r="E34" s="95"/>
      <c r="F34" s="95"/>
      <c r="G34" s="95"/>
      <c r="H34" s="23">
        <f t="shared" si="0"/>
        <v>0.11822377507760393</v>
      </c>
      <c r="I34" s="24">
        <f>IF(I7=20%,I23*I7,0)</f>
        <v>322.62</v>
      </c>
    </row>
    <row r="35" spans="1:10" ht="15" customHeight="1" x14ac:dyDescent="0.25">
      <c r="A35" s="17">
        <f t="shared" si="1"/>
        <v>5</v>
      </c>
      <c r="B35" s="95" t="s">
        <v>42</v>
      </c>
      <c r="C35" s="95"/>
      <c r="D35" s="95"/>
      <c r="E35" s="95"/>
      <c r="F35" s="95"/>
      <c r="G35" s="95"/>
      <c r="H35" s="23">
        <f t="shared" si="0"/>
        <v>0</v>
      </c>
      <c r="I35" s="24">
        <f>IF(I7=40%,I23*I7,0)</f>
        <v>0</v>
      </c>
    </row>
    <row r="36" spans="1:10" ht="15" customHeight="1" x14ac:dyDescent="0.25">
      <c r="A36" s="17">
        <f t="shared" si="1"/>
        <v>6</v>
      </c>
      <c r="B36" s="95" t="s">
        <v>184</v>
      </c>
      <c r="C36" s="95"/>
      <c r="D36" s="95"/>
      <c r="E36" s="95"/>
      <c r="F36" s="95"/>
      <c r="G36" s="95"/>
      <c r="H36" s="23">
        <f t="shared" si="0"/>
        <v>0</v>
      </c>
      <c r="I36" s="24">
        <f>IF(I22="Não aplicável",0,I31*I22)</f>
        <v>0</v>
      </c>
    </row>
    <row r="37" spans="1:10" ht="15" customHeight="1" x14ac:dyDescent="0.25">
      <c r="A37" s="17">
        <f t="shared" si="1"/>
        <v>7</v>
      </c>
      <c r="B37" s="95" t="s">
        <v>43</v>
      </c>
      <c r="C37" s="95"/>
      <c r="D37" s="95"/>
      <c r="E37" s="95"/>
      <c r="F37" s="95"/>
      <c r="G37" s="95"/>
      <c r="H37" s="23">
        <f t="shared" si="0"/>
        <v>0</v>
      </c>
      <c r="I37" s="24">
        <f>IF(I24="Não aplicável",0,(I31+I32+I33+I34+I35+I36+I39)/I5*I24*(1+I25))</f>
        <v>0</v>
      </c>
    </row>
    <row r="38" spans="1:10" ht="23.25" customHeight="1" x14ac:dyDescent="0.25">
      <c r="A38" s="17">
        <f t="shared" si="1"/>
        <v>8</v>
      </c>
      <c r="B38" s="95" t="s">
        <v>44</v>
      </c>
      <c r="C38" s="95"/>
      <c r="D38" s="95"/>
      <c r="E38" s="95"/>
      <c r="F38" s="95"/>
      <c r="G38" s="95"/>
      <c r="H38" s="23">
        <f t="shared" si="0"/>
        <v>0</v>
      </c>
      <c r="I38" s="24">
        <f>IF(I24="Não aplicável",0,I24/I13*5*(I10/H10*(1+I25)))</f>
        <v>0</v>
      </c>
    </row>
    <row r="39" spans="1:10" ht="15" customHeight="1" x14ac:dyDescent="0.25">
      <c r="A39" s="17">
        <f t="shared" si="1"/>
        <v>9</v>
      </c>
      <c r="B39" s="128" t="str">
        <f>IF(D6="12x36","Para postos 12x36 os feriados são considerados compensados, conforme parágrafo único, Art. 59-A da CLT","Outros")</f>
        <v>Outros</v>
      </c>
      <c r="C39" s="128"/>
      <c r="D39" s="128"/>
      <c r="E39" s="128"/>
      <c r="F39" s="128"/>
      <c r="G39" s="128"/>
      <c r="H39" s="23">
        <f t="shared" si="0"/>
        <v>0</v>
      </c>
      <c r="I39" s="24">
        <v>0</v>
      </c>
    </row>
    <row r="40" spans="1:10" s="28" customFormat="1" ht="15" customHeight="1" x14ac:dyDescent="0.25">
      <c r="A40" s="113" t="s">
        <v>45</v>
      </c>
      <c r="B40" s="113"/>
      <c r="C40" s="113"/>
      <c r="D40" s="113"/>
      <c r="E40" s="113"/>
      <c r="F40" s="113"/>
      <c r="G40" s="113"/>
      <c r="H40" s="25">
        <f>SUM(H31:H39)</f>
        <v>1</v>
      </c>
      <c r="I40" s="26">
        <f>SUM(I31:I39)</f>
        <v>2728.8927272727269</v>
      </c>
      <c r="J40" s="27"/>
    </row>
    <row r="41" spans="1:10" ht="4.5" customHeight="1" x14ac:dyDescent="0.25"/>
    <row r="42" spans="1:10" ht="33.75" customHeight="1" x14ac:dyDescent="0.25">
      <c r="A42" s="22" t="s">
        <v>46</v>
      </c>
      <c r="B42" s="116" t="s">
        <v>47</v>
      </c>
      <c r="C42" s="116"/>
      <c r="D42" s="116"/>
      <c r="E42" s="116"/>
      <c r="F42" s="116"/>
      <c r="G42" s="116"/>
      <c r="H42" s="22" t="s">
        <v>36</v>
      </c>
      <c r="I42" s="22" t="s">
        <v>37</v>
      </c>
    </row>
    <row r="43" spans="1:10" ht="15" customHeight="1" x14ac:dyDescent="0.25">
      <c r="A43" s="17">
        <v>1</v>
      </c>
      <c r="B43" s="95" t="s">
        <v>48</v>
      </c>
      <c r="C43" s="95"/>
      <c r="D43" s="95"/>
      <c r="E43" s="95"/>
      <c r="F43" s="95"/>
      <c r="G43" s="95"/>
      <c r="H43" s="23">
        <v>0.2</v>
      </c>
      <c r="I43" s="24">
        <f t="shared" ref="I43:I50" si="2">$I$40*H43</f>
        <v>545.77854545454545</v>
      </c>
    </row>
    <row r="44" spans="1:10" ht="15" customHeight="1" x14ac:dyDescent="0.25">
      <c r="A44" s="17">
        <v>2</v>
      </c>
      <c r="B44" s="95" t="s">
        <v>49</v>
      </c>
      <c r="C44" s="95"/>
      <c r="D44" s="95"/>
      <c r="E44" s="95"/>
      <c r="F44" s="95"/>
      <c r="G44" s="95"/>
      <c r="H44" s="23">
        <v>1.4999999999999999E-2</v>
      </c>
      <c r="I44" s="24">
        <f t="shared" si="2"/>
        <v>40.933390909090903</v>
      </c>
    </row>
    <row r="45" spans="1:10" ht="15" customHeight="1" x14ac:dyDescent="0.25">
      <c r="A45" s="17">
        <v>3</v>
      </c>
      <c r="B45" s="95" t="s">
        <v>50</v>
      </c>
      <c r="C45" s="95"/>
      <c r="D45" s="95"/>
      <c r="E45" s="95"/>
      <c r="F45" s="95"/>
      <c r="G45" s="95"/>
      <c r="H45" s="23">
        <v>0.01</v>
      </c>
      <c r="I45" s="24">
        <f t="shared" si="2"/>
        <v>27.288927272727271</v>
      </c>
    </row>
    <row r="46" spans="1:10" ht="15" customHeight="1" x14ac:dyDescent="0.25">
      <c r="A46" s="17">
        <v>4</v>
      </c>
      <c r="B46" s="95" t="s">
        <v>51</v>
      </c>
      <c r="C46" s="95"/>
      <c r="D46" s="95"/>
      <c r="E46" s="95"/>
      <c r="F46" s="95"/>
      <c r="G46" s="95"/>
      <c r="H46" s="23">
        <v>2E-3</v>
      </c>
      <c r="I46" s="24">
        <f t="shared" si="2"/>
        <v>5.4577854545454541</v>
      </c>
    </row>
    <row r="47" spans="1:10" ht="15" customHeight="1" x14ac:dyDescent="0.25">
      <c r="A47" s="17">
        <v>5</v>
      </c>
      <c r="B47" s="95" t="s">
        <v>52</v>
      </c>
      <c r="C47" s="95"/>
      <c r="D47" s="95"/>
      <c r="E47" s="95"/>
      <c r="F47" s="95"/>
      <c r="G47" s="95"/>
      <c r="H47" s="23">
        <v>2.5000000000000001E-2</v>
      </c>
      <c r="I47" s="24">
        <f t="shared" si="2"/>
        <v>68.222318181818181</v>
      </c>
    </row>
    <row r="48" spans="1:10" ht="15" customHeight="1" x14ac:dyDescent="0.25">
      <c r="A48" s="17">
        <v>6</v>
      </c>
      <c r="B48" s="95" t="s">
        <v>53</v>
      </c>
      <c r="C48" s="95"/>
      <c r="D48" s="95"/>
      <c r="E48" s="95"/>
      <c r="F48" s="95"/>
      <c r="G48" s="95"/>
      <c r="H48" s="23">
        <v>0.08</v>
      </c>
      <c r="I48" s="24">
        <f t="shared" si="2"/>
        <v>218.31141818181817</v>
      </c>
    </row>
    <row r="49" spans="1:10" ht="15" customHeight="1" x14ac:dyDescent="0.25">
      <c r="A49" s="17">
        <v>7</v>
      </c>
      <c r="B49" s="95" t="s">
        <v>54</v>
      </c>
      <c r="C49" s="95"/>
      <c r="D49" s="95"/>
      <c r="E49" s="95"/>
      <c r="F49" s="95"/>
      <c r="G49" s="95"/>
      <c r="H49" s="23">
        <v>0.03</v>
      </c>
      <c r="I49" s="24">
        <f t="shared" si="2"/>
        <v>81.866781818181806</v>
      </c>
    </row>
    <row r="50" spans="1:10" ht="15" customHeight="1" x14ac:dyDescent="0.25">
      <c r="A50" s="17">
        <v>8</v>
      </c>
      <c r="B50" s="95" t="s">
        <v>55</v>
      </c>
      <c r="C50" s="95"/>
      <c r="D50" s="95"/>
      <c r="E50" s="95"/>
      <c r="F50" s="95"/>
      <c r="G50" s="95"/>
      <c r="H50" s="23">
        <v>6.0000000000000001E-3</v>
      </c>
      <c r="I50" s="24">
        <f t="shared" si="2"/>
        <v>16.373356363636361</v>
      </c>
    </row>
    <row r="51" spans="1:10" s="28" customFormat="1" ht="15" customHeight="1" x14ac:dyDescent="0.25">
      <c r="A51" s="113" t="s">
        <v>56</v>
      </c>
      <c r="B51" s="113"/>
      <c r="C51" s="113"/>
      <c r="D51" s="113"/>
      <c r="E51" s="113"/>
      <c r="F51" s="113"/>
      <c r="G51" s="113"/>
      <c r="H51" s="25">
        <f>SUM(H43:H50)</f>
        <v>0.3680000000000001</v>
      </c>
      <c r="I51" s="26">
        <f>SUM(I43:I50)</f>
        <v>1004.2325236363637</v>
      </c>
      <c r="J51" s="27"/>
    </row>
    <row r="52" spans="1:10" ht="15" customHeight="1" x14ac:dyDescent="0.25">
      <c r="A52" s="123" t="s">
        <v>57</v>
      </c>
      <c r="B52" s="123"/>
      <c r="C52" s="123"/>
      <c r="D52" s="123"/>
      <c r="E52" s="123"/>
      <c r="F52" s="123"/>
      <c r="G52" s="123"/>
      <c r="H52" s="123"/>
      <c r="I52" s="123"/>
    </row>
    <row r="53" spans="1:10" ht="30.75" customHeight="1" x14ac:dyDescent="0.25">
      <c r="A53" s="127" t="s">
        <v>58</v>
      </c>
      <c r="B53" s="127"/>
      <c r="C53" s="127"/>
      <c r="D53" s="127"/>
      <c r="E53" s="127"/>
      <c r="F53" s="127"/>
      <c r="G53" s="127"/>
      <c r="H53" s="127"/>
      <c r="I53" s="127"/>
    </row>
    <row r="54" spans="1:10" ht="33.75" customHeight="1" x14ac:dyDescent="0.25">
      <c r="A54" s="22" t="s">
        <v>59</v>
      </c>
      <c r="B54" s="116" t="s">
        <v>60</v>
      </c>
      <c r="C54" s="116"/>
      <c r="D54" s="116"/>
      <c r="E54" s="116"/>
      <c r="F54" s="116"/>
      <c r="G54" s="116"/>
      <c r="H54" s="22" t="s">
        <v>36</v>
      </c>
      <c r="I54" s="22" t="s">
        <v>37</v>
      </c>
    </row>
    <row r="55" spans="1:10" ht="15" customHeight="1" x14ac:dyDescent="0.25">
      <c r="A55" s="17">
        <v>1</v>
      </c>
      <c r="B55" s="95" t="s">
        <v>61</v>
      </c>
      <c r="C55" s="95"/>
      <c r="D55" s="95"/>
      <c r="E55" s="95"/>
      <c r="F55" s="95"/>
      <c r="G55" s="95"/>
      <c r="H55" s="23">
        <v>0.119314</v>
      </c>
      <c r="I55" s="24">
        <f t="shared" ref="I55:I62" si="3">$I$40*H55</f>
        <v>325.59510686181812</v>
      </c>
    </row>
    <row r="56" spans="1:10" ht="15" customHeight="1" x14ac:dyDescent="0.25">
      <c r="A56" s="17">
        <v>2</v>
      </c>
      <c r="B56" s="95" t="s">
        <v>62</v>
      </c>
      <c r="C56" s="95"/>
      <c r="D56" s="95"/>
      <c r="E56" s="95"/>
      <c r="F56" s="95"/>
      <c r="G56" s="95"/>
      <c r="H56" s="23">
        <v>2.0479000000000001E-2</v>
      </c>
      <c r="I56" s="24">
        <f t="shared" si="3"/>
        <v>55.884994161818177</v>
      </c>
    </row>
    <row r="57" spans="1:10" ht="15" customHeight="1" x14ac:dyDescent="0.25">
      <c r="A57" s="17">
        <v>3</v>
      </c>
      <c r="B57" s="95" t="s">
        <v>63</v>
      </c>
      <c r="C57" s="95"/>
      <c r="D57" s="95"/>
      <c r="E57" s="95"/>
      <c r="F57" s="95"/>
      <c r="G57" s="95"/>
      <c r="H57" s="23">
        <v>1.2123E-2</v>
      </c>
      <c r="I57" s="24">
        <f t="shared" si="3"/>
        <v>33.082366532727271</v>
      </c>
    </row>
    <row r="58" spans="1:10" ht="15" customHeight="1" x14ac:dyDescent="0.25">
      <c r="A58" s="17">
        <v>4</v>
      </c>
      <c r="B58" s="95" t="s">
        <v>64</v>
      </c>
      <c r="C58" s="95"/>
      <c r="D58" s="95"/>
      <c r="E58" s="95"/>
      <c r="F58" s="95"/>
      <c r="G58" s="95"/>
      <c r="H58" s="23">
        <v>1.1436E-2</v>
      </c>
      <c r="I58" s="24">
        <f t="shared" si="3"/>
        <v>31.207617229090904</v>
      </c>
    </row>
    <row r="59" spans="1:10" ht="15" customHeight="1" x14ac:dyDescent="0.25">
      <c r="A59" s="17">
        <v>5</v>
      </c>
      <c r="B59" s="95" t="s">
        <v>65</v>
      </c>
      <c r="C59" s="95"/>
      <c r="D59" s="95"/>
      <c r="E59" s="95"/>
      <c r="F59" s="95"/>
      <c r="G59" s="95"/>
      <c r="H59" s="23">
        <v>1.74E-4</v>
      </c>
      <c r="I59" s="24">
        <f t="shared" si="3"/>
        <v>0.4748273345454545</v>
      </c>
    </row>
    <row r="60" spans="1:10" ht="15" customHeight="1" x14ac:dyDescent="0.25">
      <c r="A60" s="17">
        <v>6</v>
      </c>
      <c r="B60" s="95" t="s">
        <v>66</v>
      </c>
      <c r="C60" s="95"/>
      <c r="D60" s="95"/>
      <c r="E60" s="95"/>
      <c r="F60" s="95"/>
      <c r="G60" s="95"/>
      <c r="H60" s="23">
        <v>4.4200000000000001E-4</v>
      </c>
      <c r="I60" s="24">
        <f t="shared" si="3"/>
        <v>1.2061705854545453</v>
      </c>
    </row>
    <row r="61" spans="1:10" ht="15" customHeight="1" x14ac:dyDescent="0.25">
      <c r="A61" s="17">
        <v>7</v>
      </c>
      <c r="B61" s="95" t="s">
        <v>67</v>
      </c>
      <c r="C61" s="95"/>
      <c r="D61" s="95"/>
      <c r="E61" s="95"/>
      <c r="F61" s="95"/>
      <c r="G61" s="95"/>
      <c r="H61" s="23">
        <v>1.85E-4</v>
      </c>
      <c r="I61" s="24">
        <f t="shared" si="3"/>
        <v>0.50484515454545442</v>
      </c>
    </row>
    <row r="62" spans="1:10" ht="15" customHeight="1" x14ac:dyDescent="0.25">
      <c r="A62" s="17">
        <v>8</v>
      </c>
      <c r="B62" s="95" t="s">
        <v>68</v>
      </c>
      <c r="C62" s="95"/>
      <c r="D62" s="95"/>
      <c r="E62" s="95"/>
      <c r="F62" s="95"/>
      <c r="G62" s="95"/>
      <c r="H62" s="23">
        <v>9.0789999999999996E-2</v>
      </c>
      <c r="I62" s="24">
        <f t="shared" si="3"/>
        <v>247.75617070909087</v>
      </c>
    </row>
    <row r="63" spans="1:10" s="28" customFormat="1" ht="15" customHeight="1" x14ac:dyDescent="0.25">
      <c r="A63" s="113" t="s">
        <v>69</v>
      </c>
      <c r="B63" s="113"/>
      <c r="C63" s="113"/>
      <c r="D63" s="113"/>
      <c r="E63" s="113"/>
      <c r="F63" s="113"/>
      <c r="G63" s="113"/>
      <c r="H63" s="25">
        <f>SUM(H55:H62)</f>
        <v>0.25494299999999998</v>
      </c>
      <c r="I63" s="26">
        <f>SUM(I55:I62)</f>
        <v>695.71209856909081</v>
      </c>
      <c r="J63" s="27"/>
    </row>
    <row r="64" spans="1:10" ht="11.25" customHeight="1" x14ac:dyDescent="0.25">
      <c r="A64" s="29" t="s">
        <v>70</v>
      </c>
      <c r="B64" s="114" t="s">
        <v>71</v>
      </c>
      <c r="C64" s="114"/>
      <c r="D64" s="114"/>
      <c r="E64" s="114"/>
      <c r="F64" s="114"/>
      <c r="G64" s="114"/>
      <c r="H64" s="114"/>
      <c r="I64" s="114"/>
    </row>
    <row r="65" spans="1:11" ht="15" customHeight="1" x14ac:dyDescent="0.25">
      <c r="A65" s="29" t="s">
        <v>72</v>
      </c>
      <c r="B65" s="126" t="s">
        <v>73</v>
      </c>
      <c r="C65" s="126"/>
      <c r="D65" s="126"/>
      <c r="E65" s="126"/>
      <c r="F65" s="126"/>
      <c r="G65" s="126"/>
      <c r="H65" s="126"/>
      <c r="I65" s="126"/>
    </row>
    <row r="66" spans="1:11" ht="33.75" customHeight="1" x14ac:dyDescent="0.25">
      <c r="A66" s="22" t="s">
        <v>74</v>
      </c>
      <c r="B66" s="116" t="s">
        <v>75</v>
      </c>
      <c r="C66" s="116"/>
      <c r="D66" s="116"/>
      <c r="E66" s="116"/>
      <c r="F66" s="116"/>
      <c r="G66" s="116"/>
      <c r="H66" s="22" t="s">
        <v>36</v>
      </c>
      <c r="I66" s="22" t="s">
        <v>37</v>
      </c>
    </row>
    <row r="67" spans="1:11" ht="15" customHeight="1" x14ac:dyDescent="0.25">
      <c r="A67" s="17">
        <v>1</v>
      </c>
      <c r="B67" s="95" t="s">
        <v>76</v>
      </c>
      <c r="C67" s="95"/>
      <c r="D67" s="95"/>
      <c r="E67" s="95"/>
      <c r="F67" s="95"/>
      <c r="G67" s="95"/>
      <c r="H67" s="23">
        <v>2.3626999999999999E-2</v>
      </c>
      <c r="I67" s="24">
        <f>$I$40*H67</f>
        <v>64.475548467272716</v>
      </c>
    </row>
    <row r="68" spans="1:11" ht="15" customHeight="1" x14ac:dyDescent="0.25">
      <c r="A68" s="17">
        <v>2</v>
      </c>
      <c r="B68" s="95" t="s">
        <v>77</v>
      </c>
      <c r="C68" s="95"/>
      <c r="D68" s="95"/>
      <c r="E68" s="95"/>
      <c r="F68" s="95"/>
      <c r="G68" s="95"/>
      <c r="H68" s="23">
        <v>1.717E-3</v>
      </c>
      <c r="I68" s="24">
        <f>$I$40*H68</f>
        <v>4.6855088127272717</v>
      </c>
    </row>
    <row r="69" spans="1:11" ht="15" customHeight="1" x14ac:dyDescent="0.25">
      <c r="A69" s="17">
        <v>3</v>
      </c>
      <c r="B69" s="95" t="s">
        <v>78</v>
      </c>
      <c r="C69" s="95"/>
      <c r="D69" s="95"/>
      <c r="E69" s="95"/>
      <c r="F69" s="95"/>
      <c r="G69" s="95"/>
      <c r="H69" s="23">
        <v>9.4509999999999993E-3</v>
      </c>
      <c r="I69" s="24">
        <f>$I$40*H69</f>
        <v>25.790765165454541</v>
      </c>
    </row>
    <row r="70" spans="1:11" s="28" customFormat="1" ht="15" customHeight="1" x14ac:dyDescent="0.25">
      <c r="A70" s="113" t="s">
        <v>79</v>
      </c>
      <c r="B70" s="113"/>
      <c r="C70" s="113"/>
      <c r="D70" s="113"/>
      <c r="E70" s="113"/>
      <c r="F70" s="113"/>
      <c r="G70" s="113"/>
      <c r="H70" s="25">
        <f>SUM(H67:H69)</f>
        <v>3.4795E-2</v>
      </c>
      <c r="I70" s="26">
        <f>SUM(I67:I69)</f>
        <v>94.951822445454539</v>
      </c>
      <c r="J70" s="27"/>
    </row>
    <row r="71" spans="1:11" ht="4.5" customHeight="1" x14ac:dyDescent="0.25"/>
    <row r="72" spans="1:11" ht="33.75" customHeight="1" x14ac:dyDescent="0.25">
      <c r="A72" s="22" t="s">
        <v>80</v>
      </c>
      <c r="B72" s="116" t="s">
        <v>81</v>
      </c>
      <c r="C72" s="116"/>
      <c r="D72" s="116"/>
      <c r="E72" s="116"/>
      <c r="F72" s="116"/>
      <c r="G72" s="116"/>
      <c r="H72" s="22" t="s">
        <v>36</v>
      </c>
      <c r="I72" s="22" t="s">
        <v>37</v>
      </c>
    </row>
    <row r="73" spans="1:11" ht="15" customHeight="1" x14ac:dyDescent="0.25">
      <c r="A73" s="17">
        <v>1</v>
      </c>
      <c r="B73" s="95" t="s">
        <v>82</v>
      </c>
      <c r="C73" s="95"/>
      <c r="D73" s="95"/>
      <c r="E73" s="95"/>
      <c r="F73" s="95"/>
      <c r="G73" s="95"/>
      <c r="H73" s="23">
        <f>(H51*H63)</f>
        <v>9.3819024000000015E-2</v>
      </c>
      <c r="I73" s="24">
        <f>$I$40*H73</f>
        <v>256.02205227342546</v>
      </c>
    </row>
    <row r="74" spans="1:11" s="28" customFormat="1" ht="15" customHeight="1" x14ac:dyDescent="0.25">
      <c r="A74" s="113" t="s">
        <v>83</v>
      </c>
      <c r="B74" s="113"/>
      <c r="C74" s="113"/>
      <c r="D74" s="113"/>
      <c r="E74" s="113"/>
      <c r="F74" s="113"/>
      <c r="G74" s="113"/>
      <c r="H74" s="25">
        <f>SUM(H73:H73)</f>
        <v>9.3819024000000015E-2</v>
      </c>
      <c r="I74" s="26">
        <f>I73</f>
        <v>256.02205227342546</v>
      </c>
      <c r="J74" s="27"/>
      <c r="K74" s="30"/>
    </row>
    <row r="75" spans="1:11" ht="4.5" customHeight="1" x14ac:dyDescent="0.25">
      <c r="J75" s="31"/>
    </row>
    <row r="76" spans="1:11" s="28" customFormat="1" ht="12" customHeight="1" x14ac:dyDescent="0.25">
      <c r="A76" s="125" t="s">
        <v>84</v>
      </c>
      <c r="B76" s="125"/>
      <c r="C76" s="125"/>
      <c r="D76" s="125"/>
      <c r="E76" s="125"/>
      <c r="F76" s="125"/>
      <c r="G76" s="125"/>
      <c r="H76" s="32">
        <f>H51+H63+H70+H74</f>
        <v>0.75155702400000002</v>
      </c>
      <c r="I76" s="33">
        <f>I51+I63+I70+I74</f>
        <v>2050.9184969243342</v>
      </c>
      <c r="J76" s="27"/>
    </row>
    <row r="77" spans="1:11" ht="4.5" customHeight="1" x14ac:dyDescent="0.25"/>
    <row r="78" spans="1:11" ht="33.75" customHeight="1" x14ac:dyDescent="0.25">
      <c r="A78" s="22" t="s">
        <v>85</v>
      </c>
      <c r="B78" s="116" t="s">
        <v>86</v>
      </c>
      <c r="C78" s="116"/>
      <c r="D78" s="116"/>
      <c r="E78" s="116"/>
      <c r="F78" s="116"/>
      <c r="G78" s="116"/>
      <c r="H78" s="22" t="s">
        <v>36</v>
      </c>
      <c r="I78" s="22" t="s">
        <v>37</v>
      </c>
    </row>
    <row r="79" spans="1:11" ht="15" customHeight="1" x14ac:dyDescent="0.25">
      <c r="A79" s="17">
        <v>1</v>
      </c>
      <c r="B79" s="95" t="s">
        <v>21</v>
      </c>
      <c r="C79" s="95"/>
      <c r="D79" s="95"/>
      <c r="E79" s="95"/>
      <c r="F79" s="95"/>
      <c r="G79" s="95"/>
      <c r="H79" s="23">
        <f>I79/$I$40</f>
        <v>0.15463326783890374</v>
      </c>
      <c r="I79" s="24">
        <f>I96</f>
        <v>421.97760000000005</v>
      </c>
    </row>
    <row r="80" spans="1:11" ht="15" customHeight="1" x14ac:dyDescent="0.25">
      <c r="A80" s="17">
        <v>2</v>
      </c>
      <c r="B80" s="95" t="s">
        <v>22</v>
      </c>
      <c r="C80" s="95"/>
      <c r="D80" s="95"/>
      <c r="E80" s="95"/>
      <c r="F80" s="95"/>
      <c r="G80" s="95"/>
      <c r="H80" s="23">
        <f>I80/$I$40</f>
        <v>0</v>
      </c>
      <c r="I80" s="24">
        <f>I92</f>
        <v>0</v>
      </c>
    </row>
    <row r="81" spans="1:10" ht="15" customHeight="1" x14ac:dyDescent="0.25">
      <c r="A81" s="17">
        <v>3</v>
      </c>
      <c r="B81" s="95" t="s">
        <v>87</v>
      </c>
      <c r="C81" s="95"/>
      <c r="D81" s="95"/>
      <c r="E81" s="95"/>
      <c r="F81" s="95"/>
      <c r="G81" s="95"/>
      <c r="H81" s="23">
        <f>I81/$I$40</f>
        <v>0</v>
      </c>
      <c r="I81" s="24">
        <f>I88</f>
        <v>0</v>
      </c>
    </row>
    <row r="82" spans="1:10" ht="15" customHeight="1" x14ac:dyDescent="0.25">
      <c r="A82" s="17">
        <v>4</v>
      </c>
      <c r="B82" s="95" t="s">
        <v>88</v>
      </c>
      <c r="C82" s="95"/>
      <c r="D82" s="95"/>
      <c r="E82" s="95"/>
      <c r="F82" s="95"/>
      <c r="G82" s="95"/>
      <c r="H82" s="23">
        <f>I82/$I$40</f>
        <v>0</v>
      </c>
      <c r="I82" s="24">
        <f>IF(I26="Não aplicável",0,((I10/H10)*1.5*I26))</f>
        <v>0</v>
      </c>
    </row>
    <row r="83" spans="1:10" ht="15" customHeight="1" x14ac:dyDescent="0.25">
      <c r="A83" s="17">
        <v>5</v>
      </c>
      <c r="B83" s="95" t="s">
        <v>89</v>
      </c>
      <c r="C83" s="95"/>
      <c r="D83" s="95"/>
      <c r="E83" s="95"/>
      <c r="F83" s="95"/>
      <c r="G83" s="95"/>
      <c r="H83" s="23">
        <f>I83/$I$40</f>
        <v>0</v>
      </c>
      <c r="I83" s="24">
        <f>IF(I21="Não aplicável",0,I21)</f>
        <v>0</v>
      </c>
    </row>
    <row r="84" spans="1:10" ht="15" customHeight="1" x14ac:dyDescent="0.25">
      <c r="A84" s="113" t="s">
        <v>90</v>
      </c>
      <c r="B84" s="113"/>
      <c r="C84" s="113"/>
      <c r="D84" s="113"/>
      <c r="E84" s="113"/>
      <c r="F84" s="113"/>
      <c r="G84" s="113"/>
      <c r="H84" s="25">
        <f>SUM(H79:H83)</f>
        <v>0.15463326783890374</v>
      </c>
      <c r="I84" s="26">
        <f>SUM(I79:I83)</f>
        <v>421.97760000000005</v>
      </c>
      <c r="J84" s="34"/>
    </row>
    <row r="85" spans="1:10" ht="18" customHeight="1" x14ac:dyDescent="0.25">
      <c r="A85" s="29" t="s">
        <v>91</v>
      </c>
      <c r="B85" s="123" t="s">
        <v>92</v>
      </c>
      <c r="C85" s="123"/>
      <c r="D85" s="123"/>
      <c r="E85" s="123"/>
      <c r="F85" s="123"/>
      <c r="G85" s="123"/>
      <c r="H85" s="35"/>
      <c r="I85" s="36"/>
    </row>
    <row r="86" spans="1:10" ht="15" customHeight="1" x14ac:dyDescent="0.25">
      <c r="A86" s="108" t="s">
        <v>93</v>
      </c>
      <c r="B86" s="108"/>
      <c r="C86" s="108"/>
      <c r="D86" s="108"/>
      <c r="E86" s="108"/>
      <c r="F86" s="108"/>
      <c r="G86" s="108"/>
      <c r="H86" s="108"/>
      <c r="I86" s="108"/>
    </row>
    <row r="87" spans="1:10" ht="24" customHeight="1" x14ac:dyDescent="0.25">
      <c r="A87" s="109" t="s">
        <v>94</v>
      </c>
      <c r="B87" s="109"/>
      <c r="C87" s="17" t="s">
        <v>95</v>
      </c>
      <c r="D87" s="17" t="s">
        <v>96</v>
      </c>
      <c r="E87" s="17" t="s">
        <v>97</v>
      </c>
      <c r="F87" s="17" t="s">
        <v>98</v>
      </c>
      <c r="G87" s="17" t="s">
        <v>99</v>
      </c>
      <c r="H87" s="23" t="s">
        <v>100</v>
      </c>
      <c r="I87" s="24" t="s">
        <v>101</v>
      </c>
    </row>
    <row r="88" spans="1:10" ht="15" customHeight="1" x14ac:dyDescent="0.25">
      <c r="A88" s="124">
        <f>I12</f>
        <v>0</v>
      </c>
      <c r="B88" s="124"/>
      <c r="C88" s="17">
        <f>I13</f>
        <v>22</v>
      </c>
      <c r="D88" s="17">
        <v>2</v>
      </c>
      <c r="E88" s="37">
        <f>A88*C88*D88</f>
        <v>0</v>
      </c>
      <c r="F88" s="37">
        <f>I31</f>
        <v>2406.272727272727</v>
      </c>
      <c r="G88" s="38">
        <f>I14</f>
        <v>0</v>
      </c>
      <c r="H88" s="37">
        <f>F88*G88</f>
        <v>0</v>
      </c>
      <c r="I88" s="24">
        <f>IF((E88-H88)&gt;0,E88-H88,0)</f>
        <v>0</v>
      </c>
    </row>
    <row r="89" spans="1:10" ht="3.75" customHeight="1" x14ac:dyDescent="0.25">
      <c r="A89" s="39"/>
      <c r="E89" s="34"/>
      <c r="F89" s="34"/>
      <c r="G89" s="40"/>
      <c r="H89" s="34"/>
      <c r="I89" s="41"/>
    </row>
    <row r="90" spans="1:10" ht="15" customHeight="1" x14ac:dyDescent="0.25">
      <c r="A90" s="108" t="s">
        <v>102</v>
      </c>
      <c r="B90" s="108"/>
      <c r="C90" s="108"/>
      <c r="D90" s="108"/>
      <c r="E90" s="108"/>
      <c r="F90" s="108"/>
      <c r="G90" s="108"/>
      <c r="H90" s="108"/>
      <c r="I90" s="108"/>
    </row>
    <row r="91" spans="1:10" ht="23.25" customHeight="1" x14ac:dyDescent="0.25">
      <c r="A91" s="109" t="s">
        <v>94</v>
      </c>
      <c r="B91" s="109"/>
      <c r="C91" s="17" t="s">
        <v>103</v>
      </c>
      <c r="D91" s="17" t="s">
        <v>96</v>
      </c>
      <c r="E91" s="17" t="s">
        <v>97</v>
      </c>
      <c r="F91" s="17" t="s">
        <v>98</v>
      </c>
      <c r="G91" s="17" t="s">
        <v>99</v>
      </c>
      <c r="H91" s="23" t="s">
        <v>100</v>
      </c>
      <c r="I91" s="24" t="s">
        <v>101</v>
      </c>
    </row>
    <row r="92" spans="1:10" ht="15" customHeight="1" x14ac:dyDescent="0.25">
      <c r="A92" s="122">
        <f>I18</f>
        <v>0</v>
      </c>
      <c r="B92" s="122"/>
      <c r="C92" s="42">
        <f>I19</f>
        <v>1</v>
      </c>
      <c r="D92" s="17">
        <v>1</v>
      </c>
      <c r="E92" s="37">
        <f>A92*C92*D92</f>
        <v>0</v>
      </c>
      <c r="F92" s="37">
        <f>E92</f>
        <v>0</v>
      </c>
      <c r="G92" s="43">
        <f>I20</f>
        <v>0.2</v>
      </c>
      <c r="H92" s="37">
        <f>F92*G92</f>
        <v>0</v>
      </c>
      <c r="I92" s="24">
        <f>E92-H92</f>
        <v>0</v>
      </c>
    </row>
    <row r="93" spans="1:10" ht="4.5" customHeight="1" x14ac:dyDescent="0.25">
      <c r="A93" s="44"/>
      <c r="B93" s="44"/>
      <c r="C93" s="44"/>
      <c r="D93" s="44"/>
      <c r="E93" s="27"/>
      <c r="F93" s="27"/>
      <c r="G93" s="45"/>
      <c r="H93" s="27"/>
      <c r="I93" s="46"/>
    </row>
    <row r="94" spans="1:10" ht="15" customHeight="1" x14ac:dyDescent="0.25">
      <c r="A94" s="108" t="s">
        <v>104</v>
      </c>
      <c r="B94" s="108"/>
      <c r="C94" s="108"/>
      <c r="D94" s="108"/>
      <c r="E94" s="108"/>
      <c r="F94" s="108"/>
      <c r="G94" s="108"/>
      <c r="H94" s="108"/>
      <c r="I94" s="108"/>
    </row>
    <row r="95" spans="1:10" ht="23.25" customHeight="1" x14ac:dyDescent="0.25">
      <c r="A95" s="109" t="s">
        <v>94</v>
      </c>
      <c r="B95" s="109"/>
      <c r="C95" s="17" t="s">
        <v>103</v>
      </c>
      <c r="D95" s="17" t="s">
        <v>96</v>
      </c>
      <c r="E95" s="17" t="s">
        <v>97</v>
      </c>
      <c r="F95" s="17" t="s">
        <v>98</v>
      </c>
      <c r="G95" s="17" t="s">
        <v>99</v>
      </c>
      <c r="H95" s="23" t="str">
        <f>H87</f>
        <v>Valor desconto</v>
      </c>
      <c r="I95" s="24" t="s">
        <v>101</v>
      </c>
    </row>
    <row r="96" spans="1:10" ht="15" customHeight="1" x14ac:dyDescent="0.25">
      <c r="A96" s="122">
        <f>I15</f>
        <v>23.68</v>
      </c>
      <c r="B96" s="122"/>
      <c r="C96" s="42">
        <f>I16</f>
        <v>22</v>
      </c>
      <c r="D96" s="17">
        <v>1</v>
      </c>
      <c r="E96" s="37">
        <f>A96*C96*D96</f>
        <v>520.96</v>
      </c>
      <c r="F96" s="37">
        <f>E96</f>
        <v>520.96</v>
      </c>
      <c r="G96" s="43">
        <f>I17</f>
        <v>0.19</v>
      </c>
      <c r="H96" s="37">
        <f>F96*G96</f>
        <v>98.982400000000013</v>
      </c>
      <c r="I96" s="24">
        <f>E96-H96</f>
        <v>421.97760000000005</v>
      </c>
    </row>
    <row r="97" spans="1:12" ht="4.5" customHeight="1" x14ac:dyDescent="0.25"/>
    <row r="98" spans="1:12" ht="12" customHeight="1" x14ac:dyDescent="0.25">
      <c r="A98" s="96" t="s">
        <v>105</v>
      </c>
      <c r="B98" s="96"/>
      <c r="C98" s="96"/>
      <c r="D98" s="96"/>
      <c r="E98" s="96"/>
      <c r="F98" s="96"/>
      <c r="G98" s="96"/>
      <c r="H98" s="47">
        <f>H40+H76+H84</f>
        <v>1.9061902918389038</v>
      </c>
      <c r="I98" s="48">
        <f>I40+I76+I84</f>
        <v>5201.7888241970613</v>
      </c>
      <c r="J98" s="34"/>
      <c r="L98" s="34"/>
    </row>
    <row r="99" spans="1:12" s="53" customFormat="1" ht="4.5" customHeight="1" x14ac:dyDescent="0.25">
      <c r="A99" s="49"/>
      <c r="B99" s="49"/>
      <c r="C99" s="49"/>
      <c r="D99" s="49"/>
      <c r="E99" s="49"/>
      <c r="F99" s="49"/>
      <c r="G99" s="49"/>
      <c r="H99" s="50"/>
      <c r="I99" s="51"/>
      <c r="J99" s="52"/>
      <c r="L99" s="52"/>
    </row>
    <row r="100" spans="1:12" ht="11.25" customHeight="1" x14ac:dyDescent="0.25">
      <c r="A100" s="94" t="s">
        <v>106</v>
      </c>
      <c r="B100" s="94"/>
      <c r="C100" s="94"/>
      <c r="D100" s="94"/>
      <c r="E100" s="94"/>
      <c r="F100" s="94"/>
      <c r="G100" s="94"/>
      <c r="H100" s="94"/>
      <c r="I100" s="94"/>
    </row>
    <row r="101" spans="1:12" ht="33.75" customHeight="1" x14ac:dyDescent="0.25">
      <c r="A101" s="22" t="s">
        <v>34</v>
      </c>
      <c r="B101" s="116" t="s">
        <v>107</v>
      </c>
      <c r="C101" s="116"/>
      <c r="D101" s="116"/>
      <c r="E101" s="116"/>
      <c r="F101" s="116"/>
      <c r="G101" s="116"/>
      <c r="H101" s="22" t="s">
        <v>36</v>
      </c>
      <c r="I101" s="22" t="s">
        <v>37</v>
      </c>
    </row>
    <row r="102" spans="1:12" ht="15" customHeight="1" x14ac:dyDescent="0.25">
      <c r="A102" s="17">
        <v>1</v>
      </c>
      <c r="B102" s="95" t="s">
        <v>108</v>
      </c>
      <c r="C102" s="95"/>
      <c r="D102" s="95"/>
      <c r="E102" s="95"/>
      <c r="F102" s="95"/>
      <c r="G102" s="95"/>
      <c r="H102" s="23">
        <f t="shared" ref="H102:H107" si="4">I102/$I$113</f>
        <v>0</v>
      </c>
      <c r="I102" s="24">
        <v>0</v>
      </c>
    </row>
    <row r="103" spans="1:12" ht="15" customHeight="1" x14ac:dyDescent="0.25">
      <c r="A103" s="17">
        <v>2</v>
      </c>
      <c r="B103" s="120" t="s">
        <v>109</v>
      </c>
      <c r="C103" s="120"/>
      <c r="D103" s="120"/>
      <c r="E103" s="120"/>
      <c r="F103" s="120"/>
      <c r="G103" s="120"/>
      <c r="H103" s="23">
        <f t="shared" si="4"/>
        <v>0</v>
      </c>
      <c r="I103" s="24">
        <v>0</v>
      </c>
    </row>
    <row r="104" spans="1:12" ht="15" customHeight="1" x14ac:dyDescent="0.25">
      <c r="A104" s="17">
        <v>3</v>
      </c>
      <c r="B104" s="95" t="s">
        <v>110</v>
      </c>
      <c r="C104" s="95"/>
      <c r="D104" s="95"/>
      <c r="E104" s="95"/>
      <c r="F104" s="95"/>
      <c r="G104" s="95"/>
      <c r="H104" s="23">
        <f t="shared" si="4"/>
        <v>0</v>
      </c>
      <c r="I104" s="24">
        <v>0</v>
      </c>
    </row>
    <row r="105" spans="1:12" ht="15" customHeight="1" x14ac:dyDescent="0.25">
      <c r="A105" s="17">
        <v>4</v>
      </c>
      <c r="B105" s="120" t="s">
        <v>111</v>
      </c>
      <c r="C105" s="120"/>
      <c r="D105" s="120"/>
      <c r="E105" s="120"/>
      <c r="F105" s="120"/>
      <c r="G105" s="120"/>
      <c r="H105" s="23">
        <f t="shared" si="4"/>
        <v>0</v>
      </c>
      <c r="I105" s="24">
        <f>IF(F111=20%,G111,0)</f>
        <v>0</v>
      </c>
    </row>
    <row r="106" spans="1:12" ht="15" customHeight="1" x14ac:dyDescent="0.25">
      <c r="A106" s="17">
        <v>5</v>
      </c>
      <c r="B106" s="95" t="s">
        <v>112</v>
      </c>
      <c r="C106" s="95"/>
      <c r="D106" s="95"/>
      <c r="E106" s="95"/>
      <c r="F106" s="95"/>
      <c r="G106" s="95"/>
      <c r="H106" s="23">
        <f t="shared" si="4"/>
        <v>0</v>
      </c>
      <c r="I106" s="24">
        <v>0</v>
      </c>
    </row>
    <row r="107" spans="1:12" ht="15" customHeight="1" x14ac:dyDescent="0.25">
      <c r="A107" s="17">
        <v>6</v>
      </c>
      <c r="B107" s="95" t="s">
        <v>113</v>
      </c>
      <c r="C107" s="95"/>
      <c r="D107" s="95"/>
      <c r="E107" s="95"/>
      <c r="F107" s="95"/>
      <c r="G107" s="95"/>
      <c r="H107" s="23">
        <f t="shared" si="4"/>
        <v>0</v>
      </c>
      <c r="I107" s="24">
        <v>0</v>
      </c>
    </row>
    <row r="108" spans="1:12" ht="15" customHeight="1" x14ac:dyDescent="0.25">
      <c r="A108" s="113" t="s">
        <v>114</v>
      </c>
      <c r="B108" s="113"/>
      <c r="C108" s="113"/>
      <c r="D108" s="113"/>
      <c r="E108" s="113"/>
      <c r="F108" s="113"/>
      <c r="G108" s="113"/>
      <c r="H108" s="25">
        <f>H102+H103+H104+H105+H106+H107</f>
        <v>0</v>
      </c>
      <c r="I108" s="54">
        <f>SUM(I102:I107)</f>
        <v>0</v>
      </c>
      <c r="J108" s="34"/>
    </row>
    <row r="109" spans="1:12" ht="30" customHeight="1" x14ac:dyDescent="0.25">
      <c r="B109" s="114" t="s">
        <v>115</v>
      </c>
      <c r="C109" s="114"/>
      <c r="D109" s="114"/>
      <c r="E109" s="114"/>
      <c r="F109" s="114"/>
      <c r="G109" s="114"/>
      <c r="H109" s="114"/>
      <c r="I109" s="114"/>
    </row>
    <row r="110" spans="1:12" ht="5.25" customHeight="1" x14ac:dyDescent="0.25"/>
    <row r="111" spans="1:12" ht="48.75" customHeight="1" x14ac:dyDescent="0.25">
      <c r="A111" s="121" t="s">
        <v>116</v>
      </c>
      <c r="B111" s="121"/>
      <c r="C111" s="121"/>
      <c r="D111" s="121"/>
      <c r="E111" s="121"/>
      <c r="F111" s="55">
        <f>I27</f>
        <v>0.1</v>
      </c>
      <c r="G111" s="56">
        <f>I113*F111</f>
        <v>520.17888241970604</v>
      </c>
      <c r="H111" s="57" t="s">
        <v>117</v>
      </c>
      <c r="I111" s="58">
        <f>I81</f>
        <v>0</v>
      </c>
    </row>
    <row r="112" spans="1:12" s="61" customFormat="1" ht="16.5" customHeight="1" x14ac:dyDescent="0.25">
      <c r="A112" s="118" t="s">
        <v>118</v>
      </c>
      <c r="B112" s="118"/>
      <c r="C112" s="57" t="s">
        <v>119</v>
      </c>
      <c r="D112" s="57" t="s">
        <v>120</v>
      </c>
      <c r="E112" s="57" t="s">
        <v>121</v>
      </c>
      <c r="F112" s="57" t="s">
        <v>122</v>
      </c>
      <c r="G112" s="57" t="s">
        <v>123</v>
      </c>
      <c r="H112" s="57" t="s">
        <v>124</v>
      </c>
      <c r="I112" s="59" t="s">
        <v>125</v>
      </c>
      <c r="J112" s="60"/>
    </row>
    <row r="113" spans="1:12" ht="16.5" customHeight="1" x14ac:dyDescent="0.25">
      <c r="A113" s="115">
        <f>I40</f>
        <v>2728.8927272727269</v>
      </c>
      <c r="B113" s="115"/>
      <c r="C113" s="62">
        <f>I51</f>
        <v>1004.2325236363637</v>
      </c>
      <c r="D113" s="62">
        <f>I63</f>
        <v>695.71209856909081</v>
      </c>
      <c r="E113" s="62">
        <f>I70</f>
        <v>94.951822445454539</v>
      </c>
      <c r="F113" s="62">
        <f>I74</f>
        <v>256.02205227342546</v>
      </c>
      <c r="G113" s="62">
        <f>I84</f>
        <v>421.97760000000005</v>
      </c>
      <c r="H113" s="62">
        <f>A113+C113+D113+E113+F113+G113</f>
        <v>5201.7888241970604</v>
      </c>
      <c r="I113" s="62">
        <f>H113-I111</f>
        <v>5201.7888241970604</v>
      </c>
      <c r="J113" s="34"/>
    </row>
    <row r="114" spans="1:12" ht="4.5" customHeight="1" x14ac:dyDescent="0.25">
      <c r="A114" s="29"/>
      <c r="B114" s="119"/>
      <c r="C114" s="119"/>
      <c r="D114" s="119"/>
      <c r="E114" s="119"/>
      <c r="F114" s="119"/>
      <c r="G114" s="119"/>
      <c r="H114" s="119"/>
      <c r="I114" s="119"/>
    </row>
    <row r="115" spans="1:12" ht="33.75" customHeight="1" x14ac:dyDescent="0.25">
      <c r="A115" s="22" t="s">
        <v>46</v>
      </c>
      <c r="B115" s="116" t="s">
        <v>126</v>
      </c>
      <c r="C115" s="116"/>
      <c r="D115" s="116"/>
      <c r="E115" s="116"/>
      <c r="F115" s="116"/>
      <c r="G115" s="116"/>
      <c r="H115" s="22" t="s">
        <v>36</v>
      </c>
      <c r="I115" s="22" t="s">
        <v>37</v>
      </c>
    </row>
    <row r="116" spans="1:12" ht="15" customHeight="1" x14ac:dyDescent="0.25">
      <c r="A116" s="17">
        <v>1</v>
      </c>
      <c r="B116" s="95" t="s">
        <v>127</v>
      </c>
      <c r="C116" s="95"/>
      <c r="D116" s="95"/>
      <c r="E116" s="95"/>
      <c r="F116" s="95"/>
      <c r="G116" s="95"/>
      <c r="H116" s="23">
        <v>0.05</v>
      </c>
      <c r="I116" s="24">
        <f>H116*I126</f>
        <v>260.08944120985302</v>
      </c>
    </row>
    <row r="117" spans="1:12" ht="15" customHeight="1" x14ac:dyDescent="0.25">
      <c r="A117" s="17">
        <v>2</v>
      </c>
      <c r="B117" s="95" t="s">
        <v>128</v>
      </c>
      <c r="C117" s="95"/>
      <c r="D117" s="95"/>
      <c r="E117" s="95"/>
      <c r="F117" s="95"/>
      <c r="G117" s="95"/>
      <c r="H117" s="23">
        <v>0.01</v>
      </c>
      <c r="I117" s="24">
        <f>H117*I126</f>
        <v>52.017888241970603</v>
      </c>
    </row>
    <row r="118" spans="1:12" ht="15" customHeight="1" x14ac:dyDescent="0.25">
      <c r="A118" s="113" t="s">
        <v>129</v>
      </c>
      <c r="B118" s="113"/>
      <c r="C118" s="113"/>
      <c r="D118" s="113"/>
      <c r="E118" s="113"/>
      <c r="F118" s="113"/>
      <c r="G118" s="113"/>
      <c r="H118" s="25">
        <f>H116+H117</f>
        <v>6.0000000000000005E-2</v>
      </c>
      <c r="I118" s="26">
        <f>SUM(I116:I117)</f>
        <v>312.1073294518236</v>
      </c>
    </row>
    <row r="119" spans="1:12" ht="4.5" customHeight="1" x14ac:dyDescent="0.25"/>
    <row r="120" spans="1:12" ht="33.75" customHeight="1" x14ac:dyDescent="0.25">
      <c r="A120" s="22" t="s">
        <v>59</v>
      </c>
      <c r="B120" s="116" t="s">
        <v>130</v>
      </c>
      <c r="C120" s="116"/>
      <c r="D120" s="116"/>
      <c r="E120" s="116"/>
      <c r="F120" s="116"/>
      <c r="G120" s="116"/>
      <c r="H120" s="22" t="s">
        <v>36</v>
      </c>
      <c r="I120" s="22" t="s">
        <v>37</v>
      </c>
    </row>
    <row r="121" spans="1:12" ht="15" customHeight="1" x14ac:dyDescent="0.25">
      <c r="A121" s="17">
        <v>1</v>
      </c>
      <c r="B121" s="95" t="s">
        <v>130</v>
      </c>
      <c r="C121" s="95"/>
      <c r="D121" s="95"/>
      <c r="E121" s="95"/>
      <c r="F121" s="95"/>
      <c r="G121" s="95"/>
      <c r="H121" s="23">
        <v>0.05</v>
      </c>
      <c r="I121" s="24">
        <f>H121*I126</f>
        <v>260.08944120985302</v>
      </c>
    </row>
    <row r="122" spans="1:12" ht="15" customHeight="1" x14ac:dyDescent="0.25">
      <c r="A122" s="113" t="s">
        <v>131</v>
      </c>
      <c r="B122" s="113"/>
      <c r="C122" s="113"/>
      <c r="D122" s="113"/>
      <c r="E122" s="113"/>
      <c r="F122" s="113"/>
      <c r="G122" s="113"/>
      <c r="H122" s="25">
        <f>H121</f>
        <v>0.05</v>
      </c>
      <c r="I122" s="26">
        <f>I121</f>
        <v>260.08944120985302</v>
      </c>
      <c r="J122" s="34"/>
      <c r="K122" s="34"/>
      <c r="L122" s="8"/>
    </row>
    <row r="123" spans="1:12" ht="4.5" customHeight="1" x14ac:dyDescent="0.25">
      <c r="A123" s="28"/>
      <c r="B123" s="28"/>
      <c r="C123" s="28"/>
      <c r="D123" s="28"/>
      <c r="E123" s="28"/>
      <c r="F123" s="28"/>
      <c r="G123" s="28"/>
      <c r="H123" s="35"/>
      <c r="I123" s="36"/>
    </row>
    <row r="124" spans="1:12" ht="39" customHeight="1" x14ac:dyDescent="0.25">
      <c r="A124" s="117" t="s">
        <v>132</v>
      </c>
      <c r="B124" s="117"/>
      <c r="C124" s="117"/>
      <c r="D124" s="117"/>
      <c r="E124" s="117"/>
      <c r="F124" s="55">
        <v>0.18</v>
      </c>
      <c r="G124" s="56">
        <f>I126*F124</f>
        <v>936.32198835547081</v>
      </c>
      <c r="H124" s="57" t="s">
        <v>117</v>
      </c>
      <c r="I124" s="58">
        <f>I81</f>
        <v>0</v>
      </c>
      <c r="L124" s="8"/>
    </row>
    <row r="125" spans="1:12" s="61" customFormat="1" ht="16.5" customHeight="1" x14ac:dyDescent="0.25">
      <c r="A125" s="118" t="s">
        <v>118</v>
      </c>
      <c r="B125" s="118"/>
      <c r="C125" s="57" t="s">
        <v>119</v>
      </c>
      <c r="D125" s="57" t="s">
        <v>120</v>
      </c>
      <c r="E125" s="57" t="s">
        <v>121</v>
      </c>
      <c r="F125" s="57" t="s">
        <v>122</v>
      </c>
      <c r="G125" s="57" t="s">
        <v>123</v>
      </c>
      <c r="H125" s="57" t="s">
        <v>124</v>
      </c>
      <c r="I125" s="59" t="s">
        <v>125</v>
      </c>
      <c r="J125" s="60"/>
      <c r="L125" s="60"/>
    </row>
    <row r="126" spans="1:12" ht="16.5" customHeight="1" x14ac:dyDescent="0.25">
      <c r="A126" s="115">
        <f>I40</f>
        <v>2728.8927272727269</v>
      </c>
      <c r="B126" s="115"/>
      <c r="C126" s="62">
        <f>I51</f>
        <v>1004.2325236363637</v>
      </c>
      <c r="D126" s="62">
        <f>I63</f>
        <v>695.71209856909081</v>
      </c>
      <c r="E126" s="62">
        <f>I70</f>
        <v>94.951822445454539</v>
      </c>
      <c r="F126" s="62">
        <f>I74</f>
        <v>256.02205227342546</v>
      </c>
      <c r="G126" s="62">
        <f>I84</f>
        <v>421.97760000000005</v>
      </c>
      <c r="H126" s="62">
        <f>A126+C126+D126+E126+F126+G126</f>
        <v>5201.7888241970604</v>
      </c>
      <c r="I126" s="62">
        <f>H126-I124</f>
        <v>5201.7888241970604</v>
      </c>
      <c r="J126" s="34"/>
      <c r="L126" s="8"/>
    </row>
    <row r="127" spans="1:12" ht="4.5" customHeight="1" x14ac:dyDescent="0.25"/>
    <row r="128" spans="1:12" ht="12" customHeight="1" x14ac:dyDescent="0.25">
      <c r="A128" s="96" t="s">
        <v>133</v>
      </c>
      <c r="B128" s="96"/>
      <c r="C128" s="96"/>
      <c r="D128" s="96"/>
      <c r="E128" s="96"/>
      <c r="F128" s="96"/>
      <c r="G128" s="96"/>
      <c r="H128" s="47">
        <f>H108+H118+H122</f>
        <v>0.11000000000000001</v>
      </c>
      <c r="I128" s="48">
        <f>I108+I118+I122</f>
        <v>572.19677066167662</v>
      </c>
    </row>
    <row r="129" spans="1:10" ht="4.5" customHeight="1" x14ac:dyDescent="0.25"/>
    <row r="130" spans="1:10" ht="11.25" customHeight="1" x14ac:dyDescent="0.25">
      <c r="A130" s="94" t="s">
        <v>134</v>
      </c>
      <c r="B130" s="94"/>
      <c r="C130" s="94"/>
      <c r="D130" s="94"/>
      <c r="E130" s="94"/>
      <c r="F130" s="94"/>
      <c r="G130" s="94"/>
      <c r="H130" s="94"/>
      <c r="I130" s="94"/>
    </row>
    <row r="131" spans="1:10" ht="33.75" customHeight="1" x14ac:dyDescent="0.25">
      <c r="A131" s="22" t="s">
        <v>34</v>
      </c>
      <c r="B131" s="116" t="s">
        <v>135</v>
      </c>
      <c r="C131" s="116"/>
      <c r="D131" s="116"/>
      <c r="E131" s="116"/>
      <c r="F131" s="116"/>
      <c r="G131" s="116"/>
      <c r="H131" s="22" t="s">
        <v>36</v>
      </c>
      <c r="I131" s="22" t="s">
        <v>37</v>
      </c>
    </row>
    <row r="132" spans="1:10" ht="15" customHeight="1" x14ac:dyDescent="0.25">
      <c r="A132" s="17">
        <v>1</v>
      </c>
      <c r="B132" s="95" t="s">
        <v>136</v>
      </c>
      <c r="C132" s="95"/>
      <c r="D132" s="95"/>
      <c r="E132" s="95"/>
      <c r="F132" s="95"/>
      <c r="G132" s="95"/>
      <c r="H132" s="23">
        <f>I132/$I$98</f>
        <v>2.0636619718309861E-2</v>
      </c>
      <c r="I132" s="24">
        <f>($D$142/$E$143)*G142</f>
        <v>107.34733781990894</v>
      </c>
    </row>
    <row r="133" spans="1:10" ht="15" customHeight="1" x14ac:dyDescent="0.25">
      <c r="A133" s="17">
        <v>2</v>
      </c>
      <c r="B133" s="95" t="s">
        <v>137</v>
      </c>
      <c r="C133" s="95"/>
      <c r="D133" s="95"/>
      <c r="E133" s="95"/>
      <c r="F133" s="95"/>
      <c r="G133" s="95"/>
      <c r="H133" s="23">
        <f>I133/$I$98</f>
        <v>9.5053521126760562E-2</v>
      </c>
      <c r="I133" s="24">
        <f>($D$142/$E$143)*G143</f>
        <v>494.44834389776236</v>
      </c>
    </row>
    <row r="134" spans="1:10" ht="15" customHeight="1" x14ac:dyDescent="0.25">
      <c r="A134" s="17">
        <v>3</v>
      </c>
      <c r="B134" s="95" t="s">
        <v>14</v>
      </c>
      <c r="C134" s="95"/>
      <c r="D134" s="95"/>
      <c r="E134" s="95"/>
      <c r="F134" s="95"/>
      <c r="G134" s="95"/>
      <c r="H134" s="23">
        <f>I134/$I$98</f>
        <v>2.5014084507042258E-2</v>
      </c>
      <c r="I134" s="24">
        <f>($D$142/$E$143)*G144</f>
        <v>130.11798523625328</v>
      </c>
    </row>
    <row r="135" spans="1:10" ht="15" customHeight="1" x14ac:dyDescent="0.25">
      <c r="A135" s="17">
        <v>4</v>
      </c>
      <c r="B135" s="95" t="s">
        <v>138</v>
      </c>
      <c r="C135" s="95"/>
      <c r="D135" s="95"/>
      <c r="E135" s="95"/>
      <c r="F135" s="95"/>
      <c r="G135" s="95"/>
      <c r="H135" s="23">
        <f>I135/$I$98</f>
        <v>0</v>
      </c>
      <c r="I135" s="24">
        <f>($D$142/$E$143)*G145</f>
        <v>0</v>
      </c>
    </row>
    <row r="136" spans="1:10" ht="15" customHeight="1" x14ac:dyDescent="0.25">
      <c r="A136" s="17">
        <v>5</v>
      </c>
      <c r="B136" s="95" t="s">
        <v>139</v>
      </c>
      <c r="C136" s="95"/>
      <c r="D136" s="95"/>
      <c r="E136" s="95"/>
      <c r="F136" s="95"/>
      <c r="G136" s="95"/>
      <c r="H136" s="23">
        <f>I136/$I$98</f>
        <v>0</v>
      </c>
      <c r="I136" s="24">
        <f>($D$142/$E$143)*G146</f>
        <v>0</v>
      </c>
    </row>
    <row r="137" spans="1:10" ht="15" customHeight="1" x14ac:dyDescent="0.25">
      <c r="A137" s="113" t="s">
        <v>140</v>
      </c>
      <c r="B137" s="113"/>
      <c r="C137" s="113"/>
      <c r="D137" s="113"/>
      <c r="E137" s="113"/>
      <c r="F137" s="113"/>
      <c r="G137" s="113"/>
      <c r="H137" s="25">
        <f>H132+H133+H134+H135+H136</f>
        <v>0.14070422535211269</v>
      </c>
      <c r="I137" s="26">
        <f>SUM(I132:I136)</f>
        <v>731.91366695392458</v>
      </c>
    </row>
    <row r="138" spans="1:10" ht="11.25" customHeight="1" x14ac:dyDescent="0.25">
      <c r="A138" s="29" t="s">
        <v>141</v>
      </c>
      <c r="B138" s="114" t="s">
        <v>142</v>
      </c>
      <c r="C138" s="114"/>
      <c r="D138" s="114"/>
      <c r="E138" s="114"/>
      <c r="F138" s="114"/>
      <c r="G138" s="114"/>
      <c r="H138" s="114"/>
      <c r="I138" s="114"/>
    </row>
    <row r="139" spans="1:10" ht="18.75" customHeight="1" x14ac:dyDescent="0.25">
      <c r="A139" s="29" t="s">
        <v>143</v>
      </c>
      <c r="B139" s="103" t="s">
        <v>144</v>
      </c>
      <c r="C139" s="103"/>
      <c r="D139" s="103"/>
      <c r="E139" s="103"/>
      <c r="F139" s="103"/>
      <c r="G139" s="103"/>
      <c r="H139" s="103"/>
      <c r="I139" s="103"/>
    </row>
    <row r="140" spans="1:10" ht="13.5" customHeight="1" x14ac:dyDescent="0.25">
      <c r="A140" s="108" t="s">
        <v>145</v>
      </c>
      <c r="B140" s="108"/>
      <c r="C140" s="108"/>
      <c r="D140" s="108"/>
      <c r="E140" s="108"/>
      <c r="F140" s="108"/>
      <c r="G140" s="108"/>
      <c r="H140" s="108"/>
      <c r="I140" s="108"/>
    </row>
    <row r="141" spans="1:10" ht="13.5" customHeight="1" x14ac:dyDescent="0.25">
      <c r="A141" s="109" t="s">
        <v>146</v>
      </c>
      <c r="B141" s="109"/>
      <c r="C141" s="17" t="s">
        <v>147</v>
      </c>
      <c r="D141" s="110" t="s">
        <v>148</v>
      </c>
      <c r="E141" s="110"/>
      <c r="F141" s="17" t="s">
        <v>149</v>
      </c>
      <c r="G141" s="63" t="s">
        <v>150</v>
      </c>
      <c r="H141" s="109" t="s">
        <v>151</v>
      </c>
      <c r="I141" s="109"/>
    </row>
    <row r="142" spans="1:10" ht="13.5" customHeight="1" x14ac:dyDescent="0.25">
      <c r="A142" s="111">
        <f>I98</f>
        <v>5201.7888241970613</v>
      </c>
      <c r="B142" s="111"/>
      <c r="C142" s="24">
        <f>I128</f>
        <v>572.19677066167662</v>
      </c>
      <c r="D142" s="112">
        <f>A142+C142</f>
        <v>5773.9855948587383</v>
      </c>
      <c r="E142" s="112"/>
      <c r="F142" s="17" t="str">
        <f>B132</f>
        <v>PIS</v>
      </c>
      <c r="G142" s="64">
        <v>1.6500000000000001E-2</v>
      </c>
      <c r="H142" s="101">
        <v>6.4999999999999997E-3</v>
      </c>
      <c r="I142" s="101"/>
      <c r="J142" s="34"/>
    </row>
    <row r="143" spans="1:10" ht="13.5" customHeight="1" x14ac:dyDescent="0.25">
      <c r="A143" s="105" t="s">
        <v>152</v>
      </c>
      <c r="B143" s="105"/>
      <c r="C143" s="63">
        <v>1</v>
      </c>
      <c r="D143" s="65">
        <f>G147/1</f>
        <v>0.1125</v>
      </c>
      <c r="E143" s="66">
        <f>C143-D143</f>
        <v>0.88749999999999996</v>
      </c>
      <c r="F143" s="17" t="str">
        <f>B133</f>
        <v>COFINS</v>
      </c>
      <c r="G143" s="64">
        <v>7.5999999999999998E-2</v>
      </c>
      <c r="H143" s="101">
        <v>0.03</v>
      </c>
      <c r="I143" s="101"/>
    </row>
    <row r="144" spans="1:10" ht="13.5" customHeight="1" x14ac:dyDescent="0.25">
      <c r="A144" s="106" t="s">
        <v>153</v>
      </c>
      <c r="B144" s="106"/>
      <c r="C144" s="17">
        <v>1</v>
      </c>
      <c r="D144" s="67">
        <f>H147</f>
        <v>5.6499999999999995E-2</v>
      </c>
      <c r="E144" s="68">
        <f>C144-D144</f>
        <v>0.94350000000000001</v>
      </c>
      <c r="F144" s="17" t="str">
        <f>B134</f>
        <v>ISS</v>
      </c>
      <c r="G144" s="64">
        <f>I11</f>
        <v>0.02</v>
      </c>
      <c r="H144" s="101">
        <f>I11</f>
        <v>0.02</v>
      </c>
      <c r="I144" s="101"/>
    </row>
    <row r="145" spans="1:10" ht="13.5" customHeight="1" x14ac:dyDescent="0.25">
      <c r="A145" s="107" t="s">
        <v>154</v>
      </c>
      <c r="B145" s="107"/>
      <c r="C145" s="17">
        <v>1</v>
      </c>
      <c r="D145" s="69">
        <v>0.09</v>
      </c>
      <c r="E145" s="70">
        <f>C145-D145</f>
        <v>0.91</v>
      </c>
      <c r="F145" s="17" t="s">
        <v>155</v>
      </c>
      <c r="G145" s="64">
        <v>0</v>
      </c>
      <c r="H145" s="101">
        <v>0</v>
      </c>
      <c r="I145" s="101"/>
    </row>
    <row r="146" spans="1:10" ht="13.5" customHeight="1" x14ac:dyDescent="0.25">
      <c r="A146" s="100" t="s">
        <v>156</v>
      </c>
      <c r="B146" s="100" t="s">
        <v>157</v>
      </c>
      <c r="C146" s="100"/>
      <c r="D146" s="100"/>
      <c r="E146" s="100"/>
      <c r="F146" s="2" t="s">
        <v>158</v>
      </c>
      <c r="G146" s="64">
        <v>0</v>
      </c>
      <c r="H146" s="101">
        <v>0</v>
      </c>
      <c r="I146" s="101"/>
    </row>
    <row r="147" spans="1:10" ht="18" customHeight="1" x14ac:dyDescent="0.25">
      <c r="A147" s="100"/>
      <c r="B147" s="100"/>
      <c r="C147" s="100"/>
      <c r="D147" s="100"/>
      <c r="E147" s="100"/>
      <c r="F147" s="6" t="s">
        <v>159</v>
      </c>
      <c r="G147" s="71">
        <f>SUM(G142:G146)</f>
        <v>0.1125</v>
      </c>
      <c r="H147" s="102">
        <f>SUM(H142:I146)</f>
        <v>5.6499999999999995E-2</v>
      </c>
      <c r="I147" s="102"/>
    </row>
    <row r="148" spans="1:10" ht="18" customHeight="1" x14ac:dyDescent="0.25">
      <c r="A148" s="29" t="s">
        <v>160</v>
      </c>
      <c r="B148" s="103" t="s">
        <v>161</v>
      </c>
      <c r="C148" s="103"/>
      <c r="D148" s="103"/>
      <c r="E148" s="103"/>
      <c r="F148" s="103"/>
      <c r="G148" s="103"/>
      <c r="H148" s="103"/>
      <c r="I148" s="103"/>
    </row>
    <row r="149" spans="1:10" ht="4.5" customHeight="1" x14ac:dyDescent="0.25">
      <c r="A149" s="72"/>
      <c r="B149" s="104"/>
      <c r="C149" s="104"/>
      <c r="D149" s="104"/>
      <c r="E149" s="104"/>
      <c r="F149" s="104"/>
      <c r="G149" s="104"/>
      <c r="H149" s="104"/>
      <c r="I149" s="104"/>
    </row>
    <row r="150" spans="1:10" ht="12" customHeight="1" x14ac:dyDescent="0.25">
      <c r="A150" s="96" t="s">
        <v>162</v>
      </c>
      <c r="B150" s="96"/>
      <c r="C150" s="96"/>
      <c r="D150" s="96"/>
      <c r="E150" s="96"/>
      <c r="F150" s="96"/>
      <c r="G150" s="96"/>
      <c r="H150" s="47">
        <f>H137</f>
        <v>0.14070422535211269</v>
      </c>
      <c r="I150" s="48">
        <f>I137</f>
        <v>731.91366695392458</v>
      </c>
    </row>
    <row r="151" spans="1:10" ht="4.5" customHeight="1" x14ac:dyDescent="0.25"/>
    <row r="152" spans="1:10" ht="11.25" customHeight="1" x14ac:dyDescent="0.25">
      <c r="A152" s="99" t="s">
        <v>163</v>
      </c>
      <c r="B152" s="99"/>
      <c r="C152" s="99"/>
      <c r="D152" s="99"/>
      <c r="E152" s="99"/>
      <c r="F152" s="99"/>
      <c r="G152" s="99"/>
      <c r="H152" s="99"/>
      <c r="I152" s="99"/>
    </row>
    <row r="153" spans="1:10" ht="11.25" customHeight="1" x14ac:dyDescent="0.25">
      <c r="A153" s="94" t="s">
        <v>33</v>
      </c>
      <c r="B153" s="94"/>
      <c r="C153" s="94"/>
      <c r="D153" s="94"/>
      <c r="E153" s="94"/>
      <c r="F153" s="94"/>
      <c r="G153" s="94"/>
      <c r="H153" s="94"/>
      <c r="I153" s="94"/>
    </row>
    <row r="154" spans="1:10" ht="15" customHeight="1" x14ac:dyDescent="0.25">
      <c r="A154" s="17">
        <v>1</v>
      </c>
      <c r="B154" s="95" t="s">
        <v>164</v>
      </c>
      <c r="C154" s="95"/>
      <c r="D154" s="95"/>
      <c r="E154" s="95"/>
      <c r="F154" s="95"/>
      <c r="G154" s="95"/>
      <c r="H154" s="23">
        <f>I154/$G$171</f>
        <v>0.41944896738416559</v>
      </c>
      <c r="I154" s="73">
        <f>I40</f>
        <v>2728.8927272727269</v>
      </c>
    </row>
    <row r="155" spans="1:10" ht="15" customHeight="1" x14ac:dyDescent="0.25">
      <c r="A155" s="17">
        <v>2</v>
      </c>
      <c r="B155" s="95" t="s">
        <v>165</v>
      </c>
      <c r="C155" s="95"/>
      <c r="D155" s="95"/>
      <c r="E155" s="95"/>
      <c r="F155" s="95"/>
      <c r="G155" s="95"/>
      <c r="H155" s="23">
        <f>I155/$G$171</f>
        <v>0.31523981764711656</v>
      </c>
      <c r="I155" s="73">
        <f>I51+I63+I70+I74</f>
        <v>2050.9184969243342</v>
      </c>
    </row>
    <row r="156" spans="1:10" ht="15" customHeight="1" x14ac:dyDescent="0.25">
      <c r="A156" s="17">
        <v>3</v>
      </c>
      <c r="B156" s="95" t="s">
        <v>166</v>
      </c>
      <c r="C156" s="95"/>
      <c r="D156" s="95"/>
      <c r="E156" s="95"/>
      <c r="F156" s="95"/>
      <c r="G156" s="95"/>
      <c r="H156" s="23">
        <f>I156/$G$171</f>
        <v>6.4860764518267278E-2</v>
      </c>
      <c r="I156" s="73">
        <f>I84</f>
        <v>421.97760000000005</v>
      </c>
    </row>
    <row r="157" spans="1:10" s="28" customFormat="1" ht="15" customHeight="1" x14ac:dyDescent="0.25">
      <c r="A157" s="96" t="s">
        <v>167</v>
      </c>
      <c r="B157" s="96"/>
      <c r="C157" s="96"/>
      <c r="D157" s="96"/>
      <c r="E157" s="96"/>
      <c r="F157" s="96"/>
      <c r="G157" s="96"/>
      <c r="H157" s="47">
        <f>H154+H155+H156</f>
        <v>0.79954954954954949</v>
      </c>
      <c r="I157" s="48">
        <f>SUM(I154:I156)</f>
        <v>5201.7888241970613</v>
      </c>
      <c r="J157" s="35"/>
    </row>
    <row r="158" spans="1:10" ht="4.5" customHeight="1" x14ac:dyDescent="0.25"/>
    <row r="159" spans="1:10" ht="11.25" customHeight="1" x14ac:dyDescent="0.25">
      <c r="A159" s="94" t="s">
        <v>106</v>
      </c>
      <c r="B159" s="94"/>
      <c r="C159" s="94"/>
      <c r="D159" s="94"/>
      <c r="E159" s="94"/>
      <c r="F159" s="94"/>
      <c r="G159" s="94"/>
      <c r="H159" s="94"/>
      <c r="I159" s="94"/>
    </row>
    <row r="160" spans="1:10" ht="15" customHeight="1" x14ac:dyDescent="0.25">
      <c r="A160" s="17">
        <v>1</v>
      </c>
      <c r="B160" s="95" t="s">
        <v>168</v>
      </c>
      <c r="C160" s="95"/>
      <c r="D160" s="95"/>
      <c r="E160" s="95"/>
      <c r="F160" s="95"/>
      <c r="G160" s="95"/>
      <c r="H160" s="23">
        <f>I160/$G$171</f>
        <v>0</v>
      </c>
      <c r="I160" s="24">
        <f>I108</f>
        <v>0</v>
      </c>
    </row>
    <row r="161" spans="1:11" ht="15" customHeight="1" x14ac:dyDescent="0.25">
      <c r="A161" s="17">
        <v>2</v>
      </c>
      <c r="B161" s="95" t="s">
        <v>169</v>
      </c>
      <c r="C161" s="95"/>
      <c r="D161" s="95"/>
      <c r="E161" s="95"/>
      <c r="F161" s="95"/>
      <c r="G161" s="95"/>
      <c r="H161" s="23">
        <f>I161/$G$171</f>
        <v>4.7972972972972955E-2</v>
      </c>
      <c r="I161" s="24">
        <f>I118</f>
        <v>312.1073294518236</v>
      </c>
    </row>
    <row r="162" spans="1:11" ht="15" customHeight="1" x14ac:dyDescent="0.25">
      <c r="A162" s="17">
        <v>3</v>
      </c>
      <c r="B162" s="95" t="s">
        <v>170</v>
      </c>
      <c r="C162" s="95"/>
      <c r="D162" s="95"/>
      <c r="E162" s="95"/>
      <c r="F162" s="95"/>
      <c r="G162" s="95"/>
      <c r="H162" s="23">
        <f>I162/$G$171</f>
        <v>3.9977477477477465E-2</v>
      </c>
      <c r="I162" s="24">
        <f>I122</f>
        <v>260.08944120985302</v>
      </c>
    </row>
    <row r="163" spans="1:11" ht="15" customHeight="1" x14ac:dyDescent="0.25">
      <c r="A163" s="96" t="s">
        <v>171</v>
      </c>
      <c r="B163" s="96"/>
      <c r="C163" s="96"/>
      <c r="D163" s="96"/>
      <c r="E163" s="96"/>
      <c r="F163" s="96"/>
      <c r="G163" s="96"/>
      <c r="H163" s="47">
        <f>H160+H161+H162</f>
        <v>8.7950450450450413E-2</v>
      </c>
      <c r="I163" s="48">
        <f>I160+I161+I162</f>
        <v>572.19677066167662</v>
      </c>
    </row>
    <row r="164" spans="1:11" ht="4.5" customHeight="1" x14ac:dyDescent="0.25"/>
    <row r="165" spans="1:11" ht="11.25" customHeight="1" x14ac:dyDescent="0.25">
      <c r="A165" s="94" t="s">
        <v>134</v>
      </c>
      <c r="B165" s="94"/>
      <c r="C165" s="94"/>
      <c r="D165" s="94"/>
      <c r="E165" s="94"/>
      <c r="F165" s="94"/>
      <c r="G165" s="94"/>
      <c r="H165" s="94"/>
      <c r="I165" s="94"/>
    </row>
    <row r="166" spans="1:11" ht="15" customHeight="1" x14ac:dyDescent="0.25">
      <c r="A166" s="17">
        <v>1</v>
      </c>
      <c r="B166" s="95" t="s">
        <v>172</v>
      </c>
      <c r="C166" s="95"/>
      <c r="D166" s="95"/>
      <c r="E166" s="95"/>
      <c r="F166" s="95"/>
      <c r="G166" s="95"/>
      <c r="H166" s="23">
        <f>I166/$G$171</f>
        <v>0.1125</v>
      </c>
      <c r="I166" s="24">
        <f>I137</f>
        <v>731.91366695392458</v>
      </c>
    </row>
    <row r="167" spans="1:11" ht="15" customHeight="1" x14ac:dyDescent="0.25">
      <c r="A167" s="96" t="s">
        <v>173</v>
      </c>
      <c r="B167" s="96"/>
      <c r="C167" s="96"/>
      <c r="D167" s="96"/>
      <c r="E167" s="96"/>
      <c r="F167" s="96"/>
      <c r="G167" s="96"/>
      <c r="H167" s="47">
        <f>H166</f>
        <v>0.1125</v>
      </c>
      <c r="I167" s="48">
        <f>I137</f>
        <v>731.91366695392458</v>
      </c>
      <c r="K167" s="41"/>
    </row>
    <row r="168" spans="1:11" ht="4.5" customHeight="1" x14ac:dyDescent="0.25"/>
    <row r="169" spans="1:11" ht="11.25" customHeight="1" x14ac:dyDescent="0.25">
      <c r="A169" s="97" t="s">
        <v>163</v>
      </c>
      <c r="B169" s="97"/>
      <c r="C169" s="97"/>
      <c r="D169" s="97"/>
      <c r="E169" s="97"/>
      <c r="F169" s="97"/>
      <c r="G169" s="97"/>
      <c r="H169" s="97"/>
      <c r="I169" s="97"/>
    </row>
    <row r="170" spans="1:11" ht="45" customHeight="1" x14ac:dyDescent="0.25">
      <c r="A170" s="98" t="s">
        <v>174</v>
      </c>
      <c r="B170" s="98"/>
      <c r="C170" s="98"/>
      <c r="D170" s="98"/>
      <c r="E170" s="98"/>
      <c r="F170" s="98"/>
      <c r="G170" s="74" t="s">
        <v>175</v>
      </c>
      <c r="H170" s="74" t="s">
        <v>176</v>
      </c>
      <c r="I170" s="74" t="s">
        <v>177</v>
      </c>
    </row>
    <row r="171" spans="1:11" ht="11.25" customHeight="1" x14ac:dyDescent="0.25">
      <c r="A171" s="92" t="str">
        <f>D5</f>
        <v>Gerente Administrativo (Secretariado Executivo)</v>
      </c>
      <c r="B171" s="92"/>
      <c r="C171" s="92"/>
      <c r="D171" s="92"/>
      <c r="E171" s="92"/>
      <c r="F171" s="92"/>
      <c r="G171" s="75">
        <f>I157+I163+I167</f>
        <v>6505.8992618126631</v>
      </c>
      <c r="H171" s="74">
        <f>IF(D6="12x36",2,1)</f>
        <v>1</v>
      </c>
      <c r="I171" s="75">
        <f>G171*H171</f>
        <v>6505.8992618126631</v>
      </c>
    </row>
    <row r="172" spans="1:11" x14ac:dyDescent="0.25">
      <c r="A172" s="92"/>
      <c r="B172" s="92"/>
      <c r="C172" s="92"/>
      <c r="D172" s="92"/>
      <c r="E172" s="92"/>
      <c r="F172" s="92"/>
      <c r="G172" s="74"/>
      <c r="H172" s="74"/>
      <c r="I172" s="75"/>
    </row>
    <row r="173" spans="1:11" s="28" customFormat="1" ht="12" customHeight="1" x14ac:dyDescent="0.25">
      <c r="A173" s="93" t="s">
        <v>178</v>
      </c>
      <c r="B173" s="93"/>
      <c r="C173" s="93"/>
      <c r="D173" s="93"/>
      <c r="E173" s="93"/>
      <c r="F173" s="93"/>
      <c r="G173" s="93"/>
      <c r="H173" s="93"/>
      <c r="I173" s="76">
        <f>I171</f>
        <v>6505.8992618126631</v>
      </c>
      <c r="J173" s="35"/>
    </row>
  </sheetData>
  <mergeCells count="171"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A23:F23"/>
    <mergeCell ref="A24:F25"/>
    <mergeCell ref="A26:F26"/>
    <mergeCell ref="A27:F27"/>
    <mergeCell ref="A29:I29"/>
    <mergeCell ref="B30:G30"/>
    <mergeCell ref="A15:F17"/>
    <mergeCell ref="G15:G17"/>
    <mergeCell ref="A18:F20"/>
    <mergeCell ref="G18:G20"/>
    <mergeCell ref="A21:F21"/>
    <mergeCell ref="A22:F22"/>
    <mergeCell ref="B37:G37"/>
    <mergeCell ref="B38:G38"/>
    <mergeCell ref="B39:G39"/>
    <mergeCell ref="A40:G40"/>
    <mergeCell ref="B42:G42"/>
    <mergeCell ref="B43:G43"/>
    <mergeCell ref="B31:G31"/>
    <mergeCell ref="B32:G32"/>
    <mergeCell ref="B33:G33"/>
    <mergeCell ref="B34:G34"/>
    <mergeCell ref="B35:G35"/>
    <mergeCell ref="B36:G36"/>
    <mergeCell ref="B50:G50"/>
    <mergeCell ref="A51:G51"/>
    <mergeCell ref="A52:I52"/>
    <mergeCell ref="A53:I53"/>
    <mergeCell ref="B54:G54"/>
    <mergeCell ref="B55:G55"/>
    <mergeCell ref="B44:G44"/>
    <mergeCell ref="B45:G45"/>
    <mergeCell ref="B46:G46"/>
    <mergeCell ref="B47:G47"/>
    <mergeCell ref="B48:G48"/>
    <mergeCell ref="B49:G49"/>
    <mergeCell ref="B62:G62"/>
    <mergeCell ref="A63:G63"/>
    <mergeCell ref="B64:I64"/>
    <mergeCell ref="B65:I65"/>
    <mergeCell ref="B66:G66"/>
    <mergeCell ref="B67:G67"/>
    <mergeCell ref="B56:G56"/>
    <mergeCell ref="B57:G57"/>
    <mergeCell ref="B58:G58"/>
    <mergeCell ref="B59:G59"/>
    <mergeCell ref="B60:G60"/>
    <mergeCell ref="B61:G61"/>
    <mergeCell ref="A76:G76"/>
    <mergeCell ref="B78:G78"/>
    <mergeCell ref="B79:G79"/>
    <mergeCell ref="B80:G80"/>
    <mergeCell ref="B81:G81"/>
    <mergeCell ref="B82:G82"/>
    <mergeCell ref="B68:G68"/>
    <mergeCell ref="B69:G69"/>
    <mergeCell ref="A70:G70"/>
    <mergeCell ref="B72:G72"/>
    <mergeCell ref="B73:G73"/>
    <mergeCell ref="A74:G74"/>
    <mergeCell ref="A90:I90"/>
    <mergeCell ref="A91:B91"/>
    <mergeCell ref="A92:B92"/>
    <mergeCell ref="A94:I94"/>
    <mergeCell ref="A95:B95"/>
    <mergeCell ref="A96:B96"/>
    <mergeCell ref="B83:G83"/>
    <mergeCell ref="A84:G84"/>
    <mergeCell ref="B85:G85"/>
    <mergeCell ref="A86:I86"/>
    <mergeCell ref="A87:B87"/>
    <mergeCell ref="A88:B88"/>
    <mergeCell ref="B105:G105"/>
    <mergeCell ref="B106:G106"/>
    <mergeCell ref="B107:G107"/>
    <mergeCell ref="A108:G108"/>
    <mergeCell ref="B109:I109"/>
    <mergeCell ref="A111:E111"/>
    <mergeCell ref="A98:G98"/>
    <mergeCell ref="A100:I100"/>
    <mergeCell ref="B101:G101"/>
    <mergeCell ref="B102:G102"/>
    <mergeCell ref="B103:G103"/>
    <mergeCell ref="B104:G104"/>
    <mergeCell ref="A118:G118"/>
    <mergeCell ref="B120:G120"/>
    <mergeCell ref="B121:G121"/>
    <mergeCell ref="A122:G122"/>
    <mergeCell ref="A124:E124"/>
    <mergeCell ref="A125:B125"/>
    <mergeCell ref="A112:B112"/>
    <mergeCell ref="A113:B113"/>
    <mergeCell ref="B114:I114"/>
    <mergeCell ref="B115:G115"/>
    <mergeCell ref="B116:G116"/>
    <mergeCell ref="B117:G117"/>
    <mergeCell ref="B134:G134"/>
    <mergeCell ref="B135:G135"/>
    <mergeCell ref="B136:G136"/>
    <mergeCell ref="A137:G137"/>
    <mergeCell ref="B138:I138"/>
    <mergeCell ref="B139:I139"/>
    <mergeCell ref="A126:B126"/>
    <mergeCell ref="A128:G128"/>
    <mergeCell ref="A130:I130"/>
    <mergeCell ref="B131:G131"/>
    <mergeCell ref="B132:G132"/>
    <mergeCell ref="B133:G133"/>
    <mergeCell ref="A143:B143"/>
    <mergeCell ref="H143:I143"/>
    <mergeCell ref="A144:B144"/>
    <mergeCell ref="H144:I144"/>
    <mergeCell ref="A145:B145"/>
    <mergeCell ref="H145:I145"/>
    <mergeCell ref="A140:I140"/>
    <mergeCell ref="A141:B141"/>
    <mergeCell ref="D141:E141"/>
    <mergeCell ref="H141:I141"/>
    <mergeCell ref="A142:B142"/>
    <mergeCell ref="D142:E142"/>
    <mergeCell ref="H142:I142"/>
    <mergeCell ref="A150:G150"/>
    <mergeCell ref="A152:I152"/>
    <mergeCell ref="A153:I153"/>
    <mergeCell ref="B154:G154"/>
    <mergeCell ref="B155:G155"/>
    <mergeCell ref="B156:G156"/>
    <mergeCell ref="A146:A147"/>
    <mergeCell ref="B146:E147"/>
    <mergeCell ref="H146:I146"/>
    <mergeCell ref="H147:I147"/>
    <mergeCell ref="B148:I148"/>
    <mergeCell ref="B149:I149"/>
    <mergeCell ref="A172:F172"/>
    <mergeCell ref="A173:H173"/>
    <mergeCell ref="A165:I165"/>
    <mergeCell ref="B166:G166"/>
    <mergeCell ref="A167:G167"/>
    <mergeCell ref="A169:I169"/>
    <mergeCell ref="A170:F170"/>
    <mergeCell ref="A171:F171"/>
    <mergeCell ref="A157:G157"/>
    <mergeCell ref="A159:I159"/>
    <mergeCell ref="B160:G160"/>
    <mergeCell ref="B161:G161"/>
    <mergeCell ref="B162:G162"/>
    <mergeCell ref="A163:G163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L173"/>
  <sheetViews>
    <sheetView view="pageBreakPreview" zoomScale="145" zoomScaleNormal="130" zoomScaleSheetLayoutView="145" zoomScalePageLayoutView="130" workbookViewId="0">
      <selection activeCell="I10" sqref="I10"/>
    </sheetView>
  </sheetViews>
  <sheetFormatPr defaultColWidth="9.140625" defaultRowHeight="11.25" x14ac:dyDescent="0.25"/>
  <cols>
    <col min="1" max="1" width="2.85546875" style="7" customWidth="1"/>
    <col min="2" max="4" width="11.28515625" style="7" customWidth="1"/>
    <col min="5" max="5" width="12.140625" style="7" customWidth="1"/>
    <col min="6" max="6" width="11.28515625" style="7" customWidth="1"/>
    <col min="7" max="7" width="18.85546875" style="7" customWidth="1"/>
    <col min="8" max="8" width="9.28515625" style="7" customWidth="1"/>
    <col min="9" max="9" width="11.7109375" style="7" customWidth="1"/>
    <col min="10" max="10" width="11.140625" style="8" customWidth="1"/>
    <col min="11" max="11" width="10" style="7" customWidth="1"/>
    <col min="12" max="12" width="9.140625" style="7"/>
    <col min="13" max="15" width="22.28515625" style="7" customWidth="1"/>
    <col min="16" max="16384" width="9.140625" style="7"/>
  </cols>
  <sheetData>
    <row r="1" spans="1:11" ht="27.75" customHeight="1" x14ac:dyDescent="0.25">
      <c r="A1" s="134" t="s">
        <v>0</v>
      </c>
      <c r="B1" s="134"/>
      <c r="C1" s="134"/>
      <c r="D1" s="134"/>
      <c r="E1" s="134"/>
      <c r="F1" s="134"/>
      <c r="G1" s="134"/>
      <c r="H1" s="134"/>
      <c r="I1" s="134"/>
      <c r="K1" s="9"/>
    </row>
    <row r="2" spans="1:11" ht="22.5" customHeight="1" x14ac:dyDescent="0.25">
      <c r="A2" s="134" t="s">
        <v>1</v>
      </c>
      <c r="B2" s="134"/>
      <c r="C2" s="135" t="s">
        <v>209</v>
      </c>
      <c r="D2" s="135"/>
      <c r="E2" s="136" t="s">
        <v>2</v>
      </c>
      <c r="F2" s="136"/>
      <c r="G2" s="136"/>
      <c r="H2" s="136"/>
      <c r="I2" s="136"/>
    </row>
    <row r="3" spans="1:11" ht="11.25" customHeight="1" x14ac:dyDescent="0.25">
      <c r="A3" s="134" t="s">
        <v>3</v>
      </c>
      <c r="B3" s="134"/>
      <c r="C3" s="10"/>
      <c r="D3" s="11"/>
      <c r="E3" s="12" t="s">
        <v>4</v>
      </c>
      <c r="F3" s="10"/>
      <c r="G3" s="11"/>
      <c r="H3" s="11"/>
      <c r="I3" s="11"/>
    </row>
    <row r="4" spans="1:11" ht="4.5" customHeight="1" x14ac:dyDescent="0.25"/>
    <row r="5" spans="1:11" ht="18.75" customHeight="1" x14ac:dyDescent="0.25">
      <c r="A5" s="120" t="s">
        <v>5</v>
      </c>
      <c r="B5" s="120"/>
      <c r="C5" s="120"/>
      <c r="D5" s="137" t="s">
        <v>230</v>
      </c>
      <c r="E5" s="137"/>
      <c r="F5" s="137"/>
      <c r="G5" s="138" t="str">
        <f>IF(D6="12x36","Regime de trabalho:","Quantidade de HORAS/MÊS")</f>
        <v>Quantidade de HORAS/MÊS</v>
      </c>
      <c r="H5" s="138"/>
      <c r="I5" s="139">
        <f>IF(D6="12x36",D6,5*D6)</f>
        <v>150</v>
      </c>
    </row>
    <row r="6" spans="1:11" ht="18.75" customHeight="1" x14ac:dyDescent="0.25">
      <c r="A6" s="120" t="str">
        <f>IF(D6="12x36","Regime de trabalho:","Regime de trabalho (horas semanais):")</f>
        <v>Regime de trabalho (horas semanais):</v>
      </c>
      <c r="B6" s="120"/>
      <c r="C6" s="120"/>
      <c r="D6" s="120">
        <v>30</v>
      </c>
      <c r="E6" s="120"/>
      <c r="F6" s="120"/>
      <c r="G6" s="138"/>
      <c r="H6" s="138"/>
      <c r="I6" s="139"/>
    </row>
    <row r="7" spans="1:11" ht="22.5" customHeight="1" x14ac:dyDescent="0.25">
      <c r="A7" s="120" t="s">
        <v>6</v>
      </c>
      <c r="B7" s="120"/>
      <c r="C7" s="120"/>
      <c r="D7" s="95" t="s">
        <v>226</v>
      </c>
      <c r="E7" s="95"/>
      <c r="F7" s="95"/>
      <c r="G7" s="131" t="s">
        <v>7</v>
      </c>
      <c r="H7" s="131"/>
      <c r="I7" s="133">
        <v>0.2</v>
      </c>
    </row>
    <row r="8" spans="1:11" ht="22.5" customHeight="1" x14ac:dyDescent="0.25">
      <c r="A8" s="120" t="s">
        <v>8</v>
      </c>
      <c r="B8" s="120"/>
      <c r="C8" s="120"/>
      <c r="D8" s="95" t="s">
        <v>226</v>
      </c>
      <c r="E8" s="95"/>
      <c r="F8" s="95"/>
      <c r="G8" s="131"/>
      <c r="H8" s="131"/>
      <c r="I8" s="133"/>
    </row>
    <row r="9" spans="1:11" ht="24.75" customHeight="1" x14ac:dyDescent="0.25">
      <c r="A9" s="120" t="s">
        <v>9</v>
      </c>
      <c r="B9" s="120"/>
      <c r="C9" s="120"/>
      <c r="D9" s="120" t="s">
        <v>211</v>
      </c>
      <c r="E9" s="120"/>
      <c r="F9" s="120"/>
      <c r="G9" s="131" t="s">
        <v>10</v>
      </c>
      <c r="H9" s="131"/>
      <c r="I9" s="3" t="s">
        <v>11</v>
      </c>
    </row>
    <row r="10" spans="1:11" ht="32.25" customHeight="1" x14ac:dyDescent="0.25">
      <c r="A10" s="132" t="s">
        <v>12</v>
      </c>
      <c r="B10" s="132"/>
      <c r="C10" s="132"/>
      <c r="D10" s="132"/>
      <c r="E10" s="132"/>
      <c r="F10" s="132"/>
      <c r="G10" s="4" t="s">
        <v>13</v>
      </c>
      <c r="H10" s="1">
        <v>220</v>
      </c>
      <c r="I10" s="13">
        <v>2013.31</v>
      </c>
    </row>
    <row r="11" spans="1:11" ht="11.25" customHeight="1" x14ac:dyDescent="0.25">
      <c r="A11" s="110" t="s">
        <v>14</v>
      </c>
      <c r="B11" s="110"/>
      <c r="C11" s="110"/>
      <c r="D11" s="110"/>
      <c r="E11" s="110"/>
      <c r="F11" s="110"/>
      <c r="G11" s="1" t="str">
        <f>D9</f>
        <v>Araricá/RS</v>
      </c>
      <c r="H11" s="1" t="s">
        <v>15</v>
      </c>
      <c r="I11" s="14">
        <v>0.02</v>
      </c>
    </row>
    <row r="12" spans="1:11" ht="15" customHeight="1" x14ac:dyDescent="0.25">
      <c r="A12" s="110" t="s">
        <v>16</v>
      </c>
      <c r="B12" s="110"/>
      <c r="C12" s="110"/>
      <c r="D12" s="110"/>
      <c r="E12" s="110"/>
      <c r="F12" s="110"/>
      <c r="G12" s="129" t="s">
        <v>17</v>
      </c>
      <c r="H12" s="1" t="s">
        <v>18</v>
      </c>
      <c r="I12" s="13">
        <v>0</v>
      </c>
    </row>
    <row r="13" spans="1:11" x14ac:dyDescent="0.25">
      <c r="A13" s="110"/>
      <c r="B13" s="110"/>
      <c r="C13" s="110"/>
      <c r="D13" s="110"/>
      <c r="E13" s="110"/>
      <c r="F13" s="110"/>
      <c r="G13" s="129"/>
      <c r="H13" s="1" t="s">
        <v>19</v>
      </c>
      <c r="I13" s="15">
        <v>22</v>
      </c>
    </row>
    <row r="14" spans="1:11" x14ac:dyDescent="0.25">
      <c r="A14" s="110"/>
      <c r="B14" s="110"/>
      <c r="C14" s="110"/>
      <c r="D14" s="110"/>
      <c r="E14" s="110"/>
      <c r="F14" s="110"/>
      <c r="G14" s="129"/>
      <c r="H14" s="1" t="s">
        <v>20</v>
      </c>
      <c r="I14" s="3">
        <v>0</v>
      </c>
    </row>
    <row r="15" spans="1:11" ht="11.25" customHeight="1" x14ac:dyDescent="0.25">
      <c r="A15" s="110" t="s">
        <v>21</v>
      </c>
      <c r="B15" s="110"/>
      <c r="C15" s="110"/>
      <c r="D15" s="110"/>
      <c r="E15" s="110"/>
      <c r="F15" s="110"/>
      <c r="G15" s="129" t="s">
        <v>17</v>
      </c>
      <c r="H15" s="1" t="s">
        <v>18</v>
      </c>
      <c r="I15" s="13">
        <v>23.68</v>
      </c>
    </row>
    <row r="16" spans="1:11" ht="11.25" customHeight="1" x14ac:dyDescent="0.25">
      <c r="A16" s="110"/>
      <c r="B16" s="110"/>
      <c r="C16" s="110"/>
      <c r="D16" s="110"/>
      <c r="E16" s="110"/>
      <c r="F16" s="110"/>
      <c r="G16" s="129"/>
      <c r="H16" s="1" t="s">
        <v>19</v>
      </c>
      <c r="I16" s="15">
        <v>22</v>
      </c>
    </row>
    <row r="17" spans="1:9" x14ac:dyDescent="0.25">
      <c r="A17" s="110"/>
      <c r="B17" s="110"/>
      <c r="C17" s="110"/>
      <c r="D17" s="110"/>
      <c r="E17" s="110"/>
      <c r="F17" s="110"/>
      <c r="G17" s="129"/>
      <c r="H17" s="1" t="s">
        <v>20</v>
      </c>
      <c r="I17" s="3">
        <v>0.19</v>
      </c>
    </row>
    <row r="18" spans="1:9" ht="11.25" customHeight="1" x14ac:dyDescent="0.25">
      <c r="A18" s="110" t="s">
        <v>223</v>
      </c>
      <c r="B18" s="110"/>
      <c r="C18" s="110"/>
      <c r="D18" s="110"/>
      <c r="E18" s="110"/>
      <c r="F18" s="110"/>
      <c r="G18" s="129" t="s">
        <v>17</v>
      </c>
      <c r="H18" s="1" t="s">
        <v>18</v>
      </c>
      <c r="I18" s="13">
        <v>0</v>
      </c>
    </row>
    <row r="19" spans="1:9" x14ac:dyDescent="0.25">
      <c r="A19" s="110"/>
      <c r="B19" s="110"/>
      <c r="C19" s="110"/>
      <c r="D19" s="110"/>
      <c r="E19" s="110"/>
      <c r="F19" s="110"/>
      <c r="G19" s="129"/>
      <c r="H19" s="1" t="s">
        <v>191</v>
      </c>
      <c r="I19" s="15">
        <v>1</v>
      </c>
    </row>
    <row r="20" spans="1:9" x14ac:dyDescent="0.25">
      <c r="A20" s="110"/>
      <c r="B20" s="110"/>
      <c r="C20" s="110"/>
      <c r="D20" s="110"/>
      <c r="E20" s="110"/>
      <c r="F20" s="110"/>
      <c r="G20" s="129"/>
      <c r="H20" s="1" t="s">
        <v>20</v>
      </c>
      <c r="I20" s="3">
        <v>0</v>
      </c>
    </row>
    <row r="21" spans="1:9" ht="36" customHeight="1" x14ac:dyDescent="0.25">
      <c r="A21" s="130" t="s">
        <v>186</v>
      </c>
      <c r="B21" s="130"/>
      <c r="C21" s="130"/>
      <c r="D21" s="130"/>
      <c r="E21" s="130"/>
      <c r="F21" s="130"/>
      <c r="G21" s="5" t="s">
        <v>17</v>
      </c>
      <c r="H21" s="5" t="s">
        <v>23</v>
      </c>
      <c r="I21" s="16"/>
    </row>
    <row r="22" spans="1:9" ht="22.5" customHeight="1" x14ac:dyDescent="0.25">
      <c r="A22" s="109" t="s">
        <v>213</v>
      </c>
      <c r="B22" s="109"/>
      <c r="C22" s="109"/>
      <c r="D22" s="109"/>
      <c r="E22" s="109"/>
      <c r="F22" s="109"/>
      <c r="G22" s="5"/>
      <c r="H22" s="5" t="s">
        <v>25</v>
      </c>
      <c r="I22" s="18" t="s">
        <v>11</v>
      </c>
    </row>
    <row r="23" spans="1:9" ht="34.5" customHeight="1" x14ac:dyDescent="0.25">
      <c r="A23" s="109" t="s">
        <v>26</v>
      </c>
      <c r="B23" s="109"/>
      <c r="C23" s="109"/>
      <c r="D23" s="109"/>
      <c r="E23" s="109"/>
      <c r="F23" s="109"/>
      <c r="G23" s="1" t="s">
        <v>215</v>
      </c>
      <c r="H23" s="1" t="s">
        <v>27</v>
      </c>
      <c r="I23" s="13">
        <v>1613.1</v>
      </c>
    </row>
    <row r="24" spans="1:9" ht="15" customHeight="1" x14ac:dyDescent="0.25">
      <c r="A24" s="109" t="s">
        <v>28</v>
      </c>
      <c r="B24" s="109"/>
      <c r="C24" s="109"/>
      <c r="D24" s="109"/>
      <c r="E24" s="109"/>
      <c r="F24" s="109"/>
      <c r="G24" s="5"/>
      <c r="H24" s="19" t="s">
        <v>29</v>
      </c>
      <c r="I24" s="20" t="s">
        <v>11</v>
      </c>
    </row>
    <row r="25" spans="1:9" ht="15" customHeight="1" x14ac:dyDescent="0.25">
      <c r="A25" s="109"/>
      <c r="B25" s="109"/>
      <c r="C25" s="109"/>
      <c r="D25" s="109"/>
      <c r="E25" s="109"/>
      <c r="F25" s="109"/>
      <c r="G25" s="5"/>
      <c r="H25" s="21" t="s">
        <v>30</v>
      </c>
      <c r="I25" s="3" t="s">
        <v>11</v>
      </c>
    </row>
    <row r="26" spans="1:9" ht="26.25" customHeight="1" x14ac:dyDescent="0.25">
      <c r="A26" s="109" t="s">
        <v>31</v>
      </c>
      <c r="B26" s="109"/>
      <c r="C26" s="109"/>
      <c r="D26" s="109"/>
      <c r="E26" s="109"/>
      <c r="F26" s="109"/>
      <c r="G26" s="5"/>
      <c r="H26" s="1" t="s">
        <v>29</v>
      </c>
      <c r="I26" s="20" t="s">
        <v>11</v>
      </c>
    </row>
    <row r="27" spans="1:9" ht="35.25" customHeight="1" x14ac:dyDescent="0.25">
      <c r="A27" s="109" t="s">
        <v>32</v>
      </c>
      <c r="B27" s="109"/>
      <c r="C27" s="109"/>
      <c r="D27" s="109"/>
      <c r="E27" s="109"/>
      <c r="F27" s="109"/>
      <c r="G27" s="1"/>
      <c r="H27" s="4" t="s">
        <v>25</v>
      </c>
      <c r="I27" s="3">
        <v>0.1</v>
      </c>
    </row>
    <row r="28" spans="1:9" ht="4.5" customHeight="1" x14ac:dyDescent="0.25"/>
    <row r="29" spans="1:9" ht="17.25" customHeight="1" x14ac:dyDescent="0.25">
      <c r="A29" s="94" t="s">
        <v>33</v>
      </c>
      <c r="B29" s="94"/>
      <c r="C29" s="94"/>
      <c r="D29" s="94"/>
      <c r="E29" s="94"/>
      <c r="F29" s="94"/>
      <c r="G29" s="94"/>
      <c r="H29" s="94"/>
      <c r="I29" s="94"/>
    </row>
    <row r="30" spans="1:9" ht="33.75" customHeight="1" x14ac:dyDescent="0.25">
      <c r="A30" s="22" t="s">
        <v>34</v>
      </c>
      <c r="B30" s="116" t="s">
        <v>35</v>
      </c>
      <c r="C30" s="116"/>
      <c r="D30" s="116"/>
      <c r="E30" s="116"/>
      <c r="F30" s="116"/>
      <c r="G30" s="116"/>
      <c r="H30" s="22" t="s">
        <v>36</v>
      </c>
      <c r="I30" s="22" t="s">
        <v>37</v>
      </c>
    </row>
    <row r="31" spans="1:9" ht="15" customHeight="1" x14ac:dyDescent="0.25">
      <c r="A31" s="17">
        <v>1</v>
      </c>
      <c r="B31" s="95" t="s">
        <v>38</v>
      </c>
      <c r="C31" s="95"/>
      <c r="D31" s="95"/>
      <c r="E31" s="95"/>
      <c r="F31" s="95"/>
      <c r="G31" s="95"/>
      <c r="H31" s="23">
        <f t="shared" ref="H31:H39" si="0">I31/$I$40</f>
        <v>0.80970091928931021</v>
      </c>
      <c r="I31" s="24">
        <f>IF(D6="12x36",I10,I10/H10*I5)</f>
        <v>1372.7113636363636</v>
      </c>
    </row>
    <row r="32" spans="1:9" ht="15" customHeight="1" x14ac:dyDescent="0.25">
      <c r="A32" s="17">
        <f t="shared" ref="A32:A39" si="1">A31+1</f>
        <v>2</v>
      </c>
      <c r="B32" s="95" t="s">
        <v>39</v>
      </c>
      <c r="C32" s="95"/>
      <c r="D32" s="95"/>
      <c r="E32" s="95"/>
      <c r="F32" s="95"/>
      <c r="G32" s="95"/>
      <c r="H32" s="23">
        <f t="shared" si="0"/>
        <v>0</v>
      </c>
      <c r="I32" s="24">
        <f>IF(I9=30%,I31*I9,0)</f>
        <v>0</v>
      </c>
    </row>
    <row r="33" spans="1:10" ht="15" customHeight="1" x14ac:dyDescent="0.25">
      <c r="A33" s="17">
        <f t="shared" si="1"/>
        <v>3</v>
      </c>
      <c r="B33" s="95" t="s">
        <v>40</v>
      </c>
      <c r="C33" s="95"/>
      <c r="D33" s="95"/>
      <c r="E33" s="95"/>
      <c r="F33" s="95"/>
      <c r="G33" s="95"/>
      <c r="H33" s="23">
        <f t="shared" si="0"/>
        <v>0</v>
      </c>
      <c r="I33" s="24">
        <f>IF(I7=10%,I23*I7,0)</f>
        <v>0</v>
      </c>
    </row>
    <row r="34" spans="1:10" ht="15" customHeight="1" x14ac:dyDescent="0.25">
      <c r="A34" s="17">
        <f t="shared" si="1"/>
        <v>4</v>
      </c>
      <c r="B34" s="95" t="s">
        <v>41</v>
      </c>
      <c r="C34" s="95"/>
      <c r="D34" s="95"/>
      <c r="E34" s="95"/>
      <c r="F34" s="95"/>
      <c r="G34" s="95"/>
      <c r="H34" s="23">
        <f t="shared" si="0"/>
        <v>0.19029908071068971</v>
      </c>
      <c r="I34" s="24">
        <f>IF(I7=20%,I23*I7,0)</f>
        <v>322.62</v>
      </c>
    </row>
    <row r="35" spans="1:10" ht="15" customHeight="1" x14ac:dyDescent="0.25">
      <c r="A35" s="17">
        <f t="shared" si="1"/>
        <v>5</v>
      </c>
      <c r="B35" s="95" t="s">
        <v>42</v>
      </c>
      <c r="C35" s="95"/>
      <c r="D35" s="95"/>
      <c r="E35" s="95"/>
      <c r="F35" s="95"/>
      <c r="G35" s="95"/>
      <c r="H35" s="23">
        <f t="shared" si="0"/>
        <v>0</v>
      </c>
      <c r="I35" s="24">
        <f>IF(I7=40%,I23*I7,0)</f>
        <v>0</v>
      </c>
    </row>
    <row r="36" spans="1:10" ht="15" customHeight="1" x14ac:dyDescent="0.25">
      <c r="A36" s="17">
        <f t="shared" si="1"/>
        <v>6</v>
      </c>
      <c r="B36" s="95" t="s">
        <v>184</v>
      </c>
      <c r="C36" s="95"/>
      <c r="D36" s="95"/>
      <c r="E36" s="95"/>
      <c r="F36" s="95"/>
      <c r="G36" s="95"/>
      <c r="H36" s="23">
        <f t="shared" si="0"/>
        <v>0</v>
      </c>
      <c r="I36" s="24">
        <f>IF(I22="Não aplicável",0,I31*I22)</f>
        <v>0</v>
      </c>
    </row>
    <row r="37" spans="1:10" ht="15" customHeight="1" x14ac:dyDescent="0.25">
      <c r="A37" s="17">
        <f t="shared" si="1"/>
        <v>7</v>
      </c>
      <c r="B37" s="95" t="s">
        <v>43</v>
      </c>
      <c r="C37" s="95"/>
      <c r="D37" s="95"/>
      <c r="E37" s="95"/>
      <c r="F37" s="95"/>
      <c r="G37" s="95"/>
      <c r="H37" s="23">
        <f t="shared" si="0"/>
        <v>0</v>
      </c>
      <c r="I37" s="24">
        <f>IF(I24="Não aplicável",0,(I31+I32+I33+I34+I35+I36+I39)/I5*I24*(1+I25))</f>
        <v>0</v>
      </c>
    </row>
    <row r="38" spans="1:10" ht="23.25" customHeight="1" x14ac:dyDescent="0.25">
      <c r="A38" s="17">
        <f t="shared" si="1"/>
        <v>8</v>
      </c>
      <c r="B38" s="95" t="s">
        <v>44</v>
      </c>
      <c r="C38" s="95"/>
      <c r="D38" s="95"/>
      <c r="E38" s="95"/>
      <c r="F38" s="95"/>
      <c r="G38" s="95"/>
      <c r="H38" s="23">
        <f t="shared" si="0"/>
        <v>0</v>
      </c>
      <c r="I38" s="24">
        <f>IF(I24="Não aplicável",0,I24/I13*5*(I10/H10*(1+I25)))</f>
        <v>0</v>
      </c>
    </row>
    <row r="39" spans="1:10" ht="15" customHeight="1" x14ac:dyDescent="0.25">
      <c r="A39" s="17">
        <f t="shared" si="1"/>
        <v>9</v>
      </c>
      <c r="B39" s="128" t="str">
        <f>IF(D6="12x36","Para postos 12x36 os feriados são considerados compensados, conforme parágrafo único, Art. 59-A da CLT","Outros")</f>
        <v>Outros</v>
      </c>
      <c r="C39" s="128"/>
      <c r="D39" s="128"/>
      <c r="E39" s="128"/>
      <c r="F39" s="128"/>
      <c r="G39" s="128"/>
      <c r="H39" s="23">
        <f t="shared" si="0"/>
        <v>0</v>
      </c>
      <c r="I39" s="24">
        <v>0</v>
      </c>
    </row>
    <row r="40" spans="1:10" s="28" customFormat="1" ht="15" customHeight="1" x14ac:dyDescent="0.25">
      <c r="A40" s="113" t="s">
        <v>45</v>
      </c>
      <c r="B40" s="113"/>
      <c r="C40" s="113"/>
      <c r="D40" s="113"/>
      <c r="E40" s="113"/>
      <c r="F40" s="113"/>
      <c r="G40" s="113"/>
      <c r="H40" s="25">
        <f>SUM(H31:H39)</f>
        <v>0.99999999999999989</v>
      </c>
      <c r="I40" s="26">
        <f>SUM(I31:I39)</f>
        <v>1695.3313636363637</v>
      </c>
      <c r="J40" s="27"/>
    </row>
    <row r="41" spans="1:10" ht="4.5" customHeight="1" x14ac:dyDescent="0.25"/>
    <row r="42" spans="1:10" ht="33.75" customHeight="1" x14ac:dyDescent="0.25">
      <c r="A42" s="22" t="s">
        <v>46</v>
      </c>
      <c r="B42" s="116" t="s">
        <v>47</v>
      </c>
      <c r="C42" s="116"/>
      <c r="D42" s="116"/>
      <c r="E42" s="116"/>
      <c r="F42" s="116"/>
      <c r="G42" s="116"/>
      <c r="H42" s="22" t="s">
        <v>36</v>
      </c>
      <c r="I42" s="22" t="s">
        <v>37</v>
      </c>
    </row>
    <row r="43" spans="1:10" ht="15" customHeight="1" x14ac:dyDescent="0.25">
      <c r="A43" s="17">
        <v>1</v>
      </c>
      <c r="B43" s="95" t="s">
        <v>48</v>
      </c>
      <c r="C43" s="95"/>
      <c r="D43" s="95"/>
      <c r="E43" s="95"/>
      <c r="F43" s="95"/>
      <c r="G43" s="95"/>
      <c r="H43" s="23">
        <v>0.2</v>
      </c>
      <c r="I43" s="24">
        <f t="shared" ref="I43:I50" si="2">$I$40*H43</f>
        <v>339.06627272727275</v>
      </c>
    </row>
    <row r="44" spans="1:10" ht="15" customHeight="1" x14ac:dyDescent="0.25">
      <c r="A44" s="17">
        <v>2</v>
      </c>
      <c r="B44" s="95" t="s">
        <v>49</v>
      </c>
      <c r="C44" s="95"/>
      <c r="D44" s="95"/>
      <c r="E44" s="95"/>
      <c r="F44" s="95"/>
      <c r="G44" s="95"/>
      <c r="H44" s="23">
        <v>1.4999999999999999E-2</v>
      </c>
      <c r="I44" s="24">
        <f t="shared" si="2"/>
        <v>25.429970454545455</v>
      </c>
    </row>
    <row r="45" spans="1:10" ht="15" customHeight="1" x14ac:dyDescent="0.25">
      <c r="A45" s="17">
        <v>3</v>
      </c>
      <c r="B45" s="95" t="s">
        <v>50</v>
      </c>
      <c r="C45" s="95"/>
      <c r="D45" s="95"/>
      <c r="E45" s="95"/>
      <c r="F45" s="95"/>
      <c r="G45" s="95"/>
      <c r="H45" s="23">
        <v>0.01</v>
      </c>
      <c r="I45" s="24">
        <f t="shared" si="2"/>
        <v>16.953313636363639</v>
      </c>
    </row>
    <row r="46" spans="1:10" ht="15" customHeight="1" x14ac:dyDescent="0.25">
      <c r="A46" s="17">
        <v>4</v>
      </c>
      <c r="B46" s="95" t="s">
        <v>51</v>
      </c>
      <c r="C46" s="95"/>
      <c r="D46" s="95"/>
      <c r="E46" s="95"/>
      <c r="F46" s="95"/>
      <c r="G46" s="95"/>
      <c r="H46" s="23">
        <v>2E-3</v>
      </c>
      <c r="I46" s="24">
        <f t="shared" si="2"/>
        <v>3.3906627272727272</v>
      </c>
    </row>
    <row r="47" spans="1:10" ht="15" customHeight="1" x14ac:dyDescent="0.25">
      <c r="A47" s="17">
        <v>5</v>
      </c>
      <c r="B47" s="95" t="s">
        <v>52</v>
      </c>
      <c r="C47" s="95"/>
      <c r="D47" s="95"/>
      <c r="E47" s="95"/>
      <c r="F47" s="95"/>
      <c r="G47" s="95"/>
      <c r="H47" s="23">
        <v>2.5000000000000001E-2</v>
      </c>
      <c r="I47" s="24">
        <f t="shared" si="2"/>
        <v>42.383284090909093</v>
      </c>
    </row>
    <row r="48" spans="1:10" ht="15" customHeight="1" x14ac:dyDescent="0.25">
      <c r="A48" s="17">
        <v>6</v>
      </c>
      <c r="B48" s="95" t="s">
        <v>53</v>
      </c>
      <c r="C48" s="95"/>
      <c r="D48" s="95"/>
      <c r="E48" s="95"/>
      <c r="F48" s="95"/>
      <c r="G48" s="95"/>
      <c r="H48" s="23">
        <v>0.08</v>
      </c>
      <c r="I48" s="24">
        <f t="shared" si="2"/>
        <v>135.62650909090911</v>
      </c>
    </row>
    <row r="49" spans="1:10" ht="15" customHeight="1" x14ac:dyDescent="0.25">
      <c r="A49" s="17">
        <v>7</v>
      </c>
      <c r="B49" s="95" t="s">
        <v>54</v>
      </c>
      <c r="C49" s="95"/>
      <c r="D49" s="95"/>
      <c r="E49" s="95"/>
      <c r="F49" s="95"/>
      <c r="G49" s="95"/>
      <c r="H49" s="23">
        <v>0.03</v>
      </c>
      <c r="I49" s="24">
        <f t="shared" si="2"/>
        <v>50.859940909090909</v>
      </c>
    </row>
    <row r="50" spans="1:10" ht="15" customHeight="1" x14ac:dyDescent="0.25">
      <c r="A50" s="17">
        <v>8</v>
      </c>
      <c r="B50" s="95" t="s">
        <v>55</v>
      </c>
      <c r="C50" s="95"/>
      <c r="D50" s="95"/>
      <c r="E50" s="95"/>
      <c r="F50" s="95"/>
      <c r="G50" s="95"/>
      <c r="H50" s="23">
        <v>6.0000000000000001E-3</v>
      </c>
      <c r="I50" s="24">
        <f t="shared" si="2"/>
        <v>10.171988181818183</v>
      </c>
    </row>
    <row r="51" spans="1:10" s="28" customFormat="1" ht="15" customHeight="1" x14ac:dyDescent="0.25">
      <c r="A51" s="113" t="s">
        <v>56</v>
      </c>
      <c r="B51" s="113"/>
      <c r="C51" s="113"/>
      <c r="D51" s="113"/>
      <c r="E51" s="113"/>
      <c r="F51" s="113"/>
      <c r="G51" s="113"/>
      <c r="H51" s="25">
        <f>SUM(H43:H50)</f>
        <v>0.3680000000000001</v>
      </c>
      <c r="I51" s="26">
        <f>SUM(I43:I50)</f>
        <v>623.88194181818187</v>
      </c>
      <c r="J51" s="27"/>
    </row>
    <row r="52" spans="1:10" ht="15" customHeight="1" x14ac:dyDescent="0.25">
      <c r="A52" s="123" t="s">
        <v>57</v>
      </c>
      <c r="B52" s="123"/>
      <c r="C52" s="123"/>
      <c r="D52" s="123"/>
      <c r="E52" s="123"/>
      <c r="F52" s="123"/>
      <c r="G52" s="123"/>
      <c r="H52" s="123"/>
      <c r="I52" s="123"/>
    </row>
    <row r="53" spans="1:10" ht="30.75" customHeight="1" x14ac:dyDescent="0.25">
      <c r="A53" s="127" t="s">
        <v>58</v>
      </c>
      <c r="B53" s="127"/>
      <c r="C53" s="127"/>
      <c r="D53" s="127"/>
      <c r="E53" s="127"/>
      <c r="F53" s="127"/>
      <c r="G53" s="127"/>
      <c r="H53" s="127"/>
      <c r="I53" s="127"/>
    </row>
    <row r="54" spans="1:10" ht="33.75" customHeight="1" x14ac:dyDescent="0.25">
      <c r="A54" s="22" t="s">
        <v>59</v>
      </c>
      <c r="B54" s="116" t="s">
        <v>60</v>
      </c>
      <c r="C54" s="116"/>
      <c r="D54" s="116"/>
      <c r="E54" s="116"/>
      <c r="F54" s="116"/>
      <c r="G54" s="116"/>
      <c r="H54" s="22" t="s">
        <v>36</v>
      </c>
      <c r="I54" s="22" t="s">
        <v>37</v>
      </c>
    </row>
    <row r="55" spans="1:10" ht="15" customHeight="1" x14ac:dyDescent="0.25">
      <c r="A55" s="17">
        <v>1</v>
      </c>
      <c r="B55" s="95" t="s">
        <v>61</v>
      </c>
      <c r="C55" s="95"/>
      <c r="D55" s="95"/>
      <c r="E55" s="95"/>
      <c r="F55" s="95"/>
      <c r="G55" s="95"/>
      <c r="H55" s="23">
        <v>0.119314</v>
      </c>
      <c r="I55" s="24">
        <f t="shared" ref="I55:I62" si="3">$I$40*H55</f>
        <v>202.2767663209091</v>
      </c>
    </row>
    <row r="56" spans="1:10" ht="15" customHeight="1" x14ac:dyDescent="0.25">
      <c r="A56" s="17">
        <v>2</v>
      </c>
      <c r="B56" s="95" t="s">
        <v>62</v>
      </c>
      <c r="C56" s="95"/>
      <c r="D56" s="95"/>
      <c r="E56" s="95"/>
      <c r="F56" s="95"/>
      <c r="G56" s="95"/>
      <c r="H56" s="23">
        <v>2.0479000000000001E-2</v>
      </c>
      <c r="I56" s="24">
        <f t="shared" si="3"/>
        <v>34.718690995909093</v>
      </c>
    </row>
    <row r="57" spans="1:10" ht="15" customHeight="1" x14ac:dyDescent="0.25">
      <c r="A57" s="17">
        <v>3</v>
      </c>
      <c r="B57" s="95" t="s">
        <v>63</v>
      </c>
      <c r="C57" s="95"/>
      <c r="D57" s="95"/>
      <c r="E57" s="95"/>
      <c r="F57" s="95"/>
      <c r="G57" s="95"/>
      <c r="H57" s="23">
        <v>1.2123E-2</v>
      </c>
      <c r="I57" s="24">
        <f t="shared" si="3"/>
        <v>20.552502121363638</v>
      </c>
    </row>
    <row r="58" spans="1:10" ht="15" customHeight="1" x14ac:dyDescent="0.25">
      <c r="A58" s="17">
        <v>4</v>
      </c>
      <c r="B58" s="95" t="s">
        <v>64</v>
      </c>
      <c r="C58" s="95"/>
      <c r="D58" s="95"/>
      <c r="E58" s="95"/>
      <c r="F58" s="95"/>
      <c r="G58" s="95"/>
      <c r="H58" s="23">
        <v>1.1436E-2</v>
      </c>
      <c r="I58" s="24">
        <f t="shared" si="3"/>
        <v>19.387809474545456</v>
      </c>
    </row>
    <row r="59" spans="1:10" ht="15" customHeight="1" x14ac:dyDescent="0.25">
      <c r="A59" s="17">
        <v>5</v>
      </c>
      <c r="B59" s="95" t="s">
        <v>65</v>
      </c>
      <c r="C59" s="95"/>
      <c r="D59" s="95"/>
      <c r="E59" s="95"/>
      <c r="F59" s="95"/>
      <c r="G59" s="95"/>
      <c r="H59" s="23">
        <v>1.74E-4</v>
      </c>
      <c r="I59" s="24">
        <f t="shared" si="3"/>
        <v>0.2949876572727273</v>
      </c>
    </row>
    <row r="60" spans="1:10" ht="15" customHeight="1" x14ac:dyDescent="0.25">
      <c r="A60" s="17">
        <v>6</v>
      </c>
      <c r="B60" s="95" t="s">
        <v>66</v>
      </c>
      <c r="C60" s="95"/>
      <c r="D60" s="95"/>
      <c r="E60" s="95"/>
      <c r="F60" s="95"/>
      <c r="G60" s="95"/>
      <c r="H60" s="23">
        <v>4.4200000000000001E-4</v>
      </c>
      <c r="I60" s="24">
        <f t="shared" si="3"/>
        <v>0.74933646272727272</v>
      </c>
    </row>
    <row r="61" spans="1:10" ht="15" customHeight="1" x14ac:dyDescent="0.25">
      <c r="A61" s="17">
        <v>7</v>
      </c>
      <c r="B61" s="95" t="s">
        <v>67</v>
      </c>
      <c r="C61" s="95"/>
      <c r="D61" s="95"/>
      <c r="E61" s="95"/>
      <c r="F61" s="95"/>
      <c r="G61" s="95"/>
      <c r="H61" s="23">
        <v>1.85E-4</v>
      </c>
      <c r="I61" s="24">
        <f t="shared" si="3"/>
        <v>0.31363630227272726</v>
      </c>
    </row>
    <row r="62" spans="1:10" ht="15" customHeight="1" x14ac:dyDescent="0.25">
      <c r="A62" s="17">
        <v>8</v>
      </c>
      <c r="B62" s="95" t="s">
        <v>68</v>
      </c>
      <c r="C62" s="95"/>
      <c r="D62" s="95"/>
      <c r="E62" s="95"/>
      <c r="F62" s="95"/>
      <c r="G62" s="95"/>
      <c r="H62" s="23">
        <v>9.0789999999999996E-2</v>
      </c>
      <c r="I62" s="24">
        <f t="shared" si="3"/>
        <v>153.91913450454544</v>
      </c>
    </row>
    <row r="63" spans="1:10" s="28" customFormat="1" ht="15" customHeight="1" x14ac:dyDescent="0.25">
      <c r="A63" s="113" t="s">
        <v>69</v>
      </c>
      <c r="B63" s="113"/>
      <c r="C63" s="113"/>
      <c r="D63" s="113"/>
      <c r="E63" s="113"/>
      <c r="F63" s="113"/>
      <c r="G63" s="113"/>
      <c r="H63" s="25">
        <f>SUM(H55:H62)</f>
        <v>0.25494299999999998</v>
      </c>
      <c r="I63" s="26">
        <f>SUM(I55:I62)</f>
        <v>432.21286383954555</v>
      </c>
      <c r="J63" s="27"/>
    </row>
    <row r="64" spans="1:10" ht="11.25" customHeight="1" x14ac:dyDescent="0.25">
      <c r="A64" s="29" t="s">
        <v>70</v>
      </c>
      <c r="B64" s="114" t="s">
        <v>71</v>
      </c>
      <c r="C64" s="114"/>
      <c r="D64" s="114"/>
      <c r="E64" s="114"/>
      <c r="F64" s="114"/>
      <c r="G64" s="114"/>
      <c r="H64" s="114"/>
      <c r="I64" s="114"/>
    </row>
    <row r="65" spans="1:11" ht="15" customHeight="1" x14ac:dyDescent="0.25">
      <c r="A65" s="29" t="s">
        <v>72</v>
      </c>
      <c r="B65" s="126" t="s">
        <v>73</v>
      </c>
      <c r="C65" s="126"/>
      <c r="D65" s="126"/>
      <c r="E65" s="126"/>
      <c r="F65" s="126"/>
      <c r="G65" s="126"/>
      <c r="H65" s="126"/>
      <c r="I65" s="126"/>
    </row>
    <row r="66" spans="1:11" ht="33.75" customHeight="1" x14ac:dyDescent="0.25">
      <c r="A66" s="22" t="s">
        <v>74</v>
      </c>
      <c r="B66" s="116" t="s">
        <v>75</v>
      </c>
      <c r="C66" s="116"/>
      <c r="D66" s="116"/>
      <c r="E66" s="116"/>
      <c r="F66" s="116"/>
      <c r="G66" s="116"/>
      <c r="H66" s="22" t="s">
        <v>36</v>
      </c>
      <c r="I66" s="22" t="s">
        <v>37</v>
      </c>
    </row>
    <row r="67" spans="1:11" ht="15" customHeight="1" x14ac:dyDescent="0.25">
      <c r="A67" s="17">
        <v>1</v>
      </c>
      <c r="B67" s="95" t="s">
        <v>76</v>
      </c>
      <c r="C67" s="95"/>
      <c r="D67" s="95"/>
      <c r="E67" s="95"/>
      <c r="F67" s="95"/>
      <c r="G67" s="95"/>
      <c r="H67" s="23">
        <v>2.3626999999999999E-2</v>
      </c>
      <c r="I67" s="24">
        <f>$I$40*H67</f>
        <v>40.055594128636365</v>
      </c>
    </row>
    <row r="68" spans="1:11" ht="15" customHeight="1" x14ac:dyDescent="0.25">
      <c r="A68" s="17">
        <v>2</v>
      </c>
      <c r="B68" s="95" t="s">
        <v>77</v>
      </c>
      <c r="C68" s="95"/>
      <c r="D68" s="95"/>
      <c r="E68" s="95"/>
      <c r="F68" s="95"/>
      <c r="G68" s="95"/>
      <c r="H68" s="23">
        <v>1.717E-3</v>
      </c>
      <c r="I68" s="24">
        <f>$I$40*H68</f>
        <v>2.9108839513636364</v>
      </c>
    </row>
    <row r="69" spans="1:11" ht="15" customHeight="1" x14ac:dyDescent="0.25">
      <c r="A69" s="17">
        <v>3</v>
      </c>
      <c r="B69" s="95" t="s">
        <v>78</v>
      </c>
      <c r="C69" s="95"/>
      <c r="D69" s="95"/>
      <c r="E69" s="95"/>
      <c r="F69" s="95"/>
      <c r="G69" s="95"/>
      <c r="H69" s="23">
        <v>9.4509999999999993E-3</v>
      </c>
      <c r="I69" s="24">
        <f>$I$40*H69</f>
        <v>16.022576717727272</v>
      </c>
    </row>
    <row r="70" spans="1:11" s="28" customFormat="1" ht="15" customHeight="1" x14ac:dyDescent="0.25">
      <c r="A70" s="113" t="s">
        <v>79</v>
      </c>
      <c r="B70" s="113"/>
      <c r="C70" s="113"/>
      <c r="D70" s="113"/>
      <c r="E70" s="113"/>
      <c r="F70" s="113"/>
      <c r="G70" s="113"/>
      <c r="H70" s="25">
        <f>SUM(H67:H69)</f>
        <v>3.4795E-2</v>
      </c>
      <c r="I70" s="26">
        <f>SUM(I67:I69)</f>
        <v>58.989054797727277</v>
      </c>
      <c r="J70" s="27"/>
    </row>
    <row r="71" spans="1:11" ht="4.5" customHeight="1" x14ac:dyDescent="0.25"/>
    <row r="72" spans="1:11" ht="33.75" customHeight="1" x14ac:dyDescent="0.25">
      <c r="A72" s="22" t="s">
        <v>80</v>
      </c>
      <c r="B72" s="116" t="s">
        <v>81</v>
      </c>
      <c r="C72" s="116"/>
      <c r="D72" s="116"/>
      <c r="E72" s="116"/>
      <c r="F72" s="116"/>
      <c r="G72" s="116"/>
      <c r="H72" s="22" t="s">
        <v>36</v>
      </c>
      <c r="I72" s="22" t="s">
        <v>37</v>
      </c>
    </row>
    <row r="73" spans="1:11" ht="15" customHeight="1" x14ac:dyDescent="0.25">
      <c r="A73" s="17">
        <v>1</v>
      </c>
      <c r="B73" s="95" t="s">
        <v>82</v>
      </c>
      <c r="C73" s="95"/>
      <c r="D73" s="95"/>
      <c r="E73" s="95"/>
      <c r="F73" s="95"/>
      <c r="G73" s="95"/>
      <c r="H73" s="23">
        <f>(H51*H63)</f>
        <v>9.3819024000000015E-2</v>
      </c>
      <c r="I73" s="24">
        <f>$I$40*H73</f>
        <v>159.05433389295277</v>
      </c>
    </row>
    <row r="74" spans="1:11" s="28" customFormat="1" ht="15" customHeight="1" x14ac:dyDescent="0.25">
      <c r="A74" s="113" t="s">
        <v>83</v>
      </c>
      <c r="B74" s="113"/>
      <c r="C74" s="113"/>
      <c r="D74" s="113"/>
      <c r="E74" s="113"/>
      <c r="F74" s="113"/>
      <c r="G74" s="113"/>
      <c r="H74" s="25">
        <f>SUM(H73:H73)</f>
        <v>9.3819024000000015E-2</v>
      </c>
      <c r="I74" s="26">
        <f>I73</f>
        <v>159.05433389295277</v>
      </c>
      <c r="J74" s="27"/>
      <c r="K74" s="30"/>
    </row>
    <row r="75" spans="1:11" ht="4.5" customHeight="1" x14ac:dyDescent="0.25">
      <c r="J75" s="31"/>
    </row>
    <row r="76" spans="1:11" s="28" customFormat="1" ht="12" customHeight="1" x14ac:dyDescent="0.25">
      <c r="A76" s="125" t="s">
        <v>84</v>
      </c>
      <c r="B76" s="125"/>
      <c r="C76" s="125"/>
      <c r="D76" s="125"/>
      <c r="E76" s="125"/>
      <c r="F76" s="125"/>
      <c r="G76" s="125"/>
      <c r="H76" s="32">
        <f>H51+H63+H70+H74</f>
        <v>0.75155702400000002</v>
      </c>
      <c r="I76" s="33">
        <f>I51+I63+I70+I74</f>
        <v>1274.1381943484075</v>
      </c>
      <c r="J76" s="27"/>
    </row>
    <row r="77" spans="1:11" ht="4.5" customHeight="1" x14ac:dyDescent="0.25"/>
    <row r="78" spans="1:11" ht="33.75" customHeight="1" x14ac:dyDescent="0.25">
      <c r="A78" s="22" t="s">
        <v>85</v>
      </c>
      <c r="B78" s="116" t="s">
        <v>86</v>
      </c>
      <c r="C78" s="116"/>
      <c r="D78" s="116"/>
      <c r="E78" s="116"/>
      <c r="F78" s="116"/>
      <c r="G78" s="116"/>
      <c r="H78" s="22" t="s">
        <v>36</v>
      </c>
      <c r="I78" s="22" t="s">
        <v>37</v>
      </c>
    </row>
    <row r="79" spans="1:11" ht="15" customHeight="1" x14ac:dyDescent="0.25">
      <c r="A79" s="17">
        <v>1</v>
      </c>
      <c r="B79" s="95" t="s">
        <v>21</v>
      </c>
      <c r="C79" s="95"/>
      <c r="D79" s="95"/>
      <c r="E79" s="95"/>
      <c r="F79" s="95"/>
      <c r="G79" s="95"/>
      <c r="H79" s="23">
        <f>I79/$I$40</f>
        <v>0.24890567652502368</v>
      </c>
      <c r="I79" s="24">
        <f>I96</f>
        <v>421.97760000000005</v>
      </c>
    </row>
    <row r="80" spans="1:11" ht="15" customHeight="1" x14ac:dyDescent="0.25">
      <c r="A80" s="17">
        <v>2</v>
      </c>
      <c r="B80" s="95" t="s">
        <v>22</v>
      </c>
      <c r="C80" s="95"/>
      <c r="D80" s="95"/>
      <c r="E80" s="95"/>
      <c r="F80" s="95"/>
      <c r="G80" s="95"/>
      <c r="H80" s="23">
        <f>I80/$I$40</f>
        <v>0</v>
      </c>
      <c r="I80" s="24">
        <f>I92</f>
        <v>0</v>
      </c>
    </row>
    <row r="81" spans="1:10" ht="15" customHeight="1" x14ac:dyDescent="0.25">
      <c r="A81" s="17">
        <v>3</v>
      </c>
      <c r="B81" s="95" t="s">
        <v>87</v>
      </c>
      <c r="C81" s="95"/>
      <c r="D81" s="95"/>
      <c r="E81" s="95"/>
      <c r="F81" s="95"/>
      <c r="G81" s="95"/>
      <c r="H81" s="23">
        <f>I81/$I$40</f>
        <v>0</v>
      </c>
      <c r="I81" s="24">
        <f>I88</f>
        <v>0</v>
      </c>
    </row>
    <row r="82" spans="1:10" ht="15" customHeight="1" x14ac:dyDescent="0.25">
      <c r="A82" s="17">
        <v>4</v>
      </c>
      <c r="B82" s="95" t="s">
        <v>88</v>
      </c>
      <c r="C82" s="95"/>
      <c r="D82" s="95"/>
      <c r="E82" s="95"/>
      <c r="F82" s="95"/>
      <c r="G82" s="95"/>
      <c r="H82" s="23">
        <f>I82/$I$40</f>
        <v>0</v>
      </c>
      <c r="I82" s="24">
        <f>IF(I26="Não aplicável",0,((I10/H10)*1.5*I26))</f>
        <v>0</v>
      </c>
    </row>
    <row r="83" spans="1:10" ht="15" customHeight="1" x14ac:dyDescent="0.25">
      <c r="A83" s="17">
        <v>5</v>
      </c>
      <c r="B83" s="95" t="s">
        <v>89</v>
      </c>
      <c r="C83" s="95"/>
      <c r="D83" s="95"/>
      <c r="E83" s="95"/>
      <c r="F83" s="95"/>
      <c r="G83" s="95"/>
      <c r="H83" s="23">
        <f>I83/$I$40</f>
        <v>0</v>
      </c>
      <c r="I83" s="24">
        <f>IF(I21="Não aplicável",0,I21)</f>
        <v>0</v>
      </c>
    </row>
    <row r="84" spans="1:10" ht="15" customHeight="1" x14ac:dyDescent="0.25">
      <c r="A84" s="113" t="s">
        <v>90</v>
      </c>
      <c r="B84" s="113"/>
      <c r="C84" s="113"/>
      <c r="D84" s="113"/>
      <c r="E84" s="113"/>
      <c r="F84" s="113"/>
      <c r="G84" s="113"/>
      <c r="H84" s="25">
        <f>SUM(H79:H83)</f>
        <v>0.24890567652502368</v>
      </c>
      <c r="I84" s="26">
        <f>SUM(I79:I83)</f>
        <v>421.97760000000005</v>
      </c>
      <c r="J84" s="34"/>
    </row>
    <row r="85" spans="1:10" ht="18" customHeight="1" x14ac:dyDescent="0.25">
      <c r="A85" s="29" t="s">
        <v>91</v>
      </c>
      <c r="B85" s="123" t="s">
        <v>92</v>
      </c>
      <c r="C85" s="123"/>
      <c r="D85" s="123"/>
      <c r="E85" s="123"/>
      <c r="F85" s="123"/>
      <c r="G85" s="123"/>
      <c r="H85" s="35"/>
      <c r="I85" s="36"/>
    </row>
    <row r="86" spans="1:10" ht="15" customHeight="1" x14ac:dyDescent="0.25">
      <c r="A86" s="108" t="s">
        <v>93</v>
      </c>
      <c r="B86" s="108"/>
      <c r="C86" s="108"/>
      <c r="D86" s="108"/>
      <c r="E86" s="108"/>
      <c r="F86" s="108"/>
      <c r="G86" s="108"/>
      <c r="H86" s="108"/>
      <c r="I86" s="108"/>
    </row>
    <row r="87" spans="1:10" ht="24" customHeight="1" x14ac:dyDescent="0.25">
      <c r="A87" s="109" t="s">
        <v>94</v>
      </c>
      <c r="B87" s="109"/>
      <c r="C87" s="17" t="s">
        <v>95</v>
      </c>
      <c r="D87" s="17" t="s">
        <v>96</v>
      </c>
      <c r="E87" s="17" t="s">
        <v>97</v>
      </c>
      <c r="F87" s="17" t="s">
        <v>98</v>
      </c>
      <c r="G87" s="17" t="s">
        <v>99</v>
      </c>
      <c r="H87" s="23" t="s">
        <v>100</v>
      </c>
      <c r="I87" s="24" t="s">
        <v>101</v>
      </c>
    </row>
    <row r="88" spans="1:10" ht="15" customHeight="1" x14ac:dyDescent="0.25">
      <c r="A88" s="124">
        <f>I12</f>
        <v>0</v>
      </c>
      <c r="B88" s="124"/>
      <c r="C88" s="17">
        <f>I13</f>
        <v>22</v>
      </c>
      <c r="D88" s="17">
        <v>2</v>
      </c>
      <c r="E88" s="37">
        <f>A88*C88*D88</f>
        <v>0</v>
      </c>
      <c r="F88" s="37">
        <f>I31</f>
        <v>1372.7113636363636</v>
      </c>
      <c r="G88" s="38">
        <f>I14</f>
        <v>0</v>
      </c>
      <c r="H88" s="37">
        <f>F88*G88</f>
        <v>0</v>
      </c>
      <c r="I88" s="24">
        <f>IF((E88-H88)&gt;0,E88-H88,0)</f>
        <v>0</v>
      </c>
    </row>
    <row r="89" spans="1:10" ht="3.75" customHeight="1" x14ac:dyDescent="0.25">
      <c r="A89" s="39"/>
      <c r="E89" s="34"/>
      <c r="F89" s="34"/>
      <c r="G89" s="40"/>
      <c r="H89" s="34"/>
      <c r="I89" s="41"/>
    </row>
    <row r="90" spans="1:10" ht="15" customHeight="1" x14ac:dyDescent="0.25">
      <c r="A90" s="108" t="s">
        <v>102</v>
      </c>
      <c r="B90" s="108"/>
      <c r="C90" s="108"/>
      <c r="D90" s="108"/>
      <c r="E90" s="108"/>
      <c r="F90" s="108"/>
      <c r="G90" s="108"/>
      <c r="H90" s="108"/>
      <c r="I90" s="108"/>
    </row>
    <row r="91" spans="1:10" ht="23.25" customHeight="1" x14ac:dyDescent="0.25">
      <c r="A91" s="109" t="s">
        <v>94</v>
      </c>
      <c r="B91" s="109"/>
      <c r="C91" s="17" t="s">
        <v>103</v>
      </c>
      <c r="D91" s="17" t="s">
        <v>96</v>
      </c>
      <c r="E91" s="17" t="s">
        <v>97</v>
      </c>
      <c r="F91" s="17" t="s">
        <v>98</v>
      </c>
      <c r="G91" s="17" t="s">
        <v>99</v>
      </c>
      <c r="H91" s="23" t="s">
        <v>100</v>
      </c>
      <c r="I91" s="24" t="s">
        <v>101</v>
      </c>
    </row>
    <row r="92" spans="1:10" ht="15" customHeight="1" x14ac:dyDescent="0.25">
      <c r="A92" s="122">
        <f>I18</f>
        <v>0</v>
      </c>
      <c r="B92" s="122"/>
      <c r="C92" s="42">
        <f>I19</f>
        <v>1</v>
      </c>
      <c r="D92" s="17">
        <v>1</v>
      </c>
      <c r="E92" s="37">
        <f>A92*C92*D92</f>
        <v>0</v>
      </c>
      <c r="F92" s="37">
        <f>E92</f>
        <v>0</v>
      </c>
      <c r="G92" s="43">
        <f>I20</f>
        <v>0</v>
      </c>
      <c r="H92" s="37">
        <f>F92*G92</f>
        <v>0</v>
      </c>
      <c r="I92" s="24">
        <f>E92-H92</f>
        <v>0</v>
      </c>
    </row>
    <row r="93" spans="1:10" ht="4.5" customHeight="1" x14ac:dyDescent="0.25">
      <c r="A93" s="44"/>
      <c r="B93" s="44"/>
      <c r="C93" s="44"/>
      <c r="D93" s="44"/>
      <c r="E93" s="27"/>
      <c r="F93" s="27"/>
      <c r="G93" s="45"/>
      <c r="H93" s="27"/>
      <c r="I93" s="46"/>
    </row>
    <row r="94" spans="1:10" ht="15" customHeight="1" x14ac:dyDescent="0.25">
      <c r="A94" s="108" t="s">
        <v>104</v>
      </c>
      <c r="B94" s="108"/>
      <c r="C94" s="108"/>
      <c r="D94" s="108"/>
      <c r="E94" s="108"/>
      <c r="F94" s="108"/>
      <c r="G94" s="108"/>
      <c r="H94" s="108"/>
      <c r="I94" s="108"/>
    </row>
    <row r="95" spans="1:10" ht="23.25" customHeight="1" x14ac:dyDescent="0.25">
      <c r="A95" s="109" t="s">
        <v>94</v>
      </c>
      <c r="B95" s="109"/>
      <c r="C95" s="17" t="s">
        <v>103</v>
      </c>
      <c r="D95" s="17" t="s">
        <v>96</v>
      </c>
      <c r="E95" s="17" t="s">
        <v>97</v>
      </c>
      <c r="F95" s="17" t="s">
        <v>98</v>
      </c>
      <c r="G95" s="17" t="s">
        <v>99</v>
      </c>
      <c r="H95" s="23" t="str">
        <f>H87</f>
        <v>Valor desconto</v>
      </c>
      <c r="I95" s="24" t="s">
        <v>101</v>
      </c>
    </row>
    <row r="96" spans="1:10" ht="15" customHeight="1" x14ac:dyDescent="0.25">
      <c r="A96" s="122">
        <f>I15</f>
        <v>23.68</v>
      </c>
      <c r="B96" s="122"/>
      <c r="C96" s="42">
        <f>I16</f>
        <v>22</v>
      </c>
      <c r="D96" s="17">
        <v>1</v>
      </c>
      <c r="E96" s="37">
        <f>A96*C96*D96</f>
        <v>520.96</v>
      </c>
      <c r="F96" s="37">
        <f>E96</f>
        <v>520.96</v>
      </c>
      <c r="G96" s="43">
        <f>I17</f>
        <v>0.19</v>
      </c>
      <c r="H96" s="37">
        <f>F96*G96</f>
        <v>98.982400000000013</v>
      </c>
      <c r="I96" s="24">
        <f>E96-H96</f>
        <v>421.97760000000005</v>
      </c>
    </row>
    <row r="97" spans="1:12" ht="4.5" customHeight="1" x14ac:dyDescent="0.25"/>
    <row r="98" spans="1:12" ht="12" customHeight="1" x14ac:dyDescent="0.25">
      <c r="A98" s="96" t="s">
        <v>105</v>
      </c>
      <c r="B98" s="96"/>
      <c r="C98" s="96"/>
      <c r="D98" s="96"/>
      <c r="E98" s="96"/>
      <c r="F98" s="96"/>
      <c r="G98" s="96"/>
      <c r="H98" s="47">
        <f>H40+H76+H84</f>
        <v>2.0004627005250235</v>
      </c>
      <c r="I98" s="48">
        <f>I40+I76+I84</f>
        <v>3391.4471579847714</v>
      </c>
      <c r="J98" s="34"/>
      <c r="L98" s="34"/>
    </row>
    <row r="99" spans="1:12" s="53" customFormat="1" ht="4.5" customHeight="1" x14ac:dyDescent="0.25">
      <c r="A99" s="49"/>
      <c r="B99" s="49"/>
      <c r="C99" s="49"/>
      <c r="D99" s="49"/>
      <c r="E99" s="49"/>
      <c r="F99" s="49"/>
      <c r="G99" s="49"/>
      <c r="H99" s="50"/>
      <c r="I99" s="51"/>
      <c r="J99" s="52"/>
      <c r="L99" s="52"/>
    </row>
    <row r="100" spans="1:12" ht="11.25" customHeight="1" x14ac:dyDescent="0.25">
      <c r="A100" s="94" t="s">
        <v>106</v>
      </c>
      <c r="B100" s="94"/>
      <c r="C100" s="94"/>
      <c r="D100" s="94"/>
      <c r="E100" s="94"/>
      <c r="F100" s="94"/>
      <c r="G100" s="94"/>
      <c r="H100" s="94"/>
      <c r="I100" s="94"/>
    </row>
    <row r="101" spans="1:12" ht="33.75" customHeight="1" x14ac:dyDescent="0.25">
      <c r="A101" s="22" t="s">
        <v>34</v>
      </c>
      <c r="B101" s="116" t="s">
        <v>107</v>
      </c>
      <c r="C101" s="116"/>
      <c r="D101" s="116"/>
      <c r="E101" s="116"/>
      <c r="F101" s="116"/>
      <c r="G101" s="116"/>
      <c r="H101" s="22" t="s">
        <v>36</v>
      </c>
      <c r="I101" s="22" t="s">
        <v>37</v>
      </c>
    </row>
    <row r="102" spans="1:12" ht="15" customHeight="1" x14ac:dyDescent="0.25">
      <c r="A102" s="17">
        <v>1</v>
      </c>
      <c r="B102" s="95" t="s">
        <v>108</v>
      </c>
      <c r="C102" s="95"/>
      <c r="D102" s="95"/>
      <c r="E102" s="95"/>
      <c r="F102" s="95"/>
      <c r="G102" s="95"/>
      <c r="H102" s="23">
        <f t="shared" ref="H102:H107" si="4">I102/$I$113</f>
        <v>0</v>
      </c>
      <c r="I102" s="24">
        <v>0</v>
      </c>
    </row>
    <row r="103" spans="1:12" ht="15" customHeight="1" x14ac:dyDescent="0.25">
      <c r="A103" s="17">
        <v>2</v>
      </c>
      <c r="B103" s="120" t="s">
        <v>109</v>
      </c>
      <c r="C103" s="120"/>
      <c r="D103" s="120"/>
      <c r="E103" s="120"/>
      <c r="F103" s="120"/>
      <c r="G103" s="120"/>
      <c r="H103" s="23">
        <f t="shared" si="4"/>
        <v>0</v>
      </c>
      <c r="I103" s="24">
        <v>0</v>
      </c>
    </row>
    <row r="104" spans="1:12" ht="15" customHeight="1" x14ac:dyDescent="0.25">
      <c r="A104" s="17">
        <v>3</v>
      </c>
      <c r="B104" s="95" t="s">
        <v>110</v>
      </c>
      <c r="C104" s="95"/>
      <c r="D104" s="95"/>
      <c r="E104" s="95"/>
      <c r="F104" s="95"/>
      <c r="G104" s="95"/>
      <c r="H104" s="23">
        <f t="shared" si="4"/>
        <v>0</v>
      </c>
      <c r="I104" s="24">
        <v>0</v>
      </c>
    </row>
    <row r="105" spans="1:12" ht="15" customHeight="1" x14ac:dyDescent="0.25">
      <c r="A105" s="17">
        <v>4</v>
      </c>
      <c r="B105" s="120" t="s">
        <v>111</v>
      </c>
      <c r="C105" s="120"/>
      <c r="D105" s="120"/>
      <c r="E105" s="120"/>
      <c r="F105" s="120"/>
      <c r="G105" s="120"/>
      <c r="H105" s="23">
        <f t="shared" si="4"/>
        <v>0</v>
      </c>
      <c r="I105" s="24">
        <f>IF(F111=20%,G111,0)</f>
        <v>0</v>
      </c>
    </row>
    <row r="106" spans="1:12" ht="15" customHeight="1" x14ac:dyDescent="0.25">
      <c r="A106" s="17">
        <v>5</v>
      </c>
      <c r="B106" s="95" t="s">
        <v>112</v>
      </c>
      <c r="C106" s="95"/>
      <c r="D106" s="95"/>
      <c r="E106" s="95"/>
      <c r="F106" s="95"/>
      <c r="G106" s="95"/>
      <c r="H106" s="23">
        <f t="shared" si="4"/>
        <v>0</v>
      </c>
      <c r="I106" s="24">
        <v>0</v>
      </c>
    </row>
    <row r="107" spans="1:12" ht="15" customHeight="1" x14ac:dyDescent="0.25">
      <c r="A107" s="17">
        <v>6</v>
      </c>
      <c r="B107" s="95" t="s">
        <v>113</v>
      </c>
      <c r="C107" s="95"/>
      <c r="D107" s="95"/>
      <c r="E107" s="95"/>
      <c r="F107" s="95"/>
      <c r="G107" s="95"/>
      <c r="H107" s="23">
        <f t="shared" si="4"/>
        <v>0</v>
      </c>
      <c r="I107" s="24">
        <v>0</v>
      </c>
    </row>
    <row r="108" spans="1:12" ht="15" customHeight="1" x14ac:dyDescent="0.25">
      <c r="A108" s="113" t="s">
        <v>114</v>
      </c>
      <c r="B108" s="113"/>
      <c r="C108" s="113"/>
      <c r="D108" s="113"/>
      <c r="E108" s="113"/>
      <c r="F108" s="113"/>
      <c r="G108" s="113"/>
      <c r="H108" s="25">
        <f>H102+H103+H104+H105+H106+H107</f>
        <v>0</v>
      </c>
      <c r="I108" s="54">
        <f>SUM(I102:I107)</f>
        <v>0</v>
      </c>
      <c r="J108" s="34"/>
    </row>
    <row r="109" spans="1:12" ht="30" customHeight="1" x14ac:dyDescent="0.25">
      <c r="B109" s="114" t="s">
        <v>115</v>
      </c>
      <c r="C109" s="114"/>
      <c r="D109" s="114"/>
      <c r="E109" s="114"/>
      <c r="F109" s="114"/>
      <c r="G109" s="114"/>
      <c r="H109" s="114"/>
      <c r="I109" s="114"/>
    </row>
    <row r="110" spans="1:12" ht="5.25" customHeight="1" x14ac:dyDescent="0.25"/>
    <row r="111" spans="1:12" ht="48.75" customHeight="1" x14ac:dyDescent="0.25">
      <c r="A111" s="121" t="s">
        <v>116</v>
      </c>
      <c r="B111" s="121"/>
      <c r="C111" s="121"/>
      <c r="D111" s="121"/>
      <c r="E111" s="121"/>
      <c r="F111" s="55">
        <f>I27</f>
        <v>0.1</v>
      </c>
      <c r="G111" s="56">
        <f>I113*F111</f>
        <v>339.14471579847719</v>
      </c>
      <c r="H111" s="57" t="s">
        <v>117</v>
      </c>
      <c r="I111" s="58">
        <f>I81</f>
        <v>0</v>
      </c>
    </row>
    <row r="112" spans="1:12" s="61" customFormat="1" ht="16.5" customHeight="1" x14ac:dyDescent="0.25">
      <c r="A112" s="118" t="s">
        <v>118</v>
      </c>
      <c r="B112" s="118"/>
      <c r="C112" s="57" t="s">
        <v>119</v>
      </c>
      <c r="D112" s="57" t="s">
        <v>120</v>
      </c>
      <c r="E112" s="57" t="s">
        <v>121</v>
      </c>
      <c r="F112" s="57" t="s">
        <v>122</v>
      </c>
      <c r="G112" s="57" t="s">
        <v>123</v>
      </c>
      <c r="H112" s="57" t="s">
        <v>124</v>
      </c>
      <c r="I112" s="59" t="s">
        <v>125</v>
      </c>
      <c r="J112" s="60"/>
    </row>
    <row r="113" spans="1:12" ht="16.5" customHeight="1" x14ac:dyDescent="0.25">
      <c r="A113" s="115">
        <f>I40</f>
        <v>1695.3313636363637</v>
      </c>
      <c r="B113" s="115"/>
      <c r="C113" s="62">
        <f>I51</f>
        <v>623.88194181818187</v>
      </c>
      <c r="D113" s="62">
        <f>I63</f>
        <v>432.21286383954555</v>
      </c>
      <c r="E113" s="62">
        <f>I70</f>
        <v>58.989054797727277</v>
      </c>
      <c r="F113" s="62">
        <f>I74</f>
        <v>159.05433389295277</v>
      </c>
      <c r="G113" s="62">
        <f>I84</f>
        <v>421.97760000000005</v>
      </c>
      <c r="H113" s="62">
        <f>A113+C113+D113+E113+F113+G113</f>
        <v>3391.4471579847718</v>
      </c>
      <c r="I113" s="62">
        <f>H113-I111</f>
        <v>3391.4471579847718</v>
      </c>
      <c r="J113" s="34"/>
    </row>
    <row r="114" spans="1:12" ht="4.5" customHeight="1" x14ac:dyDescent="0.25">
      <c r="A114" s="29"/>
      <c r="B114" s="119"/>
      <c r="C114" s="119"/>
      <c r="D114" s="119"/>
      <c r="E114" s="119"/>
      <c r="F114" s="119"/>
      <c r="G114" s="119"/>
      <c r="H114" s="119"/>
      <c r="I114" s="119"/>
    </row>
    <row r="115" spans="1:12" ht="33.75" customHeight="1" x14ac:dyDescent="0.25">
      <c r="A115" s="22" t="s">
        <v>46</v>
      </c>
      <c r="B115" s="116" t="s">
        <v>126</v>
      </c>
      <c r="C115" s="116"/>
      <c r="D115" s="116"/>
      <c r="E115" s="116"/>
      <c r="F115" s="116"/>
      <c r="G115" s="116"/>
      <c r="H115" s="22" t="s">
        <v>36</v>
      </c>
      <c r="I115" s="22" t="s">
        <v>37</v>
      </c>
    </row>
    <row r="116" spans="1:12" ht="15" customHeight="1" x14ac:dyDescent="0.25">
      <c r="A116" s="17">
        <v>1</v>
      </c>
      <c r="B116" s="95" t="s">
        <v>127</v>
      </c>
      <c r="C116" s="95"/>
      <c r="D116" s="95"/>
      <c r="E116" s="95"/>
      <c r="F116" s="95"/>
      <c r="G116" s="95"/>
      <c r="H116" s="23">
        <v>0.05</v>
      </c>
      <c r="I116" s="24">
        <f>H116*I126</f>
        <v>169.5723578992386</v>
      </c>
    </row>
    <row r="117" spans="1:12" ht="15" customHeight="1" x14ac:dyDescent="0.25">
      <c r="A117" s="17">
        <v>2</v>
      </c>
      <c r="B117" s="95" t="s">
        <v>128</v>
      </c>
      <c r="C117" s="95"/>
      <c r="D117" s="95"/>
      <c r="E117" s="95"/>
      <c r="F117" s="95"/>
      <c r="G117" s="95"/>
      <c r="H117" s="23">
        <v>0.01</v>
      </c>
      <c r="I117" s="24">
        <f>H117*I126</f>
        <v>33.914471579847721</v>
      </c>
    </row>
    <row r="118" spans="1:12" ht="15" customHeight="1" x14ac:dyDescent="0.25">
      <c r="A118" s="113" t="s">
        <v>129</v>
      </c>
      <c r="B118" s="113"/>
      <c r="C118" s="113"/>
      <c r="D118" s="113"/>
      <c r="E118" s="113"/>
      <c r="F118" s="113"/>
      <c r="G118" s="113"/>
      <c r="H118" s="25">
        <f>H116+H117</f>
        <v>6.0000000000000005E-2</v>
      </c>
      <c r="I118" s="26">
        <f>SUM(I116:I117)</f>
        <v>203.48682947908631</v>
      </c>
    </row>
    <row r="119" spans="1:12" ht="4.5" customHeight="1" x14ac:dyDescent="0.25"/>
    <row r="120" spans="1:12" ht="33.75" customHeight="1" x14ac:dyDescent="0.25">
      <c r="A120" s="22" t="s">
        <v>59</v>
      </c>
      <c r="B120" s="116" t="s">
        <v>130</v>
      </c>
      <c r="C120" s="116"/>
      <c r="D120" s="116"/>
      <c r="E120" s="116"/>
      <c r="F120" s="116"/>
      <c r="G120" s="116"/>
      <c r="H120" s="22" t="s">
        <v>36</v>
      </c>
      <c r="I120" s="22" t="s">
        <v>37</v>
      </c>
    </row>
    <row r="121" spans="1:12" ht="15" customHeight="1" x14ac:dyDescent="0.25">
      <c r="A121" s="17">
        <v>1</v>
      </c>
      <c r="B121" s="95" t="s">
        <v>130</v>
      </c>
      <c r="C121" s="95"/>
      <c r="D121" s="95"/>
      <c r="E121" s="95"/>
      <c r="F121" s="95"/>
      <c r="G121" s="95"/>
      <c r="H121" s="23">
        <v>0.05</v>
      </c>
      <c r="I121" s="24">
        <f>H121*I126</f>
        <v>169.5723578992386</v>
      </c>
    </row>
    <row r="122" spans="1:12" ht="15" customHeight="1" x14ac:dyDescent="0.25">
      <c r="A122" s="113" t="s">
        <v>131</v>
      </c>
      <c r="B122" s="113"/>
      <c r="C122" s="113"/>
      <c r="D122" s="113"/>
      <c r="E122" s="113"/>
      <c r="F122" s="113"/>
      <c r="G122" s="113"/>
      <c r="H122" s="25">
        <f>H121</f>
        <v>0.05</v>
      </c>
      <c r="I122" s="26">
        <f>I121</f>
        <v>169.5723578992386</v>
      </c>
      <c r="J122" s="34"/>
      <c r="K122" s="34"/>
      <c r="L122" s="8"/>
    </row>
    <row r="123" spans="1:12" ht="4.5" customHeight="1" x14ac:dyDescent="0.25">
      <c r="A123" s="28"/>
      <c r="B123" s="28"/>
      <c r="C123" s="28"/>
      <c r="D123" s="28"/>
      <c r="E123" s="28"/>
      <c r="F123" s="28"/>
      <c r="G123" s="28"/>
      <c r="H123" s="35"/>
      <c r="I123" s="36"/>
    </row>
    <row r="124" spans="1:12" ht="39" customHeight="1" x14ac:dyDescent="0.25">
      <c r="A124" s="117" t="s">
        <v>132</v>
      </c>
      <c r="B124" s="117"/>
      <c r="C124" s="117"/>
      <c r="D124" s="117"/>
      <c r="E124" s="117"/>
      <c r="F124" s="55">
        <v>0.18</v>
      </c>
      <c r="G124" s="56">
        <f>I126*F124</f>
        <v>610.46048843725896</v>
      </c>
      <c r="H124" s="57" t="s">
        <v>117</v>
      </c>
      <c r="I124" s="58">
        <f>I81</f>
        <v>0</v>
      </c>
      <c r="L124" s="8"/>
    </row>
    <row r="125" spans="1:12" s="61" customFormat="1" ht="16.5" customHeight="1" x14ac:dyDescent="0.25">
      <c r="A125" s="118" t="s">
        <v>118</v>
      </c>
      <c r="B125" s="118"/>
      <c r="C125" s="57" t="s">
        <v>119</v>
      </c>
      <c r="D125" s="57" t="s">
        <v>120</v>
      </c>
      <c r="E125" s="57" t="s">
        <v>121</v>
      </c>
      <c r="F125" s="57" t="s">
        <v>122</v>
      </c>
      <c r="G125" s="57" t="s">
        <v>123</v>
      </c>
      <c r="H125" s="57" t="s">
        <v>124</v>
      </c>
      <c r="I125" s="59" t="s">
        <v>125</v>
      </c>
      <c r="J125" s="60"/>
      <c r="L125" s="60"/>
    </row>
    <row r="126" spans="1:12" ht="16.5" customHeight="1" x14ac:dyDescent="0.25">
      <c r="A126" s="115">
        <f>I40</f>
        <v>1695.3313636363637</v>
      </c>
      <c r="B126" s="115"/>
      <c r="C126" s="62">
        <f>I51</f>
        <v>623.88194181818187</v>
      </c>
      <c r="D126" s="62">
        <f>I63</f>
        <v>432.21286383954555</v>
      </c>
      <c r="E126" s="62">
        <f>I70</f>
        <v>58.989054797727277</v>
      </c>
      <c r="F126" s="62">
        <f>I74</f>
        <v>159.05433389295277</v>
      </c>
      <c r="G126" s="62">
        <f>I84</f>
        <v>421.97760000000005</v>
      </c>
      <c r="H126" s="62">
        <f>A126+C126+D126+E126+F126+G126</f>
        <v>3391.4471579847718</v>
      </c>
      <c r="I126" s="62">
        <f>H126-I124</f>
        <v>3391.4471579847718</v>
      </c>
      <c r="J126" s="34"/>
      <c r="L126" s="8"/>
    </row>
    <row r="127" spans="1:12" ht="4.5" customHeight="1" x14ac:dyDescent="0.25"/>
    <row r="128" spans="1:12" ht="12" customHeight="1" x14ac:dyDescent="0.25">
      <c r="A128" s="96" t="s">
        <v>133</v>
      </c>
      <c r="B128" s="96"/>
      <c r="C128" s="96"/>
      <c r="D128" s="96"/>
      <c r="E128" s="96"/>
      <c r="F128" s="96"/>
      <c r="G128" s="96"/>
      <c r="H128" s="47">
        <f>H108+H118+H122</f>
        <v>0.11000000000000001</v>
      </c>
      <c r="I128" s="48">
        <f>I108+I118+I122</f>
        <v>373.05918737832491</v>
      </c>
    </row>
    <row r="129" spans="1:10" ht="4.5" customHeight="1" x14ac:dyDescent="0.25"/>
    <row r="130" spans="1:10" ht="11.25" customHeight="1" x14ac:dyDescent="0.25">
      <c r="A130" s="94" t="s">
        <v>134</v>
      </c>
      <c r="B130" s="94"/>
      <c r="C130" s="94"/>
      <c r="D130" s="94"/>
      <c r="E130" s="94"/>
      <c r="F130" s="94"/>
      <c r="G130" s="94"/>
      <c r="H130" s="94"/>
      <c r="I130" s="94"/>
    </row>
    <row r="131" spans="1:10" ht="33.75" customHeight="1" x14ac:dyDescent="0.25">
      <c r="A131" s="22" t="s">
        <v>34</v>
      </c>
      <c r="B131" s="116" t="s">
        <v>135</v>
      </c>
      <c r="C131" s="116"/>
      <c r="D131" s="116"/>
      <c r="E131" s="116"/>
      <c r="F131" s="116"/>
      <c r="G131" s="116"/>
      <c r="H131" s="22" t="s">
        <v>36</v>
      </c>
      <c r="I131" s="22" t="s">
        <v>37</v>
      </c>
    </row>
    <row r="132" spans="1:10" ht="15" customHeight="1" x14ac:dyDescent="0.25">
      <c r="A132" s="17">
        <v>1</v>
      </c>
      <c r="B132" s="95" t="s">
        <v>136</v>
      </c>
      <c r="C132" s="95"/>
      <c r="D132" s="95"/>
      <c r="E132" s="95"/>
      <c r="F132" s="95"/>
      <c r="G132" s="95"/>
      <c r="H132" s="23">
        <f>I132/$I$98</f>
        <v>2.0636619718309861E-2</v>
      </c>
      <c r="I132" s="24">
        <f>($D$142/$E$143)*G142</f>
        <v>69.988005294074469</v>
      </c>
    </row>
    <row r="133" spans="1:10" ht="15" customHeight="1" x14ac:dyDescent="0.25">
      <c r="A133" s="17">
        <v>2</v>
      </c>
      <c r="B133" s="95" t="s">
        <v>137</v>
      </c>
      <c r="C133" s="95"/>
      <c r="D133" s="95"/>
      <c r="E133" s="95"/>
      <c r="F133" s="95"/>
      <c r="G133" s="95"/>
      <c r="H133" s="23">
        <f>I133/$I$98</f>
        <v>9.5053521126760562E-2</v>
      </c>
      <c r="I133" s="24">
        <f>($D$142/$E$143)*G143</f>
        <v>322.36899408179755</v>
      </c>
    </row>
    <row r="134" spans="1:10" ht="15" customHeight="1" x14ac:dyDescent="0.25">
      <c r="A134" s="17">
        <v>3</v>
      </c>
      <c r="B134" s="95" t="s">
        <v>14</v>
      </c>
      <c r="C134" s="95"/>
      <c r="D134" s="95"/>
      <c r="E134" s="95"/>
      <c r="F134" s="95"/>
      <c r="G134" s="95"/>
      <c r="H134" s="23">
        <f>I134/$I$98</f>
        <v>2.5014084507042254E-2</v>
      </c>
      <c r="I134" s="24">
        <f>($D$142/$E$143)*G144</f>
        <v>84.833945810999353</v>
      </c>
    </row>
    <row r="135" spans="1:10" ht="15" customHeight="1" x14ac:dyDescent="0.25">
      <c r="A135" s="17">
        <v>4</v>
      </c>
      <c r="B135" s="95" t="s">
        <v>138</v>
      </c>
      <c r="C135" s="95"/>
      <c r="D135" s="95"/>
      <c r="E135" s="95"/>
      <c r="F135" s="95"/>
      <c r="G135" s="95"/>
      <c r="H135" s="23">
        <f>I135/$I$98</f>
        <v>0</v>
      </c>
      <c r="I135" s="24">
        <f>($D$142/$E$143)*G145</f>
        <v>0</v>
      </c>
    </row>
    <row r="136" spans="1:10" ht="15" customHeight="1" x14ac:dyDescent="0.25">
      <c r="A136" s="17">
        <v>5</v>
      </c>
      <c r="B136" s="95" t="s">
        <v>139</v>
      </c>
      <c r="C136" s="95"/>
      <c r="D136" s="95"/>
      <c r="E136" s="95"/>
      <c r="F136" s="95"/>
      <c r="G136" s="95"/>
      <c r="H136" s="23">
        <f>I136/$I$98</f>
        <v>0</v>
      </c>
      <c r="I136" s="24">
        <f>($D$142/$E$143)*G146</f>
        <v>0</v>
      </c>
    </row>
    <row r="137" spans="1:10" ht="15" customHeight="1" x14ac:dyDescent="0.25">
      <c r="A137" s="113" t="s">
        <v>140</v>
      </c>
      <c r="B137" s="113"/>
      <c r="C137" s="113"/>
      <c r="D137" s="113"/>
      <c r="E137" s="113"/>
      <c r="F137" s="113"/>
      <c r="G137" s="113"/>
      <c r="H137" s="25">
        <f>H132+H133+H134+H135+H136</f>
        <v>0.14070422535211269</v>
      </c>
      <c r="I137" s="26">
        <f>SUM(I132:I136)</f>
        <v>477.19094518687137</v>
      </c>
    </row>
    <row r="138" spans="1:10" ht="11.25" customHeight="1" x14ac:dyDescent="0.25">
      <c r="A138" s="29" t="s">
        <v>141</v>
      </c>
      <c r="B138" s="114" t="s">
        <v>142</v>
      </c>
      <c r="C138" s="114"/>
      <c r="D138" s="114"/>
      <c r="E138" s="114"/>
      <c r="F138" s="114"/>
      <c r="G138" s="114"/>
      <c r="H138" s="114"/>
      <c r="I138" s="114"/>
    </row>
    <row r="139" spans="1:10" ht="18.75" customHeight="1" x14ac:dyDescent="0.25">
      <c r="A139" s="29" t="s">
        <v>143</v>
      </c>
      <c r="B139" s="103" t="s">
        <v>144</v>
      </c>
      <c r="C139" s="103"/>
      <c r="D139" s="103"/>
      <c r="E139" s="103"/>
      <c r="F139" s="103"/>
      <c r="G139" s="103"/>
      <c r="H139" s="103"/>
      <c r="I139" s="103"/>
    </row>
    <row r="140" spans="1:10" ht="13.5" customHeight="1" x14ac:dyDescent="0.25">
      <c r="A140" s="108" t="s">
        <v>145</v>
      </c>
      <c r="B140" s="108"/>
      <c r="C140" s="108"/>
      <c r="D140" s="108"/>
      <c r="E140" s="108"/>
      <c r="F140" s="108"/>
      <c r="G140" s="108"/>
      <c r="H140" s="108"/>
      <c r="I140" s="108"/>
    </row>
    <row r="141" spans="1:10" ht="13.5" customHeight="1" x14ac:dyDescent="0.25">
      <c r="A141" s="109" t="s">
        <v>146</v>
      </c>
      <c r="B141" s="109"/>
      <c r="C141" s="17" t="s">
        <v>147</v>
      </c>
      <c r="D141" s="110" t="s">
        <v>148</v>
      </c>
      <c r="E141" s="110"/>
      <c r="F141" s="17" t="s">
        <v>149</v>
      </c>
      <c r="G141" s="63" t="s">
        <v>150</v>
      </c>
      <c r="H141" s="109" t="s">
        <v>151</v>
      </c>
      <c r="I141" s="109"/>
    </row>
    <row r="142" spans="1:10" ht="13.5" customHeight="1" x14ac:dyDescent="0.25">
      <c r="A142" s="111">
        <f>I98</f>
        <v>3391.4471579847714</v>
      </c>
      <c r="B142" s="111"/>
      <c r="C142" s="24">
        <f>I128</f>
        <v>373.05918737832491</v>
      </c>
      <c r="D142" s="112">
        <f>A142+C142</f>
        <v>3764.5063453630964</v>
      </c>
      <c r="E142" s="112"/>
      <c r="F142" s="17" t="str">
        <f>B132</f>
        <v>PIS</v>
      </c>
      <c r="G142" s="64">
        <v>1.6500000000000001E-2</v>
      </c>
      <c r="H142" s="101">
        <v>6.4999999999999997E-3</v>
      </c>
      <c r="I142" s="101"/>
      <c r="J142" s="34"/>
    </row>
    <row r="143" spans="1:10" ht="13.5" customHeight="1" x14ac:dyDescent="0.25">
      <c r="A143" s="105" t="s">
        <v>152</v>
      </c>
      <c r="B143" s="105"/>
      <c r="C143" s="63">
        <v>1</v>
      </c>
      <c r="D143" s="65">
        <f>G147/1</f>
        <v>0.1125</v>
      </c>
      <c r="E143" s="66">
        <f>C143-D143</f>
        <v>0.88749999999999996</v>
      </c>
      <c r="F143" s="17" t="str">
        <f>B133</f>
        <v>COFINS</v>
      </c>
      <c r="G143" s="64">
        <v>7.5999999999999998E-2</v>
      </c>
      <c r="H143" s="101">
        <v>0.03</v>
      </c>
      <c r="I143" s="101"/>
    </row>
    <row r="144" spans="1:10" ht="13.5" customHeight="1" x14ac:dyDescent="0.25">
      <c r="A144" s="106" t="s">
        <v>153</v>
      </c>
      <c r="B144" s="106"/>
      <c r="C144" s="17">
        <v>1</v>
      </c>
      <c r="D144" s="67">
        <f>H147</f>
        <v>5.6499999999999995E-2</v>
      </c>
      <c r="E144" s="68">
        <f>C144-D144</f>
        <v>0.94350000000000001</v>
      </c>
      <c r="F144" s="17" t="str">
        <f>B134</f>
        <v>ISS</v>
      </c>
      <c r="G144" s="64">
        <f>I11</f>
        <v>0.02</v>
      </c>
      <c r="H144" s="101">
        <f>I11</f>
        <v>0.02</v>
      </c>
      <c r="I144" s="101"/>
    </row>
    <row r="145" spans="1:10" ht="13.5" customHeight="1" x14ac:dyDescent="0.25">
      <c r="A145" s="107" t="s">
        <v>154</v>
      </c>
      <c r="B145" s="107"/>
      <c r="C145" s="17">
        <v>1</v>
      </c>
      <c r="D145" s="69">
        <v>0.09</v>
      </c>
      <c r="E145" s="70">
        <f>C145-D145</f>
        <v>0.91</v>
      </c>
      <c r="F145" s="17" t="s">
        <v>155</v>
      </c>
      <c r="G145" s="64">
        <v>0</v>
      </c>
      <c r="H145" s="101">
        <v>0</v>
      </c>
      <c r="I145" s="101"/>
    </row>
    <row r="146" spans="1:10" ht="13.5" customHeight="1" x14ac:dyDescent="0.25">
      <c r="A146" s="100" t="s">
        <v>156</v>
      </c>
      <c r="B146" s="100" t="s">
        <v>157</v>
      </c>
      <c r="C146" s="100"/>
      <c r="D146" s="100"/>
      <c r="E146" s="100"/>
      <c r="F146" s="2" t="s">
        <v>158</v>
      </c>
      <c r="G146" s="64">
        <v>0</v>
      </c>
      <c r="H146" s="101">
        <v>0</v>
      </c>
      <c r="I146" s="101"/>
    </row>
    <row r="147" spans="1:10" ht="18" customHeight="1" x14ac:dyDescent="0.25">
      <c r="A147" s="100"/>
      <c r="B147" s="100"/>
      <c r="C147" s="100"/>
      <c r="D147" s="100"/>
      <c r="E147" s="100"/>
      <c r="F147" s="6" t="s">
        <v>159</v>
      </c>
      <c r="G147" s="71">
        <f>SUM(G142:G146)</f>
        <v>0.1125</v>
      </c>
      <c r="H147" s="102">
        <f>SUM(H142:I146)</f>
        <v>5.6499999999999995E-2</v>
      </c>
      <c r="I147" s="102"/>
    </row>
    <row r="148" spans="1:10" ht="18" customHeight="1" x14ac:dyDescent="0.25">
      <c r="A148" s="29" t="s">
        <v>160</v>
      </c>
      <c r="B148" s="103" t="s">
        <v>161</v>
      </c>
      <c r="C148" s="103"/>
      <c r="D148" s="103"/>
      <c r="E148" s="103"/>
      <c r="F148" s="103"/>
      <c r="G148" s="103"/>
      <c r="H148" s="103"/>
      <c r="I148" s="103"/>
    </row>
    <row r="149" spans="1:10" ht="4.5" customHeight="1" x14ac:dyDescent="0.25">
      <c r="A149" s="72"/>
      <c r="B149" s="104"/>
      <c r="C149" s="104"/>
      <c r="D149" s="104"/>
      <c r="E149" s="104"/>
      <c r="F149" s="104"/>
      <c r="G149" s="104"/>
      <c r="H149" s="104"/>
      <c r="I149" s="104"/>
    </row>
    <row r="150" spans="1:10" ht="12" customHeight="1" x14ac:dyDescent="0.25">
      <c r="A150" s="96" t="s">
        <v>162</v>
      </c>
      <c r="B150" s="96"/>
      <c r="C150" s="96"/>
      <c r="D150" s="96"/>
      <c r="E150" s="96"/>
      <c r="F150" s="96"/>
      <c r="G150" s="96"/>
      <c r="H150" s="47">
        <f>H137</f>
        <v>0.14070422535211269</v>
      </c>
      <c r="I150" s="48">
        <f>I137</f>
        <v>477.19094518687137</v>
      </c>
    </row>
    <row r="151" spans="1:10" ht="4.5" customHeight="1" x14ac:dyDescent="0.25"/>
    <row r="152" spans="1:10" ht="11.25" customHeight="1" x14ac:dyDescent="0.25">
      <c r="A152" s="99" t="s">
        <v>163</v>
      </c>
      <c r="B152" s="99"/>
      <c r="C152" s="99"/>
      <c r="D152" s="99"/>
      <c r="E152" s="99"/>
      <c r="F152" s="99"/>
      <c r="G152" s="99"/>
      <c r="H152" s="99"/>
      <c r="I152" s="99"/>
    </row>
    <row r="153" spans="1:10" ht="11.25" customHeight="1" x14ac:dyDescent="0.25">
      <c r="A153" s="94" t="s">
        <v>33</v>
      </c>
      <c r="B153" s="94"/>
      <c r="C153" s="94"/>
      <c r="D153" s="94"/>
      <c r="E153" s="94"/>
      <c r="F153" s="94"/>
      <c r="G153" s="94"/>
      <c r="H153" s="94"/>
      <c r="I153" s="94"/>
    </row>
    <row r="154" spans="1:10" ht="15" customHeight="1" x14ac:dyDescent="0.25">
      <c r="A154" s="17">
        <v>1</v>
      </c>
      <c r="B154" s="95" t="s">
        <v>164</v>
      </c>
      <c r="C154" s="95"/>
      <c r="D154" s="95"/>
      <c r="E154" s="95"/>
      <c r="F154" s="95"/>
      <c r="G154" s="95"/>
      <c r="H154" s="23">
        <f>I154/$G$171</f>
        <v>0.39968230816785871</v>
      </c>
      <c r="I154" s="73">
        <f>I40</f>
        <v>1695.3313636363637</v>
      </c>
    </row>
    <row r="155" spans="1:10" ht="15" customHeight="1" x14ac:dyDescent="0.25">
      <c r="A155" s="17">
        <v>2</v>
      </c>
      <c r="B155" s="95" t="s">
        <v>165</v>
      </c>
      <c r="C155" s="95"/>
      <c r="D155" s="95"/>
      <c r="E155" s="95"/>
      <c r="F155" s="95"/>
      <c r="G155" s="95"/>
      <c r="H155" s="23">
        <f>I155/$G$171</f>
        <v>0.30038404607208685</v>
      </c>
      <c r="I155" s="73">
        <f>I51+I63+I70+I74</f>
        <v>1274.1381943484075</v>
      </c>
    </row>
    <row r="156" spans="1:10" ht="15" customHeight="1" x14ac:dyDescent="0.25">
      <c r="A156" s="17">
        <v>3</v>
      </c>
      <c r="B156" s="95" t="s">
        <v>166</v>
      </c>
      <c r="C156" s="95"/>
      <c r="D156" s="95"/>
      <c r="E156" s="95"/>
      <c r="F156" s="95"/>
      <c r="G156" s="95"/>
      <c r="H156" s="23">
        <f>I156/$G$171</f>
        <v>9.9483195309603881E-2</v>
      </c>
      <c r="I156" s="73">
        <f>I84</f>
        <v>421.97760000000005</v>
      </c>
    </row>
    <row r="157" spans="1:10" s="28" customFormat="1" ht="15" customHeight="1" x14ac:dyDescent="0.25">
      <c r="A157" s="96" t="s">
        <v>167</v>
      </c>
      <c r="B157" s="96"/>
      <c r="C157" s="96"/>
      <c r="D157" s="96"/>
      <c r="E157" s="96"/>
      <c r="F157" s="96"/>
      <c r="G157" s="96"/>
      <c r="H157" s="47">
        <f>H154+H155+H156</f>
        <v>0.79954954954954949</v>
      </c>
      <c r="I157" s="48">
        <f>SUM(I154:I156)</f>
        <v>3391.4471579847714</v>
      </c>
      <c r="J157" s="35"/>
    </row>
    <row r="158" spans="1:10" ht="4.5" customHeight="1" x14ac:dyDescent="0.25"/>
    <row r="159" spans="1:10" ht="11.25" customHeight="1" x14ac:dyDescent="0.25">
      <c r="A159" s="94" t="s">
        <v>106</v>
      </c>
      <c r="B159" s="94"/>
      <c r="C159" s="94"/>
      <c r="D159" s="94"/>
      <c r="E159" s="94"/>
      <c r="F159" s="94"/>
      <c r="G159" s="94"/>
      <c r="H159" s="94"/>
      <c r="I159" s="94"/>
    </row>
    <row r="160" spans="1:10" ht="15" customHeight="1" x14ac:dyDescent="0.25">
      <c r="A160" s="17">
        <v>1</v>
      </c>
      <c r="B160" s="95" t="s">
        <v>168</v>
      </c>
      <c r="C160" s="95"/>
      <c r="D160" s="95"/>
      <c r="E160" s="95"/>
      <c r="F160" s="95"/>
      <c r="G160" s="95"/>
      <c r="H160" s="23">
        <f>I160/$G$171</f>
        <v>0</v>
      </c>
      <c r="I160" s="24">
        <f>I108</f>
        <v>0</v>
      </c>
    </row>
    <row r="161" spans="1:11" ht="15" customHeight="1" x14ac:dyDescent="0.25">
      <c r="A161" s="17">
        <v>2</v>
      </c>
      <c r="B161" s="95" t="s">
        <v>169</v>
      </c>
      <c r="C161" s="95"/>
      <c r="D161" s="95"/>
      <c r="E161" s="95"/>
      <c r="F161" s="95"/>
      <c r="G161" s="95"/>
      <c r="H161" s="23">
        <f>I161/$G$171</f>
        <v>4.7972972972972976E-2</v>
      </c>
      <c r="I161" s="24">
        <f>I118</f>
        <v>203.48682947908631</v>
      </c>
    </row>
    <row r="162" spans="1:11" ht="15" customHeight="1" x14ac:dyDescent="0.25">
      <c r="A162" s="17">
        <v>3</v>
      </c>
      <c r="B162" s="95" t="s">
        <v>170</v>
      </c>
      <c r="C162" s="95"/>
      <c r="D162" s="95"/>
      <c r="E162" s="95"/>
      <c r="F162" s="95"/>
      <c r="G162" s="95"/>
      <c r="H162" s="23">
        <f>I162/$G$171</f>
        <v>3.9977477477477479E-2</v>
      </c>
      <c r="I162" s="24">
        <f>I122</f>
        <v>169.5723578992386</v>
      </c>
    </row>
    <row r="163" spans="1:11" ht="15" customHeight="1" x14ac:dyDescent="0.25">
      <c r="A163" s="96" t="s">
        <v>171</v>
      </c>
      <c r="B163" s="96"/>
      <c r="C163" s="96"/>
      <c r="D163" s="96"/>
      <c r="E163" s="96"/>
      <c r="F163" s="96"/>
      <c r="G163" s="96"/>
      <c r="H163" s="47">
        <f>H160+H161+H162</f>
        <v>8.7950450450450454E-2</v>
      </c>
      <c r="I163" s="48">
        <f>I160+I161+I162</f>
        <v>373.05918737832491</v>
      </c>
    </row>
    <row r="164" spans="1:11" ht="4.5" customHeight="1" x14ac:dyDescent="0.25"/>
    <row r="165" spans="1:11" ht="11.25" customHeight="1" x14ac:dyDescent="0.25">
      <c r="A165" s="94" t="s">
        <v>134</v>
      </c>
      <c r="B165" s="94"/>
      <c r="C165" s="94"/>
      <c r="D165" s="94"/>
      <c r="E165" s="94"/>
      <c r="F165" s="94"/>
      <c r="G165" s="94"/>
      <c r="H165" s="94"/>
      <c r="I165" s="94"/>
    </row>
    <row r="166" spans="1:11" ht="15" customHeight="1" x14ac:dyDescent="0.25">
      <c r="A166" s="17">
        <v>1</v>
      </c>
      <c r="B166" s="95" t="s">
        <v>172</v>
      </c>
      <c r="C166" s="95"/>
      <c r="D166" s="95"/>
      <c r="E166" s="95"/>
      <c r="F166" s="95"/>
      <c r="G166" s="95"/>
      <c r="H166" s="23">
        <f>I166/$G$171</f>
        <v>0.1125</v>
      </c>
      <c r="I166" s="24">
        <f>I137</f>
        <v>477.19094518687137</v>
      </c>
    </row>
    <row r="167" spans="1:11" ht="15" customHeight="1" x14ac:dyDescent="0.25">
      <c r="A167" s="96" t="s">
        <v>173</v>
      </c>
      <c r="B167" s="96"/>
      <c r="C167" s="96"/>
      <c r="D167" s="96"/>
      <c r="E167" s="96"/>
      <c r="F167" s="96"/>
      <c r="G167" s="96"/>
      <c r="H167" s="47">
        <f>H166</f>
        <v>0.1125</v>
      </c>
      <c r="I167" s="48">
        <f>I137</f>
        <v>477.19094518687137</v>
      </c>
      <c r="K167" s="41"/>
    </row>
    <row r="168" spans="1:11" ht="4.5" customHeight="1" x14ac:dyDescent="0.25"/>
    <row r="169" spans="1:11" ht="11.25" customHeight="1" x14ac:dyDescent="0.25">
      <c r="A169" s="97" t="s">
        <v>163</v>
      </c>
      <c r="B169" s="97"/>
      <c r="C169" s="97"/>
      <c r="D169" s="97"/>
      <c r="E169" s="97"/>
      <c r="F169" s="97"/>
      <c r="G169" s="97"/>
      <c r="H169" s="97"/>
      <c r="I169" s="97"/>
    </row>
    <row r="170" spans="1:11" ht="45" customHeight="1" x14ac:dyDescent="0.25">
      <c r="A170" s="98" t="s">
        <v>174</v>
      </c>
      <c r="B170" s="98"/>
      <c r="C170" s="98"/>
      <c r="D170" s="98"/>
      <c r="E170" s="98"/>
      <c r="F170" s="98"/>
      <c r="G170" s="74" t="s">
        <v>175</v>
      </c>
      <c r="H170" s="74" t="s">
        <v>176</v>
      </c>
      <c r="I170" s="74" t="s">
        <v>177</v>
      </c>
    </row>
    <row r="171" spans="1:11" ht="11.25" customHeight="1" x14ac:dyDescent="0.25">
      <c r="A171" s="92" t="str">
        <f>D5</f>
        <v>Administrativo Plantão (assistente administrativo)</v>
      </c>
      <c r="B171" s="92"/>
      <c r="C171" s="92"/>
      <c r="D171" s="92"/>
      <c r="E171" s="92"/>
      <c r="F171" s="92"/>
      <c r="G171" s="75">
        <f>I157+I163+I167</f>
        <v>4241.6972905499679</v>
      </c>
      <c r="H171" s="74">
        <f>IF(D6="12x36",2,1)</f>
        <v>1</v>
      </c>
      <c r="I171" s="75">
        <f>G171*H171</f>
        <v>4241.6972905499679</v>
      </c>
    </row>
    <row r="172" spans="1:11" x14ac:dyDescent="0.25">
      <c r="A172" s="92"/>
      <c r="B172" s="92"/>
      <c r="C172" s="92"/>
      <c r="D172" s="92"/>
      <c r="E172" s="92"/>
      <c r="F172" s="92"/>
      <c r="G172" s="74"/>
      <c r="H172" s="74"/>
      <c r="I172" s="75"/>
    </row>
    <row r="173" spans="1:11" s="28" customFormat="1" ht="12" customHeight="1" x14ac:dyDescent="0.25">
      <c r="A173" s="93" t="s">
        <v>178</v>
      </c>
      <c r="B173" s="93"/>
      <c r="C173" s="93"/>
      <c r="D173" s="93"/>
      <c r="E173" s="93"/>
      <c r="F173" s="93"/>
      <c r="G173" s="93"/>
      <c r="H173" s="93"/>
      <c r="I173" s="76">
        <f>I171</f>
        <v>4241.6972905499679</v>
      </c>
      <c r="J173" s="35"/>
    </row>
  </sheetData>
  <mergeCells count="171"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A23:F23"/>
    <mergeCell ref="A24:F25"/>
    <mergeCell ref="A26:F26"/>
    <mergeCell ref="A27:F27"/>
    <mergeCell ref="A29:I29"/>
    <mergeCell ref="B30:G30"/>
    <mergeCell ref="A15:F17"/>
    <mergeCell ref="G15:G17"/>
    <mergeCell ref="A18:F20"/>
    <mergeCell ref="G18:G20"/>
    <mergeCell ref="A21:F21"/>
    <mergeCell ref="A22:F22"/>
    <mergeCell ref="B37:G37"/>
    <mergeCell ref="B38:G38"/>
    <mergeCell ref="B39:G39"/>
    <mergeCell ref="A40:G40"/>
    <mergeCell ref="B42:G42"/>
    <mergeCell ref="B43:G43"/>
    <mergeCell ref="B31:G31"/>
    <mergeCell ref="B32:G32"/>
    <mergeCell ref="B33:G33"/>
    <mergeCell ref="B34:G34"/>
    <mergeCell ref="B35:G35"/>
    <mergeCell ref="B36:G36"/>
    <mergeCell ref="B50:G50"/>
    <mergeCell ref="A51:G51"/>
    <mergeCell ref="A52:I52"/>
    <mergeCell ref="A53:I53"/>
    <mergeCell ref="B54:G54"/>
    <mergeCell ref="B55:G55"/>
    <mergeCell ref="B44:G44"/>
    <mergeCell ref="B45:G45"/>
    <mergeCell ref="B46:G46"/>
    <mergeCell ref="B47:G47"/>
    <mergeCell ref="B48:G48"/>
    <mergeCell ref="B49:G49"/>
    <mergeCell ref="B62:G62"/>
    <mergeCell ref="A63:G63"/>
    <mergeCell ref="B64:I64"/>
    <mergeCell ref="B65:I65"/>
    <mergeCell ref="B66:G66"/>
    <mergeCell ref="B67:G67"/>
    <mergeCell ref="B56:G56"/>
    <mergeCell ref="B57:G57"/>
    <mergeCell ref="B58:G58"/>
    <mergeCell ref="B59:G59"/>
    <mergeCell ref="B60:G60"/>
    <mergeCell ref="B61:G61"/>
    <mergeCell ref="A76:G76"/>
    <mergeCell ref="B78:G78"/>
    <mergeCell ref="B79:G79"/>
    <mergeCell ref="B80:G80"/>
    <mergeCell ref="B81:G81"/>
    <mergeCell ref="B82:G82"/>
    <mergeCell ref="B68:G68"/>
    <mergeCell ref="B69:G69"/>
    <mergeCell ref="A70:G70"/>
    <mergeCell ref="B72:G72"/>
    <mergeCell ref="B73:G73"/>
    <mergeCell ref="A74:G74"/>
    <mergeCell ref="A90:I90"/>
    <mergeCell ref="A91:B91"/>
    <mergeCell ref="A92:B92"/>
    <mergeCell ref="A94:I94"/>
    <mergeCell ref="A95:B95"/>
    <mergeCell ref="A96:B96"/>
    <mergeCell ref="B83:G83"/>
    <mergeCell ref="A84:G84"/>
    <mergeCell ref="B85:G85"/>
    <mergeCell ref="A86:I86"/>
    <mergeCell ref="A87:B87"/>
    <mergeCell ref="A88:B88"/>
    <mergeCell ref="B105:G105"/>
    <mergeCell ref="B106:G106"/>
    <mergeCell ref="B107:G107"/>
    <mergeCell ref="A108:G108"/>
    <mergeCell ref="B109:I109"/>
    <mergeCell ref="A111:E111"/>
    <mergeCell ref="A98:G98"/>
    <mergeCell ref="A100:I100"/>
    <mergeCell ref="B101:G101"/>
    <mergeCell ref="B102:G102"/>
    <mergeCell ref="B103:G103"/>
    <mergeCell ref="B104:G104"/>
    <mergeCell ref="A118:G118"/>
    <mergeCell ref="B120:G120"/>
    <mergeCell ref="B121:G121"/>
    <mergeCell ref="A122:G122"/>
    <mergeCell ref="A124:E124"/>
    <mergeCell ref="A125:B125"/>
    <mergeCell ref="A112:B112"/>
    <mergeCell ref="A113:B113"/>
    <mergeCell ref="B114:I114"/>
    <mergeCell ref="B115:G115"/>
    <mergeCell ref="B116:G116"/>
    <mergeCell ref="B117:G117"/>
    <mergeCell ref="B134:G134"/>
    <mergeCell ref="B135:G135"/>
    <mergeCell ref="B136:G136"/>
    <mergeCell ref="A137:G137"/>
    <mergeCell ref="B138:I138"/>
    <mergeCell ref="B139:I139"/>
    <mergeCell ref="A126:B126"/>
    <mergeCell ref="A128:G128"/>
    <mergeCell ref="A130:I130"/>
    <mergeCell ref="B131:G131"/>
    <mergeCell ref="B132:G132"/>
    <mergeCell ref="B133:G133"/>
    <mergeCell ref="A143:B143"/>
    <mergeCell ref="H143:I143"/>
    <mergeCell ref="A144:B144"/>
    <mergeCell ref="H144:I144"/>
    <mergeCell ref="A145:B145"/>
    <mergeCell ref="H145:I145"/>
    <mergeCell ref="A140:I140"/>
    <mergeCell ref="A141:B141"/>
    <mergeCell ref="D141:E141"/>
    <mergeCell ref="H141:I141"/>
    <mergeCell ref="A142:B142"/>
    <mergeCell ref="D142:E142"/>
    <mergeCell ref="H142:I142"/>
    <mergeCell ref="A150:G150"/>
    <mergeCell ref="A152:I152"/>
    <mergeCell ref="A153:I153"/>
    <mergeCell ref="B154:G154"/>
    <mergeCell ref="B155:G155"/>
    <mergeCell ref="B156:G156"/>
    <mergeCell ref="A146:A147"/>
    <mergeCell ref="B146:E147"/>
    <mergeCell ref="H146:I146"/>
    <mergeCell ref="H147:I147"/>
    <mergeCell ref="B148:I148"/>
    <mergeCell ref="B149:I149"/>
    <mergeCell ref="A172:F172"/>
    <mergeCell ref="A173:H173"/>
    <mergeCell ref="A165:I165"/>
    <mergeCell ref="B166:G166"/>
    <mergeCell ref="A167:G167"/>
    <mergeCell ref="A169:I169"/>
    <mergeCell ref="A170:F170"/>
    <mergeCell ref="A171:F171"/>
    <mergeCell ref="A157:G157"/>
    <mergeCell ref="A159:I159"/>
    <mergeCell ref="B160:G160"/>
    <mergeCell ref="B161:G161"/>
    <mergeCell ref="B162:G162"/>
    <mergeCell ref="A163:G163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L173"/>
  <sheetViews>
    <sheetView view="pageBreakPreview" zoomScale="145" zoomScaleNormal="130" zoomScaleSheetLayoutView="145" zoomScalePageLayoutView="130" workbookViewId="0">
      <selection activeCell="D7" sqref="D7:F7"/>
    </sheetView>
  </sheetViews>
  <sheetFormatPr defaultColWidth="9.140625" defaultRowHeight="11.25" x14ac:dyDescent="0.25"/>
  <cols>
    <col min="1" max="1" width="2.85546875" style="7" customWidth="1"/>
    <col min="2" max="4" width="11.28515625" style="7" customWidth="1"/>
    <col min="5" max="5" width="12.140625" style="7" customWidth="1"/>
    <col min="6" max="6" width="11.28515625" style="7" customWidth="1"/>
    <col min="7" max="7" width="18.85546875" style="7" customWidth="1"/>
    <col min="8" max="8" width="9.28515625" style="7" customWidth="1"/>
    <col min="9" max="9" width="11.7109375" style="7" customWidth="1"/>
    <col min="10" max="10" width="11.140625" style="8" customWidth="1"/>
    <col min="11" max="11" width="10" style="7" customWidth="1"/>
    <col min="12" max="12" width="9.140625" style="7"/>
    <col min="13" max="15" width="22.28515625" style="7" customWidth="1"/>
    <col min="16" max="16384" width="9.140625" style="7"/>
  </cols>
  <sheetData>
    <row r="1" spans="1:11" ht="27.75" customHeight="1" x14ac:dyDescent="0.25">
      <c r="A1" s="134" t="s">
        <v>0</v>
      </c>
      <c r="B1" s="134"/>
      <c r="C1" s="134"/>
      <c r="D1" s="134"/>
      <c r="E1" s="134"/>
      <c r="F1" s="134"/>
      <c r="G1" s="134"/>
      <c r="H1" s="134"/>
      <c r="I1" s="134"/>
      <c r="K1" s="9"/>
    </row>
    <row r="2" spans="1:11" ht="22.5" customHeight="1" x14ac:dyDescent="0.25">
      <c r="A2" s="134" t="s">
        <v>1</v>
      </c>
      <c r="B2" s="134"/>
      <c r="C2" s="135" t="s">
        <v>209</v>
      </c>
      <c r="D2" s="135"/>
      <c r="E2" s="136" t="s">
        <v>2</v>
      </c>
      <c r="F2" s="136"/>
      <c r="G2" s="136"/>
      <c r="H2" s="136"/>
      <c r="I2" s="136"/>
    </row>
    <row r="3" spans="1:11" ht="11.25" customHeight="1" x14ac:dyDescent="0.25">
      <c r="A3" s="134" t="s">
        <v>3</v>
      </c>
      <c r="B3" s="134"/>
      <c r="C3" s="10"/>
      <c r="D3" s="11"/>
      <c r="E3" s="12" t="s">
        <v>4</v>
      </c>
      <c r="F3" s="10"/>
      <c r="G3" s="11"/>
      <c r="H3" s="11"/>
      <c r="I3" s="11"/>
    </row>
    <row r="4" spans="1:11" ht="4.5" customHeight="1" x14ac:dyDescent="0.25"/>
    <row r="5" spans="1:11" ht="18.75" customHeight="1" x14ac:dyDescent="0.25">
      <c r="A5" s="120" t="s">
        <v>5</v>
      </c>
      <c r="B5" s="120"/>
      <c r="C5" s="120"/>
      <c r="D5" s="137" t="s">
        <v>231</v>
      </c>
      <c r="E5" s="137"/>
      <c r="F5" s="137"/>
      <c r="G5" s="138" t="str">
        <f>IF(D6="12x36","Regime de trabalho:","Quantidade de HORAS/MÊS")</f>
        <v>Quantidade de HORAS/MÊS</v>
      </c>
      <c r="H5" s="138"/>
      <c r="I5" s="139">
        <f>IF(D6="12x36",D6,5*D6)</f>
        <v>200</v>
      </c>
    </row>
    <row r="6" spans="1:11" ht="18.75" customHeight="1" x14ac:dyDescent="0.25">
      <c r="A6" s="120" t="str">
        <f>IF(D6="12x36","Regime de trabalho:","Regime de trabalho (horas semanais):")</f>
        <v>Regime de trabalho (horas semanais):</v>
      </c>
      <c r="B6" s="120"/>
      <c r="C6" s="120"/>
      <c r="D6" s="120">
        <v>40</v>
      </c>
      <c r="E6" s="120"/>
      <c r="F6" s="120"/>
      <c r="G6" s="138"/>
      <c r="H6" s="138"/>
      <c r="I6" s="139"/>
    </row>
    <row r="7" spans="1:11" ht="22.5" customHeight="1" x14ac:dyDescent="0.25">
      <c r="A7" s="120" t="s">
        <v>6</v>
      </c>
      <c r="B7" s="120"/>
      <c r="C7" s="120"/>
      <c r="D7" s="95" t="s">
        <v>226</v>
      </c>
      <c r="E7" s="95"/>
      <c r="F7" s="95"/>
      <c r="G7" s="131" t="s">
        <v>7</v>
      </c>
      <c r="H7" s="131"/>
      <c r="I7" s="133">
        <v>0.2</v>
      </c>
    </row>
    <row r="8" spans="1:11" ht="22.5" customHeight="1" x14ac:dyDescent="0.25">
      <c r="A8" s="120" t="s">
        <v>8</v>
      </c>
      <c r="B8" s="120"/>
      <c r="C8" s="120"/>
      <c r="D8" s="95" t="s">
        <v>226</v>
      </c>
      <c r="E8" s="95"/>
      <c r="F8" s="95"/>
      <c r="G8" s="131"/>
      <c r="H8" s="131"/>
      <c r="I8" s="133"/>
    </row>
    <row r="9" spans="1:11" ht="24.75" customHeight="1" x14ac:dyDescent="0.25">
      <c r="A9" s="120" t="s">
        <v>9</v>
      </c>
      <c r="B9" s="120"/>
      <c r="C9" s="120"/>
      <c r="D9" s="120" t="s">
        <v>211</v>
      </c>
      <c r="E9" s="120"/>
      <c r="F9" s="120"/>
      <c r="G9" s="131" t="s">
        <v>10</v>
      </c>
      <c r="H9" s="131"/>
      <c r="I9" s="3" t="s">
        <v>11</v>
      </c>
    </row>
    <row r="10" spans="1:11" ht="32.25" customHeight="1" x14ac:dyDescent="0.25">
      <c r="A10" s="132" t="s">
        <v>12</v>
      </c>
      <c r="B10" s="132"/>
      <c r="C10" s="132"/>
      <c r="D10" s="132"/>
      <c r="E10" s="132"/>
      <c r="F10" s="132"/>
      <c r="G10" s="4" t="s">
        <v>13</v>
      </c>
      <c r="H10" s="1">
        <v>220</v>
      </c>
      <c r="I10" s="13">
        <v>2013.31</v>
      </c>
    </row>
    <row r="11" spans="1:11" ht="11.25" customHeight="1" x14ac:dyDescent="0.25">
      <c r="A11" s="110" t="s">
        <v>14</v>
      </c>
      <c r="B11" s="110"/>
      <c r="C11" s="110"/>
      <c r="D11" s="110"/>
      <c r="E11" s="110"/>
      <c r="F11" s="110"/>
      <c r="G11" s="1" t="str">
        <f>D9</f>
        <v>Araricá/RS</v>
      </c>
      <c r="H11" s="1" t="s">
        <v>15</v>
      </c>
      <c r="I11" s="14">
        <v>0.02</v>
      </c>
    </row>
    <row r="12" spans="1:11" ht="15" customHeight="1" x14ac:dyDescent="0.25">
      <c r="A12" s="110" t="s">
        <v>16</v>
      </c>
      <c r="B12" s="110"/>
      <c r="C12" s="110"/>
      <c r="D12" s="110"/>
      <c r="E12" s="110"/>
      <c r="F12" s="110"/>
      <c r="G12" s="129" t="s">
        <v>17</v>
      </c>
      <c r="H12" s="1" t="s">
        <v>18</v>
      </c>
      <c r="I12" s="13">
        <v>0</v>
      </c>
    </row>
    <row r="13" spans="1:11" x14ac:dyDescent="0.25">
      <c r="A13" s="110"/>
      <c r="B13" s="110"/>
      <c r="C13" s="110"/>
      <c r="D13" s="110"/>
      <c r="E13" s="110"/>
      <c r="F13" s="110"/>
      <c r="G13" s="129"/>
      <c r="H13" s="1" t="s">
        <v>19</v>
      </c>
      <c r="I13" s="15">
        <v>22</v>
      </c>
    </row>
    <row r="14" spans="1:11" x14ac:dyDescent="0.25">
      <c r="A14" s="110"/>
      <c r="B14" s="110"/>
      <c r="C14" s="110"/>
      <c r="D14" s="110"/>
      <c r="E14" s="110"/>
      <c r="F14" s="110"/>
      <c r="G14" s="129"/>
      <c r="H14" s="1" t="s">
        <v>20</v>
      </c>
      <c r="I14" s="3">
        <v>0</v>
      </c>
    </row>
    <row r="15" spans="1:11" ht="11.25" customHeight="1" x14ac:dyDescent="0.25">
      <c r="A15" s="110" t="s">
        <v>21</v>
      </c>
      <c r="B15" s="110"/>
      <c r="C15" s="110"/>
      <c r="D15" s="110"/>
      <c r="E15" s="110"/>
      <c r="F15" s="110"/>
      <c r="G15" s="129" t="s">
        <v>17</v>
      </c>
      <c r="H15" s="1" t="s">
        <v>18</v>
      </c>
      <c r="I15" s="13">
        <v>23.68</v>
      </c>
    </row>
    <row r="16" spans="1:11" ht="11.25" customHeight="1" x14ac:dyDescent="0.25">
      <c r="A16" s="110"/>
      <c r="B16" s="110"/>
      <c r="C16" s="110"/>
      <c r="D16" s="110"/>
      <c r="E16" s="110"/>
      <c r="F16" s="110"/>
      <c r="G16" s="129"/>
      <c r="H16" s="1" t="s">
        <v>19</v>
      </c>
      <c r="I16" s="15">
        <v>22</v>
      </c>
    </row>
    <row r="17" spans="1:9" x14ac:dyDescent="0.25">
      <c r="A17" s="110"/>
      <c r="B17" s="110"/>
      <c r="C17" s="110"/>
      <c r="D17" s="110"/>
      <c r="E17" s="110"/>
      <c r="F17" s="110"/>
      <c r="G17" s="129"/>
      <c r="H17" s="1" t="s">
        <v>20</v>
      </c>
      <c r="I17" s="3">
        <v>0.19</v>
      </c>
    </row>
    <row r="18" spans="1:9" ht="11.25" customHeight="1" x14ac:dyDescent="0.25">
      <c r="A18" s="110" t="s">
        <v>223</v>
      </c>
      <c r="B18" s="110"/>
      <c r="C18" s="110"/>
      <c r="D18" s="110"/>
      <c r="E18" s="110"/>
      <c r="F18" s="110"/>
      <c r="G18" s="129" t="s">
        <v>17</v>
      </c>
      <c r="H18" s="1" t="s">
        <v>18</v>
      </c>
      <c r="I18" s="13">
        <v>0</v>
      </c>
    </row>
    <row r="19" spans="1:9" x14ac:dyDescent="0.25">
      <c r="A19" s="110"/>
      <c r="B19" s="110"/>
      <c r="C19" s="110"/>
      <c r="D19" s="110"/>
      <c r="E19" s="110"/>
      <c r="F19" s="110"/>
      <c r="G19" s="129"/>
      <c r="H19" s="1" t="s">
        <v>191</v>
      </c>
      <c r="I19" s="15">
        <v>1</v>
      </c>
    </row>
    <row r="20" spans="1:9" x14ac:dyDescent="0.25">
      <c r="A20" s="110"/>
      <c r="B20" s="110"/>
      <c r="C20" s="110"/>
      <c r="D20" s="110"/>
      <c r="E20" s="110"/>
      <c r="F20" s="110"/>
      <c r="G20" s="129"/>
      <c r="H20" s="1" t="s">
        <v>20</v>
      </c>
      <c r="I20" s="3">
        <v>0</v>
      </c>
    </row>
    <row r="21" spans="1:9" ht="36" customHeight="1" x14ac:dyDescent="0.25">
      <c r="A21" s="130" t="s">
        <v>186</v>
      </c>
      <c r="B21" s="130"/>
      <c r="C21" s="130"/>
      <c r="D21" s="130"/>
      <c r="E21" s="130"/>
      <c r="F21" s="130"/>
      <c r="G21" s="5" t="s">
        <v>17</v>
      </c>
      <c r="H21" s="5" t="s">
        <v>23</v>
      </c>
      <c r="I21" s="16"/>
    </row>
    <row r="22" spans="1:9" ht="22.5" customHeight="1" x14ac:dyDescent="0.25">
      <c r="A22" s="109" t="s">
        <v>213</v>
      </c>
      <c r="B22" s="109"/>
      <c r="C22" s="109"/>
      <c r="D22" s="109"/>
      <c r="E22" s="109"/>
      <c r="F22" s="109"/>
      <c r="G22" s="5"/>
      <c r="H22" s="5" t="s">
        <v>25</v>
      </c>
      <c r="I22" s="18" t="s">
        <v>11</v>
      </c>
    </row>
    <row r="23" spans="1:9" ht="34.5" customHeight="1" x14ac:dyDescent="0.25">
      <c r="A23" s="109" t="s">
        <v>26</v>
      </c>
      <c r="B23" s="109"/>
      <c r="C23" s="109"/>
      <c r="D23" s="109"/>
      <c r="E23" s="109"/>
      <c r="F23" s="109"/>
      <c r="G23" s="1" t="s">
        <v>215</v>
      </c>
      <c r="H23" s="1" t="s">
        <v>27</v>
      </c>
      <c r="I23" s="13">
        <v>1613.1</v>
      </c>
    </row>
    <row r="24" spans="1:9" ht="15" customHeight="1" x14ac:dyDescent="0.25">
      <c r="A24" s="109" t="s">
        <v>28</v>
      </c>
      <c r="B24" s="109"/>
      <c r="C24" s="109"/>
      <c r="D24" s="109"/>
      <c r="E24" s="109"/>
      <c r="F24" s="109"/>
      <c r="G24" s="5"/>
      <c r="H24" s="19" t="s">
        <v>29</v>
      </c>
      <c r="I24" s="20" t="s">
        <v>11</v>
      </c>
    </row>
    <row r="25" spans="1:9" ht="15" customHeight="1" x14ac:dyDescent="0.25">
      <c r="A25" s="109"/>
      <c r="B25" s="109"/>
      <c r="C25" s="109"/>
      <c r="D25" s="109"/>
      <c r="E25" s="109"/>
      <c r="F25" s="109"/>
      <c r="G25" s="5"/>
      <c r="H25" s="21" t="s">
        <v>30</v>
      </c>
      <c r="I25" s="3" t="s">
        <v>11</v>
      </c>
    </row>
    <row r="26" spans="1:9" ht="26.25" customHeight="1" x14ac:dyDescent="0.25">
      <c r="A26" s="109" t="s">
        <v>31</v>
      </c>
      <c r="B26" s="109"/>
      <c r="C26" s="109"/>
      <c r="D26" s="109"/>
      <c r="E26" s="109"/>
      <c r="F26" s="109"/>
      <c r="G26" s="5"/>
      <c r="H26" s="1" t="s">
        <v>29</v>
      </c>
      <c r="I26" s="20" t="s">
        <v>11</v>
      </c>
    </row>
    <row r="27" spans="1:9" ht="35.25" customHeight="1" x14ac:dyDescent="0.25">
      <c r="A27" s="109" t="s">
        <v>32</v>
      </c>
      <c r="B27" s="109"/>
      <c r="C27" s="109"/>
      <c r="D27" s="109"/>
      <c r="E27" s="109"/>
      <c r="F27" s="109"/>
      <c r="G27" s="1"/>
      <c r="H27" s="4" t="s">
        <v>25</v>
      </c>
      <c r="I27" s="3">
        <v>0.1</v>
      </c>
    </row>
    <row r="28" spans="1:9" ht="4.5" customHeight="1" x14ac:dyDescent="0.25"/>
    <row r="29" spans="1:9" ht="17.25" customHeight="1" x14ac:dyDescent="0.25">
      <c r="A29" s="94" t="s">
        <v>33</v>
      </c>
      <c r="B29" s="94"/>
      <c r="C29" s="94"/>
      <c r="D29" s="94"/>
      <c r="E29" s="94"/>
      <c r="F29" s="94"/>
      <c r="G29" s="94"/>
      <c r="H29" s="94"/>
      <c r="I29" s="94"/>
    </row>
    <row r="30" spans="1:9" ht="33.75" customHeight="1" x14ac:dyDescent="0.25">
      <c r="A30" s="22" t="s">
        <v>34</v>
      </c>
      <c r="B30" s="116" t="s">
        <v>35</v>
      </c>
      <c r="C30" s="116"/>
      <c r="D30" s="116"/>
      <c r="E30" s="116"/>
      <c r="F30" s="116"/>
      <c r="G30" s="116"/>
      <c r="H30" s="22" t="s">
        <v>36</v>
      </c>
      <c r="I30" s="22" t="s">
        <v>37</v>
      </c>
    </row>
    <row r="31" spans="1:9" ht="15" customHeight="1" x14ac:dyDescent="0.25">
      <c r="A31" s="17">
        <v>1</v>
      </c>
      <c r="B31" s="95" t="s">
        <v>38</v>
      </c>
      <c r="C31" s="95"/>
      <c r="D31" s="95"/>
      <c r="E31" s="95"/>
      <c r="F31" s="95"/>
      <c r="G31" s="95"/>
      <c r="H31" s="23">
        <f t="shared" ref="H31:H39" si="0">I31/$I$40</f>
        <v>0.85014644082912194</v>
      </c>
      <c r="I31" s="24">
        <f>IF(D6="12x36",I10,I10/H10*I5)</f>
        <v>1830.2818181818182</v>
      </c>
    </row>
    <row r="32" spans="1:9" ht="15" customHeight="1" x14ac:dyDescent="0.25">
      <c r="A32" s="17">
        <f t="shared" ref="A32:A39" si="1">A31+1</f>
        <v>2</v>
      </c>
      <c r="B32" s="95" t="s">
        <v>39</v>
      </c>
      <c r="C32" s="95"/>
      <c r="D32" s="95"/>
      <c r="E32" s="95"/>
      <c r="F32" s="95"/>
      <c r="G32" s="95"/>
      <c r="H32" s="23">
        <f t="shared" si="0"/>
        <v>0</v>
      </c>
      <c r="I32" s="24">
        <f>IF(I9=30%,I31*I9,0)</f>
        <v>0</v>
      </c>
    </row>
    <row r="33" spans="1:10" ht="15" customHeight="1" x14ac:dyDescent="0.25">
      <c r="A33" s="17">
        <f t="shared" si="1"/>
        <v>3</v>
      </c>
      <c r="B33" s="95" t="s">
        <v>40</v>
      </c>
      <c r="C33" s="95"/>
      <c r="D33" s="95"/>
      <c r="E33" s="95"/>
      <c r="F33" s="95"/>
      <c r="G33" s="95"/>
      <c r="H33" s="23">
        <f t="shared" si="0"/>
        <v>0</v>
      </c>
      <c r="I33" s="24">
        <f>IF(I7=10%,I23*I7,0)</f>
        <v>0</v>
      </c>
    </row>
    <row r="34" spans="1:10" ht="15" customHeight="1" x14ac:dyDescent="0.25">
      <c r="A34" s="17">
        <f t="shared" si="1"/>
        <v>4</v>
      </c>
      <c r="B34" s="95" t="s">
        <v>41</v>
      </c>
      <c r="C34" s="95"/>
      <c r="D34" s="95"/>
      <c r="E34" s="95"/>
      <c r="F34" s="95"/>
      <c r="G34" s="95"/>
      <c r="H34" s="23">
        <f t="shared" si="0"/>
        <v>0.14985355917087803</v>
      </c>
      <c r="I34" s="24">
        <f>IF(I7=20%,I23*I7,0)</f>
        <v>322.62</v>
      </c>
    </row>
    <row r="35" spans="1:10" ht="15" customHeight="1" x14ac:dyDescent="0.25">
      <c r="A35" s="17">
        <f t="shared" si="1"/>
        <v>5</v>
      </c>
      <c r="B35" s="95" t="s">
        <v>42</v>
      </c>
      <c r="C35" s="95"/>
      <c r="D35" s="95"/>
      <c r="E35" s="95"/>
      <c r="F35" s="95"/>
      <c r="G35" s="95"/>
      <c r="H35" s="23">
        <f t="shared" si="0"/>
        <v>0</v>
      </c>
      <c r="I35" s="24">
        <f>IF(I7=40%,I23*I7,0)</f>
        <v>0</v>
      </c>
    </row>
    <row r="36" spans="1:10" ht="15" customHeight="1" x14ac:dyDescent="0.25">
      <c r="A36" s="17">
        <f t="shared" si="1"/>
        <v>6</v>
      </c>
      <c r="B36" s="95" t="s">
        <v>184</v>
      </c>
      <c r="C36" s="95"/>
      <c r="D36" s="95"/>
      <c r="E36" s="95"/>
      <c r="F36" s="95"/>
      <c r="G36" s="95"/>
      <c r="H36" s="23">
        <f t="shared" si="0"/>
        <v>0</v>
      </c>
      <c r="I36" s="24">
        <f>IF(I22="Não aplicável",0,I31*I22)</f>
        <v>0</v>
      </c>
    </row>
    <row r="37" spans="1:10" ht="15" customHeight="1" x14ac:dyDescent="0.25">
      <c r="A37" s="17">
        <f t="shared" si="1"/>
        <v>7</v>
      </c>
      <c r="B37" s="95" t="s">
        <v>43</v>
      </c>
      <c r="C37" s="95"/>
      <c r="D37" s="95"/>
      <c r="E37" s="95"/>
      <c r="F37" s="95"/>
      <c r="G37" s="95"/>
      <c r="H37" s="23">
        <f t="shared" si="0"/>
        <v>0</v>
      </c>
      <c r="I37" s="24">
        <f>IF(I24="Não aplicável",0,(I31+I32+I33+I34+I35+I36+I39)/I5*I24*(1+I25))</f>
        <v>0</v>
      </c>
    </row>
    <row r="38" spans="1:10" ht="23.25" customHeight="1" x14ac:dyDescent="0.25">
      <c r="A38" s="17">
        <f t="shared" si="1"/>
        <v>8</v>
      </c>
      <c r="B38" s="95" t="s">
        <v>44</v>
      </c>
      <c r="C38" s="95"/>
      <c r="D38" s="95"/>
      <c r="E38" s="95"/>
      <c r="F38" s="95"/>
      <c r="G38" s="95"/>
      <c r="H38" s="23">
        <f t="shared" si="0"/>
        <v>0</v>
      </c>
      <c r="I38" s="24">
        <f>IF(I24="Não aplicável",0,I24/I13*5*(I10/H10*(1+I25)))</f>
        <v>0</v>
      </c>
    </row>
    <row r="39" spans="1:10" ht="15" customHeight="1" x14ac:dyDescent="0.25">
      <c r="A39" s="17">
        <f t="shared" si="1"/>
        <v>9</v>
      </c>
      <c r="B39" s="128" t="str">
        <f>IF(D6="12x36","Para postos 12x36 os feriados são considerados compensados, conforme parágrafo único, Art. 59-A da CLT","Outros")</f>
        <v>Outros</v>
      </c>
      <c r="C39" s="128"/>
      <c r="D39" s="128"/>
      <c r="E39" s="128"/>
      <c r="F39" s="128"/>
      <c r="G39" s="128"/>
      <c r="H39" s="23">
        <f t="shared" si="0"/>
        <v>0</v>
      </c>
      <c r="I39" s="24">
        <v>0</v>
      </c>
    </row>
    <row r="40" spans="1:10" s="28" customFormat="1" ht="15" customHeight="1" x14ac:dyDescent="0.25">
      <c r="A40" s="113" t="s">
        <v>45</v>
      </c>
      <c r="B40" s="113"/>
      <c r="C40" s="113"/>
      <c r="D40" s="113"/>
      <c r="E40" s="113"/>
      <c r="F40" s="113"/>
      <c r="G40" s="113"/>
      <c r="H40" s="25">
        <f>SUM(H31:H39)</f>
        <v>1</v>
      </c>
      <c r="I40" s="26">
        <f>SUM(I31:I39)</f>
        <v>2152.9018181818183</v>
      </c>
      <c r="J40" s="27"/>
    </row>
    <row r="41" spans="1:10" ht="4.5" customHeight="1" x14ac:dyDescent="0.25"/>
    <row r="42" spans="1:10" ht="33.75" customHeight="1" x14ac:dyDescent="0.25">
      <c r="A42" s="22" t="s">
        <v>46</v>
      </c>
      <c r="B42" s="116" t="s">
        <v>47</v>
      </c>
      <c r="C42" s="116"/>
      <c r="D42" s="116"/>
      <c r="E42" s="116"/>
      <c r="F42" s="116"/>
      <c r="G42" s="116"/>
      <c r="H42" s="22" t="s">
        <v>36</v>
      </c>
      <c r="I42" s="22" t="s">
        <v>37</v>
      </c>
    </row>
    <row r="43" spans="1:10" ht="15" customHeight="1" x14ac:dyDescent="0.25">
      <c r="A43" s="17">
        <v>1</v>
      </c>
      <c r="B43" s="95" t="s">
        <v>48</v>
      </c>
      <c r="C43" s="95"/>
      <c r="D43" s="95"/>
      <c r="E43" s="95"/>
      <c r="F43" s="95"/>
      <c r="G43" s="95"/>
      <c r="H43" s="23">
        <v>0.2</v>
      </c>
      <c r="I43" s="24">
        <f t="shared" ref="I43:I50" si="2">$I$40*H43</f>
        <v>430.5803636363637</v>
      </c>
    </row>
    <row r="44" spans="1:10" ht="15" customHeight="1" x14ac:dyDescent="0.25">
      <c r="A44" s="17">
        <v>2</v>
      </c>
      <c r="B44" s="95" t="s">
        <v>49</v>
      </c>
      <c r="C44" s="95"/>
      <c r="D44" s="95"/>
      <c r="E44" s="95"/>
      <c r="F44" s="95"/>
      <c r="G44" s="95"/>
      <c r="H44" s="23">
        <v>1.4999999999999999E-2</v>
      </c>
      <c r="I44" s="24">
        <f t="shared" si="2"/>
        <v>32.293527272727275</v>
      </c>
    </row>
    <row r="45" spans="1:10" ht="15" customHeight="1" x14ac:dyDescent="0.25">
      <c r="A45" s="17">
        <v>3</v>
      </c>
      <c r="B45" s="95" t="s">
        <v>50</v>
      </c>
      <c r="C45" s="95"/>
      <c r="D45" s="95"/>
      <c r="E45" s="95"/>
      <c r="F45" s="95"/>
      <c r="G45" s="95"/>
      <c r="H45" s="23">
        <v>0.01</v>
      </c>
      <c r="I45" s="24">
        <f t="shared" si="2"/>
        <v>21.529018181818184</v>
      </c>
    </row>
    <row r="46" spans="1:10" ht="15" customHeight="1" x14ac:dyDescent="0.25">
      <c r="A46" s="17">
        <v>4</v>
      </c>
      <c r="B46" s="95" t="s">
        <v>51</v>
      </c>
      <c r="C46" s="95"/>
      <c r="D46" s="95"/>
      <c r="E46" s="95"/>
      <c r="F46" s="95"/>
      <c r="G46" s="95"/>
      <c r="H46" s="23">
        <v>2E-3</v>
      </c>
      <c r="I46" s="24">
        <f t="shared" si="2"/>
        <v>4.3058036363636365</v>
      </c>
    </row>
    <row r="47" spans="1:10" ht="15" customHeight="1" x14ac:dyDescent="0.25">
      <c r="A47" s="17">
        <v>5</v>
      </c>
      <c r="B47" s="95" t="s">
        <v>52</v>
      </c>
      <c r="C47" s="95"/>
      <c r="D47" s="95"/>
      <c r="E47" s="95"/>
      <c r="F47" s="95"/>
      <c r="G47" s="95"/>
      <c r="H47" s="23">
        <v>2.5000000000000001E-2</v>
      </c>
      <c r="I47" s="24">
        <f t="shared" si="2"/>
        <v>53.822545454545462</v>
      </c>
    </row>
    <row r="48" spans="1:10" ht="15" customHeight="1" x14ac:dyDescent="0.25">
      <c r="A48" s="17">
        <v>6</v>
      </c>
      <c r="B48" s="95" t="s">
        <v>53</v>
      </c>
      <c r="C48" s="95"/>
      <c r="D48" s="95"/>
      <c r="E48" s="95"/>
      <c r="F48" s="95"/>
      <c r="G48" s="95"/>
      <c r="H48" s="23">
        <v>0.08</v>
      </c>
      <c r="I48" s="24">
        <f t="shared" si="2"/>
        <v>172.23214545454547</v>
      </c>
    </row>
    <row r="49" spans="1:10" ht="15" customHeight="1" x14ac:dyDescent="0.25">
      <c r="A49" s="17">
        <v>7</v>
      </c>
      <c r="B49" s="95" t="s">
        <v>54</v>
      </c>
      <c r="C49" s="95"/>
      <c r="D49" s="95"/>
      <c r="E49" s="95"/>
      <c r="F49" s="95"/>
      <c r="G49" s="95"/>
      <c r="H49" s="23">
        <v>0.03</v>
      </c>
      <c r="I49" s="24">
        <f t="shared" si="2"/>
        <v>64.587054545454549</v>
      </c>
    </row>
    <row r="50" spans="1:10" ht="15" customHeight="1" x14ac:dyDescent="0.25">
      <c r="A50" s="17">
        <v>8</v>
      </c>
      <c r="B50" s="95" t="s">
        <v>55</v>
      </c>
      <c r="C50" s="95"/>
      <c r="D50" s="95"/>
      <c r="E50" s="95"/>
      <c r="F50" s="95"/>
      <c r="G50" s="95"/>
      <c r="H50" s="23">
        <v>6.0000000000000001E-3</v>
      </c>
      <c r="I50" s="24">
        <f t="shared" si="2"/>
        <v>12.917410909090909</v>
      </c>
    </row>
    <row r="51" spans="1:10" s="28" customFormat="1" ht="15" customHeight="1" x14ac:dyDescent="0.25">
      <c r="A51" s="113" t="s">
        <v>56</v>
      </c>
      <c r="B51" s="113"/>
      <c r="C51" s="113"/>
      <c r="D51" s="113"/>
      <c r="E51" s="113"/>
      <c r="F51" s="113"/>
      <c r="G51" s="113"/>
      <c r="H51" s="25">
        <f>SUM(H43:H50)</f>
        <v>0.3680000000000001</v>
      </c>
      <c r="I51" s="26">
        <f>SUM(I43:I50)</f>
        <v>792.26786909090913</v>
      </c>
      <c r="J51" s="27"/>
    </row>
    <row r="52" spans="1:10" ht="15" customHeight="1" x14ac:dyDescent="0.25">
      <c r="A52" s="123" t="s">
        <v>57</v>
      </c>
      <c r="B52" s="123"/>
      <c r="C52" s="123"/>
      <c r="D52" s="123"/>
      <c r="E52" s="123"/>
      <c r="F52" s="123"/>
      <c r="G52" s="123"/>
      <c r="H52" s="123"/>
      <c r="I52" s="123"/>
    </row>
    <row r="53" spans="1:10" ht="30.75" customHeight="1" x14ac:dyDescent="0.25">
      <c r="A53" s="127" t="s">
        <v>58</v>
      </c>
      <c r="B53" s="127"/>
      <c r="C53" s="127"/>
      <c r="D53" s="127"/>
      <c r="E53" s="127"/>
      <c r="F53" s="127"/>
      <c r="G53" s="127"/>
      <c r="H53" s="127"/>
      <c r="I53" s="127"/>
    </row>
    <row r="54" spans="1:10" ht="33.75" customHeight="1" x14ac:dyDescent="0.25">
      <c r="A54" s="22" t="s">
        <v>59</v>
      </c>
      <c r="B54" s="116" t="s">
        <v>60</v>
      </c>
      <c r="C54" s="116"/>
      <c r="D54" s="116"/>
      <c r="E54" s="116"/>
      <c r="F54" s="116"/>
      <c r="G54" s="116"/>
      <c r="H54" s="22" t="s">
        <v>36</v>
      </c>
      <c r="I54" s="22" t="s">
        <v>37</v>
      </c>
    </row>
    <row r="55" spans="1:10" ht="15" customHeight="1" x14ac:dyDescent="0.25">
      <c r="A55" s="17">
        <v>1</v>
      </c>
      <c r="B55" s="95" t="s">
        <v>61</v>
      </c>
      <c r="C55" s="95"/>
      <c r="D55" s="95"/>
      <c r="E55" s="95"/>
      <c r="F55" s="95"/>
      <c r="G55" s="95"/>
      <c r="H55" s="23">
        <v>0.119314</v>
      </c>
      <c r="I55" s="24">
        <f t="shared" ref="I55:I62" si="3">$I$40*H55</f>
        <v>256.87132753454546</v>
      </c>
    </row>
    <row r="56" spans="1:10" ht="15" customHeight="1" x14ac:dyDescent="0.25">
      <c r="A56" s="17">
        <v>2</v>
      </c>
      <c r="B56" s="95" t="s">
        <v>62</v>
      </c>
      <c r="C56" s="95"/>
      <c r="D56" s="95"/>
      <c r="E56" s="95"/>
      <c r="F56" s="95"/>
      <c r="G56" s="95"/>
      <c r="H56" s="23">
        <v>2.0479000000000001E-2</v>
      </c>
      <c r="I56" s="24">
        <f t="shared" si="3"/>
        <v>44.08927633454546</v>
      </c>
    </row>
    <row r="57" spans="1:10" ht="15" customHeight="1" x14ac:dyDescent="0.25">
      <c r="A57" s="17">
        <v>3</v>
      </c>
      <c r="B57" s="95" t="s">
        <v>63</v>
      </c>
      <c r="C57" s="95"/>
      <c r="D57" s="95"/>
      <c r="E57" s="95"/>
      <c r="F57" s="95"/>
      <c r="G57" s="95"/>
      <c r="H57" s="23">
        <v>1.2123E-2</v>
      </c>
      <c r="I57" s="24">
        <f t="shared" si="3"/>
        <v>26.099628741818183</v>
      </c>
    </row>
    <row r="58" spans="1:10" ht="15" customHeight="1" x14ac:dyDescent="0.25">
      <c r="A58" s="17">
        <v>4</v>
      </c>
      <c r="B58" s="95" t="s">
        <v>64</v>
      </c>
      <c r="C58" s="95"/>
      <c r="D58" s="95"/>
      <c r="E58" s="95"/>
      <c r="F58" s="95"/>
      <c r="G58" s="95"/>
      <c r="H58" s="23">
        <v>1.1436E-2</v>
      </c>
      <c r="I58" s="24">
        <f t="shared" si="3"/>
        <v>24.620585192727273</v>
      </c>
    </row>
    <row r="59" spans="1:10" ht="15" customHeight="1" x14ac:dyDescent="0.25">
      <c r="A59" s="17">
        <v>5</v>
      </c>
      <c r="B59" s="95" t="s">
        <v>65</v>
      </c>
      <c r="C59" s="95"/>
      <c r="D59" s="95"/>
      <c r="E59" s="95"/>
      <c r="F59" s="95"/>
      <c r="G59" s="95"/>
      <c r="H59" s="23">
        <v>1.74E-4</v>
      </c>
      <c r="I59" s="24">
        <f t="shared" si="3"/>
        <v>0.37460491636363641</v>
      </c>
    </row>
    <row r="60" spans="1:10" ht="15" customHeight="1" x14ac:dyDescent="0.25">
      <c r="A60" s="17">
        <v>6</v>
      </c>
      <c r="B60" s="95" t="s">
        <v>66</v>
      </c>
      <c r="C60" s="95"/>
      <c r="D60" s="95"/>
      <c r="E60" s="95"/>
      <c r="F60" s="95"/>
      <c r="G60" s="95"/>
      <c r="H60" s="23">
        <v>4.4200000000000001E-4</v>
      </c>
      <c r="I60" s="24">
        <f t="shared" si="3"/>
        <v>0.95158260363636371</v>
      </c>
    </row>
    <row r="61" spans="1:10" ht="15" customHeight="1" x14ac:dyDescent="0.25">
      <c r="A61" s="17">
        <v>7</v>
      </c>
      <c r="B61" s="95" t="s">
        <v>67</v>
      </c>
      <c r="C61" s="95"/>
      <c r="D61" s="95"/>
      <c r="E61" s="95"/>
      <c r="F61" s="95"/>
      <c r="G61" s="95"/>
      <c r="H61" s="23">
        <v>1.85E-4</v>
      </c>
      <c r="I61" s="24">
        <f t="shared" si="3"/>
        <v>0.39828683636363638</v>
      </c>
    </row>
    <row r="62" spans="1:10" ht="15" customHeight="1" x14ac:dyDescent="0.25">
      <c r="A62" s="17">
        <v>8</v>
      </c>
      <c r="B62" s="95" t="s">
        <v>68</v>
      </c>
      <c r="C62" s="95"/>
      <c r="D62" s="95"/>
      <c r="E62" s="95"/>
      <c r="F62" s="95"/>
      <c r="G62" s="95"/>
      <c r="H62" s="23">
        <v>9.0789999999999996E-2</v>
      </c>
      <c r="I62" s="24">
        <f t="shared" si="3"/>
        <v>195.46195607272728</v>
      </c>
    </row>
    <row r="63" spans="1:10" s="28" customFormat="1" ht="15" customHeight="1" x14ac:dyDescent="0.25">
      <c r="A63" s="113" t="s">
        <v>69</v>
      </c>
      <c r="B63" s="113"/>
      <c r="C63" s="113"/>
      <c r="D63" s="113"/>
      <c r="E63" s="113"/>
      <c r="F63" s="113"/>
      <c r="G63" s="113"/>
      <c r="H63" s="25">
        <f>SUM(H55:H62)</f>
        <v>0.25494299999999998</v>
      </c>
      <c r="I63" s="26">
        <f>SUM(I55:I62)</f>
        <v>548.86724823272732</v>
      </c>
      <c r="J63" s="27"/>
    </row>
    <row r="64" spans="1:10" ht="11.25" customHeight="1" x14ac:dyDescent="0.25">
      <c r="A64" s="29" t="s">
        <v>70</v>
      </c>
      <c r="B64" s="114" t="s">
        <v>71</v>
      </c>
      <c r="C64" s="114"/>
      <c r="D64" s="114"/>
      <c r="E64" s="114"/>
      <c r="F64" s="114"/>
      <c r="G64" s="114"/>
      <c r="H64" s="114"/>
      <c r="I64" s="114"/>
    </row>
    <row r="65" spans="1:11" ht="15" customHeight="1" x14ac:dyDescent="0.25">
      <c r="A65" s="29" t="s">
        <v>72</v>
      </c>
      <c r="B65" s="126" t="s">
        <v>73</v>
      </c>
      <c r="C65" s="126"/>
      <c r="D65" s="126"/>
      <c r="E65" s="126"/>
      <c r="F65" s="126"/>
      <c r="G65" s="126"/>
      <c r="H65" s="126"/>
      <c r="I65" s="126"/>
    </row>
    <row r="66" spans="1:11" ht="33.75" customHeight="1" x14ac:dyDescent="0.25">
      <c r="A66" s="22" t="s">
        <v>74</v>
      </c>
      <c r="B66" s="116" t="s">
        <v>75</v>
      </c>
      <c r="C66" s="116"/>
      <c r="D66" s="116"/>
      <c r="E66" s="116"/>
      <c r="F66" s="116"/>
      <c r="G66" s="116"/>
      <c r="H66" s="22" t="s">
        <v>36</v>
      </c>
      <c r="I66" s="22" t="s">
        <v>37</v>
      </c>
    </row>
    <row r="67" spans="1:11" ht="15" customHeight="1" x14ac:dyDescent="0.25">
      <c r="A67" s="17">
        <v>1</v>
      </c>
      <c r="B67" s="95" t="s">
        <v>76</v>
      </c>
      <c r="C67" s="95"/>
      <c r="D67" s="95"/>
      <c r="E67" s="95"/>
      <c r="F67" s="95"/>
      <c r="G67" s="95"/>
      <c r="H67" s="23">
        <v>2.3626999999999999E-2</v>
      </c>
      <c r="I67" s="24">
        <f>$I$40*H67</f>
        <v>50.86661125818182</v>
      </c>
    </row>
    <row r="68" spans="1:11" ht="15" customHeight="1" x14ac:dyDescent="0.25">
      <c r="A68" s="17">
        <v>2</v>
      </c>
      <c r="B68" s="95" t="s">
        <v>77</v>
      </c>
      <c r="C68" s="95"/>
      <c r="D68" s="95"/>
      <c r="E68" s="95"/>
      <c r="F68" s="95"/>
      <c r="G68" s="95"/>
      <c r="H68" s="23">
        <v>1.717E-3</v>
      </c>
      <c r="I68" s="24">
        <f>$I$40*H68</f>
        <v>3.6965324218181821</v>
      </c>
    </row>
    <row r="69" spans="1:11" ht="15" customHeight="1" x14ac:dyDescent="0.25">
      <c r="A69" s="17">
        <v>3</v>
      </c>
      <c r="B69" s="95" t="s">
        <v>78</v>
      </c>
      <c r="C69" s="95"/>
      <c r="D69" s="95"/>
      <c r="E69" s="95"/>
      <c r="F69" s="95"/>
      <c r="G69" s="95"/>
      <c r="H69" s="23">
        <v>9.4509999999999993E-3</v>
      </c>
      <c r="I69" s="24">
        <f>$I$40*H69</f>
        <v>20.347075083636362</v>
      </c>
    </row>
    <row r="70" spans="1:11" s="28" customFormat="1" ht="15" customHeight="1" x14ac:dyDescent="0.25">
      <c r="A70" s="113" t="s">
        <v>79</v>
      </c>
      <c r="B70" s="113"/>
      <c r="C70" s="113"/>
      <c r="D70" s="113"/>
      <c r="E70" s="113"/>
      <c r="F70" s="113"/>
      <c r="G70" s="113"/>
      <c r="H70" s="25">
        <f>SUM(H67:H69)</f>
        <v>3.4795E-2</v>
      </c>
      <c r="I70" s="26">
        <f>SUM(I67:I69)</f>
        <v>74.910218763636365</v>
      </c>
      <c r="J70" s="27"/>
    </row>
    <row r="71" spans="1:11" ht="4.5" customHeight="1" x14ac:dyDescent="0.25"/>
    <row r="72" spans="1:11" ht="33.75" customHeight="1" x14ac:dyDescent="0.25">
      <c r="A72" s="22" t="s">
        <v>80</v>
      </c>
      <c r="B72" s="116" t="s">
        <v>81</v>
      </c>
      <c r="C72" s="116"/>
      <c r="D72" s="116"/>
      <c r="E72" s="116"/>
      <c r="F72" s="116"/>
      <c r="G72" s="116"/>
      <c r="H72" s="22" t="s">
        <v>36</v>
      </c>
      <c r="I72" s="22" t="s">
        <v>37</v>
      </c>
    </row>
    <row r="73" spans="1:11" ht="15" customHeight="1" x14ac:dyDescent="0.25">
      <c r="A73" s="17">
        <v>1</v>
      </c>
      <c r="B73" s="95" t="s">
        <v>82</v>
      </c>
      <c r="C73" s="95"/>
      <c r="D73" s="95"/>
      <c r="E73" s="95"/>
      <c r="F73" s="95"/>
      <c r="G73" s="95"/>
      <c r="H73" s="23">
        <f>(H51*H63)</f>
        <v>9.3819024000000015E-2</v>
      </c>
      <c r="I73" s="24">
        <f>$I$40*H73</f>
        <v>201.98314734964367</v>
      </c>
    </row>
    <row r="74" spans="1:11" s="28" customFormat="1" ht="15" customHeight="1" x14ac:dyDescent="0.25">
      <c r="A74" s="113" t="s">
        <v>83</v>
      </c>
      <c r="B74" s="113"/>
      <c r="C74" s="113"/>
      <c r="D74" s="113"/>
      <c r="E74" s="113"/>
      <c r="F74" s="113"/>
      <c r="G74" s="113"/>
      <c r="H74" s="25">
        <f>SUM(H73:H73)</f>
        <v>9.3819024000000015E-2</v>
      </c>
      <c r="I74" s="26">
        <f>I73</f>
        <v>201.98314734964367</v>
      </c>
      <c r="J74" s="27"/>
      <c r="K74" s="30"/>
    </row>
    <row r="75" spans="1:11" ht="4.5" customHeight="1" x14ac:dyDescent="0.25">
      <c r="J75" s="31"/>
    </row>
    <row r="76" spans="1:11" s="28" customFormat="1" ht="12" customHeight="1" x14ac:dyDescent="0.25">
      <c r="A76" s="125" t="s">
        <v>84</v>
      </c>
      <c r="B76" s="125"/>
      <c r="C76" s="125"/>
      <c r="D76" s="125"/>
      <c r="E76" s="125"/>
      <c r="F76" s="125"/>
      <c r="G76" s="125"/>
      <c r="H76" s="32">
        <f>H51+H63+H70+H74</f>
        <v>0.75155702400000002</v>
      </c>
      <c r="I76" s="33">
        <f>I51+I63+I70+I74</f>
        <v>1618.0284834369163</v>
      </c>
      <c r="J76" s="27"/>
    </row>
    <row r="77" spans="1:11" ht="4.5" customHeight="1" x14ac:dyDescent="0.25"/>
    <row r="78" spans="1:11" ht="33.75" customHeight="1" x14ac:dyDescent="0.25">
      <c r="A78" s="22" t="s">
        <v>85</v>
      </c>
      <c r="B78" s="116" t="s">
        <v>86</v>
      </c>
      <c r="C78" s="116"/>
      <c r="D78" s="116"/>
      <c r="E78" s="116"/>
      <c r="F78" s="116"/>
      <c r="G78" s="116"/>
      <c r="H78" s="22" t="s">
        <v>36</v>
      </c>
      <c r="I78" s="22" t="s">
        <v>37</v>
      </c>
    </row>
    <row r="79" spans="1:11" ht="15" customHeight="1" x14ac:dyDescent="0.25">
      <c r="A79" s="17">
        <v>1</v>
      </c>
      <c r="B79" s="95" t="s">
        <v>21</v>
      </c>
      <c r="C79" s="95"/>
      <c r="D79" s="95"/>
      <c r="E79" s="95"/>
      <c r="F79" s="95"/>
      <c r="G79" s="95"/>
      <c r="H79" s="23">
        <f>I79/$I$40</f>
        <v>0.19600410777504529</v>
      </c>
      <c r="I79" s="24">
        <f>I96</f>
        <v>421.97760000000005</v>
      </c>
    </row>
    <row r="80" spans="1:11" ht="15" customHeight="1" x14ac:dyDescent="0.25">
      <c r="A80" s="17">
        <v>2</v>
      </c>
      <c r="B80" s="95" t="s">
        <v>22</v>
      </c>
      <c r="C80" s="95"/>
      <c r="D80" s="95"/>
      <c r="E80" s="95"/>
      <c r="F80" s="95"/>
      <c r="G80" s="95"/>
      <c r="H80" s="23">
        <f>I80/$I$40</f>
        <v>0</v>
      </c>
      <c r="I80" s="24">
        <f>I92</f>
        <v>0</v>
      </c>
    </row>
    <row r="81" spans="1:10" ht="15" customHeight="1" x14ac:dyDescent="0.25">
      <c r="A81" s="17">
        <v>3</v>
      </c>
      <c r="B81" s="95" t="s">
        <v>87</v>
      </c>
      <c r="C81" s="95"/>
      <c r="D81" s="95"/>
      <c r="E81" s="95"/>
      <c r="F81" s="95"/>
      <c r="G81" s="95"/>
      <c r="H81" s="23">
        <f>I81/$I$40</f>
        <v>0</v>
      </c>
      <c r="I81" s="24">
        <f>I88</f>
        <v>0</v>
      </c>
    </row>
    <row r="82" spans="1:10" ht="15" customHeight="1" x14ac:dyDescent="0.25">
      <c r="A82" s="17">
        <v>4</v>
      </c>
      <c r="B82" s="95" t="s">
        <v>88</v>
      </c>
      <c r="C82" s="95"/>
      <c r="D82" s="95"/>
      <c r="E82" s="95"/>
      <c r="F82" s="95"/>
      <c r="G82" s="95"/>
      <c r="H82" s="23">
        <f>I82/$I$40</f>
        <v>0</v>
      </c>
      <c r="I82" s="24">
        <f>IF(I26="Não aplicável",0,((I10/H10)*1.5*I26))</f>
        <v>0</v>
      </c>
    </row>
    <row r="83" spans="1:10" ht="15" customHeight="1" x14ac:dyDescent="0.25">
      <c r="A83" s="17">
        <v>5</v>
      </c>
      <c r="B83" s="95" t="s">
        <v>89</v>
      </c>
      <c r="C83" s="95"/>
      <c r="D83" s="95"/>
      <c r="E83" s="95"/>
      <c r="F83" s="95"/>
      <c r="G83" s="95"/>
      <c r="H83" s="23">
        <f>I83/$I$40</f>
        <v>0</v>
      </c>
      <c r="I83" s="24">
        <f>IF(I21="Não aplicável",0,I21)</f>
        <v>0</v>
      </c>
    </row>
    <row r="84" spans="1:10" ht="15" customHeight="1" x14ac:dyDescent="0.25">
      <c r="A84" s="113" t="s">
        <v>90</v>
      </c>
      <c r="B84" s="113"/>
      <c r="C84" s="113"/>
      <c r="D84" s="113"/>
      <c r="E84" s="113"/>
      <c r="F84" s="113"/>
      <c r="G84" s="113"/>
      <c r="H84" s="25">
        <f>SUM(H79:H83)</f>
        <v>0.19600410777504529</v>
      </c>
      <c r="I84" s="26">
        <f>SUM(I79:I83)</f>
        <v>421.97760000000005</v>
      </c>
      <c r="J84" s="34"/>
    </row>
    <row r="85" spans="1:10" ht="18" customHeight="1" x14ac:dyDescent="0.25">
      <c r="A85" s="29" t="s">
        <v>91</v>
      </c>
      <c r="B85" s="123" t="s">
        <v>92</v>
      </c>
      <c r="C85" s="123"/>
      <c r="D85" s="123"/>
      <c r="E85" s="123"/>
      <c r="F85" s="123"/>
      <c r="G85" s="123"/>
      <c r="H85" s="35"/>
      <c r="I85" s="36"/>
    </row>
    <row r="86" spans="1:10" ht="15" customHeight="1" x14ac:dyDescent="0.25">
      <c r="A86" s="108" t="s">
        <v>93</v>
      </c>
      <c r="B86" s="108"/>
      <c r="C86" s="108"/>
      <c r="D86" s="108"/>
      <c r="E86" s="108"/>
      <c r="F86" s="108"/>
      <c r="G86" s="108"/>
      <c r="H86" s="108"/>
      <c r="I86" s="108"/>
    </row>
    <row r="87" spans="1:10" ht="24" customHeight="1" x14ac:dyDescent="0.25">
      <c r="A87" s="109" t="s">
        <v>94</v>
      </c>
      <c r="B87" s="109"/>
      <c r="C87" s="17" t="s">
        <v>95</v>
      </c>
      <c r="D87" s="17" t="s">
        <v>96</v>
      </c>
      <c r="E87" s="17" t="s">
        <v>97</v>
      </c>
      <c r="F87" s="17" t="s">
        <v>98</v>
      </c>
      <c r="G87" s="17" t="s">
        <v>99</v>
      </c>
      <c r="H87" s="23" t="s">
        <v>100</v>
      </c>
      <c r="I87" s="24" t="s">
        <v>101</v>
      </c>
    </row>
    <row r="88" spans="1:10" ht="15" customHeight="1" x14ac:dyDescent="0.25">
      <c r="A88" s="124">
        <f>I12</f>
        <v>0</v>
      </c>
      <c r="B88" s="124"/>
      <c r="C88" s="17">
        <f>I13</f>
        <v>22</v>
      </c>
      <c r="D88" s="17">
        <v>2</v>
      </c>
      <c r="E88" s="37">
        <f>A88*C88*D88</f>
        <v>0</v>
      </c>
      <c r="F88" s="37">
        <f>I31</f>
        <v>1830.2818181818182</v>
      </c>
      <c r="G88" s="38">
        <f>I14</f>
        <v>0</v>
      </c>
      <c r="H88" s="37">
        <f>F88*G88</f>
        <v>0</v>
      </c>
      <c r="I88" s="24">
        <f>IF((E88-H88)&gt;0,E88-H88,0)</f>
        <v>0</v>
      </c>
    </row>
    <row r="89" spans="1:10" ht="3.75" customHeight="1" x14ac:dyDescent="0.25">
      <c r="A89" s="39"/>
      <c r="E89" s="34"/>
      <c r="F89" s="34"/>
      <c r="G89" s="40"/>
      <c r="H89" s="34"/>
      <c r="I89" s="41"/>
    </row>
    <row r="90" spans="1:10" ht="15" customHeight="1" x14ac:dyDescent="0.25">
      <c r="A90" s="108" t="s">
        <v>102</v>
      </c>
      <c r="B90" s="108"/>
      <c r="C90" s="108"/>
      <c r="D90" s="108"/>
      <c r="E90" s="108"/>
      <c r="F90" s="108"/>
      <c r="G90" s="108"/>
      <c r="H90" s="108"/>
      <c r="I90" s="108"/>
    </row>
    <row r="91" spans="1:10" ht="23.25" customHeight="1" x14ac:dyDescent="0.25">
      <c r="A91" s="109" t="s">
        <v>94</v>
      </c>
      <c r="B91" s="109"/>
      <c r="C91" s="17" t="s">
        <v>103</v>
      </c>
      <c r="D91" s="17" t="s">
        <v>96</v>
      </c>
      <c r="E91" s="17" t="s">
        <v>97</v>
      </c>
      <c r="F91" s="17" t="s">
        <v>98</v>
      </c>
      <c r="G91" s="17" t="s">
        <v>99</v>
      </c>
      <c r="H91" s="23" t="s">
        <v>100</v>
      </c>
      <c r="I91" s="24" t="s">
        <v>101</v>
      </c>
    </row>
    <row r="92" spans="1:10" ht="15" customHeight="1" x14ac:dyDescent="0.25">
      <c r="A92" s="122">
        <f>I18</f>
        <v>0</v>
      </c>
      <c r="B92" s="122"/>
      <c r="C92" s="42">
        <f>I19</f>
        <v>1</v>
      </c>
      <c r="D92" s="17">
        <v>1</v>
      </c>
      <c r="E92" s="37">
        <f>A92*C92*D92</f>
        <v>0</v>
      </c>
      <c r="F92" s="37">
        <f>E92</f>
        <v>0</v>
      </c>
      <c r="G92" s="43">
        <f>I20</f>
        <v>0</v>
      </c>
      <c r="H92" s="37">
        <f>F92*G92</f>
        <v>0</v>
      </c>
      <c r="I92" s="24">
        <f>E92-H92</f>
        <v>0</v>
      </c>
    </row>
    <row r="93" spans="1:10" ht="4.5" customHeight="1" x14ac:dyDescent="0.25">
      <c r="A93" s="44"/>
      <c r="B93" s="44"/>
      <c r="C93" s="44"/>
      <c r="D93" s="44"/>
      <c r="E93" s="27"/>
      <c r="F93" s="27"/>
      <c r="G93" s="45"/>
      <c r="H93" s="27"/>
      <c r="I93" s="46"/>
    </row>
    <row r="94" spans="1:10" ht="15" customHeight="1" x14ac:dyDescent="0.25">
      <c r="A94" s="108" t="s">
        <v>104</v>
      </c>
      <c r="B94" s="108"/>
      <c r="C94" s="108"/>
      <c r="D94" s="108"/>
      <c r="E94" s="108"/>
      <c r="F94" s="108"/>
      <c r="G94" s="108"/>
      <c r="H94" s="108"/>
      <c r="I94" s="108"/>
    </row>
    <row r="95" spans="1:10" ht="23.25" customHeight="1" x14ac:dyDescent="0.25">
      <c r="A95" s="109" t="s">
        <v>94</v>
      </c>
      <c r="B95" s="109"/>
      <c r="C95" s="17" t="s">
        <v>103</v>
      </c>
      <c r="D95" s="17" t="s">
        <v>96</v>
      </c>
      <c r="E95" s="17" t="s">
        <v>97</v>
      </c>
      <c r="F95" s="17" t="s">
        <v>98</v>
      </c>
      <c r="G95" s="17" t="s">
        <v>99</v>
      </c>
      <c r="H95" s="23" t="str">
        <f>H87</f>
        <v>Valor desconto</v>
      </c>
      <c r="I95" s="24" t="s">
        <v>101</v>
      </c>
    </row>
    <row r="96" spans="1:10" ht="15" customHeight="1" x14ac:dyDescent="0.25">
      <c r="A96" s="122">
        <f>I15</f>
        <v>23.68</v>
      </c>
      <c r="B96" s="122"/>
      <c r="C96" s="42">
        <f>I16</f>
        <v>22</v>
      </c>
      <c r="D96" s="17">
        <v>1</v>
      </c>
      <c r="E96" s="37">
        <f>A96*C96*D96</f>
        <v>520.96</v>
      </c>
      <c r="F96" s="37">
        <f>E96</f>
        <v>520.96</v>
      </c>
      <c r="G96" s="43">
        <f>I17</f>
        <v>0.19</v>
      </c>
      <c r="H96" s="37">
        <f>F96*G96</f>
        <v>98.982400000000013</v>
      </c>
      <c r="I96" s="24">
        <f>E96-H96</f>
        <v>421.97760000000005</v>
      </c>
    </row>
    <row r="97" spans="1:12" ht="4.5" customHeight="1" x14ac:dyDescent="0.25"/>
    <row r="98" spans="1:12" ht="12" customHeight="1" x14ac:dyDescent="0.25">
      <c r="A98" s="96" t="s">
        <v>105</v>
      </c>
      <c r="B98" s="96"/>
      <c r="C98" s="96"/>
      <c r="D98" s="96"/>
      <c r="E98" s="96"/>
      <c r="F98" s="96"/>
      <c r="G98" s="96"/>
      <c r="H98" s="47">
        <f>H40+H76+H84</f>
        <v>1.9475611317750454</v>
      </c>
      <c r="I98" s="48">
        <f>I40+I76+I84</f>
        <v>4192.9079016187343</v>
      </c>
      <c r="J98" s="34"/>
      <c r="L98" s="34"/>
    </row>
    <row r="99" spans="1:12" s="53" customFormat="1" ht="4.5" customHeight="1" x14ac:dyDescent="0.25">
      <c r="A99" s="49"/>
      <c r="B99" s="49"/>
      <c r="C99" s="49"/>
      <c r="D99" s="49"/>
      <c r="E99" s="49"/>
      <c r="F99" s="49"/>
      <c r="G99" s="49"/>
      <c r="H99" s="50"/>
      <c r="I99" s="51"/>
      <c r="J99" s="52"/>
      <c r="L99" s="52"/>
    </row>
    <row r="100" spans="1:12" ht="11.25" customHeight="1" x14ac:dyDescent="0.25">
      <c r="A100" s="94" t="s">
        <v>106</v>
      </c>
      <c r="B100" s="94"/>
      <c r="C100" s="94"/>
      <c r="D100" s="94"/>
      <c r="E100" s="94"/>
      <c r="F100" s="94"/>
      <c r="G100" s="94"/>
      <c r="H100" s="94"/>
      <c r="I100" s="94"/>
    </row>
    <row r="101" spans="1:12" ht="33.75" customHeight="1" x14ac:dyDescent="0.25">
      <c r="A101" s="22" t="s">
        <v>34</v>
      </c>
      <c r="B101" s="116" t="s">
        <v>107</v>
      </c>
      <c r="C101" s="116"/>
      <c r="D101" s="116"/>
      <c r="E101" s="116"/>
      <c r="F101" s="116"/>
      <c r="G101" s="116"/>
      <c r="H101" s="22" t="s">
        <v>36</v>
      </c>
      <c r="I101" s="22" t="s">
        <v>37</v>
      </c>
    </row>
    <row r="102" spans="1:12" ht="15" customHeight="1" x14ac:dyDescent="0.25">
      <c r="A102" s="17">
        <v>1</v>
      </c>
      <c r="B102" s="95" t="s">
        <v>108</v>
      </c>
      <c r="C102" s="95"/>
      <c r="D102" s="95"/>
      <c r="E102" s="95"/>
      <c r="F102" s="95"/>
      <c r="G102" s="95"/>
      <c r="H102" s="23">
        <f t="shared" ref="H102:H107" si="4">I102/$I$113</f>
        <v>0</v>
      </c>
      <c r="I102" s="24">
        <v>0</v>
      </c>
    </row>
    <row r="103" spans="1:12" ht="15" customHeight="1" x14ac:dyDescent="0.25">
      <c r="A103" s="17">
        <v>2</v>
      </c>
      <c r="B103" s="120" t="s">
        <v>109</v>
      </c>
      <c r="C103" s="120"/>
      <c r="D103" s="120"/>
      <c r="E103" s="120"/>
      <c r="F103" s="120"/>
      <c r="G103" s="120"/>
      <c r="H103" s="23">
        <f t="shared" si="4"/>
        <v>0</v>
      </c>
      <c r="I103" s="24">
        <v>0</v>
      </c>
    </row>
    <row r="104" spans="1:12" ht="15" customHeight="1" x14ac:dyDescent="0.25">
      <c r="A104" s="17">
        <v>3</v>
      </c>
      <c r="B104" s="95" t="s">
        <v>110</v>
      </c>
      <c r="C104" s="95"/>
      <c r="D104" s="95"/>
      <c r="E104" s="95"/>
      <c r="F104" s="95"/>
      <c r="G104" s="95"/>
      <c r="H104" s="23">
        <f t="shared" si="4"/>
        <v>0</v>
      </c>
      <c r="I104" s="24">
        <v>0</v>
      </c>
    </row>
    <row r="105" spans="1:12" ht="15" customHeight="1" x14ac:dyDescent="0.25">
      <c r="A105" s="17">
        <v>4</v>
      </c>
      <c r="B105" s="120" t="s">
        <v>111</v>
      </c>
      <c r="C105" s="120"/>
      <c r="D105" s="120"/>
      <c r="E105" s="120"/>
      <c r="F105" s="120"/>
      <c r="G105" s="120"/>
      <c r="H105" s="23">
        <f t="shared" si="4"/>
        <v>0</v>
      </c>
      <c r="I105" s="24">
        <f>IF(F111=20%,G111,0)</f>
        <v>0</v>
      </c>
    </row>
    <row r="106" spans="1:12" ht="15" customHeight="1" x14ac:dyDescent="0.25">
      <c r="A106" s="17">
        <v>5</v>
      </c>
      <c r="B106" s="95" t="s">
        <v>112</v>
      </c>
      <c r="C106" s="95"/>
      <c r="D106" s="95"/>
      <c r="E106" s="95"/>
      <c r="F106" s="95"/>
      <c r="G106" s="95"/>
      <c r="H106" s="23">
        <f t="shared" si="4"/>
        <v>0</v>
      </c>
      <c r="I106" s="24">
        <v>0</v>
      </c>
    </row>
    <row r="107" spans="1:12" ht="15" customHeight="1" x14ac:dyDescent="0.25">
      <c r="A107" s="17">
        <v>6</v>
      </c>
      <c r="B107" s="95" t="s">
        <v>113</v>
      </c>
      <c r="C107" s="95"/>
      <c r="D107" s="95"/>
      <c r="E107" s="95"/>
      <c r="F107" s="95"/>
      <c r="G107" s="95"/>
      <c r="H107" s="23">
        <f t="shared" si="4"/>
        <v>0</v>
      </c>
      <c r="I107" s="24">
        <v>0</v>
      </c>
    </row>
    <row r="108" spans="1:12" ht="15" customHeight="1" x14ac:dyDescent="0.25">
      <c r="A108" s="113" t="s">
        <v>114</v>
      </c>
      <c r="B108" s="113"/>
      <c r="C108" s="113"/>
      <c r="D108" s="113"/>
      <c r="E108" s="113"/>
      <c r="F108" s="113"/>
      <c r="G108" s="113"/>
      <c r="H108" s="25">
        <f>H102+H103+H104+H105+H106+H107</f>
        <v>0</v>
      </c>
      <c r="I108" s="54">
        <f>SUM(I102:I107)</f>
        <v>0</v>
      </c>
      <c r="J108" s="34"/>
    </row>
    <row r="109" spans="1:12" ht="30" customHeight="1" x14ac:dyDescent="0.25">
      <c r="B109" s="114" t="s">
        <v>115</v>
      </c>
      <c r="C109" s="114"/>
      <c r="D109" s="114"/>
      <c r="E109" s="114"/>
      <c r="F109" s="114"/>
      <c r="G109" s="114"/>
      <c r="H109" s="114"/>
      <c r="I109" s="114"/>
    </row>
    <row r="110" spans="1:12" ht="5.25" customHeight="1" x14ac:dyDescent="0.25"/>
    <row r="111" spans="1:12" ht="48.75" customHeight="1" x14ac:dyDescent="0.25">
      <c r="A111" s="121" t="s">
        <v>116</v>
      </c>
      <c r="B111" s="121"/>
      <c r="C111" s="121"/>
      <c r="D111" s="121"/>
      <c r="E111" s="121"/>
      <c r="F111" s="55">
        <f>I27</f>
        <v>0.1</v>
      </c>
      <c r="G111" s="56">
        <f>I113*F111</f>
        <v>419.29079016187353</v>
      </c>
      <c r="H111" s="57" t="s">
        <v>117</v>
      </c>
      <c r="I111" s="58">
        <f>I81</f>
        <v>0</v>
      </c>
    </row>
    <row r="112" spans="1:12" s="61" customFormat="1" ht="16.5" customHeight="1" x14ac:dyDescent="0.25">
      <c r="A112" s="118" t="s">
        <v>118</v>
      </c>
      <c r="B112" s="118"/>
      <c r="C112" s="57" t="s">
        <v>119</v>
      </c>
      <c r="D112" s="57" t="s">
        <v>120</v>
      </c>
      <c r="E112" s="57" t="s">
        <v>121</v>
      </c>
      <c r="F112" s="57" t="s">
        <v>122</v>
      </c>
      <c r="G112" s="57" t="s">
        <v>123</v>
      </c>
      <c r="H112" s="57" t="s">
        <v>124</v>
      </c>
      <c r="I112" s="59" t="s">
        <v>125</v>
      </c>
      <c r="J112" s="60"/>
    </row>
    <row r="113" spans="1:12" ht="16.5" customHeight="1" x14ac:dyDescent="0.25">
      <c r="A113" s="115">
        <f>I40</f>
        <v>2152.9018181818183</v>
      </c>
      <c r="B113" s="115"/>
      <c r="C113" s="62">
        <f>I51</f>
        <v>792.26786909090913</v>
      </c>
      <c r="D113" s="62">
        <f>I63</f>
        <v>548.86724823272732</v>
      </c>
      <c r="E113" s="62">
        <f>I70</f>
        <v>74.910218763636365</v>
      </c>
      <c r="F113" s="62">
        <f>I74</f>
        <v>201.98314734964367</v>
      </c>
      <c r="G113" s="62">
        <f>I84</f>
        <v>421.97760000000005</v>
      </c>
      <c r="H113" s="62">
        <f>A113+C113+D113+E113+F113+G113</f>
        <v>4192.9079016187352</v>
      </c>
      <c r="I113" s="62">
        <f>H113-I111</f>
        <v>4192.9079016187352</v>
      </c>
      <c r="J113" s="34"/>
    </row>
    <row r="114" spans="1:12" ht="4.5" customHeight="1" x14ac:dyDescent="0.25">
      <c r="A114" s="29"/>
      <c r="B114" s="119"/>
      <c r="C114" s="119"/>
      <c r="D114" s="119"/>
      <c r="E114" s="119"/>
      <c r="F114" s="119"/>
      <c r="G114" s="119"/>
      <c r="H114" s="119"/>
      <c r="I114" s="119"/>
    </row>
    <row r="115" spans="1:12" ht="33.75" customHeight="1" x14ac:dyDescent="0.25">
      <c r="A115" s="22" t="s">
        <v>46</v>
      </c>
      <c r="B115" s="116" t="s">
        <v>126</v>
      </c>
      <c r="C115" s="116"/>
      <c r="D115" s="116"/>
      <c r="E115" s="116"/>
      <c r="F115" s="116"/>
      <c r="G115" s="116"/>
      <c r="H115" s="22" t="s">
        <v>36</v>
      </c>
      <c r="I115" s="22" t="s">
        <v>37</v>
      </c>
    </row>
    <row r="116" spans="1:12" ht="15" customHeight="1" x14ac:dyDescent="0.25">
      <c r="A116" s="17">
        <v>1</v>
      </c>
      <c r="B116" s="95" t="s">
        <v>127</v>
      </c>
      <c r="C116" s="95"/>
      <c r="D116" s="95"/>
      <c r="E116" s="95"/>
      <c r="F116" s="95"/>
      <c r="G116" s="95"/>
      <c r="H116" s="23">
        <v>0.05</v>
      </c>
      <c r="I116" s="24">
        <f>H116*I126</f>
        <v>209.64539508093677</v>
      </c>
    </row>
    <row r="117" spans="1:12" ht="15" customHeight="1" x14ac:dyDescent="0.25">
      <c r="A117" s="17">
        <v>2</v>
      </c>
      <c r="B117" s="95" t="s">
        <v>128</v>
      </c>
      <c r="C117" s="95"/>
      <c r="D117" s="95"/>
      <c r="E117" s="95"/>
      <c r="F117" s="95"/>
      <c r="G117" s="95"/>
      <c r="H117" s="23">
        <v>0.01</v>
      </c>
      <c r="I117" s="24">
        <f>H117*I126</f>
        <v>41.929079016187352</v>
      </c>
    </row>
    <row r="118" spans="1:12" ht="15" customHeight="1" x14ac:dyDescent="0.25">
      <c r="A118" s="113" t="s">
        <v>129</v>
      </c>
      <c r="B118" s="113"/>
      <c r="C118" s="113"/>
      <c r="D118" s="113"/>
      <c r="E118" s="113"/>
      <c r="F118" s="113"/>
      <c r="G118" s="113"/>
      <c r="H118" s="25">
        <f>H116+H117</f>
        <v>6.0000000000000005E-2</v>
      </c>
      <c r="I118" s="26">
        <f>SUM(I116:I117)</f>
        <v>251.57447409712412</v>
      </c>
    </row>
    <row r="119" spans="1:12" ht="4.5" customHeight="1" x14ac:dyDescent="0.25"/>
    <row r="120" spans="1:12" ht="33.75" customHeight="1" x14ac:dyDescent="0.25">
      <c r="A120" s="22" t="s">
        <v>59</v>
      </c>
      <c r="B120" s="116" t="s">
        <v>130</v>
      </c>
      <c r="C120" s="116"/>
      <c r="D120" s="116"/>
      <c r="E120" s="116"/>
      <c r="F120" s="116"/>
      <c r="G120" s="116"/>
      <c r="H120" s="22" t="s">
        <v>36</v>
      </c>
      <c r="I120" s="22" t="s">
        <v>37</v>
      </c>
    </row>
    <row r="121" spans="1:12" ht="15" customHeight="1" x14ac:dyDescent="0.25">
      <c r="A121" s="17">
        <v>1</v>
      </c>
      <c r="B121" s="95" t="s">
        <v>130</v>
      </c>
      <c r="C121" s="95"/>
      <c r="D121" s="95"/>
      <c r="E121" s="95"/>
      <c r="F121" s="95"/>
      <c r="G121" s="95"/>
      <c r="H121" s="23">
        <v>0.05</v>
      </c>
      <c r="I121" s="24">
        <f>H121*I126</f>
        <v>209.64539508093677</v>
      </c>
    </row>
    <row r="122" spans="1:12" ht="15" customHeight="1" x14ac:dyDescent="0.25">
      <c r="A122" s="113" t="s">
        <v>131</v>
      </c>
      <c r="B122" s="113"/>
      <c r="C122" s="113"/>
      <c r="D122" s="113"/>
      <c r="E122" s="113"/>
      <c r="F122" s="113"/>
      <c r="G122" s="113"/>
      <c r="H122" s="25">
        <f>H121</f>
        <v>0.05</v>
      </c>
      <c r="I122" s="26">
        <f>I121</f>
        <v>209.64539508093677</v>
      </c>
      <c r="J122" s="34"/>
      <c r="K122" s="34"/>
      <c r="L122" s="8"/>
    </row>
    <row r="123" spans="1:12" ht="4.5" customHeight="1" x14ac:dyDescent="0.25">
      <c r="A123" s="28"/>
      <c r="B123" s="28"/>
      <c r="C123" s="28"/>
      <c r="D123" s="28"/>
      <c r="E123" s="28"/>
      <c r="F123" s="28"/>
      <c r="G123" s="28"/>
      <c r="H123" s="35"/>
      <c r="I123" s="36"/>
    </row>
    <row r="124" spans="1:12" ht="39" customHeight="1" x14ac:dyDescent="0.25">
      <c r="A124" s="117" t="s">
        <v>132</v>
      </c>
      <c r="B124" s="117"/>
      <c r="C124" s="117"/>
      <c r="D124" s="117"/>
      <c r="E124" s="117"/>
      <c r="F124" s="55">
        <v>0.18</v>
      </c>
      <c r="G124" s="56">
        <f>I126*F124</f>
        <v>754.72342229137234</v>
      </c>
      <c r="H124" s="57" t="s">
        <v>117</v>
      </c>
      <c r="I124" s="58">
        <f>I81</f>
        <v>0</v>
      </c>
      <c r="L124" s="8"/>
    </row>
    <row r="125" spans="1:12" s="61" customFormat="1" ht="16.5" customHeight="1" x14ac:dyDescent="0.25">
      <c r="A125" s="118" t="s">
        <v>118</v>
      </c>
      <c r="B125" s="118"/>
      <c r="C125" s="57" t="s">
        <v>119</v>
      </c>
      <c r="D125" s="57" t="s">
        <v>120</v>
      </c>
      <c r="E125" s="57" t="s">
        <v>121</v>
      </c>
      <c r="F125" s="57" t="s">
        <v>122</v>
      </c>
      <c r="G125" s="57" t="s">
        <v>123</v>
      </c>
      <c r="H125" s="57" t="s">
        <v>124</v>
      </c>
      <c r="I125" s="59" t="s">
        <v>125</v>
      </c>
      <c r="J125" s="60"/>
      <c r="L125" s="60"/>
    </row>
    <row r="126" spans="1:12" ht="16.5" customHeight="1" x14ac:dyDescent="0.25">
      <c r="A126" s="115">
        <f>I40</f>
        <v>2152.9018181818183</v>
      </c>
      <c r="B126" s="115"/>
      <c r="C126" s="62">
        <f>I51</f>
        <v>792.26786909090913</v>
      </c>
      <c r="D126" s="62">
        <f>I63</f>
        <v>548.86724823272732</v>
      </c>
      <c r="E126" s="62">
        <f>I70</f>
        <v>74.910218763636365</v>
      </c>
      <c r="F126" s="62">
        <f>I74</f>
        <v>201.98314734964367</v>
      </c>
      <c r="G126" s="62">
        <f>I84</f>
        <v>421.97760000000005</v>
      </c>
      <c r="H126" s="62">
        <f>A126+C126+D126+E126+F126+G126</f>
        <v>4192.9079016187352</v>
      </c>
      <c r="I126" s="62">
        <f>H126-I124</f>
        <v>4192.9079016187352</v>
      </c>
      <c r="J126" s="34"/>
      <c r="L126" s="8"/>
    </row>
    <row r="127" spans="1:12" ht="4.5" customHeight="1" x14ac:dyDescent="0.25"/>
    <row r="128" spans="1:12" ht="12" customHeight="1" x14ac:dyDescent="0.25">
      <c r="A128" s="96" t="s">
        <v>133</v>
      </c>
      <c r="B128" s="96"/>
      <c r="C128" s="96"/>
      <c r="D128" s="96"/>
      <c r="E128" s="96"/>
      <c r="F128" s="96"/>
      <c r="G128" s="96"/>
      <c r="H128" s="47">
        <f>H108+H118+H122</f>
        <v>0.11000000000000001</v>
      </c>
      <c r="I128" s="48">
        <f>I108+I118+I122</f>
        <v>461.21986917806089</v>
      </c>
    </row>
    <row r="129" spans="1:10" ht="4.5" customHeight="1" x14ac:dyDescent="0.25"/>
    <row r="130" spans="1:10" ht="11.25" customHeight="1" x14ac:dyDescent="0.25">
      <c r="A130" s="94" t="s">
        <v>134</v>
      </c>
      <c r="B130" s="94"/>
      <c r="C130" s="94"/>
      <c r="D130" s="94"/>
      <c r="E130" s="94"/>
      <c r="F130" s="94"/>
      <c r="G130" s="94"/>
      <c r="H130" s="94"/>
      <c r="I130" s="94"/>
    </row>
    <row r="131" spans="1:10" ht="33.75" customHeight="1" x14ac:dyDescent="0.25">
      <c r="A131" s="22" t="s">
        <v>34</v>
      </c>
      <c r="B131" s="116" t="s">
        <v>135</v>
      </c>
      <c r="C131" s="116"/>
      <c r="D131" s="116"/>
      <c r="E131" s="116"/>
      <c r="F131" s="116"/>
      <c r="G131" s="116"/>
      <c r="H131" s="22" t="s">
        <v>36</v>
      </c>
      <c r="I131" s="22" t="s">
        <v>37</v>
      </c>
    </row>
    <row r="132" spans="1:10" ht="15" customHeight="1" x14ac:dyDescent="0.25">
      <c r="A132" s="17">
        <v>1</v>
      </c>
      <c r="B132" s="95" t="s">
        <v>136</v>
      </c>
      <c r="C132" s="95"/>
      <c r="D132" s="95"/>
      <c r="E132" s="95"/>
      <c r="F132" s="95"/>
      <c r="G132" s="95"/>
      <c r="H132" s="23">
        <f>I132/$I$98</f>
        <v>2.0636619718309858E-2</v>
      </c>
      <c r="I132" s="24">
        <f>($D$142/$E$143)*G142</f>
        <v>86.527445879602382</v>
      </c>
    </row>
    <row r="133" spans="1:10" ht="15" customHeight="1" x14ac:dyDescent="0.25">
      <c r="A133" s="17">
        <v>2</v>
      </c>
      <c r="B133" s="95" t="s">
        <v>137</v>
      </c>
      <c r="C133" s="95"/>
      <c r="D133" s="95"/>
      <c r="E133" s="95"/>
      <c r="F133" s="95"/>
      <c r="G133" s="95"/>
      <c r="H133" s="23">
        <f>I133/$I$98</f>
        <v>9.5053521126760548E-2</v>
      </c>
      <c r="I133" s="24">
        <f>($D$142/$E$143)*G143</f>
        <v>398.55065980907762</v>
      </c>
    </row>
    <row r="134" spans="1:10" ht="15" customHeight="1" x14ac:dyDescent="0.25">
      <c r="A134" s="17">
        <v>3</v>
      </c>
      <c r="B134" s="95" t="s">
        <v>14</v>
      </c>
      <c r="C134" s="95"/>
      <c r="D134" s="95"/>
      <c r="E134" s="95"/>
      <c r="F134" s="95"/>
      <c r="G134" s="95"/>
      <c r="H134" s="23">
        <f>I134/$I$98</f>
        <v>2.5014084507042254E-2</v>
      </c>
      <c r="I134" s="24">
        <f>($D$142/$E$143)*G144</f>
        <v>104.88175258133623</v>
      </c>
    </row>
    <row r="135" spans="1:10" ht="15" customHeight="1" x14ac:dyDescent="0.25">
      <c r="A135" s="17">
        <v>4</v>
      </c>
      <c r="B135" s="95" t="s">
        <v>138</v>
      </c>
      <c r="C135" s="95"/>
      <c r="D135" s="95"/>
      <c r="E135" s="95"/>
      <c r="F135" s="95"/>
      <c r="G135" s="95"/>
      <c r="H135" s="23">
        <f>I135/$I$98</f>
        <v>0</v>
      </c>
      <c r="I135" s="24">
        <f>($D$142/$E$143)*G145</f>
        <v>0</v>
      </c>
    </row>
    <row r="136" spans="1:10" ht="15" customHeight="1" x14ac:dyDescent="0.25">
      <c r="A136" s="17">
        <v>5</v>
      </c>
      <c r="B136" s="95" t="s">
        <v>139</v>
      </c>
      <c r="C136" s="95"/>
      <c r="D136" s="95"/>
      <c r="E136" s="95"/>
      <c r="F136" s="95"/>
      <c r="G136" s="95"/>
      <c r="H136" s="23">
        <f>I136/$I$98</f>
        <v>0</v>
      </c>
      <c r="I136" s="24">
        <f>($D$142/$E$143)*G146</f>
        <v>0</v>
      </c>
    </row>
    <row r="137" spans="1:10" ht="15" customHeight="1" x14ac:dyDescent="0.25">
      <c r="A137" s="113" t="s">
        <v>140</v>
      </c>
      <c r="B137" s="113"/>
      <c r="C137" s="113"/>
      <c r="D137" s="113"/>
      <c r="E137" s="113"/>
      <c r="F137" s="113"/>
      <c r="G137" s="113"/>
      <c r="H137" s="25">
        <f>H132+H133+H134+H135+H136</f>
        <v>0.14070422535211266</v>
      </c>
      <c r="I137" s="26">
        <f>SUM(I132:I136)</f>
        <v>589.95985827001618</v>
      </c>
    </row>
    <row r="138" spans="1:10" ht="11.25" customHeight="1" x14ac:dyDescent="0.25">
      <c r="A138" s="29" t="s">
        <v>141</v>
      </c>
      <c r="B138" s="114" t="s">
        <v>142</v>
      </c>
      <c r="C138" s="114"/>
      <c r="D138" s="114"/>
      <c r="E138" s="114"/>
      <c r="F138" s="114"/>
      <c r="G138" s="114"/>
      <c r="H138" s="114"/>
      <c r="I138" s="114"/>
    </row>
    <row r="139" spans="1:10" ht="18.75" customHeight="1" x14ac:dyDescent="0.25">
      <c r="A139" s="29" t="s">
        <v>143</v>
      </c>
      <c r="B139" s="103" t="s">
        <v>144</v>
      </c>
      <c r="C139" s="103"/>
      <c r="D139" s="103"/>
      <c r="E139" s="103"/>
      <c r="F139" s="103"/>
      <c r="G139" s="103"/>
      <c r="H139" s="103"/>
      <c r="I139" s="103"/>
    </row>
    <row r="140" spans="1:10" ht="13.5" customHeight="1" x14ac:dyDescent="0.25">
      <c r="A140" s="108" t="s">
        <v>145</v>
      </c>
      <c r="B140" s="108"/>
      <c r="C140" s="108"/>
      <c r="D140" s="108"/>
      <c r="E140" s="108"/>
      <c r="F140" s="108"/>
      <c r="G140" s="108"/>
      <c r="H140" s="108"/>
      <c r="I140" s="108"/>
    </row>
    <row r="141" spans="1:10" ht="13.5" customHeight="1" x14ac:dyDescent="0.25">
      <c r="A141" s="109" t="s">
        <v>146</v>
      </c>
      <c r="B141" s="109"/>
      <c r="C141" s="17" t="s">
        <v>147</v>
      </c>
      <c r="D141" s="110" t="s">
        <v>148</v>
      </c>
      <c r="E141" s="110"/>
      <c r="F141" s="17" t="s">
        <v>149</v>
      </c>
      <c r="G141" s="63" t="s">
        <v>150</v>
      </c>
      <c r="H141" s="109" t="s">
        <v>151</v>
      </c>
      <c r="I141" s="109"/>
    </row>
    <row r="142" spans="1:10" ht="13.5" customHeight="1" x14ac:dyDescent="0.25">
      <c r="A142" s="111">
        <f>I98</f>
        <v>4192.9079016187343</v>
      </c>
      <c r="B142" s="111"/>
      <c r="C142" s="24">
        <f>I128</f>
        <v>461.21986917806089</v>
      </c>
      <c r="D142" s="112">
        <f>A142+C142</f>
        <v>4654.1277707967947</v>
      </c>
      <c r="E142" s="112"/>
      <c r="F142" s="17" t="str">
        <f>B132</f>
        <v>PIS</v>
      </c>
      <c r="G142" s="64">
        <v>1.6500000000000001E-2</v>
      </c>
      <c r="H142" s="101">
        <v>6.4999999999999997E-3</v>
      </c>
      <c r="I142" s="101"/>
      <c r="J142" s="34"/>
    </row>
    <row r="143" spans="1:10" ht="13.5" customHeight="1" x14ac:dyDescent="0.25">
      <c r="A143" s="105" t="s">
        <v>152</v>
      </c>
      <c r="B143" s="105"/>
      <c r="C143" s="63">
        <v>1</v>
      </c>
      <c r="D143" s="65">
        <f>G147/1</f>
        <v>0.1125</v>
      </c>
      <c r="E143" s="66">
        <f>C143-D143</f>
        <v>0.88749999999999996</v>
      </c>
      <c r="F143" s="17" t="str">
        <f>B133</f>
        <v>COFINS</v>
      </c>
      <c r="G143" s="64">
        <v>7.5999999999999998E-2</v>
      </c>
      <c r="H143" s="101">
        <v>0.03</v>
      </c>
      <c r="I143" s="101"/>
    </row>
    <row r="144" spans="1:10" ht="13.5" customHeight="1" x14ac:dyDescent="0.25">
      <c r="A144" s="106" t="s">
        <v>153</v>
      </c>
      <c r="B144" s="106"/>
      <c r="C144" s="17">
        <v>1</v>
      </c>
      <c r="D144" s="67">
        <f>H147</f>
        <v>5.6499999999999995E-2</v>
      </c>
      <c r="E144" s="68">
        <f>C144-D144</f>
        <v>0.94350000000000001</v>
      </c>
      <c r="F144" s="17" t="str">
        <f>B134</f>
        <v>ISS</v>
      </c>
      <c r="G144" s="64">
        <f>I11</f>
        <v>0.02</v>
      </c>
      <c r="H144" s="101">
        <f>I11</f>
        <v>0.02</v>
      </c>
      <c r="I144" s="101"/>
    </row>
    <row r="145" spans="1:10" ht="13.5" customHeight="1" x14ac:dyDescent="0.25">
      <c r="A145" s="107" t="s">
        <v>154</v>
      </c>
      <c r="B145" s="107"/>
      <c r="C145" s="17">
        <v>1</v>
      </c>
      <c r="D145" s="69">
        <v>0.09</v>
      </c>
      <c r="E145" s="70">
        <f>C145-D145</f>
        <v>0.91</v>
      </c>
      <c r="F145" s="17" t="s">
        <v>155</v>
      </c>
      <c r="G145" s="64">
        <v>0</v>
      </c>
      <c r="H145" s="101">
        <v>0</v>
      </c>
      <c r="I145" s="101"/>
    </row>
    <row r="146" spans="1:10" ht="13.5" customHeight="1" x14ac:dyDescent="0.25">
      <c r="A146" s="100" t="s">
        <v>156</v>
      </c>
      <c r="B146" s="100" t="s">
        <v>157</v>
      </c>
      <c r="C146" s="100"/>
      <c r="D146" s="100"/>
      <c r="E146" s="100"/>
      <c r="F146" s="2" t="s">
        <v>158</v>
      </c>
      <c r="G146" s="64">
        <v>0</v>
      </c>
      <c r="H146" s="101">
        <v>0</v>
      </c>
      <c r="I146" s="101"/>
    </row>
    <row r="147" spans="1:10" ht="18" customHeight="1" x14ac:dyDescent="0.25">
      <c r="A147" s="100"/>
      <c r="B147" s="100"/>
      <c r="C147" s="100"/>
      <c r="D147" s="100"/>
      <c r="E147" s="100"/>
      <c r="F147" s="6" t="s">
        <v>159</v>
      </c>
      <c r="G147" s="71">
        <f>SUM(G142:G146)</f>
        <v>0.1125</v>
      </c>
      <c r="H147" s="102">
        <f>SUM(H142:I146)</f>
        <v>5.6499999999999995E-2</v>
      </c>
      <c r="I147" s="102"/>
    </row>
    <row r="148" spans="1:10" ht="18" customHeight="1" x14ac:dyDescent="0.25">
      <c r="A148" s="29" t="s">
        <v>160</v>
      </c>
      <c r="B148" s="103" t="s">
        <v>161</v>
      </c>
      <c r="C148" s="103"/>
      <c r="D148" s="103"/>
      <c r="E148" s="103"/>
      <c r="F148" s="103"/>
      <c r="G148" s="103"/>
      <c r="H148" s="103"/>
      <c r="I148" s="103"/>
    </row>
    <row r="149" spans="1:10" ht="4.5" customHeight="1" x14ac:dyDescent="0.25">
      <c r="A149" s="72"/>
      <c r="B149" s="104"/>
      <c r="C149" s="104"/>
      <c r="D149" s="104"/>
      <c r="E149" s="104"/>
      <c r="F149" s="104"/>
      <c r="G149" s="104"/>
      <c r="H149" s="104"/>
      <c r="I149" s="104"/>
    </row>
    <row r="150" spans="1:10" ht="12" customHeight="1" x14ac:dyDescent="0.25">
      <c r="A150" s="96" t="s">
        <v>162</v>
      </c>
      <c r="B150" s="96"/>
      <c r="C150" s="96"/>
      <c r="D150" s="96"/>
      <c r="E150" s="96"/>
      <c r="F150" s="96"/>
      <c r="G150" s="96"/>
      <c r="H150" s="47">
        <f>H137</f>
        <v>0.14070422535211266</v>
      </c>
      <c r="I150" s="48">
        <f>I137</f>
        <v>589.95985827001618</v>
      </c>
    </row>
    <row r="151" spans="1:10" ht="4.5" customHeight="1" x14ac:dyDescent="0.25"/>
    <row r="152" spans="1:10" ht="11.25" customHeight="1" x14ac:dyDescent="0.25">
      <c r="A152" s="99" t="s">
        <v>163</v>
      </c>
      <c r="B152" s="99"/>
      <c r="C152" s="99"/>
      <c r="D152" s="99"/>
      <c r="E152" s="99"/>
      <c r="F152" s="99"/>
      <c r="G152" s="99"/>
      <c r="H152" s="99"/>
      <c r="I152" s="99"/>
    </row>
    <row r="153" spans="1:10" ht="11.25" customHeight="1" x14ac:dyDescent="0.25">
      <c r="A153" s="94" t="s">
        <v>33</v>
      </c>
      <c r="B153" s="94"/>
      <c r="C153" s="94"/>
      <c r="D153" s="94"/>
      <c r="E153" s="94"/>
      <c r="F153" s="94"/>
      <c r="G153" s="94"/>
      <c r="H153" s="94"/>
      <c r="I153" s="94"/>
    </row>
    <row r="154" spans="1:10" ht="15" customHeight="1" x14ac:dyDescent="0.25">
      <c r="A154" s="17">
        <v>1</v>
      </c>
      <c r="B154" s="95" t="s">
        <v>164</v>
      </c>
      <c r="C154" s="95"/>
      <c r="D154" s="95"/>
      <c r="E154" s="95"/>
      <c r="F154" s="95"/>
      <c r="G154" s="95"/>
      <c r="H154" s="23">
        <f>I154/$G$171</f>
        <v>0.41053887167116782</v>
      </c>
      <c r="I154" s="73">
        <f>I40</f>
        <v>2152.9018181818183</v>
      </c>
    </row>
    <row r="155" spans="1:10" ht="15" customHeight="1" x14ac:dyDescent="0.25">
      <c r="A155" s="17">
        <v>2</v>
      </c>
      <c r="B155" s="95" t="s">
        <v>165</v>
      </c>
      <c r="C155" s="95"/>
      <c r="D155" s="95"/>
      <c r="E155" s="95"/>
      <c r="F155" s="95"/>
      <c r="G155" s="95"/>
      <c r="H155" s="23">
        <f>I155/$G$171</f>
        <v>0.30854337262950077</v>
      </c>
      <c r="I155" s="73">
        <f>I51+I63+I70+I74</f>
        <v>1618.0284834369163</v>
      </c>
    </row>
    <row r="156" spans="1:10" ht="15" customHeight="1" x14ac:dyDescent="0.25">
      <c r="A156" s="17">
        <v>3</v>
      </c>
      <c r="B156" s="95" t="s">
        <v>166</v>
      </c>
      <c r="C156" s="95"/>
      <c r="D156" s="95"/>
      <c r="E156" s="95"/>
      <c r="F156" s="95"/>
      <c r="G156" s="95"/>
      <c r="H156" s="23">
        <f>I156/$G$171</f>
        <v>8.0467305248881058E-2</v>
      </c>
      <c r="I156" s="73">
        <f>I84</f>
        <v>421.97760000000005</v>
      </c>
    </row>
    <row r="157" spans="1:10" s="28" customFormat="1" ht="15" customHeight="1" x14ac:dyDescent="0.25">
      <c r="A157" s="96" t="s">
        <v>167</v>
      </c>
      <c r="B157" s="96"/>
      <c r="C157" s="96"/>
      <c r="D157" s="96"/>
      <c r="E157" s="96"/>
      <c r="F157" s="96"/>
      <c r="G157" s="96"/>
      <c r="H157" s="47">
        <f>H154+H155+H156</f>
        <v>0.7995495495495496</v>
      </c>
      <c r="I157" s="48">
        <f>SUM(I154:I156)</f>
        <v>4192.9079016187343</v>
      </c>
      <c r="J157" s="35"/>
    </row>
    <row r="158" spans="1:10" ht="4.5" customHeight="1" x14ac:dyDescent="0.25"/>
    <row r="159" spans="1:10" ht="11.25" customHeight="1" x14ac:dyDescent="0.25">
      <c r="A159" s="94" t="s">
        <v>106</v>
      </c>
      <c r="B159" s="94"/>
      <c r="C159" s="94"/>
      <c r="D159" s="94"/>
      <c r="E159" s="94"/>
      <c r="F159" s="94"/>
      <c r="G159" s="94"/>
      <c r="H159" s="94"/>
      <c r="I159" s="94"/>
    </row>
    <row r="160" spans="1:10" ht="15" customHeight="1" x14ac:dyDescent="0.25">
      <c r="A160" s="17">
        <v>1</v>
      </c>
      <c r="B160" s="95" t="s">
        <v>168</v>
      </c>
      <c r="C160" s="95"/>
      <c r="D160" s="95"/>
      <c r="E160" s="95"/>
      <c r="F160" s="95"/>
      <c r="G160" s="95"/>
      <c r="H160" s="23">
        <f>I160/$G$171</f>
        <v>0</v>
      </c>
      <c r="I160" s="24">
        <f>I108</f>
        <v>0</v>
      </c>
    </row>
    <row r="161" spans="1:11" ht="15" customHeight="1" x14ac:dyDescent="0.25">
      <c r="A161" s="17">
        <v>2</v>
      </c>
      <c r="B161" s="95" t="s">
        <v>169</v>
      </c>
      <c r="C161" s="95"/>
      <c r="D161" s="95"/>
      <c r="E161" s="95"/>
      <c r="F161" s="95"/>
      <c r="G161" s="95"/>
      <c r="H161" s="23">
        <f>I161/$G$171</f>
        <v>4.797297297297299E-2</v>
      </c>
      <c r="I161" s="24">
        <f>I118</f>
        <v>251.57447409712412</v>
      </c>
    </row>
    <row r="162" spans="1:11" ht="15" customHeight="1" x14ac:dyDescent="0.25">
      <c r="A162" s="17">
        <v>3</v>
      </c>
      <c r="B162" s="95" t="s">
        <v>170</v>
      </c>
      <c r="C162" s="95"/>
      <c r="D162" s="95"/>
      <c r="E162" s="95"/>
      <c r="F162" s="95"/>
      <c r="G162" s="95"/>
      <c r="H162" s="23">
        <f>I162/$G$171</f>
        <v>3.9977477477477485E-2</v>
      </c>
      <c r="I162" s="24">
        <f>I122</f>
        <v>209.64539508093677</v>
      </c>
    </row>
    <row r="163" spans="1:11" ht="15" customHeight="1" x14ac:dyDescent="0.25">
      <c r="A163" s="96" t="s">
        <v>171</v>
      </c>
      <c r="B163" s="96"/>
      <c r="C163" s="96"/>
      <c r="D163" s="96"/>
      <c r="E163" s="96"/>
      <c r="F163" s="96"/>
      <c r="G163" s="96"/>
      <c r="H163" s="47">
        <f>H160+H161+H162</f>
        <v>8.7950450450450468E-2</v>
      </c>
      <c r="I163" s="48">
        <f>I160+I161+I162</f>
        <v>461.21986917806089</v>
      </c>
    </row>
    <row r="164" spans="1:11" ht="4.5" customHeight="1" x14ac:dyDescent="0.25"/>
    <row r="165" spans="1:11" ht="11.25" customHeight="1" x14ac:dyDescent="0.25">
      <c r="A165" s="94" t="s">
        <v>134</v>
      </c>
      <c r="B165" s="94"/>
      <c r="C165" s="94"/>
      <c r="D165" s="94"/>
      <c r="E165" s="94"/>
      <c r="F165" s="94"/>
      <c r="G165" s="94"/>
      <c r="H165" s="94"/>
      <c r="I165" s="94"/>
    </row>
    <row r="166" spans="1:11" ht="15" customHeight="1" x14ac:dyDescent="0.25">
      <c r="A166" s="17">
        <v>1</v>
      </c>
      <c r="B166" s="95" t="s">
        <v>172</v>
      </c>
      <c r="C166" s="95"/>
      <c r="D166" s="95"/>
      <c r="E166" s="95"/>
      <c r="F166" s="95"/>
      <c r="G166" s="95"/>
      <c r="H166" s="23">
        <f>I166/$G$171</f>
        <v>0.11249999999999999</v>
      </c>
      <c r="I166" s="24">
        <f>I137</f>
        <v>589.95985827001618</v>
      </c>
    </row>
    <row r="167" spans="1:11" ht="15" customHeight="1" x14ac:dyDescent="0.25">
      <c r="A167" s="96" t="s">
        <v>173</v>
      </c>
      <c r="B167" s="96"/>
      <c r="C167" s="96"/>
      <c r="D167" s="96"/>
      <c r="E167" s="96"/>
      <c r="F167" s="96"/>
      <c r="G167" s="96"/>
      <c r="H167" s="47">
        <f>H166</f>
        <v>0.11249999999999999</v>
      </c>
      <c r="I167" s="48">
        <f>I137</f>
        <v>589.95985827001618</v>
      </c>
      <c r="K167" s="41"/>
    </row>
    <row r="168" spans="1:11" ht="4.5" customHeight="1" x14ac:dyDescent="0.25"/>
    <row r="169" spans="1:11" ht="11.25" customHeight="1" x14ac:dyDescent="0.25">
      <c r="A169" s="97" t="s">
        <v>163</v>
      </c>
      <c r="B169" s="97"/>
      <c r="C169" s="97"/>
      <c r="D169" s="97"/>
      <c r="E169" s="97"/>
      <c r="F169" s="97"/>
      <c r="G169" s="97"/>
      <c r="H169" s="97"/>
      <c r="I169" s="97"/>
    </row>
    <row r="170" spans="1:11" ht="45" customHeight="1" x14ac:dyDescent="0.25">
      <c r="A170" s="98" t="s">
        <v>174</v>
      </c>
      <c r="B170" s="98"/>
      <c r="C170" s="98"/>
      <c r="D170" s="98"/>
      <c r="E170" s="98"/>
      <c r="F170" s="98"/>
      <c r="G170" s="74" t="s">
        <v>175</v>
      </c>
      <c r="H170" s="74" t="s">
        <v>176</v>
      </c>
      <c r="I170" s="74" t="s">
        <v>177</v>
      </c>
    </row>
    <row r="171" spans="1:11" ht="11.25" customHeight="1" x14ac:dyDescent="0.25">
      <c r="A171" s="92" t="str">
        <f>D5</f>
        <v>Administrativo UBS (assistente administrativo)</v>
      </c>
      <c r="B171" s="92"/>
      <c r="C171" s="92"/>
      <c r="D171" s="92"/>
      <c r="E171" s="92"/>
      <c r="F171" s="92"/>
      <c r="G171" s="75">
        <f>I157+I163+I167</f>
        <v>5244.0876290668111</v>
      </c>
      <c r="H171" s="74">
        <f>IF(D6="12x36",2,1)</f>
        <v>1</v>
      </c>
      <c r="I171" s="75">
        <f>G171*H171</f>
        <v>5244.0876290668111</v>
      </c>
    </row>
    <row r="172" spans="1:11" x14ac:dyDescent="0.25">
      <c r="A172" s="92"/>
      <c r="B172" s="92"/>
      <c r="C172" s="92"/>
      <c r="D172" s="92"/>
      <c r="E172" s="92"/>
      <c r="F172" s="92"/>
      <c r="G172" s="74"/>
      <c r="H172" s="74"/>
      <c r="I172" s="75"/>
    </row>
    <row r="173" spans="1:11" s="28" customFormat="1" ht="12" customHeight="1" x14ac:dyDescent="0.25">
      <c r="A173" s="93" t="s">
        <v>178</v>
      </c>
      <c r="B173" s="93"/>
      <c r="C173" s="93"/>
      <c r="D173" s="93"/>
      <c r="E173" s="93"/>
      <c r="F173" s="93"/>
      <c r="G173" s="93"/>
      <c r="H173" s="93"/>
      <c r="I173" s="76">
        <f>I171</f>
        <v>5244.0876290668111</v>
      </c>
      <c r="J173" s="35"/>
    </row>
  </sheetData>
  <mergeCells count="171"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A23:F23"/>
    <mergeCell ref="A24:F25"/>
    <mergeCell ref="A26:F26"/>
    <mergeCell ref="A27:F27"/>
    <mergeCell ref="A29:I29"/>
    <mergeCell ref="B30:G30"/>
    <mergeCell ref="A15:F17"/>
    <mergeCell ref="G15:G17"/>
    <mergeCell ref="A18:F20"/>
    <mergeCell ref="G18:G20"/>
    <mergeCell ref="A21:F21"/>
    <mergeCell ref="A22:F22"/>
    <mergeCell ref="B37:G37"/>
    <mergeCell ref="B38:G38"/>
    <mergeCell ref="B39:G39"/>
    <mergeCell ref="A40:G40"/>
    <mergeCell ref="B42:G42"/>
    <mergeCell ref="B43:G43"/>
    <mergeCell ref="B31:G31"/>
    <mergeCell ref="B32:G32"/>
    <mergeCell ref="B33:G33"/>
    <mergeCell ref="B34:G34"/>
    <mergeCell ref="B35:G35"/>
    <mergeCell ref="B36:G36"/>
    <mergeCell ref="B50:G50"/>
    <mergeCell ref="A51:G51"/>
    <mergeCell ref="A52:I52"/>
    <mergeCell ref="A53:I53"/>
    <mergeCell ref="B54:G54"/>
    <mergeCell ref="B55:G55"/>
    <mergeCell ref="B44:G44"/>
    <mergeCell ref="B45:G45"/>
    <mergeCell ref="B46:G46"/>
    <mergeCell ref="B47:G47"/>
    <mergeCell ref="B48:G48"/>
    <mergeCell ref="B49:G49"/>
    <mergeCell ref="B62:G62"/>
    <mergeCell ref="A63:G63"/>
    <mergeCell ref="B64:I64"/>
    <mergeCell ref="B65:I65"/>
    <mergeCell ref="B66:G66"/>
    <mergeCell ref="B67:G67"/>
    <mergeCell ref="B56:G56"/>
    <mergeCell ref="B57:G57"/>
    <mergeCell ref="B58:G58"/>
    <mergeCell ref="B59:G59"/>
    <mergeCell ref="B60:G60"/>
    <mergeCell ref="B61:G61"/>
    <mergeCell ref="A76:G76"/>
    <mergeCell ref="B78:G78"/>
    <mergeCell ref="B79:G79"/>
    <mergeCell ref="B80:G80"/>
    <mergeCell ref="B81:G81"/>
    <mergeCell ref="B82:G82"/>
    <mergeCell ref="B68:G68"/>
    <mergeCell ref="B69:G69"/>
    <mergeCell ref="A70:G70"/>
    <mergeCell ref="B72:G72"/>
    <mergeCell ref="B73:G73"/>
    <mergeCell ref="A74:G74"/>
    <mergeCell ref="A90:I90"/>
    <mergeCell ref="A91:B91"/>
    <mergeCell ref="A92:B92"/>
    <mergeCell ref="A94:I94"/>
    <mergeCell ref="A95:B95"/>
    <mergeCell ref="A96:B96"/>
    <mergeCell ref="B83:G83"/>
    <mergeCell ref="A84:G84"/>
    <mergeCell ref="B85:G85"/>
    <mergeCell ref="A86:I86"/>
    <mergeCell ref="A87:B87"/>
    <mergeCell ref="A88:B88"/>
    <mergeCell ref="B105:G105"/>
    <mergeCell ref="B106:G106"/>
    <mergeCell ref="B107:G107"/>
    <mergeCell ref="A108:G108"/>
    <mergeCell ref="B109:I109"/>
    <mergeCell ref="A111:E111"/>
    <mergeCell ref="A98:G98"/>
    <mergeCell ref="A100:I100"/>
    <mergeCell ref="B101:G101"/>
    <mergeCell ref="B102:G102"/>
    <mergeCell ref="B103:G103"/>
    <mergeCell ref="B104:G104"/>
    <mergeCell ref="A118:G118"/>
    <mergeCell ref="B120:G120"/>
    <mergeCell ref="B121:G121"/>
    <mergeCell ref="A122:G122"/>
    <mergeCell ref="A124:E124"/>
    <mergeCell ref="A125:B125"/>
    <mergeCell ref="A112:B112"/>
    <mergeCell ref="A113:B113"/>
    <mergeCell ref="B114:I114"/>
    <mergeCell ref="B115:G115"/>
    <mergeCell ref="B116:G116"/>
    <mergeCell ref="B117:G117"/>
    <mergeCell ref="B134:G134"/>
    <mergeCell ref="B135:G135"/>
    <mergeCell ref="B136:G136"/>
    <mergeCell ref="A137:G137"/>
    <mergeCell ref="B138:I138"/>
    <mergeCell ref="B139:I139"/>
    <mergeCell ref="A126:B126"/>
    <mergeCell ref="A128:G128"/>
    <mergeCell ref="A130:I130"/>
    <mergeCell ref="B131:G131"/>
    <mergeCell ref="B132:G132"/>
    <mergeCell ref="B133:G133"/>
    <mergeCell ref="A143:B143"/>
    <mergeCell ref="H143:I143"/>
    <mergeCell ref="A144:B144"/>
    <mergeCell ref="H144:I144"/>
    <mergeCell ref="A145:B145"/>
    <mergeCell ref="H145:I145"/>
    <mergeCell ref="A140:I140"/>
    <mergeCell ref="A141:B141"/>
    <mergeCell ref="D141:E141"/>
    <mergeCell ref="H141:I141"/>
    <mergeCell ref="A142:B142"/>
    <mergeCell ref="D142:E142"/>
    <mergeCell ref="H142:I142"/>
    <mergeCell ref="A150:G150"/>
    <mergeCell ref="A152:I152"/>
    <mergeCell ref="A153:I153"/>
    <mergeCell ref="B154:G154"/>
    <mergeCell ref="B155:G155"/>
    <mergeCell ref="B156:G156"/>
    <mergeCell ref="A146:A147"/>
    <mergeCell ref="B146:E147"/>
    <mergeCell ref="H146:I146"/>
    <mergeCell ref="H147:I147"/>
    <mergeCell ref="B148:I148"/>
    <mergeCell ref="B149:I149"/>
    <mergeCell ref="A172:F172"/>
    <mergeCell ref="A173:H173"/>
    <mergeCell ref="A165:I165"/>
    <mergeCell ref="B166:G166"/>
    <mergeCell ref="A167:G167"/>
    <mergeCell ref="A169:I169"/>
    <mergeCell ref="A170:F170"/>
    <mergeCell ref="A171:F171"/>
    <mergeCell ref="A157:G157"/>
    <mergeCell ref="A159:I159"/>
    <mergeCell ref="B160:G160"/>
    <mergeCell ref="B161:G161"/>
    <mergeCell ref="B162:G162"/>
    <mergeCell ref="A163:G163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L173"/>
  <sheetViews>
    <sheetView view="pageBreakPreview" topLeftCell="A7" zoomScale="145" zoomScaleNormal="130" zoomScaleSheetLayoutView="145" zoomScalePageLayoutView="130" workbookViewId="0">
      <selection activeCell="I125" sqref="I125"/>
    </sheetView>
  </sheetViews>
  <sheetFormatPr defaultColWidth="9.140625" defaultRowHeight="11.25" x14ac:dyDescent="0.25"/>
  <cols>
    <col min="1" max="1" width="2.85546875" style="7" customWidth="1"/>
    <col min="2" max="4" width="11.28515625" style="7" customWidth="1"/>
    <col min="5" max="5" width="12.140625" style="7" customWidth="1"/>
    <col min="6" max="6" width="11.28515625" style="7" customWidth="1"/>
    <col min="7" max="7" width="18.85546875" style="7" customWidth="1"/>
    <col min="8" max="8" width="9.28515625" style="7" customWidth="1"/>
    <col min="9" max="9" width="11.7109375" style="7" customWidth="1"/>
    <col min="10" max="10" width="11.140625" style="8" customWidth="1"/>
    <col min="11" max="11" width="10" style="7" customWidth="1"/>
    <col min="12" max="12" width="9.140625" style="7"/>
    <col min="13" max="15" width="22.28515625" style="7" customWidth="1"/>
    <col min="16" max="16384" width="9.140625" style="7"/>
  </cols>
  <sheetData>
    <row r="1" spans="1:11" ht="27.75" customHeight="1" x14ac:dyDescent="0.25">
      <c r="A1" s="134" t="s">
        <v>0</v>
      </c>
      <c r="B1" s="134"/>
      <c r="C1" s="134"/>
      <c r="D1" s="134"/>
      <c r="E1" s="134"/>
      <c r="F1" s="134"/>
      <c r="G1" s="134"/>
      <c r="H1" s="134"/>
      <c r="I1" s="134"/>
      <c r="K1" s="9"/>
    </row>
    <row r="2" spans="1:11" ht="22.5" customHeight="1" x14ac:dyDescent="0.25">
      <c r="A2" s="134" t="s">
        <v>1</v>
      </c>
      <c r="B2" s="134"/>
      <c r="C2" s="135" t="s">
        <v>209</v>
      </c>
      <c r="D2" s="135"/>
      <c r="E2" s="136" t="s">
        <v>2</v>
      </c>
      <c r="F2" s="136"/>
      <c r="G2" s="136"/>
      <c r="H2" s="136"/>
      <c r="I2" s="136"/>
    </row>
    <row r="3" spans="1:11" ht="11.25" customHeight="1" x14ac:dyDescent="0.25">
      <c r="A3" s="134" t="s">
        <v>3</v>
      </c>
      <c r="B3" s="134"/>
      <c r="C3" s="10"/>
      <c r="D3" s="11"/>
      <c r="E3" s="12" t="s">
        <v>4</v>
      </c>
      <c r="F3" s="10"/>
      <c r="G3" s="11"/>
      <c r="H3" s="11"/>
      <c r="I3" s="11"/>
    </row>
    <row r="4" spans="1:11" ht="4.5" customHeight="1" x14ac:dyDescent="0.25"/>
    <row r="5" spans="1:11" ht="18.75" customHeight="1" x14ac:dyDescent="0.25">
      <c r="A5" s="120" t="s">
        <v>5</v>
      </c>
      <c r="B5" s="120"/>
      <c r="C5" s="120"/>
      <c r="D5" s="137" t="s">
        <v>232</v>
      </c>
      <c r="E5" s="137"/>
      <c r="F5" s="137"/>
      <c r="G5" s="138" t="str">
        <f>IF(D6="12x36","Regime de trabalho:","Quantidade de HORAS/MÊS")</f>
        <v>Quantidade de HORAS/MÊS</v>
      </c>
      <c r="H5" s="138"/>
      <c r="I5" s="139">
        <f>IF(D6="12x36",D6,5*D6)</f>
        <v>200</v>
      </c>
    </row>
    <row r="6" spans="1:11" ht="18.75" customHeight="1" x14ac:dyDescent="0.25">
      <c r="A6" s="120" t="str">
        <f>IF(D6="12x36","Regime de trabalho:","Regime de trabalho (horas semanais):")</f>
        <v>Regime de trabalho (horas semanais):</v>
      </c>
      <c r="B6" s="120"/>
      <c r="C6" s="120"/>
      <c r="D6" s="120">
        <v>40</v>
      </c>
      <c r="E6" s="120"/>
      <c r="F6" s="120"/>
      <c r="G6" s="138"/>
      <c r="H6" s="138"/>
      <c r="I6" s="139"/>
    </row>
    <row r="7" spans="1:11" ht="22.5" customHeight="1" x14ac:dyDescent="0.25">
      <c r="A7" s="120" t="s">
        <v>6</v>
      </c>
      <c r="B7" s="120"/>
      <c r="C7" s="120"/>
      <c r="D7" s="95" t="s">
        <v>218</v>
      </c>
      <c r="E7" s="95"/>
      <c r="F7" s="95"/>
      <c r="G7" s="131" t="s">
        <v>7</v>
      </c>
      <c r="H7" s="131"/>
      <c r="I7" s="133">
        <v>0.2</v>
      </c>
    </row>
    <row r="8" spans="1:11" ht="22.5" customHeight="1" x14ac:dyDescent="0.25">
      <c r="A8" s="120" t="s">
        <v>8</v>
      </c>
      <c r="B8" s="120"/>
      <c r="C8" s="120"/>
      <c r="D8" s="95" t="s">
        <v>218</v>
      </c>
      <c r="E8" s="95"/>
      <c r="F8" s="95"/>
      <c r="G8" s="131"/>
      <c r="H8" s="131"/>
      <c r="I8" s="133"/>
    </row>
    <row r="9" spans="1:11" ht="24.75" customHeight="1" x14ac:dyDescent="0.25">
      <c r="A9" s="120" t="s">
        <v>9</v>
      </c>
      <c r="B9" s="120"/>
      <c r="C9" s="120"/>
      <c r="D9" s="120" t="s">
        <v>211</v>
      </c>
      <c r="E9" s="120"/>
      <c r="F9" s="120"/>
      <c r="G9" s="131" t="s">
        <v>10</v>
      </c>
      <c r="H9" s="131"/>
      <c r="I9" s="3" t="s">
        <v>11</v>
      </c>
    </row>
    <row r="10" spans="1:11" ht="32.25" customHeight="1" x14ac:dyDescent="0.25">
      <c r="A10" s="132" t="s">
        <v>12</v>
      </c>
      <c r="B10" s="132"/>
      <c r="C10" s="132"/>
      <c r="D10" s="132"/>
      <c r="E10" s="132"/>
      <c r="F10" s="132"/>
      <c r="G10" s="4" t="s">
        <v>13</v>
      </c>
      <c r="H10" s="1">
        <v>220</v>
      </c>
      <c r="I10" s="13">
        <v>2824</v>
      </c>
    </row>
    <row r="11" spans="1:11" ht="11.25" customHeight="1" x14ac:dyDescent="0.25">
      <c r="A11" s="110" t="s">
        <v>14</v>
      </c>
      <c r="B11" s="110"/>
      <c r="C11" s="110"/>
      <c r="D11" s="110"/>
      <c r="E11" s="110"/>
      <c r="F11" s="110"/>
      <c r="G11" s="1" t="str">
        <f>D9</f>
        <v>Araricá/RS</v>
      </c>
      <c r="H11" s="1" t="s">
        <v>15</v>
      </c>
      <c r="I11" s="14">
        <v>0.02</v>
      </c>
    </row>
    <row r="12" spans="1:11" ht="15" customHeight="1" x14ac:dyDescent="0.25">
      <c r="A12" s="110" t="s">
        <v>16</v>
      </c>
      <c r="B12" s="110"/>
      <c r="C12" s="110"/>
      <c r="D12" s="110"/>
      <c r="E12" s="110"/>
      <c r="F12" s="110"/>
      <c r="G12" s="129" t="s">
        <v>17</v>
      </c>
      <c r="H12" s="1" t="s">
        <v>18</v>
      </c>
      <c r="I12" s="13">
        <v>0</v>
      </c>
    </row>
    <row r="13" spans="1:11" x14ac:dyDescent="0.25">
      <c r="A13" s="110"/>
      <c r="B13" s="110"/>
      <c r="C13" s="110"/>
      <c r="D13" s="110"/>
      <c r="E13" s="110"/>
      <c r="F13" s="110"/>
      <c r="G13" s="129"/>
      <c r="H13" s="1" t="s">
        <v>19</v>
      </c>
      <c r="I13" s="15">
        <v>22</v>
      </c>
    </row>
    <row r="14" spans="1:11" x14ac:dyDescent="0.25">
      <c r="A14" s="110"/>
      <c r="B14" s="110"/>
      <c r="C14" s="110"/>
      <c r="D14" s="110"/>
      <c r="E14" s="110"/>
      <c r="F14" s="110"/>
      <c r="G14" s="129"/>
      <c r="H14" s="1" t="s">
        <v>20</v>
      </c>
      <c r="I14" s="3">
        <v>0</v>
      </c>
    </row>
    <row r="15" spans="1:11" ht="11.25" customHeight="1" x14ac:dyDescent="0.25">
      <c r="A15" s="110" t="s">
        <v>21</v>
      </c>
      <c r="B15" s="110"/>
      <c r="C15" s="110"/>
      <c r="D15" s="110"/>
      <c r="E15" s="110"/>
      <c r="F15" s="110"/>
      <c r="G15" s="129" t="s">
        <v>17</v>
      </c>
      <c r="H15" s="1" t="s">
        <v>18</v>
      </c>
      <c r="I15" s="13">
        <v>0</v>
      </c>
    </row>
    <row r="16" spans="1:11" ht="11.25" customHeight="1" x14ac:dyDescent="0.25">
      <c r="A16" s="110"/>
      <c r="B16" s="110"/>
      <c r="C16" s="110"/>
      <c r="D16" s="110"/>
      <c r="E16" s="110"/>
      <c r="F16" s="110"/>
      <c r="G16" s="129"/>
      <c r="H16" s="1" t="s">
        <v>19</v>
      </c>
      <c r="I16" s="15">
        <v>22</v>
      </c>
    </row>
    <row r="17" spans="1:9" x14ac:dyDescent="0.25">
      <c r="A17" s="110"/>
      <c r="B17" s="110"/>
      <c r="C17" s="110"/>
      <c r="D17" s="110"/>
      <c r="E17" s="110"/>
      <c r="F17" s="110"/>
      <c r="G17" s="129"/>
      <c r="H17" s="1" t="s">
        <v>20</v>
      </c>
      <c r="I17" s="3">
        <v>0</v>
      </c>
    </row>
    <row r="18" spans="1:9" ht="11.25" customHeight="1" x14ac:dyDescent="0.25">
      <c r="A18" s="110" t="s">
        <v>223</v>
      </c>
      <c r="B18" s="110"/>
      <c r="C18" s="110"/>
      <c r="D18" s="110"/>
      <c r="E18" s="110"/>
      <c r="F18" s="110"/>
      <c r="G18" s="129" t="s">
        <v>17</v>
      </c>
      <c r="H18" s="1" t="s">
        <v>18</v>
      </c>
      <c r="I18" s="13">
        <v>0</v>
      </c>
    </row>
    <row r="19" spans="1:9" x14ac:dyDescent="0.25">
      <c r="A19" s="110"/>
      <c r="B19" s="110"/>
      <c r="C19" s="110"/>
      <c r="D19" s="110"/>
      <c r="E19" s="110"/>
      <c r="F19" s="110"/>
      <c r="G19" s="129"/>
      <c r="H19" s="1" t="s">
        <v>191</v>
      </c>
      <c r="I19" s="15">
        <v>1</v>
      </c>
    </row>
    <row r="20" spans="1:9" x14ac:dyDescent="0.25">
      <c r="A20" s="110"/>
      <c r="B20" s="110"/>
      <c r="C20" s="110"/>
      <c r="D20" s="110"/>
      <c r="E20" s="110"/>
      <c r="F20" s="110"/>
      <c r="G20" s="129"/>
      <c r="H20" s="1" t="s">
        <v>20</v>
      </c>
      <c r="I20" s="3">
        <v>0</v>
      </c>
    </row>
    <row r="21" spans="1:9" ht="36" customHeight="1" x14ac:dyDescent="0.25">
      <c r="A21" s="130" t="s">
        <v>186</v>
      </c>
      <c r="B21" s="130"/>
      <c r="C21" s="130"/>
      <c r="D21" s="130"/>
      <c r="E21" s="130"/>
      <c r="F21" s="130"/>
      <c r="G21" s="5" t="s">
        <v>17</v>
      </c>
      <c r="H21" s="5" t="s">
        <v>23</v>
      </c>
      <c r="I21" s="16"/>
    </row>
    <row r="22" spans="1:9" ht="22.5" customHeight="1" x14ac:dyDescent="0.25">
      <c r="A22" s="109" t="s">
        <v>216</v>
      </c>
      <c r="B22" s="109"/>
      <c r="C22" s="109"/>
      <c r="D22" s="109"/>
      <c r="E22" s="109"/>
      <c r="F22" s="109"/>
      <c r="G22" s="5"/>
      <c r="H22" s="5" t="s">
        <v>25</v>
      </c>
      <c r="I22" s="18" t="s">
        <v>11</v>
      </c>
    </row>
    <row r="23" spans="1:9" ht="34.5" customHeight="1" x14ac:dyDescent="0.25">
      <c r="A23" s="109" t="s">
        <v>26</v>
      </c>
      <c r="B23" s="109"/>
      <c r="C23" s="109"/>
      <c r="D23" s="109"/>
      <c r="E23" s="109"/>
      <c r="F23" s="109"/>
      <c r="G23" s="1" t="s">
        <v>214</v>
      </c>
      <c r="H23" s="1" t="s">
        <v>27</v>
      </c>
      <c r="I23" s="13">
        <v>1613.1</v>
      </c>
    </row>
    <row r="24" spans="1:9" ht="15" customHeight="1" x14ac:dyDescent="0.25">
      <c r="A24" s="109" t="s">
        <v>28</v>
      </c>
      <c r="B24" s="109"/>
      <c r="C24" s="109"/>
      <c r="D24" s="109"/>
      <c r="E24" s="109"/>
      <c r="F24" s="109"/>
      <c r="G24" s="5"/>
      <c r="H24" s="19" t="s">
        <v>29</v>
      </c>
      <c r="I24" s="20" t="s">
        <v>11</v>
      </c>
    </row>
    <row r="25" spans="1:9" ht="15" customHeight="1" x14ac:dyDescent="0.25">
      <c r="A25" s="109"/>
      <c r="B25" s="109"/>
      <c r="C25" s="109"/>
      <c r="D25" s="109"/>
      <c r="E25" s="109"/>
      <c r="F25" s="109"/>
      <c r="G25" s="5"/>
      <c r="H25" s="21" t="s">
        <v>30</v>
      </c>
      <c r="I25" s="3" t="s">
        <v>11</v>
      </c>
    </row>
    <row r="26" spans="1:9" ht="26.25" customHeight="1" x14ac:dyDescent="0.25">
      <c r="A26" s="109" t="s">
        <v>31</v>
      </c>
      <c r="B26" s="109"/>
      <c r="C26" s="109"/>
      <c r="D26" s="109"/>
      <c r="E26" s="109"/>
      <c r="F26" s="109"/>
      <c r="G26" s="5"/>
      <c r="H26" s="1" t="s">
        <v>29</v>
      </c>
      <c r="I26" s="20" t="s">
        <v>11</v>
      </c>
    </row>
    <row r="27" spans="1:9" ht="35.25" customHeight="1" x14ac:dyDescent="0.25">
      <c r="A27" s="109" t="s">
        <v>32</v>
      </c>
      <c r="B27" s="109"/>
      <c r="C27" s="109"/>
      <c r="D27" s="109"/>
      <c r="E27" s="109"/>
      <c r="F27" s="109"/>
      <c r="G27" s="1"/>
      <c r="H27" s="4" t="s">
        <v>25</v>
      </c>
      <c r="I27" s="3">
        <v>0.1</v>
      </c>
    </row>
    <row r="28" spans="1:9" ht="4.5" customHeight="1" x14ac:dyDescent="0.25"/>
    <row r="29" spans="1:9" ht="17.25" customHeight="1" x14ac:dyDescent="0.25">
      <c r="A29" s="94" t="s">
        <v>33</v>
      </c>
      <c r="B29" s="94"/>
      <c r="C29" s="94"/>
      <c r="D29" s="94"/>
      <c r="E29" s="94"/>
      <c r="F29" s="94"/>
      <c r="G29" s="94"/>
      <c r="H29" s="94"/>
      <c r="I29" s="94"/>
    </row>
    <row r="30" spans="1:9" ht="33.75" customHeight="1" x14ac:dyDescent="0.25">
      <c r="A30" s="22" t="s">
        <v>34</v>
      </c>
      <c r="B30" s="116" t="s">
        <v>35</v>
      </c>
      <c r="C30" s="116"/>
      <c r="D30" s="116"/>
      <c r="E30" s="116"/>
      <c r="F30" s="116"/>
      <c r="G30" s="116"/>
      <c r="H30" s="22" t="s">
        <v>36</v>
      </c>
      <c r="I30" s="22" t="s">
        <v>37</v>
      </c>
    </row>
    <row r="31" spans="1:9" ht="15" customHeight="1" x14ac:dyDescent="0.25">
      <c r="A31" s="17">
        <v>1</v>
      </c>
      <c r="B31" s="95" t="s">
        <v>38</v>
      </c>
      <c r="C31" s="95"/>
      <c r="D31" s="95"/>
      <c r="E31" s="95"/>
      <c r="F31" s="95"/>
      <c r="G31" s="95"/>
      <c r="H31" s="23">
        <f t="shared" ref="H31:H39" si="0">I31/$I$40</f>
        <v>0.88836263818537464</v>
      </c>
      <c r="I31" s="24">
        <f>IF(D6="12x36",I10,I10/H10*I5)</f>
        <v>2567.272727272727</v>
      </c>
    </row>
    <row r="32" spans="1:9" ht="15" customHeight="1" x14ac:dyDescent="0.25">
      <c r="A32" s="17">
        <f t="shared" ref="A32:A39" si="1">A31+1</f>
        <v>2</v>
      </c>
      <c r="B32" s="95" t="s">
        <v>39</v>
      </c>
      <c r="C32" s="95"/>
      <c r="D32" s="95"/>
      <c r="E32" s="95"/>
      <c r="F32" s="95"/>
      <c r="G32" s="95"/>
      <c r="H32" s="23">
        <f t="shared" si="0"/>
        <v>0</v>
      </c>
      <c r="I32" s="24">
        <f>IF(I9=30%,I31*I9,0)</f>
        <v>0</v>
      </c>
    </row>
    <row r="33" spans="1:10" ht="15" customHeight="1" x14ac:dyDescent="0.25">
      <c r="A33" s="17">
        <f t="shared" si="1"/>
        <v>3</v>
      </c>
      <c r="B33" s="95" t="s">
        <v>40</v>
      </c>
      <c r="C33" s="95"/>
      <c r="D33" s="95"/>
      <c r="E33" s="95"/>
      <c r="F33" s="95"/>
      <c r="G33" s="95"/>
      <c r="H33" s="23">
        <f t="shared" si="0"/>
        <v>0</v>
      </c>
      <c r="I33" s="24">
        <f>IF(I7=10%,I23*I7,0)</f>
        <v>0</v>
      </c>
    </row>
    <row r="34" spans="1:10" ht="15" customHeight="1" x14ac:dyDescent="0.25">
      <c r="A34" s="17">
        <f t="shared" si="1"/>
        <v>4</v>
      </c>
      <c r="B34" s="95" t="s">
        <v>41</v>
      </c>
      <c r="C34" s="95"/>
      <c r="D34" s="95"/>
      <c r="E34" s="95"/>
      <c r="F34" s="95"/>
      <c r="G34" s="95"/>
      <c r="H34" s="23">
        <f t="shared" si="0"/>
        <v>0.11163736181462541</v>
      </c>
      <c r="I34" s="24">
        <f>IF(I7=20%,I23*I7,0)</f>
        <v>322.62</v>
      </c>
    </row>
    <row r="35" spans="1:10" ht="15" customHeight="1" x14ac:dyDescent="0.25">
      <c r="A35" s="17">
        <f t="shared" si="1"/>
        <v>5</v>
      </c>
      <c r="B35" s="95" t="s">
        <v>42</v>
      </c>
      <c r="C35" s="95"/>
      <c r="D35" s="95"/>
      <c r="E35" s="95"/>
      <c r="F35" s="95"/>
      <c r="G35" s="95"/>
      <c r="H35" s="23">
        <f t="shared" si="0"/>
        <v>0</v>
      </c>
      <c r="I35" s="24">
        <f>IF(I7=40%,I23*I7,0)</f>
        <v>0</v>
      </c>
    </row>
    <row r="36" spans="1:10" ht="15" customHeight="1" x14ac:dyDescent="0.25">
      <c r="A36" s="17">
        <f t="shared" si="1"/>
        <v>6</v>
      </c>
      <c r="B36" s="95" t="s">
        <v>184</v>
      </c>
      <c r="C36" s="95"/>
      <c r="D36" s="95"/>
      <c r="E36" s="95"/>
      <c r="F36" s="95"/>
      <c r="G36" s="95"/>
      <c r="H36" s="23">
        <f t="shared" si="0"/>
        <v>0</v>
      </c>
      <c r="I36" s="24">
        <f>IF(I22="Não aplicável",0,I31*I22)</f>
        <v>0</v>
      </c>
    </row>
    <row r="37" spans="1:10" ht="15" customHeight="1" x14ac:dyDescent="0.25">
      <c r="A37" s="17">
        <f t="shared" si="1"/>
        <v>7</v>
      </c>
      <c r="B37" s="95" t="s">
        <v>43</v>
      </c>
      <c r="C37" s="95"/>
      <c r="D37" s="95"/>
      <c r="E37" s="95"/>
      <c r="F37" s="95"/>
      <c r="G37" s="95"/>
      <c r="H37" s="23">
        <f t="shared" si="0"/>
        <v>0</v>
      </c>
      <c r="I37" s="24">
        <f>IF(I24="Não aplicável",0,(I31+I32+I33+I34+I35+I36+I39)/I5*I24*(1+I25))</f>
        <v>0</v>
      </c>
    </row>
    <row r="38" spans="1:10" ht="23.25" customHeight="1" x14ac:dyDescent="0.25">
      <c r="A38" s="17">
        <f t="shared" si="1"/>
        <v>8</v>
      </c>
      <c r="B38" s="95" t="s">
        <v>44</v>
      </c>
      <c r="C38" s="95"/>
      <c r="D38" s="95"/>
      <c r="E38" s="95"/>
      <c r="F38" s="95"/>
      <c r="G38" s="95"/>
      <c r="H38" s="23">
        <f t="shared" si="0"/>
        <v>0</v>
      </c>
      <c r="I38" s="24">
        <f>IF(I24="Não aplicável",0,I24/I13*5*(I10/H10*(1+I25)))</f>
        <v>0</v>
      </c>
    </row>
    <row r="39" spans="1:10" ht="15" customHeight="1" x14ac:dyDescent="0.25">
      <c r="A39" s="17">
        <f t="shared" si="1"/>
        <v>9</v>
      </c>
      <c r="B39" s="128" t="str">
        <f>IF(D6="12x36","Para postos 12x36 os feriados são considerados compensados, conforme parágrafo único, Art. 59-A da CLT","Outros")</f>
        <v>Outros</v>
      </c>
      <c r="C39" s="128"/>
      <c r="D39" s="128"/>
      <c r="E39" s="128"/>
      <c r="F39" s="128"/>
      <c r="G39" s="128"/>
      <c r="H39" s="23">
        <f t="shared" si="0"/>
        <v>0</v>
      </c>
      <c r="I39" s="24">
        <v>0</v>
      </c>
    </row>
    <row r="40" spans="1:10" s="28" customFormat="1" ht="15" customHeight="1" x14ac:dyDescent="0.25">
      <c r="A40" s="113" t="s">
        <v>45</v>
      </c>
      <c r="B40" s="113"/>
      <c r="C40" s="113"/>
      <c r="D40" s="113"/>
      <c r="E40" s="113"/>
      <c r="F40" s="113"/>
      <c r="G40" s="113"/>
      <c r="H40" s="25">
        <f>SUM(H31:H39)</f>
        <v>1</v>
      </c>
      <c r="I40" s="26">
        <f>SUM(I31:I39)</f>
        <v>2889.8927272727269</v>
      </c>
      <c r="J40" s="27"/>
    </row>
    <row r="41" spans="1:10" ht="4.5" customHeight="1" x14ac:dyDescent="0.25"/>
    <row r="42" spans="1:10" ht="33.75" customHeight="1" x14ac:dyDescent="0.25">
      <c r="A42" s="22" t="s">
        <v>46</v>
      </c>
      <c r="B42" s="116" t="s">
        <v>47</v>
      </c>
      <c r="C42" s="116"/>
      <c r="D42" s="116"/>
      <c r="E42" s="116"/>
      <c r="F42" s="116"/>
      <c r="G42" s="116"/>
      <c r="H42" s="22" t="s">
        <v>36</v>
      </c>
      <c r="I42" s="22" t="s">
        <v>37</v>
      </c>
    </row>
    <row r="43" spans="1:10" ht="15" customHeight="1" x14ac:dyDescent="0.25">
      <c r="A43" s="17">
        <v>1</v>
      </c>
      <c r="B43" s="95" t="s">
        <v>48</v>
      </c>
      <c r="C43" s="95"/>
      <c r="D43" s="95"/>
      <c r="E43" s="95"/>
      <c r="F43" s="95"/>
      <c r="G43" s="95"/>
      <c r="H43" s="23">
        <v>0.2</v>
      </c>
      <c r="I43" s="24">
        <f t="shared" ref="I43:I50" si="2">$I$40*H43</f>
        <v>577.97854545454538</v>
      </c>
    </row>
    <row r="44" spans="1:10" ht="15" customHeight="1" x14ac:dyDescent="0.25">
      <c r="A44" s="17">
        <v>2</v>
      </c>
      <c r="B44" s="95" t="s">
        <v>49</v>
      </c>
      <c r="C44" s="95"/>
      <c r="D44" s="95"/>
      <c r="E44" s="95"/>
      <c r="F44" s="95"/>
      <c r="G44" s="95"/>
      <c r="H44" s="23">
        <v>1.4999999999999999E-2</v>
      </c>
      <c r="I44" s="24">
        <f t="shared" si="2"/>
        <v>43.348390909090902</v>
      </c>
    </row>
    <row r="45" spans="1:10" ht="15" customHeight="1" x14ac:dyDescent="0.25">
      <c r="A45" s="17">
        <v>3</v>
      </c>
      <c r="B45" s="95" t="s">
        <v>50</v>
      </c>
      <c r="C45" s="95"/>
      <c r="D45" s="95"/>
      <c r="E45" s="95"/>
      <c r="F45" s="95"/>
      <c r="G45" s="95"/>
      <c r="H45" s="23">
        <v>0.01</v>
      </c>
      <c r="I45" s="24">
        <f t="shared" si="2"/>
        <v>28.898927272727271</v>
      </c>
    </row>
    <row r="46" spans="1:10" ht="15" customHeight="1" x14ac:dyDescent="0.25">
      <c r="A46" s="17">
        <v>4</v>
      </c>
      <c r="B46" s="95" t="s">
        <v>51</v>
      </c>
      <c r="C46" s="95"/>
      <c r="D46" s="95"/>
      <c r="E46" s="95"/>
      <c r="F46" s="95"/>
      <c r="G46" s="95"/>
      <c r="H46" s="23">
        <v>2E-3</v>
      </c>
      <c r="I46" s="24">
        <f t="shared" si="2"/>
        <v>5.7797854545454541</v>
      </c>
    </row>
    <row r="47" spans="1:10" ht="15" customHeight="1" x14ac:dyDescent="0.25">
      <c r="A47" s="17">
        <v>5</v>
      </c>
      <c r="B47" s="95" t="s">
        <v>52</v>
      </c>
      <c r="C47" s="95"/>
      <c r="D47" s="95"/>
      <c r="E47" s="95"/>
      <c r="F47" s="95"/>
      <c r="G47" s="95"/>
      <c r="H47" s="23">
        <v>2.5000000000000001E-2</v>
      </c>
      <c r="I47" s="24">
        <f t="shared" si="2"/>
        <v>72.247318181818173</v>
      </c>
    </row>
    <row r="48" spans="1:10" ht="15" customHeight="1" x14ac:dyDescent="0.25">
      <c r="A48" s="17">
        <v>6</v>
      </c>
      <c r="B48" s="95" t="s">
        <v>53</v>
      </c>
      <c r="C48" s="95"/>
      <c r="D48" s="95"/>
      <c r="E48" s="95"/>
      <c r="F48" s="95"/>
      <c r="G48" s="95"/>
      <c r="H48" s="23">
        <v>0.08</v>
      </c>
      <c r="I48" s="24">
        <f t="shared" si="2"/>
        <v>231.19141818181816</v>
      </c>
    </row>
    <row r="49" spans="1:10" ht="15" customHeight="1" x14ac:dyDescent="0.25">
      <c r="A49" s="17">
        <v>7</v>
      </c>
      <c r="B49" s="95" t="s">
        <v>54</v>
      </c>
      <c r="C49" s="95"/>
      <c r="D49" s="95"/>
      <c r="E49" s="95"/>
      <c r="F49" s="95"/>
      <c r="G49" s="95"/>
      <c r="H49" s="23">
        <v>0.03</v>
      </c>
      <c r="I49" s="24">
        <f t="shared" si="2"/>
        <v>86.696781818181805</v>
      </c>
    </row>
    <row r="50" spans="1:10" ht="15" customHeight="1" x14ac:dyDescent="0.25">
      <c r="A50" s="17">
        <v>8</v>
      </c>
      <c r="B50" s="95" t="s">
        <v>55</v>
      </c>
      <c r="C50" s="95"/>
      <c r="D50" s="95"/>
      <c r="E50" s="95"/>
      <c r="F50" s="95"/>
      <c r="G50" s="95"/>
      <c r="H50" s="23">
        <v>6.0000000000000001E-3</v>
      </c>
      <c r="I50" s="24">
        <f t="shared" si="2"/>
        <v>17.339356363636362</v>
      </c>
    </row>
    <row r="51" spans="1:10" s="28" customFormat="1" ht="15" customHeight="1" x14ac:dyDescent="0.25">
      <c r="A51" s="113" t="s">
        <v>56</v>
      </c>
      <c r="B51" s="113"/>
      <c r="C51" s="113"/>
      <c r="D51" s="113"/>
      <c r="E51" s="113"/>
      <c r="F51" s="113"/>
      <c r="G51" s="113"/>
      <c r="H51" s="25">
        <f>SUM(H43:H50)</f>
        <v>0.3680000000000001</v>
      </c>
      <c r="I51" s="26">
        <f>SUM(I43:I50)</f>
        <v>1063.4805236363636</v>
      </c>
      <c r="J51" s="27"/>
    </row>
    <row r="52" spans="1:10" ht="15" customHeight="1" x14ac:dyDescent="0.25">
      <c r="A52" s="123" t="s">
        <v>57</v>
      </c>
      <c r="B52" s="123"/>
      <c r="C52" s="123"/>
      <c r="D52" s="123"/>
      <c r="E52" s="123"/>
      <c r="F52" s="123"/>
      <c r="G52" s="123"/>
      <c r="H52" s="123"/>
      <c r="I52" s="123"/>
    </row>
    <row r="53" spans="1:10" ht="30.75" customHeight="1" x14ac:dyDescent="0.25">
      <c r="A53" s="127" t="s">
        <v>58</v>
      </c>
      <c r="B53" s="127"/>
      <c r="C53" s="127"/>
      <c r="D53" s="127"/>
      <c r="E53" s="127"/>
      <c r="F53" s="127"/>
      <c r="G53" s="127"/>
      <c r="H53" s="127"/>
      <c r="I53" s="127"/>
    </row>
    <row r="54" spans="1:10" ht="33.75" customHeight="1" x14ac:dyDescent="0.25">
      <c r="A54" s="22" t="s">
        <v>59</v>
      </c>
      <c r="B54" s="116" t="s">
        <v>60</v>
      </c>
      <c r="C54" s="116"/>
      <c r="D54" s="116"/>
      <c r="E54" s="116"/>
      <c r="F54" s="116"/>
      <c r="G54" s="116"/>
      <c r="H54" s="22" t="s">
        <v>36</v>
      </c>
      <c r="I54" s="22" t="s">
        <v>37</v>
      </c>
    </row>
    <row r="55" spans="1:10" ht="15" customHeight="1" x14ac:dyDescent="0.25">
      <c r="A55" s="17">
        <v>1</v>
      </c>
      <c r="B55" s="95" t="s">
        <v>61</v>
      </c>
      <c r="C55" s="95"/>
      <c r="D55" s="95"/>
      <c r="E55" s="95"/>
      <c r="F55" s="95"/>
      <c r="G55" s="95"/>
      <c r="H55" s="23">
        <v>0.119314</v>
      </c>
      <c r="I55" s="24">
        <f t="shared" ref="I55:I62" si="3">$I$40*H55</f>
        <v>344.80466086181815</v>
      </c>
    </row>
    <row r="56" spans="1:10" ht="15" customHeight="1" x14ac:dyDescent="0.25">
      <c r="A56" s="17">
        <v>2</v>
      </c>
      <c r="B56" s="95" t="s">
        <v>62</v>
      </c>
      <c r="C56" s="95"/>
      <c r="D56" s="95"/>
      <c r="E56" s="95"/>
      <c r="F56" s="95"/>
      <c r="G56" s="95"/>
      <c r="H56" s="23">
        <v>2.0479000000000001E-2</v>
      </c>
      <c r="I56" s="24">
        <f t="shared" si="3"/>
        <v>59.182113161818179</v>
      </c>
    </row>
    <row r="57" spans="1:10" ht="15" customHeight="1" x14ac:dyDescent="0.25">
      <c r="A57" s="17">
        <v>3</v>
      </c>
      <c r="B57" s="95" t="s">
        <v>63</v>
      </c>
      <c r="C57" s="95"/>
      <c r="D57" s="95"/>
      <c r="E57" s="95"/>
      <c r="F57" s="95"/>
      <c r="G57" s="95"/>
      <c r="H57" s="23">
        <v>1.2123E-2</v>
      </c>
      <c r="I57" s="24">
        <f t="shared" si="3"/>
        <v>35.034169532727269</v>
      </c>
    </row>
    <row r="58" spans="1:10" ht="15" customHeight="1" x14ac:dyDescent="0.25">
      <c r="A58" s="17">
        <v>4</v>
      </c>
      <c r="B58" s="95" t="s">
        <v>64</v>
      </c>
      <c r="C58" s="95"/>
      <c r="D58" s="95"/>
      <c r="E58" s="95"/>
      <c r="F58" s="95"/>
      <c r="G58" s="95"/>
      <c r="H58" s="23">
        <v>1.1436E-2</v>
      </c>
      <c r="I58" s="24">
        <f t="shared" si="3"/>
        <v>33.048813229090904</v>
      </c>
    </row>
    <row r="59" spans="1:10" ht="15" customHeight="1" x14ac:dyDescent="0.25">
      <c r="A59" s="17">
        <v>5</v>
      </c>
      <c r="B59" s="95" t="s">
        <v>65</v>
      </c>
      <c r="C59" s="95"/>
      <c r="D59" s="95"/>
      <c r="E59" s="95"/>
      <c r="F59" s="95"/>
      <c r="G59" s="95"/>
      <c r="H59" s="23">
        <v>1.74E-4</v>
      </c>
      <c r="I59" s="24">
        <f t="shared" si="3"/>
        <v>0.50284133454545443</v>
      </c>
    </row>
    <row r="60" spans="1:10" ht="15" customHeight="1" x14ac:dyDescent="0.25">
      <c r="A60" s="17">
        <v>6</v>
      </c>
      <c r="B60" s="95" t="s">
        <v>66</v>
      </c>
      <c r="C60" s="95"/>
      <c r="D60" s="95"/>
      <c r="E60" s="95"/>
      <c r="F60" s="95"/>
      <c r="G60" s="95"/>
      <c r="H60" s="23">
        <v>4.4200000000000001E-4</v>
      </c>
      <c r="I60" s="24">
        <f t="shared" si="3"/>
        <v>1.2773325854545454</v>
      </c>
    </row>
    <row r="61" spans="1:10" ht="15" customHeight="1" x14ac:dyDescent="0.25">
      <c r="A61" s="17">
        <v>7</v>
      </c>
      <c r="B61" s="95" t="s">
        <v>67</v>
      </c>
      <c r="C61" s="95"/>
      <c r="D61" s="95"/>
      <c r="E61" s="95"/>
      <c r="F61" s="95"/>
      <c r="G61" s="95"/>
      <c r="H61" s="23">
        <v>1.85E-4</v>
      </c>
      <c r="I61" s="24">
        <f t="shared" si="3"/>
        <v>0.53463015454545448</v>
      </c>
    </row>
    <row r="62" spans="1:10" ht="15" customHeight="1" x14ac:dyDescent="0.25">
      <c r="A62" s="17">
        <v>8</v>
      </c>
      <c r="B62" s="95" t="s">
        <v>68</v>
      </c>
      <c r="C62" s="95"/>
      <c r="D62" s="95"/>
      <c r="E62" s="95"/>
      <c r="F62" s="95"/>
      <c r="G62" s="95"/>
      <c r="H62" s="23">
        <v>9.0789999999999996E-2</v>
      </c>
      <c r="I62" s="24">
        <f t="shared" si="3"/>
        <v>262.37336070909089</v>
      </c>
    </row>
    <row r="63" spans="1:10" s="28" customFormat="1" ht="15" customHeight="1" x14ac:dyDescent="0.25">
      <c r="A63" s="113" t="s">
        <v>69</v>
      </c>
      <c r="B63" s="113"/>
      <c r="C63" s="113"/>
      <c r="D63" s="113"/>
      <c r="E63" s="113"/>
      <c r="F63" s="113"/>
      <c r="G63" s="113"/>
      <c r="H63" s="25">
        <f>SUM(H55:H62)</f>
        <v>0.25494299999999998</v>
      </c>
      <c r="I63" s="26">
        <f>SUM(I55:I62)</f>
        <v>736.75792156909085</v>
      </c>
      <c r="J63" s="27"/>
    </row>
    <row r="64" spans="1:10" ht="11.25" customHeight="1" x14ac:dyDescent="0.25">
      <c r="A64" s="29" t="s">
        <v>70</v>
      </c>
      <c r="B64" s="114" t="s">
        <v>71</v>
      </c>
      <c r="C64" s="114"/>
      <c r="D64" s="114"/>
      <c r="E64" s="114"/>
      <c r="F64" s="114"/>
      <c r="G64" s="114"/>
      <c r="H64" s="114"/>
      <c r="I64" s="114"/>
    </row>
    <row r="65" spans="1:11" ht="15" customHeight="1" x14ac:dyDescent="0.25">
      <c r="A65" s="29" t="s">
        <v>72</v>
      </c>
      <c r="B65" s="126" t="s">
        <v>73</v>
      </c>
      <c r="C65" s="126"/>
      <c r="D65" s="126"/>
      <c r="E65" s="126"/>
      <c r="F65" s="126"/>
      <c r="G65" s="126"/>
      <c r="H65" s="126"/>
      <c r="I65" s="126"/>
    </row>
    <row r="66" spans="1:11" ht="33.75" customHeight="1" x14ac:dyDescent="0.25">
      <c r="A66" s="22" t="s">
        <v>74</v>
      </c>
      <c r="B66" s="116" t="s">
        <v>75</v>
      </c>
      <c r="C66" s="116"/>
      <c r="D66" s="116"/>
      <c r="E66" s="116"/>
      <c r="F66" s="116"/>
      <c r="G66" s="116"/>
      <c r="H66" s="22" t="s">
        <v>36</v>
      </c>
      <c r="I66" s="22" t="s">
        <v>37</v>
      </c>
    </row>
    <row r="67" spans="1:11" ht="15" customHeight="1" x14ac:dyDescent="0.25">
      <c r="A67" s="17">
        <v>1</v>
      </c>
      <c r="B67" s="95" t="s">
        <v>76</v>
      </c>
      <c r="C67" s="95"/>
      <c r="D67" s="95"/>
      <c r="E67" s="95"/>
      <c r="F67" s="95"/>
      <c r="G67" s="95"/>
      <c r="H67" s="23">
        <v>2.3626999999999999E-2</v>
      </c>
      <c r="I67" s="24">
        <f>$I$40*H67</f>
        <v>68.27949546727271</v>
      </c>
    </row>
    <row r="68" spans="1:11" ht="15" customHeight="1" x14ac:dyDescent="0.25">
      <c r="A68" s="17">
        <v>2</v>
      </c>
      <c r="B68" s="95" t="s">
        <v>77</v>
      </c>
      <c r="C68" s="95"/>
      <c r="D68" s="95"/>
      <c r="E68" s="95"/>
      <c r="F68" s="95"/>
      <c r="G68" s="95"/>
      <c r="H68" s="23">
        <v>1.717E-3</v>
      </c>
      <c r="I68" s="24">
        <f>$I$40*H68</f>
        <v>4.9619458127272722</v>
      </c>
    </row>
    <row r="69" spans="1:11" ht="15" customHeight="1" x14ac:dyDescent="0.25">
      <c r="A69" s="17">
        <v>3</v>
      </c>
      <c r="B69" s="95" t="s">
        <v>78</v>
      </c>
      <c r="C69" s="95"/>
      <c r="D69" s="95"/>
      <c r="E69" s="95"/>
      <c r="F69" s="95"/>
      <c r="G69" s="95"/>
      <c r="H69" s="23">
        <v>9.4509999999999993E-3</v>
      </c>
      <c r="I69" s="24">
        <f>$I$40*H69</f>
        <v>27.312376165454541</v>
      </c>
    </row>
    <row r="70" spans="1:11" s="28" customFormat="1" ht="15" customHeight="1" x14ac:dyDescent="0.25">
      <c r="A70" s="113" t="s">
        <v>79</v>
      </c>
      <c r="B70" s="113"/>
      <c r="C70" s="113"/>
      <c r="D70" s="113"/>
      <c r="E70" s="113"/>
      <c r="F70" s="113"/>
      <c r="G70" s="113"/>
      <c r="H70" s="25">
        <f>SUM(H67:H69)</f>
        <v>3.4795E-2</v>
      </c>
      <c r="I70" s="26">
        <f>SUM(I67:I69)</f>
        <v>100.55381744545451</v>
      </c>
      <c r="J70" s="27"/>
    </row>
    <row r="71" spans="1:11" ht="4.5" customHeight="1" x14ac:dyDescent="0.25"/>
    <row r="72" spans="1:11" ht="33.75" customHeight="1" x14ac:dyDescent="0.25">
      <c r="A72" s="22" t="s">
        <v>80</v>
      </c>
      <c r="B72" s="116" t="s">
        <v>81</v>
      </c>
      <c r="C72" s="116"/>
      <c r="D72" s="116"/>
      <c r="E72" s="116"/>
      <c r="F72" s="116"/>
      <c r="G72" s="116"/>
      <c r="H72" s="22" t="s">
        <v>36</v>
      </c>
      <c r="I72" s="22" t="s">
        <v>37</v>
      </c>
    </row>
    <row r="73" spans="1:11" ht="15" customHeight="1" x14ac:dyDescent="0.25">
      <c r="A73" s="17">
        <v>1</v>
      </c>
      <c r="B73" s="95" t="s">
        <v>82</v>
      </c>
      <c r="C73" s="95"/>
      <c r="D73" s="95"/>
      <c r="E73" s="95"/>
      <c r="F73" s="95"/>
      <c r="G73" s="95"/>
      <c r="H73" s="23">
        <f>(H51*H63)</f>
        <v>9.3819024000000015E-2</v>
      </c>
      <c r="I73" s="24">
        <f>$I$40*H73</f>
        <v>271.12691513742544</v>
      </c>
    </row>
    <row r="74" spans="1:11" s="28" customFormat="1" ht="15" customHeight="1" x14ac:dyDescent="0.25">
      <c r="A74" s="113" t="s">
        <v>83</v>
      </c>
      <c r="B74" s="113"/>
      <c r="C74" s="113"/>
      <c r="D74" s="113"/>
      <c r="E74" s="113"/>
      <c r="F74" s="113"/>
      <c r="G74" s="113"/>
      <c r="H74" s="25">
        <f>SUM(H73:H73)</f>
        <v>9.3819024000000015E-2</v>
      </c>
      <c r="I74" s="26">
        <f>I73</f>
        <v>271.12691513742544</v>
      </c>
      <c r="J74" s="27"/>
      <c r="K74" s="30"/>
    </row>
    <row r="75" spans="1:11" ht="4.5" customHeight="1" x14ac:dyDescent="0.25">
      <c r="J75" s="31"/>
    </row>
    <row r="76" spans="1:11" s="28" customFormat="1" ht="12" customHeight="1" x14ac:dyDescent="0.25">
      <c r="A76" s="125" t="s">
        <v>84</v>
      </c>
      <c r="B76" s="125"/>
      <c r="C76" s="125"/>
      <c r="D76" s="125"/>
      <c r="E76" s="125"/>
      <c r="F76" s="125"/>
      <c r="G76" s="125"/>
      <c r="H76" s="32">
        <f>H51+H63+H70+H74</f>
        <v>0.75155702400000002</v>
      </c>
      <c r="I76" s="33">
        <f>I51+I63+I70+I74</f>
        <v>2171.9191777883343</v>
      </c>
      <c r="J76" s="27"/>
    </row>
    <row r="77" spans="1:11" ht="4.5" customHeight="1" x14ac:dyDescent="0.25"/>
    <row r="78" spans="1:11" ht="33.75" customHeight="1" x14ac:dyDescent="0.25">
      <c r="A78" s="22" t="s">
        <v>85</v>
      </c>
      <c r="B78" s="116" t="s">
        <v>86</v>
      </c>
      <c r="C78" s="116"/>
      <c r="D78" s="116"/>
      <c r="E78" s="116"/>
      <c r="F78" s="116"/>
      <c r="G78" s="116"/>
      <c r="H78" s="22" t="s">
        <v>36</v>
      </c>
      <c r="I78" s="22" t="s">
        <v>37</v>
      </c>
    </row>
    <row r="79" spans="1:11" ht="15" customHeight="1" x14ac:dyDescent="0.25">
      <c r="A79" s="17">
        <v>1</v>
      </c>
      <c r="B79" s="95" t="s">
        <v>21</v>
      </c>
      <c r="C79" s="95"/>
      <c r="D79" s="95"/>
      <c r="E79" s="95"/>
      <c r="F79" s="95"/>
      <c r="G79" s="95"/>
      <c r="H79" s="23">
        <f>I79/$I$40</f>
        <v>0</v>
      </c>
      <c r="I79" s="24">
        <f>I96</f>
        <v>0</v>
      </c>
    </row>
    <row r="80" spans="1:11" ht="15" customHeight="1" x14ac:dyDescent="0.25">
      <c r="A80" s="17">
        <v>2</v>
      </c>
      <c r="B80" s="95" t="s">
        <v>22</v>
      </c>
      <c r="C80" s="95"/>
      <c r="D80" s="95"/>
      <c r="E80" s="95"/>
      <c r="F80" s="95"/>
      <c r="G80" s="95"/>
      <c r="H80" s="23">
        <f>I80/$I$40</f>
        <v>0</v>
      </c>
      <c r="I80" s="24">
        <f>I92</f>
        <v>0</v>
      </c>
    </row>
    <row r="81" spans="1:10" ht="15" customHeight="1" x14ac:dyDescent="0.25">
      <c r="A81" s="17">
        <v>3</v>
      </c>
      <c r="B81" s="95" t="s">
        <v>87</v>
      </c>
      <c r="C81" s="95"/>
      <c r="D81" s="95"/>
      <c r="E81" s="95"/>
      <c r="F81" s="95"/>
      <c r="G81" s="95"/>
      <c r="H81" s="23">
        <f>I81/$I$40</f>
        <v>0</v>
      </c>
      <c r="I81" s="24">
        <f>I88</f>
        <v>0</v>
      </c>
    </row>
    <row r="82" spans="1:10" ht="15" customHeight="1" x14ac:dyDescent="0.25">
      <c r="A82" s="17">
        <v>4</v>
      </c>
      <c r="B82" s="95" t="s">
        <v>88</v>
      </c>
      <c r="C82" s="95"/>
      <c r="D82" s="95"/>
      <c r="E82" s="95"/>
      <c r="F82" s="95"/>
      <c r="G82" s="95"/>
      <c r="H82" s="23">
        <f>I82/$I$40</f>
        <v>0</v>
      </c>
      <c r="I82" s="24">
        <f>IF(I26="Não aplicável",0,((I10/H10)*1.5*I26))</f>
        <v>0</v>
      </c>
    </row>
    <row r="83" spans="1:10" ht="15" customHeight="1" x14ac:dyDescent="0.25">
      <c r="A83" s="17">
        <v>5</v>
      </c>
      <c r="B83" s="95" t="s">
        <v>89</v>
      </c>
      <c r="C83" s="95"/>
      <c r="D83" s="95"/>
      <c r="E83" s="95"/>
      <c r="F83" s="95"/>
      <c r="G83" s="95"/>
      <c r="H83" s="23">
        <f>I83/$I$40</f>
        <v>0</v>
      </c>
      <c r="I83" s="24">
        <f>IF(I21="Não aplicável",0,I21)</f>
        <v>0</v>
      </c>
    </row>
    <row r="84" spans="1:10" ht="15" customHeight="1" x14ac:dyDescent="0.25">
      <c r="A84" s="113" t="s">
        <v>90</v>
      </c>
      <c r="B84" s="113"/>
      <c r="C84" s="113"/>
      <c r="D84" s="113"/>
      <c r="E84" s="113"/>
      <c r="F84" s="113"/>
      <c r="G84" s="113"/>
      <c r="H84" s="25">
        <f>SUM(H79:H83)</f>
        <v>0</v>
      </c>
      <c r="I84" s="26">
        <f>SUM(I79:I83)</f>
        <v>0</v>
      </c>
      <c r="J84" s="34"/>
    </row>
    <row r="85" spans="1:10" ht="18" customHeight="1" x14ac:dyDescent="0.25">
      <c r="A85" s="29" t="s">
        <v>91</v>
      </c>
      <c r="B85" s="123" t="s">
        <v>92</v>
      </c>
      <c r="C85" s="123"/>
      <c r="D85" s="123"/>
      <c r="E85" s="123"/>
      <c r="F85" s="123"/>
      <c r="G85" s="123"/>
      <c r="H85" s="35"/>
      <c r="I85" s="36"/>
    </row>
    <row r="86" spans="1:10" ht="15" customHeight="1" x14ac:dyDescent="0.25">
      <c r="A86" s="108" t="s">
        <v>93</v>
      </c>
      <c r="B86" s="108"/>
      <c r="C86" s="108"/>
      <c r="D86" s="108"/>
      <c r="E86" s="108"/>
      <c r="F86" s="108"/>
      <c r="G86" s="108"/>
      <c r="H86" s="108"/>
      <c r="I86" s="108"/>
    </row>
    <row r="87" spans="1:10" ht="24" customHeight="1" x14ac:dyDescent="0.25">
      <c r="A87" s="109" t="s">
        <v>94</v>
      </c>
      <c r="B87" s="109"/>
      <c r="C87" s="17" t="s">
        <v>95</v>
      </c>
      <c r="D87" s="17" t="s">
        <v>96</v>
      </c>
      <c r="E87" s="17" t="s">
        <v>97</v>
      </c>
      <c r="F87" s="17" t="s">
        <v>98</v>
      </c>
      <c r="G87" s="17" t="s">
        <v>99</v>
      </c>
      <c r="H87" s="23" t="s">
        <v>100</v>
      </c>
      <c r="I87" s="24" t="s">
        <v>101</v>
      </c>
    </row>
    <row r="88" spans="1:10" ht="15" customHeight="1" x14ac:dyDescent="0.25">
      <c r="A88" s="124">
        <f>I12</f>
        <v>0</v>
      </c>
      <c r="B88" s="124"/>
      <c r="C88" s="17">
        <f>I13</f>
        <v>22</v>
      </c>
      <c r="D88" s="17">
        <v>2</v>
      </c>
      <c r="E88" s="37">
        <f>A88*C88*D88</f>
        <v>0</v>
      </c>
      <c r="F88" s="37">
        <f>I31</f>
        <v>2567.272727272727</v>
      </c>
      <c r="G88" s="38">
        <f>I14</f>
        <v>0</v>
      </c>
      <c r="H88" s="37">
        <f>F88*G88</f>
        <v>0</v>
      </c>
      <c r="I88" s="24">
        <f>IF((E88-H88)&gt;0,E88-H88,0)</f>
        <v>0</v>
      </c>
    </row>
    <row r="89" spans="1:10" ht="3.75" customHeight="1" x14ac:dyDescent="0.25">
      <c r="A89" s="39"/>
      <c r="E89" s="34"/>
      <c r="F89" s="34"/>
      <c r="G89" s="40"/>
      <c r="H89" s="34"/>
      <c r="I89" s="41"/>
    </row>
    <row r="90" spans="1:10" ht="15" customHeight="1" x14ac:dyDescent="0.25">
      <c r="A90" s="108" t="s">
        <v>102</v>
      </c>
      <c r="B90" s="108"/>
      <c r="C90" s="108"/>
      <c r="D90" s="108"/>
      <c r="E90" s="108"/>
      <c r="F90" s="108"/>
      <c r="G90" s="108"/>
      <c r="H90" s="108"/>
      <c r="I90" s="108"/>
    </row>
    <row r="91" spans="1:10" ht="23.25" customHeight="1" x14ac:dyDescent="0.25">
      <c r="A91" s="109" t="s">
        <v>94</v>
      </c>
      <c r="B91" s="109"/>
      <c r="C91" s="17" t="s">
        <v>103</v>
      </c>
      <c r="D91" s="17" t="s">
        <v>96</v>
      </c>
      <c r="E91" s="17" t="s">
        <v>97</v>
      </c>
      <c r="F91" s="17" t="s">
        <v>98</v>
      </c>
      <c r="G91" s="17" t="s">
        <v>99</v>
      </c>
      <c r="H91" s="23" t="s">
        <v>100</v>
      </c>
      <c r="I91" s="24" t="s">
        <v>101</v>
      </c>
    </row>
    <row r="92" spans="1:10" ht="15" customHeight="1" x14ac:dyDescent="0.25">
      <c r="A92" s="122">
        <f>I18</f>
        <v>0</v>
      </c>
      <c r="B92" s="122"/>
      <c r="C92" s="42">
        <f>I19</f>
        <v>1</v>
      </c>
      <c r="D92" s="17">
        <v>1</v>
      </c>
      <c r="E92" s="37">
        <f>A92*C92*D92</f>
        <v>0</v>
      </c>
      <c r="F92" s="37">
        <f>E92</f>
        <v>0</v>
      </c>
      <c r="G92" s="43">
        <f>I20</f>
        <v>0</v>
      </c>
      <c r="H92" s="37">
        <f>F92*G92</f>
        <v>0</v>
      </c>
      <c r="I92" s="24">
        <f>E92-H92</f>
        <v>0</v>
      </c>
    </row>
    <row r="93" spans="1:10" ht="4.5" customHeight="1" x14ac:dyDescent="0.25">
      <c r="A93" s="44"/>
      <c r="B93" s="44"/>
      <c r="C93" s="44"/>
      <c r="D93" s="44"/>
      <c r="E93" s="27"/>
      <c r="F93" s="27"/>
      <c r="G93" s="45"/>
      <c r="H93" s="27"/>
      <c r="I93" s="46"/>
    </row>
    <row r="94" spans="1:10" ht="15" customHeight="1" x14ac:dyDescent="0.25">
      <c r="A94" s="108" t="s">
        <v>104</v>
      </c>
      <c r="B94" s="108"/>
      <c r="C94" s="108"/>
      <c r="D94" s="108"/>
      <c r="E94" s="108"/>
      <c r="F94" s="108"/>
      <c r="G94" s="108"/>
      <c r="H94" s="108"/>
      <c r="I94" s="108"/>
    </row>
    <row r="95" spans="1:10" ht="23.25" customHeight="1" x14ac:dyDescent="0.25">
      <c r="A95" s="109" t="s">
        <v>94</v>
      </c>
      <c r="B95" s="109"/>
      <c r="C95" s="17" t="s">
        <v>103</v>
      </c>
      <c r="D95" s="17" t="s">
        <v>96</v>
      </c>
      <c r="E95" s="17" t="s">
        <v>97</v>
      </c>
      <c r="F95" s="17" t="s">
        <v>98</v>
      </c>
      <c r="G95" s="17" t="s">
        <v>99</v>
      </c>
      <c r="H95" s="23" t="str">
        <f>H87</f>
        <v>Valor desconto</v>
      </c>
      <c r="I95" s="24" t="s">
        <v>101</v>
      </c>
    </row>
    <row r="96" spans="1:10" ht="15" customHeight="1" x14ac:dyDescent="0.25">
      <c r="A96" s="122">
        <f>I15</f>
        <v>0</v>
      </c>
      <c r="B96" s="122"/>
      <c r="C96" s="42">
        <f>I16</f>
        <v>22</v>
      </c>
      <c r="D96" s="17">
        <v>1</v>
      </c>
      <c r="E96" s="37">
        <f>A96*C96*D96</f>
        <v>0</v>
      </c>
      <c r="F96" s="37">
        <f>E96</f>
        <v>0</v>
      </c>
      <c r="G96" s="43">
        <f>I17</f>
        <v>0</v>
      </c>
      <c r="H96" s="37">
        <f>F96*G96</f>
        <v>0</v>
      </c>
      <c r="I96" s="24">
        <f>E96-H96</f>
        <v>0</v>
      </c>
    </row>
    <row r="97" spans="1:12" ht="4.5" customHeight="1" x14ac:dyDescent="0.25"/>
    <row r="98" spans="1:12" ht="12" customHeight="1" x14ac:dyDescent="0.25">
      <c r="A98" s="96" t="s">
        <v>105</v>
      </c>
      <c r="B98" s="96"/>
      <c r="C98" s="96"/>
      <c r="D98" s="96"/>
      <c r="E98" s="96"/>
      <c r="F98" s="96"/>
      <c r="G98" s="96"/>
      <c r="H98" s="47">
        <f>H40+H76+H84</f>
        <v>1.751557024</v>
      </c>
      <c r="I98" s="48">
        <f>I40+I76+I84</f>
        <v>5061.8119050610612</v>
      </c>
      <c r="J98" s="34"/>
      <c r="L98" s="34"/>
    </row>
    <row r="99" spans="1:12" s="53" customFormat="1" ht="4.5" customHeight="1" x14ac:dyDescent="0.25">
      <c r="A99" s="49"/>
      <c r="B99" s="49"/>
      <c r="C99" s="49"/>
      <c r="D99" s="49"/>
      <c r="E99" s="49"/>
      <c r="F99" s="49"/>
      <c r="G99" s="49"/>
      <c r="H99" s="50"/>
      <c r="I99" s="51"/>
      <c r="J99" s="52"/>
      <c r="L99" s="52"/>
    </row>
    <row r="100" spans="1:12" ht="11.25" customHeight="1" x14ac:dyDescent="0.25">
      <c r="A100" s="94" t="s">
        <v>106</v>
      </c>
      <c r="B100" s="94"/>
      <c r="C100" s="94"/>
      <c r="D100" s="94"/>
      <c r="E100" s="94"/>
      <c r="F100" s="94"/>
      <c r="G100" s="94"/>
      <c r="H100" s="94"/>
      <c r="I100" s="94"/>
    </row>
    <row r="101" spans="1:12" ht="33.75" customHeight="1" x14ac:dyDescent="0.25">
      <c r="A101" s="22" t="s">
        <v>34</v>
      </c>
      <c r="B101" s="116" t="s">
        <v>107</v>
      </c>
      <c r="C101" s="116"/>
      <c r="D101" s="116"/>
      <c r="E101" s="116"/>
      <c r="F101" s="116"/>
      <c r="G101" s="116"/>
      <c r="H101" s="22" t="s">
        <v>36</v>
      </c>
      <c r="I101" s="22" t="s">
        <v>37</v>
      </c>
    </row>
    <row r="102" spans="1:12" ht="15" customHeight="1" x14ac:dyDescent="0.25">
      <c r="A102" s="17">
        <v>1</v>
      </c>
      <c r="B102" s="95" t="s">
        <v>108</v>
      </c>
      <c r="C102" s="95"/>
      <c r="D102" s="95"/>
      <c r="E102" s="95"/>
      <c r="F102" s="95"/>
      <c r="G102" s="95"/>
      <c r="H102" s="23">
        <f t="shared" ref="H102:H107" si="4">I102/$I$113</f>
        <v>0</v>
      </c>
      <c r="I102" s="24">
        <v>0</v>
      </c>
    </row>
    <row r="103" spans="1:12" ht="15" customHeight="1" x14ac:dyDescent="0.25">
      <c r="A103" s="17">
        <v>2</v>
      </c>
      <c r="B103" s="120" t="s">
        <v>109</v>
      </c>
      <c r="C103" s="120"/>
      <c r="D103" s="120"/>
      <c r="E103" s="120"/>
      <c r="F103" s="120"/>
      <c r="G103" s="120"/>
      <c r="H103" s="23">
        <f t="shared" si="4"/>
        <v>0</v>
      </c>
      <c r="I103" s="24">
        <v>0</v>
      </c>
    </row>
    <row r="104" spans="1:12" ht="15" customHeight="1" x14ac:dyDescent="0.25">
      <c r="A104" s="17">
        <v>3</v>
      </c>
      <c r="B104" s="95" t="s">
        <v>110</v>
      </c>
      <c r="C104" s="95"/>
      <c r="D104" s="95"/>
      <c r="E104" s="95"/>
      <c r="F104" s="95"/>
      <c r="G104" s="95"/>
      <c r="H104" s="23">
        <f t="shared" si="4"/>
        <v>0</v>
      </c>
      <c r="I104" s="24">
        <v>0</v>
      </c>
    </row>
    <row r="105" spans="1:12" ht="15" customHeight="1" x14ac:dyDescent="0.25">
      <c r="A105" s="17">
        <v>4</v>
      </c>
      <c r="B105" s="120" t="s">
        <v>111</v>
      </c>
      <c r="C105" s="120"/>
      <c r="D105" s="120"/>
      <c r="E105" s="120"/>
      <c r="F105" s="120"/>
      <c r="G105" s="120"/>
      <c r="H105" s="23">
        <f t="shared" si="4"/>
        <v>0</v>
      </c>
      <c r="I105" s="24">
        <f>IF(F111=20%,G111,0)</f>
        <v>0</v>
      </c>
    </row>
    <row r="106" spans="1:12" ht="15" customHeight="1" x14ac:dyDescent="0.25">
      <c r="A106" s="17">
        <v>5</v>
      </c>
      <c r="B106" s="95" t="s">
        <v>112</v>
      </c>
      <c r="C106" s="95"/>
      <c r="D106" s="95"/>
      <c r="E106" s="95"/>
      <c r="F106" s="95"/>
      <c r="G106" s="95"/>
      <c r="H106" s="23">
        <f t="shared" si="4"/>
        <v>0</v>
      </c>
      <c r="I106" s="24">
        <v>0</v>
      </c>
    </row>
    <row r="107" spans="1:12" ht="15" customHeight="1" x14ac:dyDescent="0.25">
      <c r="A107" s="17">
        <v>6</v>
      </c>
      <c r="B107" s="95" t="s">
        <v>113</v>
      </c>
      <c r="C107" s="95"/>
      <c r="D107" s="95"/>
      <c r="E107" s="95"/>
      <c r="F107" s="95"/>
      <c r="G107" s="95"/>
      <c r="H107" s="23">
        <f t="shared" si="4"/>
        <v>0</v>
      </c>
      <c r="I107" s="24">
        <v>0</v>
      </c>
    </row>
    <row r="108" spans="1:12" ht="15" customHeight="1" x14ac:dyDescent="0.25">
      <c r="A108" s="113" t="s">
        <v>114</v>
      </c>
      <c r="B108" s="113"/>
      <c r="C108" s="113"/>
      <c r="D108" s="113"/>
      <c r="E108" s="113"/>
      <c r="F108" s="113"/>
      <c r="G108" s="113"/>
      <c r="H108" s="25">
        <f>H102+H103+H104+H105+H106+H107</f>
        <v>0</v>
      </c>
      <c r="I108" s="54">
        <f>SUM(I102:I107)</f>
        <v>0</v>
      </c>
      <c r="J108" s="34"/>
    </row>
    <row r="109" spans="1:12" ht="30" customHeight="1" x14ac:dyDescent="0.25">
      <c r="B109" s="114" t="s">
        <v>115</v>
      </c>
      <c r="C109" s="114"/>
      <c r="D109" s="114"/>
      <c r="E109" s="114"/>
      <c r="F109" s="114"/>
      <c r="G109" s="114"/>
      <c r="H109" s="114"/>
      <c r="I109" s="114"/>
    </row>
    <row r="110" spans="1:12" ht="5.25" customHeight="1" x14ac:dyDescent="0.25"/>
    <row r="111" spans="1:12" ht="48.75" customHeight="1" x14ac:dyDescent="0.25">
      <c r="A111" s="121" t="s">
        <v>116</v>
      </c>
      <c r="B111" s="121"/>
      <c r="C111" s="121"/>
      <c r="D111" s="121"/>
      <c r="E111" s="121"/>
      <c r="F111" s="55">
        <f>I27</f>
        <v>0.1</v>
      </c>
      <c r="G111" s="56">
        <f>I113*F111</f>
        <v>506.18119050610613</v>
      </c>
      <c r="H111" s="57" t="s">
        <v>117</v>
      </c>
      <c r="I111" s="58">
        <f>I81</f>
        <v>0</v>
      </c>
    </row>
    <row r="112" spans="1:12" s="61" customFormat="1" ht="16.5" customHeight="1" x14ac:dyDescent="0.25">
      <c r="A112" s="118" t="s">
        <v>118</v>
      </c>
      <c r="B112" s="118"/>
      <c r="C112" s="57" t="s">
        <v>119</v>
      </c>
      <c r="D112" s="57" t="s">
        <v>120</v>
      </c>
      <c r="E112" s="57" t="s">
        <v>121</v>
      </c>
      <c r="F112" s="57" t="s">
        <v>122</v>
      </c>
      <c r="G112" s="57" t="s">
        <v>123</v>
      </c>
      <c r="H112" s="57" t="s">
        <v>124</v>
      </c>
      <c r="I112" s="59" t="s">
        <v>125</v>
      </c>
      <c r="J112" s="60"/>
    </row>
    <row r="113" spans="1:12" ht="16.5" customHeight="1" x14ac:dyDescent="0.25">
      <c r="A113" s="115">
        <f>I40</f>
        <v>2889.8927272727269</v>
      </c>
      <c r="B113" s="115"/>
      <c r="C113" s="62">
        <f>I51</f>
        <v>1063.4805236363636</v>
      </c>
      <c r="D113" s="62">
        <f>I63</f>
        <v>736.75792156909085</v>
      </c>
      <c r="E113" s="62">
        <f>I70</f>
        <v>100.55381744545451</v>
      </c>
      <c r="F113" s="62">
        <f>I74</f>
        <v>271.12691513742544</v>
      </c>
      <c r="G113" s="62">
        <f>I84</f>
        <v>0</v>
      </c>
      <c r="H113" s="62">
        <f>A113+C113+D113+E113+F113+G113</f>
        <v>5061.8119050610612</v>
      </c>
      <c r="I113" s="62">
        <f>H113-I111</f>
        <v>5061.8119050610612</v>
      </c>
      <c r="J113" s="34"/>
    </row>
    <row r="114" spans="1:12" ht="4.5" customHeight="1" x14ac:dyDescent="0.25">
      <c r="A114" s="29"/>
      <c r="B114" s="119"/>
      <c r="C114" s="119"/>
      <c r="D114" s="119"/>
      <c r="E114" s="119"/>
      <c r="F114" s="119"/>
      <c r="G114" s="119"/>
      <c r="H114" s="119"/>
      <c r="I114" s="119"/>
    </row>
    <row r="115" spans="1:12" ht="33.75" customHeight="1" x14ac:dyDescent="0.25">
      <c r="A115" s="22" t="s">
        <v>46</v>
      </c>
      <c r="B115" s="116" t="s">
        <v>126</v>
      </c>
      <c r="C115" s="116"/>
      <c r="D115" s="116"/>
      <c r="E115" s="116"/>
      <c r="F115" s="116"/>
      <c r="G115" s="116"/>
      <c r="H115" s="22" t="s">
        <v>36</v>
      </c>
      <c r="I115" s="22" t="s">
        <v>37</v>
      </c>
    </row>
    <row r="116" spans="1:12" ht="15" customHeight="1" x14ac:dyDescent="0.25">
      <c r="A116" s="17">
        <v>1</v>
      </c>
      <c r="B116" s="95" t="s">
        <v>127</v>
      </c>
      <c r="C116" s="95"/>
      <c r="D116" s="95"/>
      <c r="E116" s="95"/>
      <c r="F116" s="95"/>
      <c r="G116" s="95"/>
      <c r="H116" s="23">
        <v>0.05</v>
      </c>
      <c r="I116" s="24">
        <f>H116*I126</f>
        <v>253.09059525305307</v>
      </c>
    </row>
    <row r="117" spans="1:12" ht="15" customHeight="1" x14ac:dyDescent="0.25">
      <c r="A117" s="17">
        <v>2</v>
      </c>
      <c r="B117" s="95" t="s">
        <v>128</v>
      </c>
      <c r="C117" s="95"/>
      <c r="D117" s="95"/>
      <c r="E117" s="95"/>
      <c r="F117" s="95"/>
      <c r="G117" s="95"/>
      <c r="H117" s="23">
        <v>0.01</v>
      </c>
      <c r="I117" s="24">
        <f>H117*I126</f>
        <v>50.618119050610616</v>
      </c>
    </row>
    <row r="118" spans="1:12" ht="15" customHeight="1" x14ac:dyDescent="0.25">
      <c r="A118" s="113" t="s">
        <v>129</v>
      </c>
      <c r="B118" s="113"/>
      <c r="C118" s="113"/>
      <c r="D118" s="113"/>
      <c r="E118" s="113"/>
      <c r="F118" s="113"/>
      <c r="G118" s="113"/>
      <c r="H118" s="25">
        <f>H116+H117</f>
        <v>6.0000000000000005E-2</v>
      </c>
      <c r="I118" s="26">
        <f>SUM(I116:I117)</f>
        <v>303.70871430366367</v>
      </c>
    </row>
    <row r="119" spans="1:12" ht="4.5" customHeight="1" x14ac:dyDescent="0.25"/>
    <row r="120" spans="1:12" ht="33.75" customHeight="1" x14ac:dyDescent="0.25">
      <c r="A120" s="22" t="s">
        <v>59</v>
      </c>
      <c r="B120" s="116" t="s">
        <v>130</v>
      </c>
      <c r="C120" s="116"/>
      <c r="D120" s="116"/>
      <c r="E120" s="116"/>
      <c r="F120" s="116"/>
      <c r="G120" s="116"/>
      <c r="H120" s="22" t="s">
        <v>36</v>
      </c>
      <c r="I120" s="22" t="s">
        <v>37</v>
      </c>
    </row>
    <row r="121" spans="1:12" ht="15" customHeight="1" x14ac:dyDescent="0.25">
      <c r="A121" s="17">
        <v>1</v>
      </c>
      <c r="B121" s="95" t="s">
        <v>130</v>
      </c>
      <c r="C121" s="95"/>
      <c r="D121" s="95"/>
      <c r="E121" s="95"/>
      <c r="F121" s="95"/>
      <c r="G121" s="95"/>
      <c r="H121" s="23">
        <v>0.05</v>
      </c>
      <c r="I121" s="24">
        <f>H121*I126</f>
        <v>253.09059525305307</v>
      </c>
    </row>
    <row r="122" spans="1:12" ht="15" customHeight="1" x14ac:dyDescent="0.25">
      <c r="A122" s="113" t="s">
        <v>131</v>
      </c>
      <c r="B122" s="113"/>
      <c r="C122" s="113"/>
      <c r="D122" s="113"/>
      <c r="E122" s="113"/>
      <c r="F122" s="113"/>
      <c r="G122" s="113"/>
      <c r="H122" s="25">
        <f>H121</f>
        <v>0.05</v>
      </c>
      <c r="I122" s="26">
        <f>I121</f>
        <v>253.09059525305307</v>
      </c>
      <c r="J122" s="34"/>
      <c r="K122" s="34"/>
      <c r="L122" s="8"/>
    </row>
    <row r="123" spans="1:12" ht="4.5" customHeight="1" x14ac:dyDescent="0.25">
      <c r="A123" s="28"/>
      <c r="B123" s="28"/>
      <c r="C123" s="28"/>
      <c r="D123" s="28"/>
      <c r="E123" s="28"/>
      <c r="F123" s="28"/>
      <c r="G123" s="28"/>
      <c r="H123" s="35"/>
      <c r="I123" s="36"/>
    </row>
    <row r="124" spans="1:12" ht="39" customHeight="1" x14ac:dyDescent="0.25">
      <c r="A124" s="117" t="s">
        <v>132</v>
      </c>
      <c r="B124" s="117"/>
      <c r="C124" s="117"/>
      <c r="D124" s="117"/>
      <c r="E124" s="117"/>
      <c r="F124" s="55">
        <v>0.18</v>
      </c>
      <c r="G124" s="56">
        <f>I126*F124</f>
        <v>911.12614291099101</v>
      </c>
      <c r="H124" s="57" t="s">
        <v>117</v>
      </c>
      <c r="I124" s="58">
        <f>I81</f>
        <v>0</v>
      </c>
      <c r="L124" s="8"/>
    </row>
    <row r="125" spans="1:12" s="61" customFormat="1" ht="16.5" customHeight="1" x14ac:dyDescent="0.25">
      <c r="A125" s="118" t="s">
        <v>118</v>
      </c>
      <c r="B125" s="118"/>
      <c r="C125" s="57" t="s">
        <v>119</v>
      </c>
      <c r="D125" s="57" t="s">
        <v>120</v>
      </c>
      <c r="E125" s="57" t="s">
        <v>121</v>
      </c>
      <c r="F125" s="57" t="s">
        <v>122</v>
      </c>
      <c r="G125" s="57" t="s">
        <v>123</v>
      </c>
      <c r="H125" s="57" t="s">
        <v>124</v>
      </c>
      <c r="I125" s="59" t="s">
        <v>125</v>
      </c>
      <c r="J125" s="60"/>
      <c r="L125" s="60"/>
    </row>
    <row r="126" spans="1:12" ht="16.5" customHeight="1" x14ac:dyDescent="0.25">
      <c r="A126" s="115">
        <f>I40</f>
        <v>2889.8927272727269</v>
      </c>
      <c r="B126" s="115"/>
      <c r="C126" s="62">
        <f>I51</f>
        <v>1063.4805236363636</v>
      </c>
      <c r="D126" s="62">
        <f>I63</f>
        <v>736.75792156909085</v>
      </c>
      <c r="E126" s="62">
        <f>I70</f>
        <v>100.55381744545451</v>
      </c>
      <c r="F126" s="62">
        <f>I74</f>
        <v>271.12691513742544</v>
      </c>
      <c r="G126" s="62">
        <f>I84</f>
        <v>0</v>
      </c>
      <c r="H126" s="62">
        <f>A126+C126+D126+E126+F126+G126</f>
        <v>5061.8119050610612</v>
      </c>
      <c r="I126" s="62">
        <f>H126-I124</f>
        <v>5061.8119050610612</v>
      </c>
      <c r="J126" s="34"/>
      <c r="L126" s="8"/>
    </row>
    <row r="127" spans="1:12" ht="4.5" customHeight="1" x14ac:dyDescent="0.25"/>
    <row r="128" spans="1:12" ht="12" customHeight="1" x14ac:dyDescent="0.25">
      <c r="A128" s="96" t="s">
        <v>133</v>
      </c>
      <c r="B128" s="96"/>
      <c r="C128" s="96"/>
      <c r="D128" s="96"/>
      <c r="E128" s="96"/>
      <c r="F128" s="96"/>
      <c r="G128" s="96"/>
      <c r="H128" s="47">
        <f>H108+H118+H122</f>
        <v>0.11000000000000001</v>
      </c>
      <c r="I128" s="48">
        <f>I108+I118+I122</f>
        <v>556.79930955671671</v>
      </c>
    </row>
    <row r="129" spans="1:10" ht="4.5" customHeight="1" x14ac:dyDescent="0.25"/>
    <row r="130" spans="1:10" ht="11.25" customHeight="1" x14ac:dyDescent="0.25">
      <c r="A130" s="94" t="s">
        <v>134</v>
      </c>
      <c r="B130" s="94"/>
      <c r="C130" s="94"/>
      <c r="D130" s="94"/>
      <c r="E130" s="94"/>
      <c r="F130" s="94"/>
      <c r="G130" s="94"/>
      <c r="H130" s="94"/>
      <c r="I130" s="94"/>
    </row>
    <row r="131" spans="1:10" ht="33.75" customHeight="1" x14ac:dyDescent="0.25">
      <c r="A131" s="22" t="s">
        <v>34</v>
      </c>
      <c r="B131" s="116" t="s">
        <v>135</v>
      </c>
      <c r="C131" s="116"/>
      <c r="D131" s="116"/>
      <c r="E131" s="116"/>
      <c r="F131" s="116"/>
      <c r="G131" s="116"/>
      <c r="H131" s="22" t="s">
        <v>36</v>
      </c>
      <c r="I131" s="22" t="s">
        <v>37</v>
      </c>
    </row>
    <row r="132" spans="1:10" ht="15" customHeight="1" x14ac:dyDescent="0.25">
      <c r="A132" s="17">
        <v>1</v>
      </c>
      <c r="B132" s="95" t="s">
        <v>136</v>
      </c>
      <c r="C132" s="95"/>
      <c r="D132" s="95"/>
      <c r="E132" s="95"/>
      <c r="F132" s="95"/>
      <c r="G132" s="95"/>
      <c r="H132" s="23">
        <f>I132/$I$98</f>
        <v>2.0636619718309861E-2</v>
      </c>
      <c r="I132" s="24">
        <f>($D$142/$E$143)*G142</f>
        <v>104.4586873703587</v>
      </c>
    </row>
    <row r="133" spans="1:10" ht="15" customHeight="1" x14ac:dyDescent="0.25">
      <c r="A133" s="17">
        <v>2</v>
      </c>
      <c r="B133" s="95" t="s">
        <v>137</v>
      </c>
      <c r="C133" s="95"/>
      <c r="D133" s="95"/>
      <c r="E133" s="95"/>
      <c r="F133" s="95"/>
      <c r="G133" s="95"/>
      <c r="H133" s="23">
        <f>I133/$I$98</f>
        <v>9.5053521126760562E-2</v>
      </c>
      <c r="I133" s="24">
        <f>($D$142/$E$143)*G143</f>
        <v>481.14304485740973</v>
      </c>
    </row>
    <row r="134" spans="1:10" ht="15" customHeight="1" x14ac:dyDescent="0.25">
      <c r="A134" s="17">
        <v>3</v>
      </c>
      <c r="B134" s="95" t="s">
        <v>14</v>
      </c>
      <c r="C134" s="95"/>
      <c r="D134" s="95"/>
      <c r="E134" s="95"/>
      <c r="F134" s="95"/>
      <c r="G134" s="95"/>
      <c r="H134" s="23">
        <f>I134/$I$98</f>
        <v>2.5014084507042258E-2</v>
      </c>
      <c r="I134" s="24">
        <f>($D$142/$E$143)*G144</f>
        <v>126.61659075194994</v>
      </c>
    </row>
    <row r="135" spans="1:10" ht="15" customHeight="1" x14ac:dyDescent="0.25">
      <c r="A135" s="17">
        <v>4</v>
      </c>
      <c r="B135" s="95" t="s">
        <v>138</v>
      </c>
      <c r="C135" s="95"/>
      <c r="D135" s="95"/>
      <c r="E135" s="95"/>
      <c r="F135" s="95"/>
      <c r="G135" s="95"/>
      <c r="H135" s="23">
        <f>I135/$I$98</f>
        <v>0</v>
      </c>
      <c r="I135" s="24">
        <f>($D$142/$E$143)*G145</f>
        <v>0</v>
      </c>
    </row>
    <row r="136" spans="1:10" ht="15" customHeight="1" x14ac:dyDescent="0.25">
      <c r="A136" s="17">
        <v>5</v>
      </c>
      <c r="B136" s="95" t="s">
        <v>139</v>
      </c>
      <c r="C136" s="95"/>
      <c r="D136" s="95"/>
      <c r="E136" s="95"/>
      <c r="F136" s="95"/>
      <c r="G136" s="95"/>
      <c r="H136" s="23">
        <f>I136/$I$98</f>
        <v>0</v>
      </c>
      <c r="I136" s="24">
        <f>($D$142/$E$143)*G146</f>
        <v>0</v>
      </c>
    </row>
    <row r="137" spans="1:10" ht="15" customHeight="1" x14ac:dyDescent="0.25">
      <c r="A137" s="113" t="s">
        <v>140</v>
      </c>
      <c r="B137" s="113"/>
      <c r="C137" s="113"/>
      <c r="D137" s="113"/>
      <c r="E137" s="113"/>
      <c r="F137" s="113"/>
      <c r="G137" s="113"/>
      <c r="H137" s="25">
        <f>H132+H133+H134+H135+H136</f>
        <v>0.14070422535211269</v>
      </c>
      <c r="I137" s="26">
        <f>SUM(I132:I136)</f>
        <v>712.21832297971844</v>
      </c>
    </row>
    <row r="138" spans="1:10" ht="11.25" customHeight="1" x14ac:dyDescent="0.25">
      <c r="A138" s="29" t="s">
        <v>141</v>
      </c>
      <c r="B138" s="114" t="s">
        <v>142</v>
      </c>
      <c r="C138" s="114"/>
      <c r="D138" s="114"/>
      <c r="E138" s="114"/>
      <c r="F138" s="114"/>
      <c r="G138" s="114"/>
      <c r="H138" s="114"/>
      <c r="I138" s="114"/>
    </row>
    <row r="139" spans="1:10" ht="18.75" customHeight="1" x14ac:dyDescent="0.25">
      <c r="A139" s="29" t="s">
        <v>143</v>
      </c>
      <c r="B139" s="103" t="s">
        <v>144</v>
      </c>
      <c r="C139" s="103"/>
      <c r="D139" s="103"/>
      <c r="E139" s="103"/>
      <c r="F139" s="103"/>
      <c r="G139" s="103"/>
      <c r="H139" s="103"/>
      <c r="I139" s="103"/>
    </row>
    <row r="140" spans="1:10" ht="13.5" customHeight="1" x14ac:dyDescent="0.25">
      <c r="A140" s="108" t="s">
        <v>145</v>
      </c>
      <c r="B140" s="108"/>
      <c r="C140" s="108"/>
      <c r="D140" s="108"/>
      <c r="E140" s="108"/>
      <c r="F140" s="108"/>
      <c r="G140" s="108"/>
      <c r="H140" s="108"/>
      <c r="I140" s="108"/>
    </row>
    <row r="141" spans="1:10" ht="13.5" customHeight="1" x14ac:dyDescent="0.25">
      <c r="A141" s="109" t="s">
        <v>146</v>
      </c>
      <c r="B141" s="109"/>
      <c r="C141" s="17" t="s">
        <v>147</v>
      </c>
      <c r="D141" s="110" t="s">
        <v>148</v>
      </c>
      <c r="E141" s="110"/>
      <c r="F141" s="17" t="s">
        <v>149</v>
      </c>
      <c r="G141" s="63" t="s">
        <v>150</v>
      </c>
      <c r="H141" s="109" t="s">
        <v>151</v>
      </c>
      <c r="I141" s="109"/>
    </row>
    <row r="142" spans="1:10" ht="13.5" customHeight="1" x14ac:dyDescent="0.25">
      <c r="A142" s="111">
        <f>I98</f>
        <v>5061.8119050610612</v>
      </c>
      <c r="B142" s="111"/>
      <c r="C142" s="24">
        <f>I128</f>
        <v>556.79930955671671</v>
      </c>
      <c r="D142" s="112">
        <f>A142+C142</f>
        <v>5618.6112146177784</v>
      </c>
      <c r="E142" s="112"/>
      <c r="F142" s="17" t="str">
        <f>B132</f>
        <v>PIS</v>
      </c>
      <c r="G142" s="64">
        <v>1.6500000000000001E-2</v>
      </c>
      <c r="H142" s="101">
        <v>6.4999999999999997E-3</v>
      </c>
      <c r="I142" s="101"/>
      <c r="J142" s="34"/>
    </row>
    <row r="143" spans="1:10" ht="13.5" customHeight="1" x14ac:dyDescent="0.25">
      <c r="A143" s="105" t="s">
        <v>152</v>
      </c>
      <c r="B143" s="105"/>
      <c r="C143" s="63">
        <v>1</v>
      </c>
      <c r="D143" s="65">
        <f>G147/1</f>
        <v>0.1125</v>
      </c>
      <c r="E143" s="66">
        <f>C143-D143</f>
        <v>0.88749999999999996</v>
      </c>
      <c r="F143" s="17" t="str">
        <f>B133</f>
        <v>COFINS</v>
      </c>
      <c r="G143" s="64">
        <v>7.5999999999999998E-2</v>
      </c>
      <c r="H143" s="101">
        <v>0.03</v>
      </c>
      <c r="I143" s="101"/>
    </row>
    <row r="144" spans="1:10" ht="13.5" customHeight="1" x14ac:dyDescent="0.25">
      <c r="A144" s="106" t="s">
        <v>153</v>
      </c>
      <c r="B144" s="106"/>
      <c r="C144" s="17">
        <v>1</v>
      </c>
      <c r="D144" s="67">
        <f>H147</f>
        <v>5.6499999999999995E-2</v>
      </c>
      <c r="E144" s="68">
        <f>C144-D144</f>
        <v>0.94350000000000001</v>
      </c>
      <c r="F144" s="17" t="str">
        <f>B134</f>
        <v>ISS</v>
      </c>
      <c r="G144" s="64">
        <f>I11</f>
        <v>0.02</v>
      </c>
      <c r="H144" s="101">
        <f>I11</f>
        <v>0.02</v>
      </c>
      <c r="I144" s="101"/>
    </row>
    <row r="145" spans="1:10" ht="13.5" customHeight="1" x14ac:dyDescent="0.25">
      <c r="A145" s="107" t="s">
        <v>154</v>
      </c>
      <c r="B145" s="107"/>
      <c r="C145" s="17">
        <v>1</v>
      </c>
      <c r="D145" s="69">
        <v>0.09</v>
      </c>
      <c r="E145" s="70">
        <f>C145-D145</f>
        <v>0.91</v>
      </c>
      <c r="F145" s="17" t="s">
        <v>155</v>
      </c>
      <c r="G145" s="64">
        <v>0</v>
      </c>
      <c r="H145" s="101">
        <v>0</v>
      </c>
      <c r="I145" s="101"/>
    </row>
    <row r="146" spans="1:10" ht="13.5" customHeight="1" x14ac:dyDescent="0.25">
      <c r="A146" s="100" t="s">
        <v>156</v>
      </c>
      <c r="B146" s="100" t="s">
        <v>157</v>
      </c>
      <c r="C146" s="100"/>
      <c r="D146" s="100"/>
      <c r="E146" s="100"/>
      <c r="F146" s="2" t="s">
        <v>158</v>
      </c>
      <c r="G146" s="64">
        <v>0</v>
      </c>
      <c r="H146" s="101">
        <v>0</v>
      </c>
      <c r="I146" s="101"/>
    </row>
    <row r="147" spans="1:10" ht="18" customHeight="1" x14ac:dyDescent="0.25">
      <c r="A147" s="100"/>
      <c r="B147" s="100"/>
      <c r="C147" s="100"/>
      <c r="D147" s="100"/>
      <c r="E147" s="100"/>
      <c r="F147" s="6" t="s">
        <v>159</v>
      </c>
      <c r="G147" s="71">
        <f>SUM(G142:G146)</f>
        <v>0.1125</v>
      </c>
      <c r="H147" s="102">
        <f>SUM(H142:I146)</f>
        <v>5.6499999999999995E-2</v>
      </c>
      <c r="I147" s="102"/>
    </row>
    <row r="148" spans="1:10" ht="18" customHeight="1" x14ac:dyDescent="0.25">
      <c r="A148" s="29" t="s">
        <v>160</v>
      </c>
      <c r="B148" s="103" t="s">
        <v>161</v>
      </c>
      <c r="C148" s="103"/>
      <c r="D148" s="103"/>
      <c r="E148" s="103"/>
      <c r="F148" s="103"/>
      <c r="G148" s="103"/>
      <c r="H148" s="103"/>
      <c r="I148" s="103"/>
    </row>
    <row r="149" spans="1:10" ht="4.5" customHeight="1" x14ac:dyDescent="0.25">
      <c r="A149" s="72"/>
      <c r="B149" s="104"/>
      <c r="C149" s="104"/>
      <c r="D149" s="104"/>
      <c r="E149" s="104"/>
      <c r="F149" s="104"/>
      <c r="G149" s="104"/>
      <c r="H149" s="104"/>
      <c r="I149" s="104"/>
    </row>
    <row r="150" spans="1:10" ht="12" customHeight="1" x14ac:dyDescent="0.25">
      <c r="A150" s="96" t="s">
        <v>162</v>
      </c>
      <c r="B150" s="96"/>
      <c r="C150" s="96"/>
      <c r="D150" s="96"/>
      <c r="E150" s="96"/>
      <c r="F150" s="96"/>
      <c r="G150" s="96"/>
      <c r="H150" s="47">
        <f>H137</f>
        <v>0.14070422535211269</v>
      </c>
      <c r="I150" s="48">
        <f>I137</f>
        <v>712.21832297971844</v>
      </c>
    </row>
    <row r="151" spans="1:10" ht="4.5" customHeight="1" x14ac:dyDescent="0.25"/>
    <row r="152" spans="1:10" ht="11.25" customHeight="1" x14ac:dyDescent="0.25">
      <c r="A152" s="99" t="s">
        <v>163</v>
      </c>
      <c r="B152" s="99"/>
      <c r="C152" s="99"/>
      <c r="D152" s="99"/>
      <c r="E152" s="99"/>
      <c r="F152" s="99"/>
      <c r="G152" s="99"/>
      <c r="H152" s="99"/>
      <c r="I152" s="99"/>
    </row>
    <row r="153" spans="1:10" ht="11.25" customHeight="1" x14ac:dyDescent="0.25">
      <c r="A153" s="94" t="s">
        <v>33</v>
      </c>
      <c r="B153" s="94"/>
      <c r="C153" s="94"/>
      <c r="D153" s="94"/>
      <c r="E153" s="94"/>
      <c r="F153" s="94"/>
      <c r="G153" s="94"/>
      <c r="H153" s="94"/>
      <c r="I153" s="94"/>
    </row>
    <row r="154" spans="1:10" ht="15" customHeight="1" x14ac:dyDescent="0.25">
      <c r="A154" s="17">
        <v>1</v>
      </c>
      <c r="B154" s="95" t="s">
        <v>164</v>
      </c>
      <c r="C154" s="95"/>
      <c r="D154" s="95"/>
      <c r="E154" s="95"/>
      <c r="F154" s="95"/>
      <c r="G154" s="95"/>
      <c r="H154" s="23">
        <f>I154/$G$171</f>
        <v>0.4564793144579628</v>
      </c>
      <c r="I154" s="73">
        <f>I40</f>
        <v>2889.8927272727269</v>
      </c>
    </row>
    <row r="155" spans="1:10" ht="15" customHeight="1" x14ac:dyDescent="0.25">
      <c r="A155" s="17">
        <v>2</v>
      </c>
      <c r="B155" s="95" t="s">
        <v>165</v>
      </c>
      <c r="C155" s="95"/>
      <c r="D155" s="95"/>
      <c r="E155" s="95"/>
      <c r="F155" s="95"/>
      <c r="G155" s="95"/>
      <c r="H155" s="23">
        <f>I155/$G$171</f>
        <v>0.34307023509158668</v>
      </c>
      <c r="I155" s="73">
        <f>I51+I63+I70+I74</f>
        <v>2171.9191777883343</v>
      </c>
    </row>
    <row r="156" spans="1:10" ht="15" customHeight="1" x14ac:dyDescent="0.25">
      <c r="A156" s="17">
        <v>3</v>
      </c>
      <c r="B156" s="95" t="s">
        <v>166</v>
      </c>
      <c r="C156" s="95"/>
      <c r="D156" s="95"/>
      <c r="E156" s="95"/>
      <c r="F156" s="95"/>
      <c r="G156" s="95"/>
      <c r="H156" s="23">
        <f>I156/$G$171</f>
        <v>0</v>
      </c>
      <c r="I156" s="73">
        <f>I84</f>
        <v>0</v>
      </c>
    </row>
    <row r="157" spans="1:10" s="28" customFormat="1" ht="15" customHeight="1" x14ac:dyDescent="0.25">
      <c r="A157" s="96" t="s">
        <v>167</v>
      </c>
      <c r="B157" s="96"/>
      <c r="C157" s="96"/>
      <c r="D157" s="96"/>
      <c r="E157" s="96"/>
      <c r="F157" s="96"/>
      <c r="G157" s="96"/>
      <c r="H157" s="47">
        <f>H154+H155+H156</f>
        <v>0.79954954954954949</v>
      </c>
      <c r="I157" s="48">
        <f>SUM(I154:I156)</f>
        <v>5061.8119050610612</v>
      </c>
      <c r="J157" s="35"/>
    </row>
    <row r="158" spans="1:10" ht="4.5" customHeight="1" x14ac:dyDescent="0.25"/>
    <row r="159" spans="1:10" ht="11.25" customHeight="1" x14ac:dyDescent="0.25">
      <c r="A159" s="94" t="s">
        <v>106</v>
      </c>
      <c r="B159" s="94"/>
      <c r="C159" s="94"/>
      <c r="D159" s="94"/>
      <c r="E159" s="94"/>
      <c r="F159" s="94"/>
      <c r="G159" s="94"/>
      <c r="H159" s="94"/>
      <c r="I159" s="94"/>
    </row>
    <row r="160" spans="1:10" ht="15" customHeight="1" x14ac:dyDescent="0.25">
      <c r="A160" s="17">
        <v>1</v>
      </c>
      <c r="B160" s="95" t="s">
        <v>168</v>
      </c>
      <c r="C160" s="95"/>
      <c r="D160" s="95"/>
      <c r="E160" s="95"/>
      <c r="F160" s="95"/>
      <c r="G160" s="95"/>
      <c r="H160" s="23">
        <f>I160/$G$171</f>
        <v>0</v>
      </c>
      <c r="I160" s="24">
        <f>I108</f>
        <v>0</v>
      </c>
    </row>
    <row r="161" spans="1:11" ht="15" customHeight="1" x14ac:dyDescent="0.25">
      <c r="A161" s="17">
        <v>2</v>
      </c>
      <c r="B161" s="95" t="s">
        <v>169</v>
      </c>
      <c r="C161" s="95"/>
      <c r="D161" s="95"/>
      <c r="E161" s="95"/>
      <c r="F161" s="95"/>
      <c r="G161" s="95"/>
      <c r="H161" s="23">
        <f>I161/$G$171</f>
        <v>4.7972972972972969E-2</v>
      </c>
      <c r="I161" s="24">
        <f>I118</f>
        <v>303.70871430366367</v>
      </c>
    </row>
    <row r="162" spans="1:11" ht="15" customHeight="1" x14ac:dyDescent="0.25">
      <c r="A162" s="17">
        <v>3</v>
      </c>
      <c r="B162" s="95" t="s">
        <v>170</v>
      </c>
      <c r="C162" s="95"/>
      <c r="D162" s="95"/>
      <c r="E162" s="95"/>
      <c r="F162" s="95"/>
      <c r="G162" s="95"/>
      <c r="H162" s="23">
        <f>I162/$G$171</f>
        <v>3.9977477477477479E-2</v>
      </c>
      <c r="I162" s="24">
        <f>I122</f>
        <v>253.09059525305307</v>
      </c>
    </row>
    <row r="163" spans="1:11" ht="15" customHeight="1" x14ac:dyDescent="0.25">
      <c r="A163" s="96" t="s">
        <v>171</v>
      </c>
      <c r="B163" s="96"/>
      <c r="C163" s="96"/>
      <c r="D163" s="96"/>
      <c r="E163" s="96"/>
      <c r="F163" s="96"/>
      <c r="G163" s="96"/>
      <c r="H163" s="47">
        <f>H160+H161+H162</f>
        <v>8.795045045045044E-2</v>
      </c>
      <c r="I163" s="48">
        <f>I160+I161+I162</f>
        <v>556.79930955671671</v>
      </c>
    </row>
    <row r="164" spans="1:11" ht="4.5" customHeight="1" x14ac:dyDescent="0.25"/>
    <row r="165" spans="1:11" ht="11.25" customHeight="1" x14ac:dyDescent="0.25">
      <c r="A165" s="94" t="s">
        <v>134</v>
      </c>
      <c r="B165" s="94"/>
      <c r="C165" s="94"/>
      <c r="D165" s="94"/>
      <c r="E165" s="94"/>
      <c r="F165" s="94"/>
      <c r="G165" s="94"/>
      <c r="H165" s="94"/>
      <c r="I165" s="94"/>
    </row>
    <row r="166" spans="1:11" ht="15" customHeight="1" x14ac:dyDescent="0.25">
      <c r="A166" s="17">
        <v>1</v>
      </c>
      <c r="B166" s="95" t="s">
        <v>172</v>
      </c>
      <c r="C166" s="95"/>
      <c r="D166" s="95"/>
      <c r="E166" s="95"/>
      <c r="F166" s="95"/>
      <c r="G166" s="95"/>
      <c r="H166" s="23">
        <f>I166/$G$171</f>
        <v>0.1125</v>
      </c>
      <c r="I166" s="24">
        <f>I137</f>
        <v>712.21832297971844</v>
      </c>
    </row>
    <row r="167" spans="1:11" ht="15" customHeight="1" x14ac:dyDescent="0.25">
      <c r="A167" s="96" t="s">
        <v>173</v>
      </c>
      <c r="B167" s="96"/>
      <c r="C167" s="96"/>
      <c r="D167" s="96"/>
      <c r="E167" s="96"/>
      <c r="F167" s="96"/>
      <c r="G167" s="96"/>
      <c r="H167" s="47">
        <f>H166</f>
        <v>0.1125</v>
      </c>
      <c r="I167" s="48">
        <f>I137</f>
        <v>712.21832297971844</v>
      </c>
      <c r="K167" s="41"/>
    </row>
    <row r="168" spans="1:11" ht="4.5" customHeight="1" x14ac:dyDescent="0.25"/>
    <row r="169" spans="1:11" ht="11.25" customHeight="1" x14ac:dyDescent="0.25">
      <c r="A169" s="97" t="s">
        <v>163</v>
      </c>
      <c r="B169" s="97"/>
      <c r="C169" s="97"/>
      <c r="D169" s="97"/>
      <c r="E169" s="97"/>
      <c r="F169" s="97"/>
      <c r="G169" s="97"/>
      <c r="H169" s="97"/>
      <c r="I169" s="97"/>
    </row>
    <row r="170" spans="1:11" ht="45" customHeight="1" x14ac:dyDescent="0.25">
      <c r="A170" s="98" t="s">
        <v>174</v>
      </c>
      <c r="B170" s="98"/>
      <c r="C170" s="98"/>
      <c r="D170" s="98"/>
      <c r="E170" s="98"/>
      <c r="F170" s="98"/>
      <c r="G170" s="74" t="s">
        <v>175</v>
      </c>
      <c r="H170" s="74" t="s">
        <v>176</v>
      </c>
      <c r="I170" s="74" t="s">
        <v>177</v>
      </c>
    </row>
    <row r="171" spans="1:11" ht="11.25" customHeight="1" x14ac:dyDescent="0.25">
      <c r="A171" s="92" t="str">
        <f>D5</f>
        <v>Agente Epidemiológico (ACE)</v>
      </c>
      <c r="B171" s="92"/>
      <c r="C171" s="92"/>
      <c r="D171" s="92"/>
      <c r="E171" s="92"/>
      <c r="F171" s="92"/>
      <c r="G171" s="75">
        <f>I157+I163+I167</f>
        <v>6330.8295375974967</v>
      </c>
      <c r="H171" s="74">
        <f>IF(D6="12x36",2,1)</f>
        <v>1</v>
      </c>
      <c r="I171" s="75">
        <f>G171*H171</f>
        <v>6330.8295375974967</v>
      </c>
    </row>
    <row r="172" spans="1:11" x14ac:dyDescent="0.25">
      <c r="A172" s="92"/>
      <c r="B172" s="92"/>
      <c r="C172" s="92"/>
      <c r="D172" s="92"/>
      <c r="E172" s="92"/>
      <c r="F172" s="92"/>
      <c r="G172" s="74"/>
      <c r="H172" s="74"/>
      <c r="I172" s="75"/>
    </row>
    <row r="173" spans="1:11" s="28" customFormat="1" ht="12" customHeight="1" x14ac:dyDescent="0.25">
      <c r="A173" s="93" t="s">
        <v>178</v>
      </c>
      <c r="B173" s="93"/>
      <c r="C173" s="93"/>
      <c r="D173" s="93"/>
      <c r="E173" s="93"/>
      <c r="F173" s="93"/>
      <c r="G173" s="93"/>
      <c r="H173" s="93"/>
      <c r="I173" s="76">
        <f>I171</f>
        <v>6330.8295375974967</v>
      </c>
      <c r="J173" s="35"/>
    </row>
  </sheetData>
  <mergeCells count="171"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A23:F23"/>
    <mergeCell ref="A24:F25"/>
    <mergeCell ref="A26:F26"/>
    <mergeCell ref="A27:F27"/>
    <mergeCell ref="A29:I29"/>
    <mergeCell ref="B30:G30"/>
    <mergeCell ref="A15:F17"/>
    <mergeCell ref="G15:G17"/>
    <mergeCell ref="A18:F20"/>
    <mergeCell ref="G18:G20"/>
    <mergeCell ref="A21:F21"/>
    <mergeCell ref="A22:F22"/>
    <mergeCell ref="B37:G37"/>
    <mergeCell ref="B38:G38"/>
    <mergeCell ref="B39:G39"/>
    <mergeCell ref="A40:G40"/>
    <mergeCell ref="B42:G42"/>
    <mergeCell ref="B43:G43"/>
    <mergeCell ref="B31:G31"/>
    <mergeCell ref="B32:G32"/>
    <mergeCell ref="B33:G33"/>
    <mergeCell ref="B34:G34"/>
    <mergeCell ref="B35:G35"/>
    <mergeCell ref="B36:G36"/>
    <mergeCell ref="B50:G50"/>
    <mergeCell ref="A51:G51"/>
    <mergeCell ref="A52:I52"/>
    <mergeCell ref="A53:I53"/>
    <mergeCell ref="B54:G54"/>
    <mergeCell ref="B55:G55"/>
    <mergeCell ref="B44:G44"/>
    <mergeCell ref="B45:G45"/>
    <mergeCell ref="B46:G46"/>
    <mergeCell ref="B47:G47"/>
    <mergeCell ref="B48:G48"/>
    <mergeCell ref="B49:G49"/>
    <mergeCell ref="B62:G62"/>
    <mergeCell ref="A63:G63"/>
    <mergeCell ref="B64:I64"/>
    <mergeCell ref="B65:I65"/>
    <mergeCell ref="B66:G66"/>
    <mergeCell ref="B67:G67"/>
    <mergeCell ref="B56:G56"/>
    <mergeCell ref="B57:G57"/>
    <mergeCell ref="B58:G58"/>
    <mergeCell ref="B59:G59"/>
    <mergeCell ref="B60:G60"/>
    <mergeCell ref="B61:G61"/>
    <mergeCell ref="A76:G76"/>
    <mergeCell ref="B78:G78"/>
    <mergeCell ref="B79:G79"/>
    <mergeCell ref="B80:G80"/>
    <mergeCell ref="B81:G81"/>
    <mergeCell ref="B82:G82"/>
    <mergeCell ref="B68:G68"/>
    <mergeCell ref="B69:G69"/>
    <mergeCell ref="A70:G70"/>
    <mergeCell ref="B72:G72"/>
    <mergeCell ref="B73:G73"/>
    <mergeCell ref="A74:G74"/>
    <mergeCell ref="A90:I90"/>
    <mergeCell ref="A91:B91"/>
    <mergeCell ref="A92:B92"/>
    <mergeCell ref="A94:I94"/>
    <mergeCell ref="A95:B95"/>
    <mergeCell ref="A96:B96"/>
    <mergeCell ref="B83:G83"/>
    <mergeCell ref="A84:G84"/>
    <mergeCell ref="B85:G85"/>
    <mergeCell ref="A86:I86"/>
    <mergeCell ref="A87:B87"/>
    <mergeCell ref="A88:B88"/>
    <mergeCell ref="B105:G105"/>
    <mergeCell ref="B106:G106"/>
    <mergeCell ref="B107:G107"/>
    <mergeCell ref="A108:G108"/>
    <mergeCell ref="B109:I109"/>
    <mergeCell ref="A111:E111"/>
    <mergeCell ref="A98:G98"/>
    <mergeCell ref="A100:I100"/>
    <mergeCell ref="B101:G101"/>
    <mergeCell ref="B102:G102"/>
    <mergeCell ref="B103:G103"/>
    <mergeCell ref="B104:G104"/>
    <mergeCell ref="A118:G118"/>
    <mergeCell ref="B120:G120"/>
    <mergeCell ref="B121:G121"/>
    <mergeCell ref="A122:G122"/>
    <mergeCell ref="A124:E124"/>
    <mergeCell ref="A125:B125"/>
    <mergeCell ref="A112:B112"/>
    <mergeCell ref="A113:B113"/>
    <mergeCell ref="B114:I114"/>
    <mergeCell ref="B115:G115"/>
    <mergeCell ref="B116:G116"/>
    <mergeCell ref="B117:G117"/>
    <mergeCell ref="B134:G134"/>
    <mergeCell ref="B135:G135"/>
    <mergeCell ref="B136:G136"/>
    <mergeCell ref="A137:G137"/>
    <mergeCell ref="B138:I138"/>
    <mergeCell ref="B139:I139"/>
    <mergeCell ref="A126:B126"/>
    <mergeCell ref="A128:G128"/>
    <mergeCell ref="A130:I130"/>
    <mergeCell ref="B131:G131"/>
    <mergeCell ref="B132:G132"/>
    <mergeCell ref="B133:G133"/>
    <mergeCell ref="A143:B143"/>
    <mergeCell ref="H143:I143"/>
    <mergeCell ref="A144:B144"/>
    <mergeCell ref="H144:I144"/>
    <mergeCell ref="A145:B145"/>
    <mergeCell ref="H145:I145"/>
    <mergeCell ref="A140:I140"/>
    <mergeCell ref="A141:B141"/>
    <mergeCell ref="D141:E141"/>
    <mergeCell ref="H141:I141"/>
    <mergeCell ref="A142:B142"/>
    <mergeCell ref="D142:E142"/>
    <mergeCell ref="H142:I142"/>
    <mergeCell ref="A150:G150"/>
    <mergeCell ref="A152:I152"/>
    <mergeCell ref="A153:I153"/>
    <mergeCell ref="B154:G154"/>
    <mergeCell ref="B155:G155"/>
    <mergeCell ref="B156:G156"/>
    <mergeCell ref="A146:A147"/>
    <mergeCell ref="B146:E147"/>
    <mergeCell ref="H146:I146"/>
    <mergeCell ref="H147:I147"/>
    <mergeCell ref="B148:I148"/>
    <mergeCell ref="B149:I149"/>
    <mergeCell ref="A172:F172"/>
    <mergeCell ref="A173:H173"/>
    <mergeCell ref="A165:I165"/>
    <mergeCell ref="B166:G166"/>
    <mergeCell ref="A167:G167"/>
    <mergeCell ref="A169:I169"/>
    <mergeCell ref="A170:F170"/>
    <mergeCell ref="A171:F171"/>
    <mergeCell ref="A157:G157"/>
    <mergeCell ref="A159:I159"/>
    <mergeCell ref="B160:G160"/>
    <mergeCell ref="B161:G161"/>
    <mergeCell ref="B162:G162"/>
    <mergeCell ref="A163:G163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L173"/>
  <sheetViews>
    <sheetView view="pageBreakPreview" topLeftCell="A151" zoomScale="145" zoomScaleNormal="130" zoomScaleSheetLayoutView="145" zoomScalePageLayoutView="130" workbookViewId="0">
      <selection activeCell="I122" sqref="I122"/>
    </sheetView>
  </sheetViews>
  <sheetFormatPr defaultColWidth="9.140625" defaultRowHeight="11.25" x14ac:dyDescent="0.25"/>
  <cols>
    <col min="1" max="1" width="2.85546875" style="7" customWidth="1"/>
    <col min="2" max="4" width="11.28515625" style="7" customWidth="1"/>
    <col min="5" max="5" width="12.140625" style="7" customWidth="1"/>
    <col min="6" max="6" width="11.28515625" style="7" customWidth="1"/>
    <col min="7" max="7" width="18.85546875" style="7" customWidth="1"/>
    <col min="8" max="8" width="9.28515625" style="7" customWidth="1"/>
    <col min="9" max="9" width="11.7109375" style="7" customWidth="1"/>
    <col min="10" max="10" width="11.140625" style="8" customWidth="1"/>
    <col min="11" max="11" width="10" style="7" customWidth="1"/>
    <col min="12" max="12" width="9.140625" style="7"/>
    <col min="13" max="15" width="22.28515625" style="7" customWidth="1"/>
    <col min="16" max="16384" width="9.140625" style="7"/>
  </cols>
  <sheetData>
    <row r="1" spans="1:11" ht="27.75" customHeight="1" x14ac:dyDescent="0.25">
      <c r="A1" s="134" t="s">
        <v>0</v>
      </c>
      <c r="B1" s="134"/>
      <c r="C1" s="134"/>
      <c r="D1" s="134"/>
      <c r="E1" s="134"/>
      <c r="F1" s="134"/>
      <c r="G1" s="134"/>
      <c r="H1" s="134"/>
      <c r="I1" s="134"/>
      <c r="K1" s="9"/>
    </row>
    <row r="2" spans="1:11" ht="22.5" customHeight="1" x14ac:dyDescent="0.25">
      <c r="A2" s="134" t="s">
        <v>1</v>
      </c>
      <c r="B2" s="134"/>
      <c r="C2" s="146">
        <v>23200001113010</v>
      </c>
      <c r="D2" s="146"/>
      <c r="E2" s="136" t="s">
        <v>2</v>
      </c>
      <c r="F2" s="136"/>
      <c r="G2" s="136"/>
      <c r="H2" s="136"/>
      <c r="I2" s="136"/>
    </row>
    <row r="3" spans="1:11" ht="11.25" customHeight="1" x14ac:dyDescent="0.25">
      <c r="A3" s="134" t="s">
        <v>3</v>
      </c>
      <c r="B3" s="134"/>
      <c r="C3" s="10"/>
      <c r="D3" s="11"/>
      <c r="E3" s="12" t="s">
        <v>4</v>
      </c>
      <c r="F3" s="10"/>
      <c r="G3" s="11"/>
      <c r="H3" s="11"/>
      <c r="I3" s="11"/>
    </row>
    <row r="4" spans="1:11" ht="4.5" customHeight="1" x14ac:dyDescent="0.25"/>
    <row r="5" spans="1:11" ht="18.75" customHeight="1" x14ac:dyDescent="0.25">
      <c r="A5" s="120" t="s">
        <v>5</v>
      </c>
      <c r="B5" s="120"/>
      <c r="C5" s="120"/>
      <c r="D5" s="137" t="s">
        <v>233</v>
      </c>
      <c r="E5" s="137"/>
      <c r="F5" s="137"/>
      <c r="G5" s="138" t="str">
        <f>IF(D6="12x36","Regime de trabalho:","Quantidade de HORAS/MÊS")</f>
        <v>Quantidade de HORAS/MÊS</v>
      </c>
      <c r="H5" s="138"/>
      <c r="I5" s="139">
        <f>IF(D6="12x36",D6,5*D6)</f>
        <v>200</v>
      </c>
    </row>
    <row r="6" spans="1:11" ht="18.75" customHeight="1" x14ac:dyDescent="0.25">
      <c r="A6" s="120" t="str">
        <f>IF(D6="12x36","Regime de trabalho:","Regime de trabalho (horas semanais):")</f>
        <v>Regime de trabalho (horas semanais):</v>
      </c>
      <c r="B6" s="120"/>
      <c r="C6" s="120"/>
      <c r="D6" s="120">
        <v>40</v>
      </c>
      <c r="E6" s="120"/>
      <c r="F6" s="120"/>
      <c r="G6" s="138"/>
      <c r="H6" s="138"/>
      <c r="I6" s="139"/>
    </row>
    <row r="7" spans="1:11" ht="22.5" customHeight="1" x14ac:dyDescent="0.25">
      <c r="A7" s="120" t="s">
        <v>6</v>
      </c>
      <c r="B7" s="120"/>
      <c r="C7" s="120"/>
      <c r="D7" s="95" t="s">
        <v>226</v>
      </c>
      <c r="E7" s="95"/>
      <c r="F7" s="95"/>
      <c r="G7" s="131" t="s">
        <v>7</v>
      </c>
      <c r="H7" s="131"/>
      <c r="I7" s="133">
        <v>0</v>
      </c>
    </row>
    <row r="8" spans="1:11" ht="22.5" customHeight="1" x14ac:dyDescent="0.25">
      <c r="A8" s="120" t="s">
        <v>8</v>
      </c>
      <c r="B8" s="120"/>
      <c r="C8" s="120"/>
      <c r="D8" s="95" t="s">
        <v>226</v>
      </c>
      <c r="E8" s="95"/>
      <c r="F8" s="95"/>
      <c r="G8" s="131"/>
      <c r="H8" s="131"/>
      <c r="I8" s="133"/>
    </row>
    <row r="9" spans="1:11" ht="24.75" customHeight="1" x14ac:dyDescent="0.25">
      <c r="A9" s="120" t="s">
        <v>9</v>
      </c>
      <c r="B9" s="120"/>
      <c r="C9" s="120"/>
      <c r="D9" s="120" t="s">
        <v>211</v>
      </c>
      <c r="E9" s="120"/>
      <c r="F9" s="120"/>
      <c r="G9" s="131" t="s">
        <v>10</v>
      </c>
      <c r="H9" s="131"/>
      <c r="I9" s="3" t="s">
        <v>11</v>
      </c>
    </row>
    <row r="10" spans="1:11" ht="32.25" customHeight="1" x14ac:dyDescent="0.25">
      <c r="A10" s="132" t="s">
        <v>12</v>
      </c>
      <c r="B10" s="132"/>
      <c r="C10" s="132"/>
      <c r="D10" s="132"/>
      <c r="E10" s="132"/>
      <c r="F10" s="132"/>
      <c r="G10" s="4" t="s">
        <v>13</v>
      </c>
      <c r="H10" s="1">
        <v>220</v>
      </c>
      <c r="I10" s="13">
        <v>1741.66</v>
      </c>
    </row>
    <row r="11" spans="1:11" ht="11.25" customHeight="1" x14ac:dyDescent="0.25">
      <c r="A11" s="110" t="s">
        <v>14</v>
      </c>
      <c r="B11" s="110"/>
      <c r="C11" s="110"/>
      <c r="D11" s="110"/>
      <c r="E11" s="110"/>
      <c r="F11" s="110"/>
      <c r="G11" s="1" t="str">
        <f>D9</f>
        <v>Araricá/RS</v>
      </c>
      <c r="H11" s="1" t="s">
        <v>15</v>
      </c>
      <c r="I11" s="14">
        <v>0.02</v>
      </c>
    </row>
    <row r="12" spans="1:11" ht="15" customHeight="1" x14ac:dyDescent="0.25">
      <c r="A12" s="110" t="s">
        <v>16</v>
      </c>
      <c r="B12" s="110"/>
      <c r="C12" s="110"/>
      <c r="D12" s="110"/>
      <c r="E12" s="110"/>
      <c r="F12" s="110"/>
      <c r="G12" s="129" t="s">
        <v>17</v>
      </c>
      <c r="H12" s="1" t="s">
        <v>18</v>
      </c>
      <c r="I12" s="13">
        <v>0</v>
      </c>
    </row>
    <row r="13" spans="1:11" x14ac:dyDescent="0.25">
      <c r="A13" s="110"/>
      <c r="B13" s="110"/>
      <c r="C13" s="110"/>
      <c r="D13" s="110"/>
      <c r="E13" s="110"/>
      <c r="F13" s="110"/>
      <c r="G13" s="129"/>
      <c r="H13" s="1" t="s">
        <v>19</v>
      </c>
      <c r="I13" s="15">
        <v>22</v>
      </c>
    </row>
    <row r="14" spans="1:11" x14ac:dyDescent="0.25">
      <c r="A14" s="110"/>
      <c r="B14" s="110"/>
      <c r="C14" s="110"/>
      <c r="D14" s="110"/>
      <c r="E14" s="110"/>
      <c r="F14" s="110"/>
      <c r="G14" s="129"/>
      <c r="H14" s="1" t="s">
        <v>20</v>
      </c>
      <c r="I14" s="3">
        <v>0</v>
      </c>
    </row>
    <row r="15" spans="1:11" ht="11.25" customHeight="1" x14ac:dyDescent="0.25">
      <c r="A15" s="110" t="s">
        <v>21</v>
      </c>
      <c r="B15" s="110"/>
      <c r="C15" s="110"/>
      <c r="D15" s="110"/>
      <c r="E15" s="110"/>
      <c r="F15" s="110"/>
      <c r="G15" s="129" t="s">
        <v>17</v>
      </c>
      <c r="H15" s="1" t="s">
        <v>18</v>
      </c>
      <c r="I15" s="13">
        <v>23.68</v>
      </c>
    </row>
    <row r="16" spans="1:11" ht="11.25" customHeight="1" x14ac:dyDescent="0.25">
      <c r="A16" s="110"/>
      <c r="B16" s="110"/>
      <c r="C16" s="110"/>
      <c r="D16" s="110"/>
      <c r="E16" s="110"/>
      <c r="F16" s="110"/>
      <c r="G16" s="129"/>
      <c r="H16" s="1" t="s">
        <v>19</v>
      </c>
      <c r="I16" s="15">
        <v>22</v>
      </c>
    </row>
    <row r="17" spans="1:9" x14ac:dyDescent="0.25">
      <c r="A17" s="110"/>
      <c r="B17" s="110"/>
      <c r="C17" s="110"/>
      <c r="D17" s="110"/>
      <c r="E17" s="110"/>
      <c r="F17" s="110"/>
      <c r="G17" s="129"/>
      <c r="H17" s="1" t="s">
        <v>20</v>
      </c>
      <c r="I17" s="3">
        <v>0.19</v>
      </c>
    </row>
    <row r="18" spans="1:9" ht="11.25" customHeight="1" x14ac:dyDescent="0.25">
      <c r="A18" s="110" t="s">
        <v>223</v>
      </c>
      <c r="B18" s="110"/>
      <c r="C18" s="110"/>
      <c r="D18" s="110"/>
      <c r="E18" s="110"/>
      <c r="F18" s="110"/>
      <c r="G18" s="129" t="s">
        <v>17</v>
      </c>
      <c r="H18" s="1" t="s">
        <v>18</v>
      </c>
      <c r="I18" s="13">
        <v>0</v>
      </c>
    </row>
    <row r="19" spans="1:9" x14ac:dyDescent="0.25">
      <c r="A19" s="110"/>
      <c r="B19" s="110"/>
      <c r="C19" s="110"/>
      <c r="D19" s="110"/>
      <c r="E19" s="110"/>
      <c r="F19" s="110"/>
      <c r="G19" s="129"/>
      <c r="H19" s="1" t="s">
        <v>191</v>
      </c>
      <c r="I19" s="15">
        <v>1</v>
      </c>
    </row>
    <row r="20" spans="1:9" x14ac:dyDescent="0.25">
      <c r="A20" s="110"/>
      <c r="B20" s="110"/>
      <c r="C20" s="110"/>
      <c r="D20" s="110"/>
      <c r="E20" s="110"/>
      <c r="F20" s="110"/>
      <c r="G20" s="129"/>
      <c r="H20" s="1" t="s">
        <v>20</v>
      </c>
      <c r="I20" s="3">
        <v>0</v>
      </c>
    </row>
    <row r="21" spans="1:9" ht="36" customHeight="1" x14ac:dyDescent="0.25">
      <c r="A21" s="130" t="s">
        <v>186</v>
      </c>
      <c r="B21" s="130"/>
      <c r="C21" s="130"/>
      <c r="D21" s="130"/>
      <c r="E21" s="130"/>
      <c r="F21" s="130"/>
      <c r="G21" s="5" t="s">
        <v>17</v>
      </c>
      <c r="H21" s="5" t="s">
        <v>23</v>
      </c>
      <c r="I21" s="16"/>
    </row>
    <row r="22" spans="1:9" ht="22.5" customHeight="1" x14ac:dyDescent="0.25">
      <c r="A22" s="109" t="s">
        <v>213</v>
      </c>
      <c r="B22" s="109"/>
      <c r="C22" s="109"/>
      <c r="D22" s="109"/>
      <c r="E22" s="109"/>
      <c r="F22" s="109"/>
      <c r="G22" s="5"/>
      <c r="H22" s="5" t="s">
        <v>25</v>
      </c>
      <c r="I22" s="18" t="s">
        <v>11</v>
      </c>
    </row>
    <row r="23" spans="1:9" ht="34.5" customHeight="1" x14ac:dyDescent="0.25">
      <c r="A23" s="109" t="s">
        <v>26</v>
      </c>
      <c r="B23" s="109"/>
      <c r="C23" s="109"/>
      <c r="D23" s="109"/>
      <c r="E23" s="109"/>
      <c r="F23" s="109"/>
      <c r="G23" s="1" t="s">
        <v>214</v>
      </c>
      <c r="H23" s="1" t="s">
        <v>27</v>
      </c>
      <c r="I23" s="13">
        <v>1613.1</v>
      </c>
    </row>
    <row r="24" spans="1:9" ht="15" customHeight="1" x14ac:dyDescent="0.25">
      <c r="A24" s="109" t="s">
        <v>28</v>
      </c>
      <c r="B24" s="109"/>
      <c r="C24" s="109"/>
      <c r="D24" s="109"/>
      <c r="E24" s="109"/>
      <c r="F24" s="109"/>
      <c r="G24" s="5"/>
      <c r="H24" s="19" t="s">
        <v>29</v>
      </c>
      <c r="I24" s="20" t="s">
        <v>11</v>
      </c>
    </row>
    <row r="25" spans="1:9" ht="15" customHeight="1" x14ac:dyDescent="0.25">
      <c r="A25" s="109"/>
      <c r="B25" s="109"/>
      <c r="C25" s="109"/>
      <c r="D25" s="109"/>
      <c r="E25" s="109"/>
      <c r="F25" s="109"/>
      <c r="G25" s="5"/>
      <c r="H25" s="21" t="s">
        <v>30</v>
      </c>
      <c r="I25" s="3" t="s">
        <v>11</v>
      </c>
    </row>
    <row r="26" spans="1:9" ht="26.25" customHeight="1" x14ac:dyDescent="0.25">
      <c r="A26" s="109" t="s">
        <v>31</v>
      </c>
      <c r="B26" s="109"/>
      <c r="C26" s="109"/>
      <c r="D26" s="109"/>
      <c r="E26" s="109"/>
      <c r="F26" s="109"/>
      <c r="G26" s="5"/>
      <c r="H26" s="1" t="s">
        <v>29</v>
      </c>
      <c r="I26" s="20" t="s">
        <v>11</v>
      </c>
    </row>
    <row r="27" spans="1:9" ht="35.25" customHeight="1" x14ac:dyDescent="0.25">
      <c r="A27" s="109" t="s">
        <v>32</v>
      </c>
      <c r="B27" s="109"/>
      <c r="C27" s="109"/>
      <c r="D27" s="109"/>
      <c r="E27" s="109"/>
      <c r="F27" s="109"/>
      <c r="G27" s="1"/>
      <c r="H27" s="4" t="s">
        <v>25</v>
      </c>
      <c r="I27" s="3">
        <v>0.1</v>
      </c>
    </row>
    <row r="28" spans="1:9" ht="4.5" customHeight="1" x14ac:dyDescent="0.25"/>
    <row r="29" spans="1:9" ht="17.25" customHeight="1" x14ac:dyDescent="0.25">
      <c r="A29" s="94" t="s">
        <v>33</v>
      </c>
      <c r="B29" s="94"/>
      <c r="C29" s="94"/>
      <c r="D29" s="94"/>
      <c r="E29" s="94"/>
      <c r="F29" s="94"/>
      <c r="G29" s="94"/>
      <c r="H29" s="94"/>
      <c r="I29" s="94"/>
    </row>
    <row r="30" spans="1:9" ht="33.75" customHeight="1" x14ac:dyDescent="0.25">
      <c r="A30" s="22" t="s">
        <v>34</v>
      </c>
      <c r="B30" s="116" t="s">
        <v>35</v>
      </c>
      <c r="C30" s="116"/>
      <c r="D30" s="116"/>
      <c r="E30" s="116"/>
      <c r="F30" s="116"/>
      <c r="G30" s="116"/>
      <c r="H30" s="22" t="s">
        <v>36</v>
      </c>
      <c r="I30" s="22" t="s">
        <v>37</v>
      </c>
    </row>
    <row r="31" spans="1:9" ht="15" customHeight="1" x14ac:dyDescent="0.25">
      <c r="A31" s="17">
        <v>1</v>
      </c>
      <c r="B31" s="95" t="s">
        <v>38</v>
      </c>
      <c r="C31" s="95"/>
      <c r="D31" s="95"/>
      <c r="E31" s="95"/>
      <c r="F31" s="95"/>
      <c r="G31" s="95"/>
      <c r="H31" s="23">
        <f t="shared" ref="H31:H39" si="0">I31/$I$40</f>
        <v>1</v>
      </c>
      <c r="I31" s="24">
        <f>IF(D6="12x36",I10,I10/H10*I5)</f>
        <v>1583.3272727272729</v>
      </c>
    </row>
    <row r="32" spans="1:9" ht="15" customHeight="1" x14ac:dyDescent="0.25">
      <c r="A32" s="17">
        <f t="shared" ref="A32:A39" si="1">A31+1</f>
        <v>2</v>
      </c>
      <c r="B32" s="95" t="s">
        <v>39</v>
      </c>
      <c r="C32" s="95"/>
      <c r="D32" s="95"/>
      <c r="E32" s="95"/>
      <c r="F32" s="95"/>
      <c r="G32" s="95"/>
      <c r="H32" s="23">
        <f t="shared" si="0"/>
        <v>0</v>
      </c>
      <c r="I32" s="24">
        <f>IF(I9=30%,I31*I9,0)</f>
        <v>0</v>
      </c>
    </row>
    <row r="33" spans="1:10" ht="15" customHeight="1" x14ac:dyDescent="0.25">
      <c r="A33" s="17">
        <f t="shared" si="1"/>
        <v>3</v>
      </c>
      <c r="B33" s="95" t="s">
        <v>40</v>
      </c>
      <c r="C33" s="95"/>
      <c r="D33" s="95"/>
      <c r="E33" s="95"/>
      <c r="F33" s="95"/>
      <c r="G33" s="95"/>
      <c r="H33" s="23">
        <f t="shared" si="0"/>
        <v>0</v>
      </c>
      <c r="I33" s="24">
        <f>IF(I7=10%,I23*I7,0)</f>
        <v>0</v>
      </c>
    </row>
    <row r="34" spans="1:10" ht="15" customHeight="1" x14ac:dyDescent="0.25">
      <c r="A34" s="17">
        <f t="shared" si="1"/>
        <v>4</v>
      </c>
      <c r="B34" s="95" t="s">
        <v>41</v>
      </c>
      <c r="C34" s="95"/>
      <c r="D34" s="95"/>
      <c r="E34" s="95"/>
      <c r="F34" s="95"/>
      <c r="G34" s="95"/>
      <c r="H34" s="23">
        <f t="shared" si="0"/>
        <v>0</v>
      </c>
      <c r="I34" s="24">
        <f>IF(I7=20%,I23*I7,0)</f>
        <v>0</v>
      </c>
    </row>
    <row r="35" spans="1:10" ht="15" customHeight="1" x14ac:dyDescent="0.25">
      <c r="A35" s="17">
        <f t="shared" si="1"/>
        <v>5</v>
      </c>
      <c r="B35" s="95" t="s">
        <v>42</v>
      </c>
      <c r="C35" s="95"/>
      <c r="D35" s="95"/>
      <c r="E35" s="95"/>
      <c r="F35" s="95"/>
      <c r="G35" s="95"/>
      <c r="H35" s="23">
        <f t="shared" si="0"/>
        <v>0</v>
      </c>
      <c r="I35" s="24">
        <f>IF(I7=40%,I23*I7,0)</f>
        <v>0</v>
      </c>
    </row>
    <row r="36" spans="1:10" ht="15" customHeight="1" x14ac:dyDescent="0.25">
      <c r="A36" s="17">
        <f t="shared" si="1"/>
        <v>6</v>
      </c>
      <c r="B36" s="95" t="s">
        <v>184</v>
      </c>
      <c r="C36" s="95"/>
      <c r="D36" s="95"/>
      <c r="E36" s="95"/>
      <c r="F36" s="95"/>
      <c r="G36" s="95"/>
      <c r="H36" s="23">
        <f t="shared" si="0"/>
        <v>0</v>
      </c>
      <c r="I36" s="24">
        <f>IF(I22="Não aplicável",0,I31*I22)</f>
        <v>0</v>
      </c>
    </row>
    <row r="37" spans="1:10" ht="15" customHeight="1" x14ac:dyDescent="0.25">
      <c r="A37" s="17">
        <f t="shared" si="1"/>
        <v>7</v>
      </c>
      <c r="B37" s="95" t="s">
        <v>43</v>
      </c>
      <c r="C37" s="95"/>
      <c r="D37" s="95"/>
      <c r="E37" s="95"/>
      <c r="F37" s="95"/>
      <c r="G37" s="95"/>
      <c r="H37" s="23">
        <f t="shared" si="0"/>
        <v>0</v>
      </c>
      <c r="I37" s="24">
        <f>IF(I24="Não aplicável",0,(I31+I32+I33+I34+I35+I36+I39)/I5*I24*(1+I25))</f>
        <v>0</v>
      </c>
    </row>
    <row r="38" spans="1:10" ht="23.25" customHeight="1" x14ac:dyDescent="0.25">
      <c r="A38" s="17">
        <f t="shared" si="1"/>
        <v>8</v>
      </c>
      <c r="B38" s="95" t="s">
        <v>44</v>
      </c>
      <c r="C38" s="95"/>
      <c r="D38" s="95"/>
      <c r="E38" s="95"/>
      <c r="F38" s="95"/>
      <c r="G38" s="95"/>
      <c r="H38" s="23">
        <f t="shared" si="0"/>
        <v>0</v>
      </c>
      <c r="I38" s="24">
        <f>IF(I24="Não aplicável",0,I24/I13*5*(I10/H10*(1+I25)))</f>
        <v>0</v>
      </c>
    </row>
    <row r="39" spans="1:10" ht="15" customHeight="1" x14ac:dyDescent="0.25">
      <c r="A39" s="17">
        <f t="shared" si="1"/>
        <v>9</v>
      </c>
      <c r="B39" s="128" t="str">
        <f>IF(D6="12x36","Para postos 12x36 os feriados são considerados compensados, conforme parágrafo único, Art. 59-A da CLT","Outros")</f>
        <v>Outros</v>
      </c>
      <c r="C39" s="128"/>
      <c r="D39" s="128"/>
      <c r="E39" s="128"/>
      <c r="F39" s="128"/>
      <c r="G39" s="128"/>
      <c r="H39" s="23">
        <f t="shared" si="0"/>
        <v>0</v>
      </c>
      <c r="I39" s="24">
        <v>0</v>
      </c>
    </row>
    <row r="40" spans="1:10" s="28" customFormat="1" ht="15" customHeight="1" x14ac:dyDescent="0.25">
      <c r="A40" s="113" t="s">
        <v>45</v>
      </c>
      <c r="B40" s="113"/>
      <c r="C40" s="113"/>
      <c r="D40" s="113"/>
      <c r="E40" s="113"/>
      <c r="F40" s="113"/>
      <c r="G40" s="113"/>
      <c r="H40" s="25">
        <f>SUM(H31:H39)</f>
        <v>1</v>
      </c>
      <c r="I40" s="26">
        <f>SUM(I31:I39)</f>
        <v>1583.3272727272729</v>
      </c>
      <c r="J40" s="27"/>
    </row>
    <row r="41" spans="1:10" ht="4.5" customHeight="1" x14ac:dyDescent="0.25"/>
    <row r="42" spans="1:10" ht="33.75" customHeight="1" x14ac:dyDescent="0.25">
      <c r="A42" s="22" t="s">
        <v>46</v>
      </c>
      <c r="B42" s="116" t="s">
        <v>47</v>
      </c>
      <c r="C42" s="116"/>
      <c r="D42" s="116"/>
      <c r="E42" s="116"/>
      <c r="F42" s="116"/>
      <c r="G42" s="116"/>
      <c r="H42" s="22" t="s">
        <v>36</v>
      </c>
      <c r="I42" s="22" t="s">
        <v>37</v>
      </c>
    </row>
    <row r="43" spans="1:10" ht="15" customHeight="1" x14ac:dyDescent="0.25">
      <c r="A43" s="17">
        <v>1</v>
      </c>
      <c r="B43" s="95" t="s">
        <v>48</v>
      </c>
      <c r="C43" s="95"/>
      <c r="D43" s="95"/>
      <c r="E43" s="95"/>
      <c r="F43" s="95"/>
      <c r="G43" s="95"/>
      <c r="H43" s="23">
        <v>0.2</v>
      </c>
      <c r="I43" s="24">
        <f t="shared" ref="I43:I50" si="2">$I$40*H43</f>
        <v>316.66545454545462</v>
      </c>
    </row>
    <row r="44" spans="1:10" ht="15" customHeight="1" x14ac:dyDescent="0.25">
      <c r="A44" s="17">
        <v>2</v>
      </c>
      <c r="B44" s="95" t="s">
        <v>49</v>
      </c>
      <c r="C44" s="95"/>
      <c r="D44" s="95"/>
      <c r="E44" s="95"/>
      <c r="F44" s="95"/>
      <c r="G44" s="95"/>
      <c r="H44" s="23">
        <v>1.4999999999999999E-2</v>
      </c>
      <c r="I44" s="24">
        <f t="shared" si="2"/>
        <v>23.749909090909092</v>
      </c>
    </row>
    <row r="45" spans="1:10" ht="15" customHeight="1" x14ac:dyDescent="0.25">
      <c r="A45" s="17">
        <v>3</v>
      </c>
      <c r="B45" s="95" t="s">
        <v>50</v>
      </c>
      <c r="C45" s="95"/>
      <c r="D45" s="95"/>
      <c r="E45" s="95"/>
      <c r="F45" s="95"/>
      <c r="G45" s="95"/>
      <c r="H45" s="23">
        <v>0.01</v>
      </c>
      <c r="I45" s="24">
        <f t="shared" si="2"/>
        <v>15.83327272727273</v>
      </c>
    </row>
    <row r="46" spans="1:10" ht="15" customHeight="1" x14ac:dyDescent="0.25">
      <c r="A46" s="17">
        <v>4</v>
      </c>
      <c r="B46" s="95" t="s">
        <v>51</v>
      </c>
      <c r="C46" s="95"/>
      <c r="D46" s="95"/>
      <c r="E46" s="95"/>
      <c r="F46" s="95"/>
      <c r="G46" s="95"/>
      <c r="H46" s="23">
        <v>2E-3</v>
      </c>
      <c r="I46" s="24">
        <f t="shared" si="2"/>
        <v>3.1666545454545458</v>
      </c>
    </row>
    <row r="47" spans="1:10" ht="15" customHeight="1" x14ac:dyDescent="0.25">
      <c r="A47" s="17">
        <v>5</v>
      </c>
      <c r="B47" s="95" t="s">
        <v>52</v>
      </c>
      <c r="C47" s="95"/>
      <c r="D47" s="95"/>
      <c r="E47" s="95"/>
      <c r="F47" s="95"/>
      <c r="G47" s="95"/>
      <c r="H47" s="23">
        <v>2.5000000000000001E-2</v>
      </c>
      <c r="I47" s="24">
        <f t="shared" si="2"/>
        <v>39.583181818181828</v>
      </c>
    </row>
    <row r="48" spans="1:10" ht="15" customHeight="1" x14ac:dyDescent="0.25">
      <c r="A48" s="17">
        <v>6</v>
      </c>
      <c r="B48" s="95" t="s">
        <v>53</v>
      </c>
      <c r="C48" s="95"/>
      <c r="D48" s="95"/>
      <c r="E48" s="95"/>
      <c r="F48" s="95"/>
      <c r="G48" s="95"/>
      <c r="H48" s="23">
        <v>0.08</v>
      </c>
      <c r="I48" s="24">
        <f t="shared" si="2"/>
        <v>126.66618181818184</v>
      </c>
    </row>
    <row r="49" spans="1:10" ht="15" customHeight="1" x14ac:dyDescent="0.25">
      <c r="A49" s="17">
        <v>7</v>
      </c>
      <c r="B49" s="95" t="s">
        <v>54</v>
      </c>
      <c r="C49" s="95"/>
      <c r="D49" s="95"/>
      <c r="E49" s="95"/>
      <c r="F49" s="95"/>
      <c r="G49" s="95"/>
      <c r="H49" s="23">
        <v>0.03</v>
      </c>
      <c r="I49" s="24">
        <f t="shared" si="2"/>
        <v>47.499818181818185</v>
      </c>
    </row>
    <row r="50" spans="1:10" ht="15" customHeight="1" x14ac:dyDescent="0.25">
      <c r="A50" s="17">
        <v>8</v>
      </c>
      <c r="B50" s="95" t="s">
        <v>55</v>
      </c>
      <c r="C50" s="95"/>
      <c r="D50" s="95"/>
      <c r="E50" s="95"/>
      <c r="F50" s="95"/>
      <c r="G50" s="95"/>
      <c r="H50" s="23">
        <v>6.0000000000000001E-3</v>
      </c>
      <c r="I50" s="24">
        <f t="shared" si="2"/>
        <v>9.4999636363636384</v>
      </c>
    </row>
    <row r="51" spans="1:10" s="28" customFormat="1" ht="15" customHeight="1" x14ac:dyDescent="0.25">
      <c r="A51" s="113" t="s">
        <v>56</v>
      </c>
      <c r="B51" s="113"/>
      <c r="C51" s="113"/>
      <c r="D51" s="113"/>
      <c r="E51" s="113"/>
      <c r="F51" s="113"/>
      <c r="G51" s="113"/>
      <c r="H51" s="25">
        <f>SUM(H43:H50)</f>
        <v>0.3680000000000001</v>
      </c>
      <c r="I51" s="26">
        <f>SUM(I43:I50)</f>
        <v>582.66443636363658</v>
      </c>
      <c r="J51" s="27"/>
    </row>
    <row r="52" spans="1:10" ht="15" customHeight="1" x14ac:dyDescent="0.25">
      <c r="A52" s="123" t="s">
        <v>57</v>
      </c>
      <c r="B52" s="123"/>
      <c r="C52" s="123"/>
      <c r="D52" s="123"/>
      <c r="E52" s="123"/>
      <c r="F52" s="123"/>
      <c r="G52" s="123"/>
      <c r="H52" s="123"/>
      <c r="I52" s="123"/>
    </row>
    <row r="53" spans="1:10" ht="30.75" customHeight="1" x14ac:dyDescent="0.25">
      <c r="A53" s="127" t="s">
        <v>58</v>
      </c>
      <c r="B53" s="127"/>
      <c r="C53" s="127"/>
      <c r="D53" s="127"/>
      <c r="E53" s="127"/>
      <c r="F53" s="127"/>
      <c r="G53" s="127"/>
      <c r="H53" s="127"/>
      <c r="I53" s="127"/>
    </row>
    <row r="54" spans="1:10" ht="33.75" customHeight="1" x14ac:dyDescent="0.25">
      <c r="A54" s="22" t="s">
        <v>59</v>
      </c>
      <c r="B54" s="116" t="s">
        <v>60</v>
      </c>
      <c r="C54" s="116"/>
      <c r="D54" s="116"/>
      <c r="E54" s="116"/>
      <c r="F54" s="116"/>
      <c r="G54" s="116"/>
      <c r="H54" s="22" t="s">
        <v>36</v>
      </c>
      <c r="I54" s="22" t="s">
        <v>37</v>
      </c>
    </row>
    <row r="55" spans="1:10" ht="15" customHeight="1" x14ac:dyDescent="0.25">
      <c r="A55" s="17">
        <v>1</v>
      </c>
      <c r="B55" s="95" t="s">
        <v>61</v>
      </c>
      <c r="C55" s="95"/>
      <c r="D55" s="95"/>
      <c r="E55" s="95"/>
      <c r="F55" s="95"/>
      <c r="G55" s="95"/>
      <c r="H55" s="23">
        <v>0.119314</v>
      </c>
      <c r="I55" s="24">
        <f t="shared" ref="I55:I62" si="3">$I$40*H55</f>
        <v>188.91311021818186</v>
      </c>
    </row>
    <row r="56" spans="1:10" ht="15" customHeight="1" x14ac:dyDescent="0.25">
      <c r="A56" s="17">
        <v>2</v>
      </c>
      <c r="B56" s="95" t="s">
        <v>62</v>
      </c>
      <c r="C56" s="95"/>
      <c r="D56" s="95"/>
      <c r="E56" s="95"/>
      <c r="F56" s="95"/>
      <c r="G56" s="95"/>
      <c r="H56" s="23">
        <v>2.0479000000000001E-2</v>
      </c>
      <c r="I56" s="24">
        <f t="shared" si="3"/>
        <v>32.424959218181826</v>
      </c>
    </row>
    <row r="57" spans="1:10" ht="15" customHeight="1" x14ac:dyDescent="0.25">
      <c r="A57" s="17">
        <v>3</v>
      </c>
      <c r="B57" s="95" t="s">
        <v>63</v>
      </c>
      <c r="C57" s="95"/>
      <c r="D57" s="95"/>
      <c r="E57" s="95"/>
      <c r="F57" s="95"/>
      <c r="G57" s="95"/>
      <c r="H57" s="23">
        <v>1.2123E-2</v>
      </c>
      <c r="I57" s="24">
        <f t="shared" si="3"/>
        <v>19.19467652727273</v>
      </c>
    </row>
    <row r="58" spans="1:10" ht="15" customHeight="1" x14ac:dyDescent="0.25">
      <c r="A58" s="17">
        <v>4</v>
      </c>
      <c r="B58" s="95" t="s">
        <v>64</v>
      </c>
      <c r="C58" s="95"/>
      <c r="D58" s="95"/>
      <c r="E58" s="95"/>
      <c r="F58" s="95"/>
      <c r="G58" s="95"/>
      <c r="H58" s="23">
        <v>1.1436E-2</v>
      </c>
      <c r="I58" s="24">
        <f t="shared" si="3"/>
        <v>18.106930690909092</v>
      </c>
    </row>
    <row r="59" spans="1:10" ht="15" customHeight="1" x14ac:dyDescent="0.25">
      <c r="A59" s="17">
        <v>5</v>
      </c>
      <c r="B59" s="95" t="s">
        <v>65</v>
      </c>
      <c r="C59" s="95"/>
      <c r="D59" s="95"/>
      <c r="E59" s="95"/>
      <c r="F59" s="95"/>
      <c r="G59" s="95"/>
      <c r="H59" s="23">
        <v>1.74E-4</v>
      </c>
      <c r="I59" s="24">
        <f t="shared" si="3"/>
        <v>0.27549894545454551</v>
      </c>
    </row>
    <row r="60" spans="1:10" ht="15" customHeight="1" x14ac:dyDescent="0.25">
      <c r="A60" s="17">
        <v>6</v>
      </c>
      <c r="B60" s="95" t="s">
        <v>66</v>
      </c>
      <c r="C60" s="95"/>
      <c r="D60" s="95"/>
      <c r="E60" s="95"/>
      <c r="F60" s="95"/>
      <c r="G60" s="95"/>
      <c r="H60" s="23">
        <v>4.4200000000000001E-4</v>
      </c>
      <c r="I60" s="24">
        <f t="shared" si="3"/>
        <v>0.69983065454545468</v>
      </c>
    </row>
    <row r="61" spans="1:10" ht="15" customHeight="1" x14ac:dyDescent="0.25">
      <c r="A61" s="17">
        <v>7</v>
      </c>
      <c r="B61" s="95" t="s">
        <v>67</v>
      </c>
      <c r="C61" s="95"/>
      <c r="D61" s="95"/>
      <c r="E61" s="95"/>
      <c r="F61" s="95"/>
      <c r="G61" s="95"/>
      <c r="H61" s="23">
        <v>1.85E-4</v>
      </c>
      <c r="I61" s="24">
        <f t="shared" si="3"/>
        <v>0.29291554545454546</v>
      </c>
    </row>
    <row r="62" spans="1:10" ht="15" customHeight="1" x14ac:dyDescent="0.25">
      <c r="A62" s="17">
        <v>8</v>
      </c>
      <c r="B62" s="95" t="s">
        <v>68</v>
      </c>
      <c r="C62" s="95"/>
      <c r="D62" s="95"/>
      <c r="E62" s="95"/>
      <c r="F62" s="95"/>
      <c r="G62" s="95"/>
      <c r="H62" s="23">
        <v>9.0789999999999996E-2</v>
      </c>
      <c r="I62" s="24">
        <f t="shared" si="3"/>
        <v>143.75028309090911</v>
      </c>
    </row>
    <row r="63" spans="1:10" s="28" customFormat="1" ht="15" customHeight="1" x14ac:dyDescent="0.25">
      <c r="A63" s="113" t="s">
        <v>69</v>
      </c>
      <c r="B63" s="113"/>
      <c r="C63" s="113"/>
      <c r="D63" s="113"/>
      <c r="E63" s="113"/>
      <c r="F63" s="113"/>
      <c r="G63" s="113"/>
      <c r="H63" s="25">
        <f>SUM(H55:H62)</f>
        <v>0.25494299999999998</v>
      </c>
      <c r="I63" s="26">
        <f>SUM(I55:I62)</f>
        <v>403.65820489090913</v>
      </c>
      <c r="J63" s="27"/>
    </row>
    <row r="64" spans="1:10" ht="11.25" customHeight="1" x14ac:dyDescent="0.25">
      <c r="A64" s="29" t="s">
        <v>70</v>
      </c>
      <c r="B64" s="114" t="s">
        <v>71</v>
      </c>
      <c r="C64" s="114"/>
      <c r="D64" s="114"/>
      <c r="E64" s="114"/>
      <c r="F64" s="114"/>
      <c r="G64" s="114"/>
      <c r="H64" s="114"/>
      <c r="I64" s="114"/>
    </row>
    <row r="65" spans="1:11" ht="15" customHeight="1" x14ac:dyDescent="0.25">
      <c r="A65" s="29" t="s">
        <v>72</v>
      </c>
      <c r="B65" s="126" t="s">
        <v>73</v>
      </c>
      <c r="C65" s="126"/>
      <c r="D65" s="126"/>
      <c r="E65" s="126"/>
      <c r="F65" s="126"/>
      <c r="G65" s="126"/>
      <c r="H65" s="126"/>
      <c r="I65" s="126"/>
    </row>
    <row r="66" spans="1:11" ht="33.75" customHeight="1" x14ac:dyDescent="0.25">
      <c r="A66" s="22" t="s">
        <v>74</v>
      </c>
      <c r="B66" s="116" t="s">
        <v>75</v>
      </c>
      <c r="C66" s="116"/>
      <c r="D66" s="116"/>
      <c r="E66" s="116"/>
      <c r="F66" s="116"/>
      <c r="G66" s="116"/>
      <c r="H66" s="22" t="s">
        <v>36</v>
      </c>
      <c r="I66" s="22" t="s">
        <v>37</v>
      </c>
    </row>
    <row r="67" spans="1:11" ht="15" customHeight="1" x14ac:dyDescent="0.25">
      <c r="A67" s="17">
        <v>1</v>
      </c>
      <c r="B67" s="95" t="s">
        <v>76</v>
      </c>
      <c r="C67" s="95"/>
      <c r="D67" s="95"/>
      <c r="E67" s="95"/>
      <c r="F67" s="95"/>
      <c r="G67" s="95"/>
      <c r="H67" s="23">
        <v>2.3626999999999999E-2</v>
      </c>
      <c r="I67" s="24">
        <f>$I$40*H67</f>
        <v>37.409273472727271</v>
      </c>
    </row>
    <row r="68" spans="1:11" ht="15" customHeight="1" x14ac:dyDescent="0.25">
      <c r="A68" s="17">
        <v>2</v>
      </c>
      <c r="B68" s="95" t="s">
        <v>77</v>
      </c>
      <c r="C68" s="95"/>
      <c r="D68" s="95"/>
      <c r="E68" s="95"/>
      <c r="F68" s="95"/>
      <c r="G68" s="95"/>
      <c r="H68" s="23">
        <v>1.717E-3</v>
      </c>
      <c r="I68" s="24">
        <f>$I$40*H68</f>
        <v>2.7185729272727275</v>
      </c>
    </row>
    <row r="69" spans="1:11" ht="15" customHeight="1" x14ac:dyDescent="0.25">
      <c r="A69" s="17">
        <v>3</v>
      </c>
      <c r="B69" s="95" t="s">
        <v>78</v>
      </c>
      <c r="C69" s="95"/>
      <c r="D69" s="95"/>
      <c r="E69" s="95"/>
      <c r="F69" s="95"/>
      <c r="G69" s="95"/>
      <c r="H69" s="23">
        <v>9.4509999999999993E-3</v>
      </c>
      <c r="I69" s="24">
        <f>$I$40*H69</f>
        <v>14.964026054545455</v>
      </c>
    </row>
    <row r="70" spans="1:11" s="28" customFormat="1" ht="15" customHeight="1" x14ac:dyDescent="0.25">
      <c r="A70" s="113" t="s">
        <v>79</v>
      </c>
      <c r="B70" s="113"/>
      <c r="C70" s="113"/>
      <c r="D70" s="113"/>
      <c r="E70" s="113"/>
      <c r="F70" s="113"/>
      <c r="G70" s="113"/>
      <c r="H70" s="25">
        <f>SUM(H67:H69)</f>
        <v>3.4795E-2</v>
      </c>
      <c r="I70" s="26">
        <f>SUM(I67:I69)</f>
        <v>55.091872454545452</v>
      </c>
      <c r="J70" s="27"/>
    </row>
    <row r="71" spans="1:11" ht="4.5" customHeight="1" x14ac:dyDescent="0.25"/>
    <row r="72" spans="1:11" ht="33.75" customHeight="1" x14ac:dyDescent="0.25">
      <c r="A72" s="22" t="s">
        <v>80</v>
      </c>
      <c r="B72" s="116" t="s">
        <v>81</v>
      </c>
      <c r="C72" s="116"/>
      <c r="D72" s="116"/>
      <c r="E72" s="116"/>
      <c r="F72" s="116"/>
      <c r="G72" s="116"/>
      <c r="H72" s="22" t="s">
        <v>36</v>
      </c>
      <c r="I72" s="22" t="s">
        <v>37</v>
      </c>
    </row>
    <row r="73" spans="1:11" ht="15" customHeight="1" x14ac:dyDescent="0.25">
      <c r="A73" s="17">
        <v>1</v>
      </c>
      <c r="B73" s="95" t="s">
        <v>82</v>
      </c>
      <c r="C73" s="95"/>
      <c r="D73" s="95"/>
      <c r="E73" s="95"/>
      <c r="F73" s="95"/>
      <c r="G73" s="95"/>
      <c r="H73" s="23">
        <f>(H51*H63)</f>
        <v>9.3819024000000015E-2</v>
      </c>
      <c r="I73" s="24">
        <f>$I$40*H73</f>
        <v>148.54621939985458</v>
      </c>
    </row>
    <row r="74" spans="1:11" s="28" customFormat="1" ht="15" customHeight="1" x14ac:dyDescent="0.25">
      <c r="A74" s="113" t="s">
        <v>83</v>
      </c>
      <c r="B74" s="113"/>
      <c r="C74" s="113"/>
      <c r="D74" s="113"/>
      <c r="E74" s="113"/>
      <c r="F74" s="113"/>
      <c r="G74" s="113"/>
      <c r="H74" s="25">
        <f>SUM(H73:H73)</f>
        <v>9.3819024000000015E-2</v>
      </c>
      <c r="I74" s="26">
        <f>I73</f>
        <v>148.54621939985458</v>
      </c>
      <c r="J74" s="27"/>
      <c r="K74" s="30"/>
    </row>
    <row r="75" spans="1:11" ht="4.5" customHeight="1" x14ac:dyDescent="0.25">
      <c r="J75" s="31"/>
    </row>
    <row r="76" spans="1:11" s="28" customFormat="1" ht="12" customHeight="1" x14ac:dyDescent="0.25">
      <c r="A76" s="125" t="s">
        <v>84</v>
      </c>
      <c r="B76" s="125"/>
      <c r="C76" s="125"/>
      <c r="D76" s="125"/>
      <c r="E76" s="125"/>
      <c r="F76" s="125"/>
      <c r="G76" s="125"/>
      <c r="H76" s="32">
        <f>H51+H63+H70+H74</f>
        <v>0.75155702400000002</v>
      </c>
      <c r="I76" s="33">
        <f>I51+I63+I70+I74</f>
        <v>1189.9607331089458</v>
      </c>
      <c r="J76" s="27"/>
    </row>
    <row r="77" spans="1:11" ht="4.5" customHeight="1" x14ac:dyDescent="0.25"/>
    <row r="78" spans="1:11" ht="33.75" customHeight="1" x14ac:dyDescent="0.25">
      <c r="A78" s="22" t="s">
        <v>85</v>
      </c>
      <c r="B78" s="116" t="s">
        <v>86</v>
      </c>
      <c r="C78" s="116"/>
      <c r="D78" s="116"/>
      <c r="E78" s="116"/>
      <c r="F78" s="116"/>
      <c r="G78" s="116"/>
      <c r="H78" s="22" t="s">
        <v>36</v>
      </c>
      <c r="I78" s="22" t="s">
        <v>37</v>
      </c>
    </row>
    <row r="79" spans="1:11" ht="15" customHeight="1" x14ac:dyDescent="0.25">
      <c r="A79" s="17">
        <v>1</v>
      </c>
      <c r="B79" s="95" t="s">
        <v>21</v>
      </c>
      <c r="C79" s="95"/>
      <c r="D79" s="95"/>
      <c r="E79" s="95"/>
      <c r="F79" s="95"/>
      <c r="G79" s="95"/>
      <c r="H79" s="23">
        <f>I79/$I$40</f>
        <v>0.266513188567229</v>
      </c>
      <c r="I79" s="24">
        <f>I96</f>
        <v>421.97760000000005</v>
      </c>
    </row>
    <row r="80" spans="1:11" ht="15" customHeight="1" x14ac:dyDescent="0.25">
      <c r="A80" s="17">
        <v>2</v>
      </c>
      <c r="B80" s="95" t="s">
        <v>22</v>
      </c>
      <c r="C80" s="95"/>
      <c r="D80" s="95"/>
      <c r="E80" s="95"/>
      <c r="F80" s="95"/>
      <c r="G80" s="95"/>
      <c r="H80" s="23">
        <f>I80/$I$40</f>
        <v>0</v>
      </c>
      <c r="I80" s="24">
        <f>I92</f>
        <v>0</v>
      </c>
    </row>
    <row r="81" spans="1:10" ht="15" customHeight="1" x14ac:dyDescent="0.25">
      <c r="A81" s="17">
        <v>3</v>
      </c>
      <c r="B81" s="95" t="s">
        <v>87</v>
      </c>
      <c r="C81" s="95"/>
      <c r="D81" s="95"/>
      <c r="E81" s="95"/>
      <c r="F81" s="95"/>
      <c r="G81" s="95"/>
      <c r="H81" s="23">
        <f>I81/$I$40</f>
        <v>0</v>
      </c>
      <c r="I81" s="24">
        <f>I88</f>
        <v>0</v>
      </c>
    </row>
    <row r="82" spans="1:10" ht="15" customHeight="1" x14ac:dyDescent="0.25">
      <c r="A82" s="17">
        <v>4</v>
      </c>
      <c r="B82" s="95" t="s">
        <v>88</v>
      </c>
      <c r="C82" s="95"/>
      <c r="D82" s="95"/>
      <c r="E82" s="95"/>
      <c r="F82" s="95"/>
      <c r="G82" s="95"/>
      <c r="H82" s="23">
        <f>I82/$I$40</f>
        <v>0</v>
      </c>
      <c r="I82" s="24">
        <f>IF(I26="Não aplicável",0,((I10/H10)*1.5*I26))</f>
        <v>0</v>
      </c>
    </row>
    <row r="83" spans="1:10" ht="15" customHeight="1" x14ac:dyDescent="0.25">
      <c r="A83" s="17">
        <v>5</v>
      </c>
      <c r="B83" s="95" t="s">
        <v>89</v>
      </c>
      <c r="C83" s="95"/>
      <c r="D83" s="95"/>
      <c r="E83" s="95"/>
      <c r="F83" s="95"/>
      <c r="G83" s="95"/>
      <c r="H83" s="23">
        <f>I83/$I$40</f>
        <v>0</v>
      </c>
      <c r="I83" s="24">
        <f>IF(I21="Não aplicável",0,I21)</f>
        <v>0</v>
      </c>
    </row>
    <row r="84" spans="1:10" ht="15" customHeight="1" x14ac:dyDescent="0.25">
      <c r="A84" s="113" t="s">
        <v>90</v>
      </c>
      <c r="B84" s="113"/>
      <c r="C84" s="113"/>
      <c r="D84" s="113"/>
      <c r="E84" s="113"/>
      <c r="F84" s="113"/>
      <c r="G84" s="113"/>
      <c r="H84" s="25">
        <f>SUM(H79:H83)</f>
        <v>0.266513188567229</v>
      </c>
      <c r="I84" s="26">
        <f>SUM(I79:I83)</f>
        <v>421.97760000000005</v>
      </c>
      <c r="J84" s="34"/>
    </row>
    <row r="85" spans="1:10" ht="18" customHeight="1" x14ac:dyDescent="0.25">
      <c r="A85" s="29" t="s">
        <v>91</v>
      </c>
      <c r="B85" s="123" t="s">
        <v>92</v>
      </c>
      <c r="C85" s="123"/>
      <c r="D85" s="123"/>
      <c r="E85" s="123"/>
      <c r="F85" s="123"/>
      <c r="G85" s="123"/>
      <c r="H85" s="35"/>
      <c r="I85" s="36"/>
    </row>
    <row r="86" spans="1:10" ht="15" customHeight="1" x14ac:dyDescent="0.25">
      <c r="A86" s="108" t="s">
        <v>93</v>
      </c>
      <c r="B86" s="108"/>
      <c r="C86" s="108"/>
      <c r="D86" s="108"/>
      <c r="E86" s="108"/>
      <c r="F86" s="108"/>
      <c r="G86" s="108"/>
      <c r="H86" s="108"/>
      <c r="I86" s="108"/>
    </row>
    <row r="87" spans="1:10" ht="24" customHeight="1" x14ac:dyDescent="0.25">
      <c r="A87" s="109" t="s">
        <v>94</v>
      </c>
      <c r="B87" s="109"/>
      <c r="C87" s="17" t="s">
        <v>95</v>
      </c>
      <c r="D87" s="17" t="s">
        <v>96</v>
      </c>
      <c r="E87" s="17" t="s">
        <v>97</v>
      </c>
      <c r="F87" s="17" t="s">
        <v>98</v>
      </c>
      <c r="G87" s="17" t="s">
        <v>99</v>
      </c>
      <c r="H87" s="23" t="s">
        <v>100</v>
      </c>
      <c r="I87" s="24" t="s">
        <v>101</v>
      </c>
    </row>
    <row r="88" spans="1:10" ht="15" customHeight="1" x14ac:dyDescent="0.25">
      <c r="A88" s="124">
        <f>I12</f>
        <v>0</v>
      </c>
      <c r="B88" s="124"/>
      <c r="C88" s="17">
        <f>I13</f>
        <v>22</v>
      </c>
      <c r="D88" s="17">
        <v>2</v>
      </c>
      <c r="E88" s="37">
        <f>A88*C88*D88</f>
        <v>0</v>
      </c>
      <c r="F88" s="37">
        <f>I31</f>
        <v>1583.3272727272729</v>
      </c>
      <c r="G88" s="38">
        <f>I14</f>
        <v>0</v>
      </c>
      <c r="H88" s="37">
        <f>F88*G88</f>
        <v>0</v>
      </c>
      <c r="I88" s="24">
        <f>IF((E88-H88)&gt;0,E88-H88,0)</f>
        <v>0</v>
      </c>
    </row>
    <row r="89" spans="1:10" ht="3.75" customHeight="1" x14ac:dyDescent="0.25">
      <c r="A89" s="39"/>
      <c r="E89" s="34"/>
      <c r="F89" s="34"/>
      <c r="G89" s="40"/>
      <c r="H89" s="34"/>
      <c r="I89" s="41"/>
    </row>
    <row r="90" spans="1:10" ht="15" customHeight="1" x14ac:dyDescent="0.25">
      <c r="A90" s="108" t="s">
        <v>102</v>
      </c>
      <c r="B90" s="108"/>
      <c r="C90" s="108"/>
      <c r="D90" s="108"/>
      <c r="E90" s="108"/>
      <c r="F90" s="108"/>
      <c r="G90" s="108"/>
      <c r="H90" s="108"/>
      <c r="I90" s="108"/>
    </row>
    <row r="91" spans="1:10" ht="23.25" customHeight="1" x14ac:dyDescent="0.25">
      <c r="A91" s="109" t="s">
        <v>94</v>
      </c>
      <c r="B91" s="109"/>
      <c r="C91" s="17" t="s">
        <v>103</v>
      </c>
      <c r="D91" s="17" t="s">
        <v>96</v>
      </c>
      <c r="E91" s="17" t="s">
        <v>97</v>
      </c>
      <c r="F91" s="17" t="s">
        <v>98</v>
      </c>
      <c r="G91" s="17" t="s">
        <v>99</v>
      </c>
      <c r="H91" s="23" t="s">
        <v>100</v>
      </c>
      <c r="I91" s="24" t="s">
        <v>101</v>
      </c>
    </row>
    <row r="92" spans="1:10" ht="15" customHeight="1" x14ac:dyDescent="0.25">
      <c r="A92" s="122">
        <f>I18</f>
        <v>0</v>
      </c>
      <c r="B92" s="122"/>
      <c r="C92" s="42">
        <f>I19</f>
        <v>1</v>
      </c>
      <c r="D92" s="17">
        <v>1</v>
      </c>
      <c r="E92" s="37">
        <f>A92*C92*D92</f>
        <v>0</v>
      </c>
      <c r="F92" s="37">
        <f>E92</f>
        <v>0</v>
      </c>
      <c r="G92" s="43">
        <f>I20</f>
        <v>0</v>
      </c>
      <c r="H92" s="37">
        <f>F92*G92</f>
        <v>0</v>
      </c>
      <c r="I92" s="24">
        <f>E92-H92</f>
        <v>0</v>
      </c>
    </row>
    <row r="93" spans="1:10" ht="4.5" customHeight="1" x14ac:dyDescent="0.25">
      <c r="A93" s="44"/>
      <c r="B93" s="44"/>
      <c r="C93" s="44"/>
      <c r="D93" s="44"/>
      <c r="E93" s="27"/>
      <c r="F93" s="27"/>
      <c r="G93" s="45"/>
      <c r="H93" s="27"/>
      <c r="I93" s="46"/>
    </row>
    <row r="94" spans="1:10" ht="15" customHeight="1" x14ac:dyDescent="0.25">
      <c r="A94" s="108" t="s">
        <v>104</v>
      </c>
      <c r="B94" s="108"/>
      <c r="C94" s="108"/>
      <c r="D94" s="108"/>
      <c r="E94" s="108"/>
      <c r="F94" s="108"/>
      <c r="G94" s="108"/>
      <c r="H94" s="108"/>
      <c r="I94" s="108"/>
    </row>
    <row r="95" spans="1:10" ht="23.25" customHeight="1" x14ac:dyDescent="0.25">
      <c r="A95" s="109" t="s">
        <v>94</v>
      </c>
      <c r="B95" s="109"/>
      <c r="C95" s="17" t="s">
        <v>103</v>
      </c>
      <c r="D95" s="17" t="s">
        <v>96</v>
      </c>
      <c r="E95" s="17" t="s">
        <v>97</v>
      </c>
      <c r="F95" s="17" t="s">
        <v>98</v>
      </c>
      <c r="G95" s="17" t="s">
        <v>99</v>
      </c>
      <c r="H95" s="23" t="str">
        <f>H87</f>
        <v>Valor desconto</v>
      </c>
      <c r="I95" s="24" t="s">
        <v>101</v>
      </c>
    </row>
    <row r="96" spans="1:10" ht="15" customHeight="1" x14ac:dyDescent="0.25">
      <c r="A96" s="122">
        <f>I15</f>
        <v>23.68</v>
      </c>
      <c r="B96" s="122"/>
      <c r="C96" s="42">
        <f>I16</f>
        <v>22</v>
      </c>
      <c r="D96" s="17">
        <v>1</v>
      </c>
      <c r="E96" s="37">
        <f>A96*C96*D96</f>
        <v>520.96</v>
      </c>
      <c r="F96" s="37">
        <f>E96</f>
        <v>520.96</v>
      </c>
      <c r="G96" s="43">
        <f>I17</f>
        <v>0.19</v>
      </c>
      <c r="H96" s="37">
        <f>F96*G96</f>
        <v>98.982400000000013</v>
      </c>
      <c r="I96" s="24">
        <f>E96-H96</f>
        <v>421.97760000000005</v>
      </c>
    </row>
    <row r="97" spans="1:12" ht="4.5" customHeight="1" x14ac:dyDescent="0.25"/>
    <row r="98" spans="1:12" ht="12" customHeight="1" x14ac:dyDescent="0.25">
      <c r="A98" s="96" t="s">
        <v>105</v>
      </c>
      <c r="B98" s="96"/>
      <c r="C98" s="96"/>
      <c r="D98" s="96"/>
      <c r="E98" s="96"/>
      <c r="F98" s="96"/>
      <c r="G98" s="96"/>
      <c r="H98" s="47">
        <f>H40+H76+H84</f>
        <v>2.018070212567229</v>
      </c>
      <c r="I98" s="48">
        <f>I40+I76+I84</f>
        <v>3195.265605836219</v>
      </c>
      <c r="J98" s="34"/>
      <c r="L98" s="34"/>
    </row>
    <row r="99" spans="1:12" s="53" customFormat="1" ht="4.5" customHeight="1" x14ac:dyDescent="0.25">
      <c r="A99" s="49"/>
      <c r="B99" s="49"/>
      <c r="C99" s="49"/>
      <c r="D99" s="49"/>
      <c r="E99" s="49"/>
      <c r="F99" s="49"/>
      <c r="G99" s="49"/>
      <c r="H99" s="50"/>
      <c r="I99" s="51"/>
      <c r="J99" s="52"/>
      <c r="L99" s="52"/>
    </row>
    <row r="100" spans="1:12" ht="11.25" customHeight="1" x14ac:dyDescent="0.25">
      <c r="A100" s="94" t="s">
        <v>106</v>
      </c>
      <c r="B100" s="94"/>
      <c r="C100" s="94"/>
      <c r="D100" s="94"/>
      <c r="E100" s="94"/>
      <c r="F100" s="94"/>
      <c r="G100" s="94"/>
      <c r="H100" s="94"/>
      <c r="I100" s="94"/>
    </row>
    <row r="101" spans="1:12" ht="33.75" customHeight="1" x14ac:dyDescent="0.25">
      <c r="A101" s="22" t="s">
        <v>34</v>
      </c>
      <c r="B101" s="116" t="s">
        <v>107</v>
      </c>
      <c r="C101" s="116"/>
      <c r="D101" s="116"/>
      <c r="E101" s="116"/>
      <c r="F101" s="116"/>
      <c r="G101" s="116"/>
      <c r="H101" s="22" t="s">
        <v>36</v>
      </c>
      <c r="I101" s="22" t="s">
        <v>37</v>
      </c>
    </row>
    <row r="102" spans="1:12" ht="15" customHeight="1" x14ac:dyDescent="0.25">
      <c r="A102" s="17">
        <v>1</v>
      </c>
      <c r="B102" s="95" t="s">
        <v>108</v>
      </c>
      <c r="C102" s="95"/>
      <c r="D102" s="95"/>
      <c r="E102" s="95"/>
      <c r="F102" s="95"/>
      <c r="G102" s="95"/>
      <c r="H102" s="23">
        <f t="shared" ref="H102:H107" si="4">I102/$I$113</f>
        <v>0</v>
      </c>
      <c r="I102" s="24">
        <v>0</v>
      </c>
    </row>
    <row r="103" spans="1:12" ht="15" customHeight="1" x14ac:dyDescent="0.25">
      <c r="A103" s="17">
        <v>2</v>
      </c>
      <c r="B103" s="120" t="s">
        <v>109</v>
      </c>
      <c r="C103" s="120"/>
      <c r="D103" s="120"/>
      <c r="E103" s="120"/>
      <c r="F103" s="120"/>
      <c r="G103" s="120"/>
      <c r="H103" s="23">
        <f t="shared" si="4"/>
        <v>0</v>
      </c>
      <c r="I103" s="24">
        <v>0</v>
      </c>
    </row>
    <row r="104" spans="1:12" ht="15" customHeight="1" x14ac:dyDescent="0.25">
      <c r="A104" s="17">
        <v>3</v>
      </c>
      <c r="B104" s="95" t="s">
        <v>110</v>
      </c>
      <c r="C104" s="95"/>
      <c r="D104" s="95"/>
      <c r="E104" s="95"/>
      <c r="F104" s="95"/>
      <c r="G104" s="95"/>
      <c r="H104" s="23">
        <f t="shared" si="4"/>
        <v>0</v>
      </c>
      <c r="I104" s="24">
        <v>0</v>
      </c>
    </row>
    <row r="105" spans="1:12" ht="15" customHeight="1" x14ac:dyDescent="0.25">
      <c r="A105" s="17">
        <v>4</v>
      </c>
      <c r="B105" s="120" t="s">
        <v>111</v>
      </c>
      <c r="C105" s="120"/>
      <c r="D105" s="120"/>
      <c r="E105" s="120"/>
      <c r="F105" s="120"/>
      <c r="G105" s="120"/>
      <c r="H105" s="23">
        <f t="shared" si="4"/>
        <v>0</v>
      </c>
      <c r="I105" s="24">
        <f>IF(F111=20%,G111,0)</f>
        <v>0</v>
      </c>
    </row>
    <row r="106" spans="1:12" ht="15" customHeight="1" x14ac:dyDescent="0.25">
      <c r="A106" s="17">
        <v>5</v>
      </c>
      <c r="B106" s="95" t="s">
        <v>112</v>
      </c>
      <c r="C106" s="95"/>
      <c r="D106" s="95"/>
      <c r="E106" s="95"/>
      <c r="F106" s="95"/>
      <c r="G106" s="95"/>
      <c r="H106" s="23">
        <f t="shared" si="4"/>
        <v>0</v>
      </c>
      <c r="I106" s="24">
        <v>0</v>
      </c>
    </row>
    <row r="107" spans="1:12" ht="15" customHeight="1" x14ac:dyDescent="0.25">
      <c r="A107" s="17">
        <v>6</v>
      </c>
      <c r="B107" s="95" t="s">
        <v>113</v>
      </c>
      <c r="C107" s="95"/>
      <c r="D107" s="95"/>
      <c r="E107" s="95"/>
      <c r="F107" s="95"/>
      <c r="G107" s="95"/>
      <c r="H107" s="23">
        <f t="shared" si="4"/>
        <v>0</v>
      </c>
      <c r="I107" s="24">
        <v>0</v>
      </c>
    </row>
    <row r="108" spans="1:12" ht="15" customHeight="1" x14ac:dyDescent="0.25">
      <c r="A108" s="113" t="s">
        <v>114</v>
      </c>
      <c r="B108" s="113"/>
      <c r="C108" s="113"/>
      <c r="D108" s="113"/>
      <c r="E108" s="113"/>
      <c r="F108" s="113"/>
      <c r="G108" s="113"/>
      <c r="H108" s="25">
        <f>H102+H103+H104+H105+H106+H107</f>
        <v>0</v>
      </c>
      <c r="I108" s="54">
        <f>SUM(I102:I107)</f>
        <v>0</v>
      </c>
      <c r="J108" s="34"/>
    </row>
    <row r="109" spans="1:12" ht="30" customHeight="1" x14ac:dyDescent="0.25">
      <c r="B109" s="114" t="s">
        <v>115</v>
      </c>
      <c r="C109" s="114"/>
      <c r="D109" s="114"/>
      <c r="E109" s="114"/>
      <c r="F109" s="114"/>
      <c r="G109" s="114"/>
      <c r="H109" s="114"/>
      <c r="I109" s="114"/>
    </row>
    <row r="110" spans="1:12" ht="5.25" customHeight="1" x14ac:dyDescent="0.25"/>
    <row r="111" spans="1:12" ht="48.75" customHeight="1" x14ac:dyDescent="0.25">
      <c r="A111" s="121" t="s">
        <v>116</v>
      </c>
      <c r="B111" s="121"/>
      <c r="C111" s="121"/>
      <c r="D111" s="121"/>
      <c r="E111" s="121"/>
      <c r="F111" s="55">
        <f>I27</f>
        <v>0.1</v>
      </c>
      <c r="G111" s="56">
        <f>I113*F111</f>
        <v>319.52656058362186</v>
      </c>
      <c r="H111" s="57" t="s">
        <v>117</v>
      </c>
      <c r="I111" s="58">
        <f>I81</f>
        <v>0</v>
      </c>
    </row>
    <row r="112" spans="1:12" s="61" customFormat="1" ht="16.5" customHeight="1" x14ac:dyDescent="0.25">
      <c r="A112" s="118" t="s">
        <v>118</v>
      </c>
      <c r="B112" s="118"/>
      <c r="C112" s="57" t="s">
        <v>119</v>
      </c>
      <c r="D112" s="57" t="s">
        <v>120</v>
      </c>
      <c r="E112" s="57" t="s">
        <v>121</v>
      </c>
      <c r="F112" s="57" t="s">
        <v>122</v>
      </c>
      <c r="G112" s="57" t="s">
        <v>123</v>
      </c>
      <c r="H112" s="57" t="s">
        <v>124</v>
      </c>
      <c r="I112" s="59" t="s">
        <v>125</v>
      </c>
      <c r="J112" s="60"/>
    </row>
    <row r="113" spans="1:12" ht="16.5" customHeight="1" x14ac:dyDescent="0.25">
      <c r="A113" s="115">
        <f>I40</f>
        <v>1583.3272727272729</v>
      </c>
      <c r="B113" s="115"/>
      <c r="C113" s="62">
        <f>I51</f>
        <v>582.66443636363658</v>
      </c>
      <c r="D113" s="62">
        <f>I63</f>
        <v>403.65820489090913</v>
      </c>
      <c r="E113" s="62">
        <f>I70</f>
        <v>55.091872454545452</v>
      </c>
      <c r="F113" s="62">
        <f>I74</f>
        <v>148.54621939985458</v>
      </c>
      <c r="G113" s="62">
        <f>I84</f>
        <v>421.97760000000005</v>
      </c>
      <c r="H113" s="62">
        <f>A113+C113+D113+E113+F113+G113</f>
        <v>3195.2656058362186</v>
      </c>
      <c r="I113" s="62">
        <f>H113-I111</f>
        <v>3195.2656058362186</v>
      </c>
      <c r="J113" s="34"/>
    </row>
    <row r="114" spans="1:12" ht="4.5" customHeight="1" x14ac:dyDescent="0.25">
      <c r="A114" s="29"/>
      <c r="B114" s="119"/>
      <c r="C114" s="119"/>
      <c r="D114" s="119"/>
      <c r="E114" s="119"/>
      <c r="F114" s="119"/>
      <c r="G114" s="119"/>
      <c r="H114" s="119"/>
      <c r="I114" s="119"/>
    </row>
    <row r="115" spans="1:12" ht="33.75" customHeight="1" x14ac:dyDescent="0.25">
      <c r="A115" s="22" t="s">
        <v>46</v>
      </c>
      <c r="B115" s="116" t="s">
        <v>126</v>
      </c>
      <c r="C115" s="116"/>
      <c r="D115" s="116"/>
      <c r="E115" s="116"/>
      <c r="F115" s="116"/>
      <c r="G115" s="116"/>
      <c r="H115" s="22" t="s">
        <v>36</v>
      </c>
      <c r="I115" s="22" t="s">
        <v>37</v>
      </c>
    </row>
    <row r="116" spans="1:12" ht="15" customHeight="1" x14ac:dyDescent="0.25">
      <c r="A116" s="17">
        <v>1</v>
      </c>
      <c r="B116" s="95" t="s">
        <v>127</v>
      </c>
      <c r="C116" s="95"/>
      <c r="D116" s="95"/>
      <c r="E116" s="95"/>
      <c r="F116" s="95"/>
      <c r="G116" s="95"/>
      <c r="H116" s="23">
        <v>0.05</v>
      </c>
      <c r="I116" s="24">
        <f>H116*I126</f>
        <v>159.76328029181093</v>
      </c>
    </row>
    <row r="117" spans="1:12" ht="15" customHeight="1" x14ac:dyDescent="0.25">
      <c r="A117" s="17">
        <v>2</v>
      </c>
      <c r="B117" s="95" t="s">
        <v>128</v>
      </c>
      <c r="C117" s="95"/>
      <c r="D117" s="95"/>
      <c r="E117" s="95"/>
      <c r="F117" s="95"/>
      <c r="G117" s="95"/>
      <c r="H117" s="23">
        <v>0.01</v>
      </c>
      <c r="I117" s="24">
        <f>H117*I126</f>
        <v>31.952656058362187</v>
      </c>
    </row>
    <row r="118" spans="1:12" ht="15" customHeight="1" x14ac:dyDescent="0.25">
      <c r="A118" s="113" t="s">
        <v>129</v>
      </c>
      <c r="B118" s="113"/>
      <c r="C118" s="113"/>
      <c r="D118" s="113"/>
      <c r="E118" s="113"/>
      <c r="F118" s="113"/>
      <c r="G118" s="113"/>
      <c r="H118" s="25">
        <f>H116+H117</f>
        <v>6.0000000000000005E-2</v>
      </c>
      <c r="I118" s="26">
        <f>SUM(I116:I117)</f>
        <v>191.71593635017311</v>
      </c>
    </row>
    <row r="119" spans="1:12" ht="4.5" customHeight="1" x14ac:dyDescent="0.25"/>
    <row r="120" spans="1:12" ht="33.75" customHeight="1" x14ac:dyDescent="0.25">
      <c r="A120" s="22" t="s">
        <v>59</v>
      </c>
      <c r="B120" s="116" t="s">
        <v>130</v>
      </c>
      <c r="C120" s="116"/>
      <c r="D120" s="116"/>
      <c r="E120" s="116"/>
      <c r="F120" s="116"/>
      <c r="G120" s="116"/>
      <c r="H120" s="22" t="s">
        <v>36</v>
      </c>
      <c r="I120" s="22" t="s">
        <v>37</v>
      </c>
    </row>
    <row r="121" spans="1:12" ht="15" customHeight="1" x14ac:dyDescent="0.25">
      <c r="A121" s="17">
        <v>1</v>
      </c>
      <c r="B121" s="95" t="s">
        <v>130</v>
      </c>
      <c r="C121" s="95"/>
      <c r="D121" s="95"/>
      <c r="E121" s="95"/>
      <c r="F121" s="95"/>
      <c r="G121" s="95"/>
      <c r="H121" s="23">
        <v>0.05</v>
      </c>
      <c r="I121" s="24">
        <f>H121*I126</f>
        <v>159.76328029181093</v>
      </c>
    </row>
    <row r="122" spans="1:12" ht="15" customHeight="1" x14ac:dyDescent="0.25">
      <c r="A122" s="113" t="s">
        <v>131</v>
      </c>
      <c r="B122" s="113"/>
      <c r="C122" s="113"/>
      <c r="D122" s="113"/>
      <c r="E122" s="113"/>
      <c r="F122" s="113"/>
      <c r="G122" s="113"/>
      <c r="H122" s="25">
        <f>H121</f>
        <v>0.05</v>
      </c>
      <c r="I122" s="26">
        <f>I121</f>
        <v>159.76328029181093</v>
      </c>
      <c r="J122" s="34"/>
      <c r="K122" s="34"/>
      <c r="L122" s="8"/>
    </row>
    <row r="123" spans="1:12" ht="4.5" customHeight="1" x14ac:dyDescent="0.25">
      <c r="A123" s="28"/>
      <c r="B123" s="28"/>
      <c r="C123" s="28"/>
      <c r="D123" s="28"/>
      <c r="E123" s="28"/>
      <c r="F123" s="28"/>
      <c r="G123" s="28"/>
      <c r="H123" s="35"/>
      <c r="I123" s="36"/>
    </row>
    <row r="124" spans="1:12" ht="39" customHeight="1" x14ac:dyDescent="0.25">
      <c r="A124" s="117" t="s">
        <v>132</v>
      </c>
      <c r="B124" s="117"/>
      <c r="C124" s="117"/>
      <c r="D124" s="117"/>
      <c r="E124" s="117"/>
      <c r="F124" s="55">
        <v>0.18</v>
      </c>
      <c r="G124" s="56">
        <f>I126*F124</f>
        <v>575.1478090505193</v>
      </c>
      <c r="H124" s="57" t="s">
        <v>117</v>
      </c>
      <c r="I124" s="58">
        <f>I81</f>
        <v>0</v>
      </c>
      <c r="L124" s="8"/>
    </row>
    <row r="125" spans="1:12" s="61" customFormat="1" ht="16.5" customHeight="1" x14ac:dyDescent="0.25">
      <c r="A125" s="118" t="s">
        <v>118</v>
      </c>
      <c r="B125" s="118"/>
      <c r="C125" s="57" t="s">
        <v>119</v>
      </c>
      <c r="D125" s="57" t="s">
        <v>120</v>
      </c>
      <c r="E125" s="57" t="s">
        <v>121</v>
      </c>
      <c r="F125" s="57" t="s">
        <v>122</v>
      </c>
      <c r="G125" s="57" t="s">
        <v>123</v>
      </c>
      <c r="H125" s="57" t="s">
        <v>124</v>
      </c>
      <c r="I125" s="59" t="s">
        <v>125</v>
      </c>
      <c r="J125" s="60"/>
      <c r="L125" s="60"/>
    </row>
    <row r="126" spans="1:12" ht="16.5" customHeight="1" x14ac:dyDescent="0.25">
      <c r="A126" s="115">
        <f>I40</f>
        <v>1583.3272727272729</v>
      </c>
      <c r="B126" s="115"/>
      <c r="C126" s="62">
        <f>I51</f>
        <v>582.66443636363658</v>
      </c>
      <c r="D126" s="62">
        <f>I63</f>
        <v>403.65820489090913</v>
      </c>
      <c r="E126" s="62">
        <f>I70</f>
        <v>55.091872454545452</v>
      </c>
      <c r="F126" s="62">
        <f>I74</f>
        <v>148.54621939985458</v>
      </c>
      <c r="G126" s="62">
        <f>I84</f>
        <v>421.97760000000005</v>
      </c>
      <c r="H126" s="62">
        <f>A126+C126+D126+E126+F126+G126</f>
        <v>3195.2656058362186</v>
      </c>
      <c r="I126" s="62">
        <f>H126-I124</f>
        <v>3195.2656058362186</v>
      </c>
      <c r="J126" s="34"/>
      <c r="L126" s="8"/>
    </row>
    <row r="127" spans="1:12" ht="4.5" customHeight="1" x14ac:dyDescent="0.25"/>
    <row r="128" spans="1:12" ht="12" customHeight="1" x14ac:dyDescent="0.25">
      <c r="A128" s="96" t="s">
        <v>133</v>
      </c>
      <c r="B128" s="96"/>
      <c r="C128" s="96"/>
      <c r="D128" s="96"/>
      <c r="E128" s="96"/>
      <c r="F128" s="96"/>
      <c r="G128" s="96"/>
      <c r="H128" s="47">
        <f>H108+H118+H122</f>
        <v>0.11000000000000001</v>
      </c>
      <c r="I128" s="48">
        <f>I108+I118+I122</f>
        <v>351.47921664198407</v>
      </c>
    </row>
    <row r="129" spans="1:10" ht="4.5" customHeight="1" x14ac:dyDescent="0.25"/>
    <row r="130" spans="1:10" ht="11.25" customHeight="1" x14ac:dyDescent="0.25">
      <c r="A130" s="94" t="s">
        <v>134</v>
      </c>
      <c r="B130" s="94"/>
      <c r="C130" s="94"/>
      <c r="D130" s="94"/>
      <c r="E130" s="94"/>
      <c r="F130" s="94"/>
      <c r="G130" s="94"/>
      <c r="H130" s="94"/>
      <c r="I130" s="94"/>
    </row>
    <row r="131" spans="1:10" ht="33.75" customHeight="1" x14ac:dyDescent="0.25">
      <c r="A131" s="22" t="s">
        <v>34</v>
      </c>
      <c r="B131" s="116" t="s">
        <v>135</v>
      </c>
      <c r="C131" s="116"/>
      <c r="D131" s="116"/>
      <c r="E131" s="116"/>
      <c r="F131" s="116"/>
      <c r="G131" s="116"/>
      <c r="H131" s="22" t="s">
        <v>36</v>
      </c>
      <c r="I131" s="22" t="s">
        <v>37</v>
      </c>
    </row>
    <row r="132" spans="1:10" ht="15" customHeight="1" x14ac:dyDescent="0.25">
      <c r="A132" s="17">
        <v>1</v>
      </c>
      <c r="B132" s="95" t="s">
        <v>136</v>
      </c>
      <c r="C132" s="95"/>
      <c r="D132" s="95"/>
      <c r="E132" s="95"/>
      <c r="F132" s="95"/>
      <c r="G132" s="95"/>
      <c r="H132" s="23">
        <f>I132/$I$98</f>
        <v>2.0636619718309858E-2</v>
      </c>
      <c r="I132" s="24">
        <f>($D$142/$E$143)*G142</f>
        <v>65.939481206637012</v>
      </c>
    </row>
    <row r="133" spans="1:10" ht="15" customHeight="1" x14ac:dyDescent="0.25">
      <c r="A133" s="17">
        <v>2</v>
      </c>
      <c r="B133" s="95" t="s">
        <v>137</v>
      </c>
      <c r="C133" s="95"/>
      <c r="D133" s="95"/>
      <c r="E133" s="95"/>
      <c r="F133" s="95"/>
      <c r="G133" s="95"/>
      <c r="H133" s="23">
        <f>I133/$I$98</f>
        <v>9.5053521126760548E-2</v>
      </c>
      <c r="I133" s="24">
        <f>($D$142/$E$143)*G143</f>
        <v>303.72124676996441</v>
      </c>
    </row>
    <row r="134" spans="1:10" ht="15" customHeight="1" x14ac:dyDescent="0.25">
      <c r="A134" s="17">
        <v>3</v>
      </c>
      <c r="B134" s="95" t="s">
        <v>14</v>
      </c>
      <c r="C134" s="95"/>
      <c r="D134" s="95"/>
      <c r="E134" s="95"/>
      <c r="F134" s="95"/>
      <c r="G134" s="95"/>
      <c r="H134" s="23">
        <f>I134/$I$98</f>
        <v>2.5014084507042254E-2</v>
      </c>
      <c r="I134" s="24">
        <f>($D$142/$E$143)*G144</f>
        <v>79.92664388683275</v>
      </c>
    </row>
    <row r="135" spans="1:10" ht="15" customHeight="1" x14ac:dyDescent="0.25">
      <c r="A135" s="17">
        <v>4</v>
      </c>
      <c r="B135" s="95" t="s">
        <v>138</v>
      </c>
      <c r="C135" s="95"/>
      <c r="D135" s="95"/>
      <c r="E135" s="95"/>
      <c r="F135" s="95"/>
      <c r="G135" s="95"/>
      <c r="H135" s="23">
        <f>I135/$I$98</f>
        <v>0</v>
      </c>
      <c r="I135" s="24">
        <f>($D$142/$E$143)*G145</f>
        <v>0</v>
      </c>
    </row>
    <row r="136" spans="1:10" ht="15" customHeight="1" x14ac:dyDescent="0.25">
      <c r="A136" s="17">
        <v>5</v>
      </c>
      <c r="B136" s="95" t="s">
        <v>139</v>
      </c>
      <c r="C136" s="95"/>
      <c r="D136" s="95"/>
      <c r="E136" s="95"/>
      <c r="F136" s="95"/>
      <c r="G136" s="95"/>
      <c r="H136" s="23">
        <f>I136/$I$98</f>
        <v>0</v>
      </c>
      <c r="I136" s="24">
        <f>($D$142/$E$143)*G146</f>
        <v>0</v>
      </c>
    </row>
    <row r="137" spans="1:10" ht="15" customHeight="1" x14ac:dyDescent="0.25">
      <c r="A137" s="113" t="s">
        <v>140</v>
      </c>
      <c r="B137" s="113"/>
      <c r="C137" s="113"/>
      <c r="D137" s="113"/>
      <c r="E137" s="113"/>
      <c r="F137" s="113"/>
      <c r="G137" s="113"/>
      <c r="H137" s="25">
        <f>H132+H133+H134+H135+H136</f>
        <v>0.14070422535211266</v>
      </c>
      <c r="I137" s="26">
        <f>SUM(I132:I136)</f>
        <v>449.58737186343421</v>
      </c>
    </row>
    <row r="138" spans="1:10" ht="11.25" customHeight="1" x14ac:dyDescent="0.25">
      <c r="A138" s="29" t="s">
        <v>141</v>
      </c>
      <c r="B138" s="114" t="s">
        <v>142</v>
      </c>
      <c r="C138" s="114"/>
      <c r="D138" s="114"/>
      <c r="E138" s="114"/>
      <c r="F138" s="114"/>
      <c r="G138" s="114"/>
      <c r="H138" s="114"/>
      <c r="I138" s="114"/>
    </row>
    <row r="139" spans="1:10" ht="18.75" customHeight="1" x14ac:dyDescent="0.25">
      <c r="A139" s="29" t="s">
        <v>143</v>
      </c>
      <c r="B139" s="103" t="s">
        <v>144</v>
      </c>
      <c r="C139" s="103"/>
      <c r="D139" s="103"/>
      <c r="E139" s="103"/>
      <c r="F139" s="103"/>
      <c r="G139" s="103"/>
      <c r="H139" s="103"/>
      <c r="I139" s="103"/>
    </row>
    <row r="140" spans="1:10" ht="13.5" customHeight="1" x14ac:dyDescent="0.25">
      <c r="A140" s="108" t="s">
        <v>145</v>
      </c>
      <c r="B140" s="108"/>
      <c r="C140" s="108"/>
      <c r="D140" s="108"/>
      <c r="E140" s="108"/>
      <c r="F140" s="108"/>
      <c r="G140" s="108"/>
      <c r="H140" s="108"/>
      <c r="I140" s="108"/>
    </row>
    <row r="141" spans="1:10" ht="13.5" customHeight="1" x14ac:dyDescent="0.25">
      <c r="A141" s="109" t="s">
        <v>146</v>
      </c>
      <c r="B141" s="109"/>
      <c r="C141" s="17" t="s">
        <v>147</v>
      </c>
      <c r="D141" s="110" t="s">
        <v>148</v>
      </c>
      <c r="E141" s="110"/>
      <c r="F141" s="17" t="s">
        <v>149</v>
      </c>
      <c r="G141" s="63" t="s">
        <v>150</v>
      </c>
      <c r="H141" s="109" t="s">
        <v>151</v>
      </c>
      <c r="I141" s="109"/>
    </row>
    <row r="142" spans="1:10" ht="13.5" customHeight="1" x14ac:dyDescent="0.25">
      <c r="A142" s="111">
        <f>I98</f>
        <v>3195.265605836219</v>
      </c>
      <c r="B142" s="111"/>
      <c r="C142" s="24">
        <f>I128</f>
        <v>351.47921664198407</v>
      </c>
      <c r="D142" s="112">
        <f>A142+C142</f>
        <v>3546.7448224782029</v>
      </c>
      <c r="E142" s="112"/>
      <c r="F142" s="17" t="str">
        <f>B132</f>
        <v>PIS</v>
      </c>
      <c r="G142" s="64">
        <v>1.6500000000000001E-2</v>
      </c>
      <c r="H142" s="101">
        <v>6.4999999999999997E-3</v>
      </c>
      <c r="I142" s="101"/>
      <c r="J142" s="34"/>
    </row>
    <row r="143" spans="1:10" ht="13.5" customHeight="1" x14ac:dyDescent="0.25">
      <c r="A143" s="105" t="s">
        <v>152</v>
      </c>
      <c r="B143" s="105"/>
      <c r="C143" s="63">
        <v>1</v>
      </c>
      <c r="D143" s="65">
        <f>G147/1</f>
        <v>0.1125</v>
      </c>
      <c r="E143" s="66">
        <f>C143-D143</f>
        <v>0.88749999999999996</v>
      </c>
      <c r="F143" s="17" t="str">
        <f>B133</f>
        <v>COFINS</v>
      </c>
      <c r="G143" s="64">
        <v>7.5999999999999998E-2</v>
      </c>
      <c r="H143" s="101">
        <v>0.03</v>
      </c>
      <c r="I143" s="101"/>
    </row>
    <row r="144" spans="1:10" ht="13.5" customHeight="1" x14ac:dyDescent="0.25">
      <c r="A144" s="106" t="s">
        <v>153</v>
      </c>
      <c r="B144" s="106"/>
      <c r="C144" s="17">
        <v>1</v>
      </c>
      <c r="D144" s="67">
        <f>H147</f>
        <v>5.6499999999999995E-2</v>
      </c>
      <c r="E144" s="68">
        <f>C144-D144</f>
        <v>0.94350000000000001</v>
      </c>
      <c r="F144" s="17" t="str">
        <f>B134</f>
        <v>ISS</v>
      </c>
      <c r="G144" s="64">
        <f>I11</f>
        <v>0.02</v>
      </c>
      <c r="H144" s="101">
        <f>I11</f>
        <v>0.02</v>
      </c>
      <c r="I144" s="101"/>
    </row>
    <row r="145" spans="1:10" ht="13.5" customHeight="1" x14ac:dyDescent="0.25">
      <c r="A145" s="107" t="s">
        <v>154</v>
      </c>
      <c r="B145" s="107"/>
      <c r="C145" s="17">
        <v>1</v>
      </c>
      <c r="D145" s="69">
        <v>0.09</v>
      </c>
      <c r="E145" s="70">
        <f>C145-D145</f>
        <v>0.91</v>
      </c>
      <c r="F145" s="17" t="s">
        <v>155</v>
      </c>
      <c r="G145" s="64">
        <v>0</v>
      </c>
      <c r="H145" s="101">
        <v>0</v>
      </c>
      <c r="I145" s="101"/>
    </row>
    <row r="146" spans="1:10" ht="13.5" customHeight="1" x14ac:dyDescent="0.25">
      <c r="A146" s="100" t="s">
        <v>156</v>
      </c>
      <c r="B146" s="100" t="s">
        <v>157</v>
      </c>
      <c r="C146" s="100"/>
      <c r="D146" s="100"/>
      <c r="E146" s="100"/>
      <c r="F146" s="2" t="s">
        <v>158</v>
      </c>
      <c r="G146" s="64">
        <v>0</v>
      </c>
      <c r="H146" s="101">
        <v>0</v>
      </c>
      <c r="I146" s="101"/>
    </row>
    <row r="147" spans="1:10" ht="18" customHeight="1" x14ac:dyDescent="0.25">
      <c r="A147" s="100"/>
      <c r="B147" s="100"/>
      <c r="C147" s="100"/>
      <c r="D147" s="100"/>
      <c r="E147" s="100"/>
      <c r="F147" s="6" t="s">
        <v>159</v>
      </c>
      <c r="G147" s="71">
        <f>SUM(G142:G146)</f>
        <v>0.1125</v>
      </c>
      <c r="H147" s="102">
        <f>SUM(H142:I146)</f>
        <v>5.6499999999999995E-2</v>
      </c>
      <c r="I147" s="102"/>
    </row>
    <row r="148" spans="1:10" ht="18" customHeight="1" x14ac:dyDescent="0.25">
      <c r="A148" s="29" t="s">
        <v>160</v>
      </c>
      <c r="B148" s="103" t="s">
        <v>161</v>
      </c>
      <c r="C148" s="103"/>
      <c r="D148" s="103"/>
      <c r="E148" s="103"/>
      <c r="F148" s="103"/>
      <c r="G148" s="103"/>
      <c r="H148" s="103"/>
      <c r="I148" s="103"/>
    </row>
    <row r="149" spans="1:10" ht="4.5" customHeight="1" x14ac:dyDescent="0.25">
      <c r="A149" s="72"/>
      <c r="B149" s="104"/>
      <c r="C149" s="104"/>
      <c r="D149" s="104"/>
      <c r="E149" s="104"/>
      <c r="F149" s="104"/>
      <c r="G149" s="104"/>
      <c r="H149" s="104"/>
      <c r="I149" s="104"/>
    </row>
    <row r="150" spans="1:10" ht="12" customHeight="1" x14ac:dyDescent="0.25">
      <c r="A150" s="96" t="s">
        <v>162</v>
      </c>
      <c r="B150" s="96"/>
      <c r="C150" s="96"/>
      <c r="D150" s="96"/>
      <c r="E150" s="96"/>
      <c r="F150" s="96"/>
      <c r="G150" s="96"/>
      <c r="H150" s="47">
        <f>H137</f>
        <v>0.14070422535211266</v>
      </c>
      <c r="I150" s="48">
        <f>I137</f>
        <v>449.58737186343421</v>
      </c>
    </row>
    <row r="151" spans="1:10" ht="4.5" customHeight="1" x14ac:dyDescent="0.25"/>
    <row r="152" spans="1:10" ht="11.25" customHeight="1" x14ac:dyDescent="0.25">
      <c r="A152" s="99" t="s">
        <v>163</v>
      </c>
      <c r="B152" s="99"/>
      <c r="C152" s="99"/>
      <c r="D152" s="99"/>
      <c r="E152" s="99"/>
      <c r="F152" s="99"/>
      <c r="G152" s="99"/>
      <c r="H152" s="99"/>
      <c r="I152" s="99"/>
    </row>
    <row r="153" spans="1:10" ht="11.25" customHeight="1" x14ac:dyDescent="0.25">
      <c r="A153" s="94" t="s">
        <v>33</v>
      </c>
      <c r="B153" s="94"/>
      <c r="C153" s="94"/>
      <c r="D153" s="94"/>
      <c r="E153" s="94"/>
      <c r="F153" s="94"/>
      <c r="G153" s="94"/>
      <c r="H153" s="94"/>
      <c r="I153" s="94"/>
    </row>
    <row r="154" spans="1:10" ht="15" customHeight="1" x14ac:dyDescent="0.25">
      <c r="A154" s="17">
        <v>1</v>
      </c>
      <c r="B154" s="95" t="s">
        <v>164</v>
      </c>
      <c r="C154" s="95"/>
      <c r="D154" s="95"/>
      <c r="E154" s="95"/>
      <c r="F154" s="95"/>
      <c r="G154" s="95"/>
      <c r="H154" s="23">
        <f>I154/$G$171</f>
        <v>0.39619510984824746</v>
      </c>
      <c r="I154" s="73">
        <f>I40</f>
        <v>1583.3272727272729</v>
      </c>
    </row>
    <row r="155" spans="1:10" ht="15" customHeight="1" x14ac:dyDescent="0.25">
      <c r="A155" s="17">
        <v>2</v>
      </c>
      <c r="B155" s="95" t="s">
        <v>165</v>
      </c>
      <c r="C155" s="95"/>
      <c r="D155" s="95"/>
      <c r="E155" s="95"/>
      <c r="F155" s="95"/>
      <c r="G155" s="95"/>
      <c r="H155" s="23">
        <f>I155/$G$171</f>
        <v>0.29776321768090203</v>
      </c>
      <c r="I155" s="73">
        <f>I51+I63+I70+I74</f>
        <v>1189.9607331089458</v>
      </c>
    </row>
    <row r="156" spans="1:10" ht="15" customHeight="1" x14ac:dyDescent="0.25">
      <c r="A156" s="17">
        <v>3</v>
      </c>
      <c r="B156" s="95" t="s">
        <v>166</v>
      </c>
      <c r="C156" s="95"/>
      <c r="D156" s="95"/>
      <c r="E156" s="95"/>
      <c r="F156" s="95"/>
      <c r="G156" s="95"/>
      <c r="H156" s="23">
        <f>I156/$G$171</f>
        <v>0.10559122202039999</v>
      </c>
      <c r="I156" s="73">
        <f>I84</f>
        <v>421.97760000000005</v>
      </c>
    </row>
    <row r="157" spans="1:10" s="28" customFormat="1" ht="15" customHeight="1" x14ac:dyDescent="0.25">
      <c r="A157" s="96" t="s">
        <v>167</v>
      </c>
      <c r="B157" s="96"/>
      <c r="C157" s="96"/>
      <c r="D157" s="96"/>
      <c r="E157" s="96"/>
      <c r="F157" s="96"/>
      <c r="G157" s="96"/>
      <c r="H157" s="47">
        <f>H154+H155+H156</f>
        <v>0.79954954954954938</v>
      </c>
      <c r="I157" s="48">
        <f>SUM(I154:I156)</f>
        <v>3195.265605836219</v>
      </c>
      <c r="J157" s="35"/>
    </row>
    <row r="158" spans="1:10" ht="4.5" customHeight="1" x14ac:dyDescent="0.25"/>
    <row r="159" spans="1:10" ht="11.25" customHeight="1" x14ac:dyDescent="0.25">
      <c r="A159" s="94" t="s">
        <v>106</v>
      </c>
      <c r="B159" s="94"/>
      <c r="C159" s="94"/>
      <c r="D159" s="94"/>
      <c r="E159" s="94"/>
      <c r="F159" s="94"/>
      <c r="G159" s="94"/>
      <c r="H159" s="94"/>
      <c r="I159" s="94"/>
    </row>
    <row r="160" spans="1:10" ht="15" customHeight="1" x14ac:dyDescent="0.25">
      <c r="A160" s="17">
        <v>1</v>
      </c>
      <c r="B160" s="95" t="s">
        <v>168</v>
      </c>
      <c r="C160" s="95"/>
      <c r="D160" s="95"/>
      <c r="E160" s="95"/>
      <c r="F160" s="95"/>
      <c r="G160" s="95"/>
      <c r="H160" s="23">
        <f>I160/$G$171</f>
        <v>0</v>
      </c>
      <c r="I160" s="24">
        <f>I108</f>
        <v>0</v>
      </c>
    </row>
    <row r="161" spans="1:11" ht="15" customHeight="1" x14ac:dyDescent="0.25">
      <c r="A161" s="17">
        <v>2</v>
      </c>
      <c r="B161" s="95" t="s">
        <v>169</v>
      </c>
      <c r="C161" s="95"/>
      <c r="D161" s="95"/>
      <c r="E161" s="95"/>
      <c r="F161" s="95"/>
      <c r="G161" s="95"/>
      <c r="H161" s="23">
        <f>I161/$G$171</f>
        <v>4.7972972972972969E-2</v>
      </c>
      <c r="I161" s="24">
        <f>I118</f>
        <v>191.71593635017311</v>
      </c>
    </row>
    <row r="162" spans="1:11" ht="15" customHeight="1" x14ac:dyDescent="0.25">
      <c r="A162" s="17">
        <v>3</v>
      </c>
      <c r="B162" s="95" t="s">
        <v>170</v>
      </c>
      <c r="C162" s="95"/>
      <c r="D162" s="95"/>
      <c r="E162" s="95"/>
      <c r="F162" s="95"/>
      <c r="G162" s="95"/>
      <c r="H162" s="23">
        <f>I162/$G$171</f>
        <v>3.9977477477477472E-2</v>
      </c>
      <c r="I162" s="24">
        <f>I122</f>
        <v>159.76328029181093</v>
      </c>
    </row>
    <row r="163" spans="1:11" ht="15" customHeight="1" x14ac:dyDescent="0.25">
      <c r="A163" s="96" t="s">
        <v>171</v>
      </c>
      <c r="B163" s="96"/>
      <c r="C163" s="96"/>
      <c r="D163" s="96"/>
      <c r="E163" s="96"/>
      <c r="F163" s="96"/>
      <c r="G163" s="96"/>
      <c r="H163" s="47">
        <f>H160+H161+H162</f>
        <v>8.795045045045044E-2</v>
      </c>
      <c r="I163" s="48">
        <f>I160+I161+I162</f>
        <v>351.47921664198407</v>
      </c>
    </row>
    <row r="164" spans="1:11" ht="4.5" customHeight="1" x14ac:dyDescent="0.25"/>
    <row r="165" spans="1:11" ht="11.25" customHeight="1" x14ac:dyDescent="0.25">
      <c r="A165" s="94" t="s">
        <v>134</v>
      </c>
      <c r="B165" s="94"/>
      <c r="C165" s="94"/>
      <c r="D165" s="94"/>
      <c r="E165" s="94"/>
      <c r="F165" s="94"/>
      <c r="G165" s="94"/>
      <c r="H165" s="94"/>
      <c r="I165" s="94"/>
    </row>
    <row r="166" spans="1:11" ht="15" customHeight="1" x14ac:dyDescent="0.25">
      <c r="A166" s="17">
        <v>1</v>
      </c>
      <c r="B166" s="95" t="s">
        <v>172</v>
      </c>
      <c r="C166" s="95"/>
      <c r="D166" s="95"/>
      <c r="E166" s="95"/>
      <c r="F166" s="95"/>
      <c r="G166" s="95"/>
      <c r="H166" s="23">
        <f>I166/$G$171</f>
        <v>0.1125</v>
      </c>
      <c r="I166" s="24">
        <f>I137</f>
        <v>449.58737186343421</v>
      </c>
    </row>
    <row r="167" spans="1:11" ht="15" customHeight="1" x14ac:dyDescent="0.25">
      <c r="A167" s="96" t="s">
        <v>173</v>
      </c>
      <c r="B167" s="96"/>
      <c r="C167" s="96"/>
      <c r="D167" s="96"/>
      <c r="E167" s="96"/>
      <c r="F167" s="96"/>
      <c r="G167" s="96"/>
      <c r="H167" s="47">
        <f>H166</f>
        <v>0.1125</v>
      </c>
      <c r="I167" s="48">
        <f>I137</f>
        <v>449.58737186343421</v>
      </c>
      <c r="K167" s="41"/>
    </row>
    <row r="168" spans="1:11" ht="4.5" customHeight="1" x14ac:dyDescent="0.25"/>
    <row r="169" spans="1:11" ht="11.25" customHeight="1" x14ac:dyDescent="0.25">
      <c r="A169" s="97" t="s">
        <v>163</v>
      </c>
      <c r="B169" s="97"/>
      <c r="C169" s="97"/>
      <c r="D169" s="97"/>
      <c r="E169" s="97"/>
      <c r="F169" s="97"/>
      <c r="G169" s="97"/>
      <c r="H169" s="97"/>
      <c r="I169" s="97"/>
    </row>
    <row r="170" spans="1:11" ht="45" customHeight="1" x14ac:dyDescent="0.25">
      <c r="A170" s="98" t="s">
        <v>174</v>
      </c>
      <c r="B170" s="98"/>
      <c r="C170" s="98"/>
      <c r="D170" s="98"/>
      <c r="E170" s="98"/>
      <c r="F170" s="98"/>
      <c r="G170" s="74" t="s">
        <v>175</v>
      </c>
      <c r="H170" s="74" t="s">
        <v>176</v>
      </c>
      <c r="I170" s="74" t="s">
        <v>177</v>
      </c>
    </row>
    <row r="171" spans="1:11" ht="11.25" customHeight="1" x14ac:dyDescent="0.25">
      <c r="A171" s="92" t="str">
        <f>D5</f>
        <v>Atendimento em farmácia (recepcionista)</v>
      </c>
      <c r="B171" s="92"/>
      <c r="C171" s="92"/>
      <c r="D171" s="92"/>
      <c r="E171" s="92"/>
      <c r="F171" s="92"/>
      <c r="G171" s="75">
        <f>I157+I163+I167</f>
        <v>3996.3321943416372</v>
      </c>
      <c r="H171" s="74">
        <f>IF(D6="12x36",2,1)</f>
        <v>1</v>
      </c>
      <c r="I171" s="75">
        <f>G171*H171</f>
        <v>3996.3321943416372</v>
      </c>
    </row>
    <row r="172" spans="1:11" x14ac:dyDescent="0.25">
      <c r="A172" s="92"/>
      <c r="B172" s="92"/>
      <c r="C172" s="92"/>
      <c r="D172" s="92"/>
      <c r="E172" s="92"/>
      <c r="F172" s="92"/>
      <c r="G172" s="74"/>
      <c r="H172" s="74"/>
      <c r="I172" s="75"/>
    </row>
    <row r="173" spans="1:11" s="28" customFormat="1" ht="12" customHeight="1" x14ac:dyDescent="0.25">
      <c r="A173" s="93" t="s">
        <v>178</v>
      </c>
      <c r="B173" s="93"/>
      <c r="C173" s="93"/>
      <c r="D173" s="93"/>
      <c r="E173" s="93"/>
      <c r="F173" s="93"/>
      <c r="G173" s="93"/>
      <c r="H173" s="93"/>
      <c r="I173" s="76">
        <f>I171</f>
        <v>3996.3321943416372</v>
      </c>
      <c r="J173" s="35"/>
    </row>
  </sheetData>
  <mergeCells count="171"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A23:F23"/>
    <mergeCell ref="A24:F25"/>
    <mergeCell ref="A26:F26"/>
    <mergeCell ref="A27:F27"/>
    <mergeCell ref="A29:I29"/>
    <mergeCell ref="B30:G30"/>
    <mergeCell ref="A15:F17"/>
    <mergeCell ref="G15:G17"/>
    <mergeCell ref="A18:F20"/>
    <mergeCell ref="G18:G20"/>
    <mergeCell ref="A21:F21"/>
    <mergeCell ref="A22:F22"/>
    <mergeCell ref="B37:G37"/>
    <mergeCell ref="B38:G38"/>
    <mergeCell ref="B39:G39"/>
    <mergeCell ref="A40:G40"/>
    <mergeCell ref="B42:G42"/>
    <mergeCell ref="B43:G43"/>
    <mergeCell ref="B31:G31"/>
    <mergeCell ref="B32:G32"/>
    <mergeCell ref="B33:G33"/>
    <mergeCell ref="B34:G34"/>
    <mergeCell ref="B35:G35"/>
    <mergeCell ref="B36:G36"/>
    <mergeCell ref="B50:G50"/>
    <mergeCell ref="A51:G51"/>
    <mergeCell ref="A52:I52"/>
    <mergeCell ref="A53:I53"/>
    <mergeCell ref="B54:G54"/>
    <mergeCell ref="B55:G55"/>
    <mergeCell ref="B44:G44"/>
    <mergeCell ref="B45:G45"/>
    <mergeCell ref="B46:G46"/>
    <mergeCell ref="B47:G47"/>
    <mergeCell ref="B48:G48"/>
    <mergeCell ref="B49:G49"/>
    <mergeCell ref="B62:G62"/>
    <mergeCell ref="A63:G63"/>
    <mergeCell ref="B64:I64"/>
    <mergeCell ref="B65:I65"/>
    <mergeCell ref="B66:G66"/>
    <mergeCell ref="B67:G67"/>
    <mergeCell ref="B56:G56"/>
    <mergeCell ref="B57:G57"/>
    <mergeCell ref="B58:G58"/>
    <mergeCell ref="B59:G59"/>
    <mergeCell ref="B60:G60"/>
    <mergeCell ref="B61:G61"/>
    <mergeCell ref="A76:G76"/>
    <mergeCell ref="B78:G78"/>
    <mergeCell ref="B79:G79"/>
    <mergeCell ref="B80:G80"/>
    <mergeCell ref="B81:G81"/>
    <mergeCell ref="B82:G82"/>
    <mergeCell ref="B68:G68"/>
    <mergeCell ref="B69:G69"/>
    <mergeCell ref="A70:G70"/>
    <mergeCell ref="B72:G72"/>
    <mergeCell ref="B73:G73"/>
    <mergeCell ref="A74:G74"/>
    <mergeCell ref="A90:I90"/>
    <mergeCell ref="A91:B91"/>
    <mergeCell ref="A92:B92"/>
    <mergeCell ref="A94:I94"/>
    <mergeCell ref="A95:B95"/>
    <mergeCell ref="A96:B96"/>
    <mergeCell ref="B83:G83"/>
    <mergeCell ref="A84:G84"/>
    <mergeCell ref="B85:G85"/>
    <mergeCell ref="A86:I86"/>
    <mergeCell ref="A87:B87"/>
    <mergeCell ref="A88:B88"/>
    <mergeCell ref="B105:G105"/>
    <mergeCell ref="B106:G106"/>
    <mergeCell ref="B107:G107"/>
    <mergeCell ref="A108:G108"/>
    <mergeCell ref="B109:I109"/>
    <mergeCell ref="A111:E111"/>
    <mergeCell ref="A98:G98"/>
    <mergeCell ref="A100:I100"/>
    <mergeCell ref="B101:G101"/>
    <mergeCell ref="B102:G102"/>
    <mergeCell ref="B103:G103"/>
    <mergeCell ref="B104:G104"/>
    <mergeCell ref="A118:G118"/>
    <mergeCell ref="B120:G120"/>
    <mergeCell ref="B121:G121"/>
    <mergeCell ref="A122:G122"/>
    <mergeCell ref="A124:E124"/>
    <mergeCell ref="A125:B125"/>
    <mergeCell ref="A112:B112"/>
    <mergeCell ref="A113:B113"/>
    <mergeCell ref="B114:I114"/>
    <mergeCell ref="B115:G115"/>
    <mergeCell ref="B116:G116"/>
    <mergeCell ref="B117:G117"/>
    <mergeCell ref="B134:G134"/>
    <mergeCell ref="B135:G135"/>
    <mergeCell ref="B136:G136"/>
    <mergeCell ref="A137:G137"/>
    <mergeCell ref="B138:I138"/>
    <mergeCell ref="B139:I139"/>
    <mergeCell ref="A126:B126"/>
    <mergeCell ref="A128:G128"/>
    <mergeCell ref="A130:I130"/>
    <mergeCell ref="B131:G131"/>
    <mergeCell ref="B132:G132"/>
    <mergeCell ref="B133:G133"/>
    <mergeCell ref="A143:B143"/>
    <mergeCell ref="H143:I143"/>
    <mergeCell ref="A144:B144"/>
    <mergeCell ref="H144:I144"/>
    <mergeCell ref="A145:B145"/>
    <mergeCell ref="H145:I145"/>
    <mergeCell ref="A140:I140"/>
    <mergeCell ref="A141:B141"/>
    <mergeCell ref="D141:E141"/>
    <mergeCell ref="H141:I141"/>
    <mergeCell ref="A142:B142"/>
    <mergeCell ref="D142:E142"/>
    <mergeCell ref="H142:I142"/>
    <mergeCell ref="A150:G150"/>
    <mergeCell ref="A152:I152"/>
    <mergeCell ref="A153:I153"/>
    <mergeCell ref="B154:G154"/>
    <mergeCell ref="B155:G155"/>
    <mergeCell ref="B156:G156"/>
    <mergeCell ref="A146:A147"/>
    <mergeCell ref="B146:E147"/>
    <mergeCell ref="H146:I146"/>
    <mergeCell ref="H147:I147"/>
    <mergeCell ref="B148:I148"/>
    <mergeCell ref="B149:I149"/>
    <mergeCell ref="A172:F172"/>
    <mergeCell ref="A173:H173"/>
    <mergeCell ref="A165:I165"/>
    <mergeCell ref="B166:G166"/>
    <mergeCell ref="A167:G167"/>
    <mergeCell ref="A169:I169"/>
    <mergeCell ref="A170:F170"/>
    <mergeCell ref="A171:F171"/>
    <mergeCell ref="A157:G157"/>
    <mergeCell ref="A159:I159"/>
    <mergeCell ref="B160:G160"/>
    <mergeCell ref="B161:G161"/>
    <mergeCell ref="B162:G162"/>
    <mergeCell ref="A163:G163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1:E27"/>
  <sheetViews>
    <sheetView tabSelected="1" view="pageBreakPreview" zoomScaleNormal="100" workbookViewId="0">
      <selection activeCell="C13" sqref="C13"/>
    </sheetView>
  </sheetViews>
  <sheetFormatPr defaultColWidth="8.42578125" defaultRowHeight="15" x14ac:dyDescent="0.25"/>
  <cols>
    <col min="1" max="1" width="29" style="77" customWidth="1"/>
    <col min="2" max="2" width="14.85546875" style="77" customWidth="1"/>
    <col min="3" max="3" width="15.5703125" style="77" customWidth="1"/>
    <col min="4" max="4" width="7.140625" style="77" customWidth="1"/>
    <col min="5" max="5" width="14" style="77" customWidth="1"/>
    <col min="6" max="16384" width="8.42578125" style="77"/>
  </cols>
  <sheetData>
    <row r="1" spans="1:5" x14ac:dyDescent="0.25">
      <c r="A1" s="147" t="s">
        <v>179</v>
      </c>
      <c r="B1" s="147"/>
      <c r="C1" s="147"/>
      <c r="D1" s="147"/>
      <c r="E1" s="147"/>
    </row>
    <row r="2" spans="1:5" ht="29.25" customHeight="1" x14ac:dyDescent="0.25">
      <c r="A2" s="78" t="s">
        <v>180</v>
      </c>
      <c r="B2" s="78" t="s">
        <v>181</v>
      </c>
      <c r="C2" s="79" t="s">
        <v>94</v>
      </c>
      <c r="D2" s="79" t="s">
        <v>182</v>
      </c>
      <c r="E2" s="79" t="s">
        <v>183</v>
      </c>
    </row>
    <row r="3" spans="1:5" x14ac:dyDescent="0.25">
      <c r="A3" s="80" t="s">
        <v>193</v>
      </c>
      <c r="B3" s="81" t="s">
        <v>187</v>
      </c>
      <c r="C3" s="82">
        <f>'Odontólogo 40h'!I173</f>
        <v>17666.861821044469</v>
      </c>
      <c r="D3" s="83">
        <v>1</v>
      </c>
      <c r="E3" s="82">
        <f t="shared" ref="E3:E20" si="0">D3*C3</f>
        <v>17666.861821044469</v>
      </c>
    </row>
    <row r="4" spans="1:5" x14ac:dyDescent="0.25">
      <c r="A4" s="80" t="s">
        <v>193</v>
      </c>
      <c r="B4" s="81" t="s">
        <v>194</v>
      </c>
      <c r="C4" s="82">
        <f>'Odontólogo 20h'!I173</f>
        <v>8833.4309105222346</v>
      </c>
      <c r="D4" s="83">
        <v>1</v>
      </c>
      <c r="E4" s="82">
        <f t="shared" si="0"/>
        <v>8833.4309105222346</v>
      </c>
    </row>
    <row r="5" spans="1:5" x14ac:dyDescent="0.25">
      <c r="A5" s="88" t="s">
        <v>195</v>
      </c>
      <c r="B5" s="89" t="s">
        <v>187</v>
      </c>
      <c r="C5" s="90">
        <f>'Enfermagem vacinadora'!I173</f>
        <v>8035.3417045473943</v>
      </c>
      <c r="D5" s="91">
        <v>4</v>
      </c>
      <c r="E5" s="90">
        <f t="shared" si="0"/>
        <v>32141.366818189577</v>
      </c>
    </row>
    <row r="6" spans="1:5" x14ac:dyDescent="0.25">
      <c r="A6" s="80" t="s">
        <v>196</v>
      </c>
      <c r="B6" s="81" t="s">
        <v>197</v>
      </c>
      <c r="C6" s="82">
        <f>'Enfermagem 30h'!I173</f>
        <v>8654.6043860551126</v>
      </c>
      <c r="D6" s="83">
        <v>4</v>
      </c>
      <c r="E6" s="82">
        <f t="shared" si="0"/>
        <v>34618.417544220451</v>
      </c>
    </row>
    <row r="7" spans="1:5" x14ac:dyDescent="0.25">
      <c r="A7" s="80" t="s">
        <v>196</v>
      </c>
      <c r="B7" s="81" t="s">
        <v>187</v>
      </c>
      <c r="C7" s="82">
        <f>'Enfermagem 40h'!I173</f>
        <v>10873.267771345856</v>
      </c>
      <c r="D7" s="83">
        <v>9</v>
      </c>
      <c r="E7" s="82">
        <f t="shared" si="0"/>
        <v>97859.409942112703</v>
      </c>
    </row>
    <row r="8" spans="1:5" x14ac:dyDescent="0.25">
      <c r="A8" s="80" t="s">
        <v>198</v>
      </c>
      <c r="B8" s="81" t="s">
        <v>197</v>
      </c>
      <c r="C8" s="82">
        <f>'Téc Enfermagem 30h'!I173</f>
        <v>6489.5676660405243</v>
      </c>
      <c r="D8" s="83">
        <v>8</v>
      </c>
      <c r="E8" s="82">
        <f t="shared" si="0"/>
        <v>51916.541328324194</v>
      </c>
    </row>
    <row r="9" spans="1:5" x14ac:dyDescent="0.25">
      <c r="A9" s="80" t="s">
        <v>198</v>
      </c>
      <c r="B9" s="89" t="s">
        <v>187</v>
      </c>
      <c r="C9" s="82">
        <f>'Téc Enfermagem 40h'!I173</f>
        <v>8035.3417045473943</v>
      </c>
      <c r="D9" s="91">
        <v>2</v>
      </c>
      <c r="E9" s="90">
        <f t="shared" si="0"/>
        <v>16070.683409094789</v>
      </c>
    </row>
    <row r="10" spans="1:5" x14ac:dyDescent="0.25">
      <c r="A10" s="80" t="s">
        <v>199</v>
      </c>
      <c r="B10" s="81" t="s">
        <v>187</v>
      </c>
      <c r="C10" s="82">
        <f>Recepcionista!I173</f>
        <v>4659.4295874383397</v>
      </c>
      <c r="D10" s="83">
        <v>10</v>
      </c>
      <c r="E10" s="90">
        <f t="shared" si="0"/>
        <v>46594.295874383395</v>
      </c>
    </row>
    <row r="11" spans="1:5" x14ac:dyDescent="0.25">
      <c r="A11" s="80" t="s">
        <v>200</v>
      </c>
      <c r="B11" s="81" t="s">
        <v>187</v>
      </c>
      <c r="C11" s="82">
        <f>Nutricionista!I173</f>
        <v>7702.5336337580429</v>
      </c>
      <c r="D11" s="83">
        <v>1</v>
      </c>
      <c r="E11" s="90">
        <f t="shared" si="0"/>
        <v>7702.5336337580429</v>
      </c>
    </row>
    <row r="12" spans="1:5" x14ac:dyDescent="0.25">
      <c r="A12" s="80" t="s">
        <v>201</v>
      </c>
      <c r="B12" s="81" t="s">
        <v>187</v>
      </c>
      <c r="C12" s="82">
        <f>Higienização!I173</f>
        <v>5006.6482131167541</v>
      </c>
      <c r="D12" s="83">
        <v>8</v>
      </c>
      <c r="E12" s="90">
        <f t="shared" si="0"/>
        <v>40053.185704934032</v>
      </c>
    </row>
    <row r="13" spans="1:5" x14ac:dyDescent="0.25">
      <c r="A13" s="80" t="s">
        <v>234</v>
      </c>
      <c r="B13" s="81" t="s">
        <v>187</v>
      </c>
      <c r="C13" s="82">
        <f>Remoção!I173</f>
        <v>5140.1051651032494</v>
      </c>
      <c r="D13" s="83">
        <v>9</v>
      </c>
      <c r="E13" s="90">
        <f t="shared" si="0"/>
        <v>46260.946485929242</v>
      </c>
    </row>
    <row r="14" spans="1:5" x14ac:dyDescent="0.25">
      <c r="A14" s="80" t="s">
        <v>202</v>
      </c>
      <c r="B14" s="81" t="s">
        <v>187</v>
      </c>
      <c r="C14" s="82">
        <f>Faturamento!I173</f>
        <v>5244.0876290668111</v>
      </c>
      <c r="D14" s="83">
        <v>4</v>
      </c>
      <c r="E14" s="90">
        <f t="shared" si="0"/>
        <v>20976.350516267245</v>
      </c>
    </row>
    <row r="15" spans="1:5" x14ac:dyDescent="0.25">
      <c r="A15" s="80" t="s">
        <v>203</v>
      </c>
      <c r="B15" s="81" t="s">
        <v>187</v>
      </c>
      <c r="C15" s="82">
        <f>Regulação!I173</f>
        <v>5244.0876290668111</v>
      </c>
      <c r="D15" s="83">
        <v>3</v>
      </c>
      <c r="E15" s="90">
        <f t="shared" si="0"/>
        <v>15732.262887200433</v>
      </c>
    </row>
    <row r="16" spans="1:5" x14ac:dyDescent="0.25">
      <c r="A16" s="80" t="s">
        <v>204</v>
      </c>
      <c r="B16" s="81" t="s">
        <v>197</v>
      </c>
      <c r="C16" s="82">
        <f>'Gerente Administrativo'!I173</f>
        <v>6505.8992618126631</v>
      </c>
      <c r="D16" s="83">
        <v>1</v>
      </c>
      <c r="E16" s="90">
        <f t="shared" si="0"/>
        <v>6505.8992618126631</v>
      </c>
    </row>
    <row r="17" spans="1:5" x14ac:dyDescent="0.25">
      <c r="A17" s="80" t="s">
        <v>205</v>
      </c>
      <c r="B17" s="81" t="s">
        <v>197</v>
      </c>
      <c r="C17" s="82">
        <f>'Administrativo Plantão'!I173</f>
        <v>4241.6972905499679</v>
      </c>
      <c r="D17" s="83">
        <v>5</v>
      </c>
      <c r="E17" s="90">
        <f t="shared" si="0"/>
        <v>21208.486452749839</v>
      </c>
    </row>
    <row r="18" spans="1:5" x14ac:dyDescent="0.25">
      <c r="A18" s="80" t="s">
        <v>206</v>
      </c>
      <c r="B18" s="81" t="s">
        <v>187</v>
      </c>
      <c r="C18" s="82">
        <f>'Vigilância epidemiológica'!I173</f>
        <v>6330.8295375974967</v>
      </c>
      <c r="D18" s="83">
        <v>11</v>
      </c>
      <c r="E18" s="90">
        <f t="shared" si="0"/>
        <v>69639.124913572465</v>
      </c>
    </row>
    <row r="19" spans="1:5" x14ac:dyDescent="0.25">
      <c r="A19" s="80" t="s">
        <v>207</v>
      </c>
      <c r="B19" s="89" t="s">
        <v>187</v>
      </c>
      <c r="C19" s="82">
        <f>'Administrativo UBS'!I173</f>
        <v>5244.0876290668111</v>
      </c>
      <c r="D19" s="91">
        <v>6</v>
      </c>
      <c r="E19" s="90">
        <f t="shared" si="0"/>
        <v>31464.525774400867</v>
      </c>
    </row>
    <row r="20" spans="1:5" x14ac:dyDescent="0.25">
      <c r="A20" s="80" t="s">
        <v>208</v>
      </c>
      <c r="B20" s="81" t="s">
        <v>187</v>
      </c>
      <c r="C20" s="82">
        <f>'Atendimento em farmácia'!I173</f>
        <v>3996.3321943416372</v>
      </c>
      <c r="D20" s="83">
        <v>4</v>
      </c>
      <c r="E20" s="90">
        <f t="shared" si="0"/>
        <v>15985.328777366549</v>
      </c>
    </row>
    <row r="21" spans="1:5" x14ac:dyDescent="0.25">
      <c r="A21" s="148" t="s">
        <v>159</v>
      </c>
      <c r="B21" s="148"/>
      <c r="C21" s="148"/>
      <c r="D21" s="84">
        <f>SUM(D3:D20)</f>
        <v>91</v>
      </c>
      <c r="E21" s="85">
        <f>SUM(E3:E20)</f>
        <v>581229.6520558832</v>
      </c>
    </row>
    <row r="24" spans="1:5" x14ac:dyDescent="0.25">
      <c r="E24" s="86"/>
    </row>
    <row r="27" spans="1:5" x14ac:dyDescent="0.25">
      <c r="A27" s="87"/>
      <c r="B27" s="87"/>
    </row>
  </sheetData>
  <mergeCells count="2">
    <mergeCell ref="A1:E1"/>
    <mergeCell ref="A21:C21"/>
  </mergeCells>
  <pageMargins left="0.51180555555555596" right="0.51180555555555596" top="0.78749999999999998" bottom="0.78749999999999998" header="0.511811023622047" footer="0.511811023622047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19</vt:i4>
      </vt:variant>
      <vt:variant>
        <vt:lpstr>Intervalos Nomeados</vt:lpstr>
      </vt:variant>
      <vt:variant>
        <vt:i4>17</vt:i4>
      </vt:variant>
    </vt:vector>
  </HeadingPairs>
  <TitlesOfParts>
    <vt:vector size="36" baseType="lpstr">
      <vt:lpstr>Odontólogo 40h</vt:lpstr>
      <vt:lpstr>Odontólogo 20h</vt:lpstr>
      <vt:lpstr>Enfermagem vacinadora</vt:lpstr>
      <vt:lpstr>Enfermagem 30h</vt:lpstr>
      <vt:lpstr>Enfermagem 40h</vt:lpstr>
      <vt:lpstr>Téc Enfermagem 30h</vt:lpstr>
      <vt:lpstr>Téc Enfermagem 40h</vt:lpstr>
      <vt:lpstr>Recepcionista</vt:lpstr>
      <vt:lpstr>Nutricionista</vt:lpstr>
      <vt:lpstr>Higienização</vt:lpstr>
      <vt:lpstr>Remoção</vt:lpstr>
      <vt:lpstr>Faturamento</vt:lpstr>
      <vt:lpstr>Regulação</vt:lpstr>
      <vt:lpstr>Gerente Administrativo</vt:lpstr>
      <vt:lpstr>Administrativo Plantão</vt:lpstr>
      <vt:lpstr>Administrativo UBS</vt:lpstr>
      <vt:lpstr>Vigilância epidemiológica</vt:lpstr>
      <vt:lpstr>Atendimento em farmácia</vt:lpstr>
      <vt:lpstr>Resumo</vt:lpstr>
      <vt:lpstr>'Administrativo Plantão'!Area_de_impressao</vt:lpstr>
      <vt:lpstr>'Administrativo UBS'!Area_de_impressao</vt:lpstr>
      <vt:lpstr>'Atendimento em farmácia'!Area_de_impressao</vt:lpstr>
      <vt:lpstr>'Enfermagem 30h'!Area_de_impressao</vt:lpstr>
      <vt:lpstr>'Enfermagem 40h'!Area_de_impressao</vt:lpstr>
      <vt:lpstr>'Enfermagem vacinadora'!Area_de_impressao</vt:lpstr>
      <vt:lpstr>Faturamento!Area_de_impressao</vt:lpstr>
      <vt:lpstr>'Gerente Administrativo'!Area_de_impressao</vt:lpstr>
      <vt:lpstr>Higienização!Area_de_impressao</vt:lpstr>
      <vt:lpstr>Nutricionista!Area_de_impressao</vt:lpstr>
      <vt:lpstr>'Odontólogo 20h'!Area_de_impressao</vt:lpstr>
      <vt:lpstr>'Odontólogo 40h'!Area_de_impressao</vt:lpstr>
      <vt:lpstr>Recepcionista!Area_de_impressao</vt:lpstr>
      <vt:lpstr>Regulação!Area_de_impressao</vt:lpstr>
      <vt:lpstr>'Téc Enfermagem 30h'!Area_de_impressao</vt:lpstr>
      <vt:lpstr>'Téc Enfermagem 40h'!Area_de_impressao</vt:lpstr>
      <vt:lpstr>'Vigilância epidemiológica'!Area_de_impressao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Dell</dc:creator>
  <dc:description/>
  <cp:lastModifiedBy>Luiz Zanoto</cp:lastModifiedBy>
  <cp:revision>2</cp:revision>
  <cp:lastPrinted>2022-09-06T17:57:16Z</cp:lastPrinted>
  <dcterms:created xsi:type="dcterms:W3CDTF">2019-04-12T20:03:09Z</dcterms:created>
  <dcterms:modified xsi:type="dcterms:W3CDTF">2024-10-11T12:39:35Z</dcterms:modified>
  <dc:language>pt-BR</dc:language>
</cp:coreProperties>
</file>