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 Vostro\Documents\PREFEITURA DE PERIQUITO\Projeto - Periquito\CALÇAMENTO - CORREGO FUNDO\"/>
    </mc:Choice>
  </mc:AlternateContent>
  <xr:revisionPtr revIDLastSave="0" documentId="13_ncr:1_{3C405D2C-24B0-4081-AF4F-49DA0EB4BA72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GERAL" sheetId="16" r:id="rId1"/>
    <sheet name="ESTRADA CORREGO FUNDO" sheetId="14" state="hidden" r:id="rId2"/>
    <sheet name="CRONOGRAMA" sheetId="7" r:id="rId3"/>
    <sheet name="ESTRADA CORREGO FUNDO." sheetId="17" r:id="rId4"/>
    <sheet name="BDI" sheetId="19" state="hidden" r:id="rId5"/>
    <sheet name="OBSOLETO (Básico) SETOP" sheetId="18" state="hidden" r:id="rId6"/>
  </sheets>
  <externalReferences>
    <externalReference r:id="rId7"/>
  </externalReferences>
  <definedNames>
    <definedName name="_xlnm._FilterDatabase" localSheetId="4" hidden="1">BDI!$I$11:$I$132</definedName>
    <definedName name="ACOMPANHAMENTO" hidden="1">IF(VALUE([1]MENU!$O$4)=2,"BM","PLE")</definedName>
    <definedName name="_xlnm.Print_Area" localSheetId="4">BDI!$J$1:$S$132</definedName>
    <definedName name="_xlnm.Print_Area" localSheetId="2">CRONOGRAMA!$A$1:$J$24</definedName>
    <definedName name="_xlnm.Print_Area" localSheetId="1">'ESTRADA CORREGO FUNDO'!$A$1:$H$54</definedName>
    <definedName name="_xlnm.Print_Area" localSheetId="3">'ESTRADA CORREGO FUNDO.'!$A$1:$H$38</definedName>
    <definedName name="_xlnm.Print_Area" localSheetId="0">GERAL!$A$1:$G$28</definedName>
    <definedName name="_xlnm.Print_Area" localSheetId="5">'OBSOLETO (Básico) SETOP'!$A$1:$H$35</definedName>
    <definedName name="AUTOEVENTO" hidden="1">[1]CÁLCULO!$A$12</definedName>
    <definedName name="BDI.Filtro" hidden="1">BDI!$I$11:$I$132</definedName>
    <definedName name="BDI.Opcao" hidden="1">[1]DADOS!$F$18</definedName>
    <definedName name="BDI.TipoObra" hidden="1">BDI!$A$138:$A$146</definedName>
    <definedName name="BM.AFAcumulado" hidden="1">[1]BM!$R1</definedName>
    <definedName name="BM.AFAnterior" hidden="1">[1]BM!$Q1</definedName>
    <definedName name="BM.MaxMed" hidden="1">IF(RegimeExecucao="Global",1,[1]BM!$G1)</definedName>
    <definedName name="BM.MEDAcumulado" hidden="1">IF(COUNTIF([1]BM!$AB$13:$AM$13,BM.medicao)&gt;0,SUM(OFFSET([1]BM!$AB1,0,0,1,MATCH(BM.medicao,[1]BM!$AB$13:$AM$13,0))),0)</definedName>
    <definedName name="BM.MEDAnterior" hidden="1">IF(COUNTIF([1]BM!$AB$13:$AM$13,BM.medicao-1)&gt;0,SUM(OFFSET([1]BM!$AB1,0,0,1,MATCH(BM.medicao-1,[1]BM!$AB$13:$AM$13,0))),0)</definedName>
    <definedName name="BM.medicao" hidden="1">OFFSET([1]BM!$O$7,1,0)</definedName>
    <definedName name="BM.MinMed" hidden="1">IF(RegimeExecucao="Global",-1,-[1]BM!$G1)</definedName>
    <definedName name="CAIXA.Modo" hidden="1">[1]BM!$A$3</definedName>
    <definedName name="CÁLCULO.NúmeroDeEventos" hidden="1">IF(AUTOEVENTO&lt;&gt;"manual",MAX([1]CÁLCULO!$M$15:$M$266),MAX(OFFSET([1]EVENTOS!$C$14:$C$65,1,0)))</definedName>
    <definedName name="CÁLCULO.NúmeroDeFrentes" hidden="1">COLUMN([1]CÁLCULO!$AA$15)-COLUMN([1]CÁLCULO!$Q$15)</definedName>
    <definedName name="CÁLCULO.TotalAdmLocal" hidden="1">IF(AUTOEVENTO="manual",SUMIF([1]CÁLCULO!$M$15:$M$266,1,[1]ORÇAMENTO!$X$15:$X$266),0)</definedName>
    <definedName name="CRONO.LinhasNecessarias" hidden="1">COUNTIF([1]QCI!$B$13:$B$24,"Manual")+COUNTIF([1]QCI!$B$13:$B$24,"SemiAuto")+COUNT(ORÇAMENTO.ListaCrono)</definedName>
    <definedName name="CRONO.MaxParc" hidden="1">[1]CRONO!$G1048576+[1]CRONO!A1</definedName>
    <definedName name="CRONO.NivelExibicao" hidden="1">[1]CRONO!$G$10</definedName>
    <definedName name="CRONOPLE.ValorDoEvento" hidden="1">SUMIF([1]CÁLCULO!$M$15:$M$266,[1]CRONOPLE!$B1,OFFSET([1]CÁLCULO!$AA$15:$AA$266,0,[1]CRONOPLE!A$12))</definedName>
    <definedName name="DESONERACAO" hidden="1">IF(OR(Import.Desoneracao="DESONERADO",Import.Desoneracao="SIM"),"SIM","NÃO")</definedName>
    <definedName name="EVENTOS.Lista" hidden="1">[1]EVENTOS!$C$15:OFFSET([1]EVENTOS!$C$65,-1,0)</definedName>
    <definedName name="EVENTOS.ListaValidacao" hidden="1">[1]EVENTOS!$B$15:OFFSET([1]EVENTOS!$B$65,-1,0)</definedName>
    <definedName name="Excel_BuiltIn_Database" hidden="1">TEXT(Import.DataBase,"mm-aaaa")</definedName>
    <definedName name="Import.Apelido" hidden="1">[1]DADOS!$F$16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AFAcumulado" hidden="1">OFFSET([1]BM!$R$15,1,0):OFFSET([1]BM!$R$266,-1,0)</definedName>
    <definedName name="Import.CNPJ" hidden="1">[1]DADOS!$F$39</definedName>
    <definedName name="Import.Código" hidden="1">OFFSET([1]ORÇAMENTO!$Q$15,1,0):OFFSET([1]ORÇAMENTO!$Q$266,-1,0)</definedName>
    <definedName name="Import.Contrapartida" hidden="1">[1]DADOS!$F$10</definedName>
    <definedName name="Import.CPMaxPerc" hidden="1">[1]DADOS!$F$13</definedName>
    <definedName name="Import.CPMinAbsoluta" hidden="1">[1]DADOS!$F$12</definedName>
    <definedName name="Import.CPMinPerc" hidden="1">[1]DADOS!$F$11</definedName>
    <definedName name="Import.CR" hidden="1">[1]DADOS!$F$7</definedName>
    <definedName name="Import.CRONOPLE" hidden="1">OFFSET([1]CRONOPLE!$F$15,1,1):OFFSET([1]CRONOPLE!$AF$65,-1,-1)</definedName>
    <definedName name="Import.CTEF" hidden="1">[1]DADOS!$F$37</definedName>
    <definedName name="Import.CustoUnitário" hidden="1">OFFSET([1]ORÇAMENTO!$U$15,1,0):OFFSET([1]ORÇAMENTO!$U$266,-1,0)</definedName>
    <definedName name="Import.DataBase" hidden="1">OFFSET([1]DADOS!$G$19,0,-1)</definedName>
    <definedName name="Import.DataBaseLicit" hidden="1">OFFSET([1]DADOS!$G$41,0,-1)</definedName>
    <definedName name="Import.DataInicioObra" hidden="1">[1]DADOS!$F$47</definedName>
    <definedName name="Import.DescLote" hidden="1">[1]DADOS!$F$17</definedName>
    <definedName name="Import.Descrição" hidden="1">OFFSET([1]ORÇAMENTO!$R$15,1,0):OFFSET([1]ORÇAMENTO!$R$266,-1,0)</definedName>
    <definedName name="Import.Desoneracao" hidden="1">OFFSET([1]DADOS!$G$18,0,-1)</definedName>
    <definedName name="Import.empresa" hidden="1">[1]DADOS!$F$38</definedName>
    <definedName name="Import.Eventos.Nomes" hidden="1">OFFSET([1]EVENTOS!$D$15,1,0):OFFSET([1]EVENTOS!$D$65,-1,0)</definedName>
    <definedName name="Import.Fonte" hidden="1">OFFSET([1]ORÇAMENTO!$P$15,1,0):OFFSET([1]ORÇAMENTO!$P$266,-1,0)</definedName>
    <definedName name="Import.FrenteDeObra" hidden="1">[1]CÁLCULO!$Q$12:OFFSET([1]CÁLCULO!$AA$12,0,-1)</definedName>
    <definedName name="Import.Município" hidden="1">[1]DADOS!$F$6</definedName>
    <definedName name="Import.Nível" hidden="1">OFFSET([1]ORÇAMENTO!$M$15,1,0):OFFSET([1]ORÇAMENTO!$M$266,-1,0)</definedName>
    <definedName name="Import.OpcaoBDI" hidden="1">OFFSET([1]ORÇAMENTO!$V$15,1,0):OFFSET([1]ORÇAMENTO!$V$266,-1,0)</definedName>
    <definedName name="Import.ORÇAMENTO.DivRecurso" hidden="1">OFFSET([1]ORÇAMENTO!$Y$15,1,0):OFFSET([1]ORÇAMENTO!$Y$266,-1,0)</definedName>
    <definedName name="Import.PLE" hidden="1">OFFSET([1]PLE!$G$15,1,1):OFFSET([1]PLE!$AG$65,-1,-1)</definedName>
    <definedName name="Import.PLQ" hidden="1">OFFSET([1]CÁLCULO!$P$15,1,1):OFFSET([1]CÁLCULO!$AA$266,-1,-1)</definedName>
    <definedName name="Import.PLQ.MemCalc" hidden="1">OFFSET([1]CÁLCULO!$I$15,1,0):OFFSET([1]CÁLCULO!$I$266,-1,0)</definedName>
    <definedName name="Import.Proponente" hidden="1">[1]DADOS!$F$5</definedName>
    <definedName name="Import.QCI.Divisao" hidden="1">OFFSET([1]QCI!$V$13,1,0):OFFSET([1]QCI!$V$24,-1,0)</definedName>
    <definedName name="Import.QCI.ItemInv" hidden="1">OFFSET([1]QCI!$E$13,1,0):OFFSET([1]QCI!$E$24,-1,0)</definedName>
    <definedName name="Import.QCI.Qtde" hidden="1">OFFSET([1]QCI!$I$13,1,0):OFFSET([1]QCI!$I$24,-1,0)</definedName>
    <definedName name="Import.QCI.Situacao" hidden="1">OFFSET([1]QCI!$H$13,1,0):OFFSET([1]QCI!$H$24,-1,0)</definedName>
    <definedName name="Import.QCI.SubItemInv" hidden="1">OFFSET([1]QCI!$F$13,1,0):OFFSET([1]QCI!$F$24,-1,0)</definedName>
    <definedName name="Import.QCICP" hidden="1">OFFSET([1]QCI!$W$13,1,0):OFFSET([1]QCI!$W$24,-1,0)</definedName>
    <definedName name="Import.QCIDesc" hidden="1">OFFSET([1]QCI!$R$13,1,0):OFFSET([1]QCI!$R$24,-1,0)</definedName>
    <definedName name="Import.QCIInv" hidden="1">OFFSET([1]QCI!$U$13,1,0):OFFSET([1]QCI!$U$24,-1,0)</definedName>
    <definedName name="Import.QCILote" hidden="1">OFFSET([1]QCI!$T$13,1,0):OFFSET([1]QCI!$T$24,-1,0)</definedName>
    <definedName name="Import.QCIOutros" hidden="1">OFFSET([1]QCI!$X$13,1,0):OFFSET([1]QCI!$X$24,-1,0)</definedName>
    <definedName name="Import.Quantidade" hidden="1">OFFSET([1]ORÇAMENTO!$AJ$15,1,0):OFFSET([1]ORÇAMENTO!$AJ$266,-1,0)</definedName>
    <definedName name="import.recurso" hidden="1">[1]DADOS!$F$4</definedName>
    <definedName name="Import.RegimeExecução" hidden="1">OFFSET([1]DADOS!$G$40,0,-1)</definedName>
    <definedName name="Import.Repasse" hidden="1">[1]DADOS!$F$9</definedName>
    <definedName name="Import.RespFiscalização" hidden="1">[1]DADOS!$F$51:$F$54</definedName>
    <definedName name="Import.RespOrçamento" hidden="1">[1]DADOS!$F$22:$F$24</definedName>
    <definedName name="Import.TipoArredondamento" hidden="1">[1]DADOS!$F$31</definedName>
    <definedName name="Import.TransfereGOV" hidden="1">[1]DADOS!$F$8</definedName>
    <definedName name="Import.Unidade" hidden="1">OFFSET([1]ORÇAMENTO!$S$15,1,0):OFFSET([1]ORÇAMENTO!$S$266,-1,0)</definedName>
    <definedName name="Import.UnitarioLicitado" hidden="1">OFFSET([1]ORÇAMENTO!$AL$15,1,0):OFFSET([1]ORÇAMENTO!$AL$266,-1,0)</definedName>
    <definedName name="MENU.CRONO" hidden="1">OFFSET([1]CRONO!$T$11,1,0)</definedName>
    <definedName name="Objeto" hidden="1">[1]MENU!$J$1</definedName>
    <definedName name="ORÇAMENTO.BancoRef" hidden="1">[1]ORÇAMENTO!$F$8</definedName>
    <definedName name="ORÇAMENTO.CodBarra" hidden="1">IF(ORÇAMENTO.Fonte="Sinapi",SUBSTITUTE(SUBSTITUTE(ORÇAMENTO.Codigo,"/00","/"),"/0","/"),ORÇAMENTO.Codigo)</definedName>
    <definedName name="ORÇAMENTO.Codigo" hidden="1">[1]ORÇAMENTO!$Q1</definedName>
    <definedName name="ORÇAMENTO.CustoUnitario" hidden="1">ROUND([1]ORÇAMENTO!$U1,15-13*[1]ORÇAMENTO!$AF$8)</definedName>
    <definedName name="ORÇAMENTO.Descricao" hidden="1">[1]ORÇAMENTO!$R1</definedName>
    <definedName name="ORÇAMENTO.Fonte" hidden="1">[1]ORÇAMENTO!$P1</definedName>
    <definedName name="ORÇAMENTO.ListaCrono" hidden="1">OFFSET([1]ORÇAMENTO!$AD$15,1,0):OFFSET([1]ORÇAMENTO!$AD$266,-1,0)</definedName>
    <definedName name="ORÇAMENTO.MáximoListaCrono" hidden="1">MAX(ORÇAMENTO.ListaCrono)</definedName>
    <definedName name="ORÇAMENTO.Nivel" hidden="1">[1]ORÇAMENTO!$M1</definedName>
    <definedName name="ORÇAMENTO.OpcaoBDI" hidden="1">[1]ORÇAMENTO!$V1</definedName>
    <definedName name="ORÇAMENTO.PasteFormat1" hidden="1">OFFSET([1]ORÇAMENTO!$P$15,1,0):OFFSET([1]ORÇAMENTO!$S$266,-1,0)</definedName>
    <definedName name="ORÇAMENTO.PasteFormat2" hidden="1">OFFSET([1]ORÇAMENTO!$U$15,1,0):OFFSET([1]ORÇAMENTO!$V$266,-1,0)</definedName>
    <definedName name="ORÇAMENTO.PrecoUnitarioLicitado" hidden="1">[1]ORÇAMENTO!$AL1</definedName>
    <definedName name="ORÇAMENTO.RangeQuant" hidden="1">OFFSET([1]ORÇAMENTO!$T$15,1,0):OFFSET([1]ORÇAMENTO!$T$266,-1,0)</definedName>
    <definedName name="ORÇAMENTO.SumCPMANUAL" hidden="1">SUMIF([1]ORÇAMENTO!$Z$15:$Z$266,"CP",[1]ORÇAMENTO!$AA$15:$AA$266)</definedName>
    <definedName name="ORÇAMENTO.SumINVMANUAL" hidden="1">SUMIF([1]ORÇAMENTO!$Z$15:$Z$266,"RP",[1]ORÇAMENTO!$X$15:$X$266)+SUMIF([1]ORÇAMENTO!$Z$15:$Z$266,"CP",[1]ORÇAMENTO!$X$15:$X$266)+SUMIF([1]ORÇAMENTO!$Z$15:$Z$266,"OU",[1]ORÇAMENTO!$X$15:$X$266)</definedName>
    <definedName name="ORÇAMENTO.SumOUTROSMANUAL" hidden="1">SUMIF([1]ORÇAMENTO!$Z$15:$Z$266,"OU",[1]ORÇAMENTO!$AB$15:$AB$266)</definedName>
    <definedName name="ORÇAMENTO.SumREPASSEMANUAL" hidden="1">ORÇAMENTO.SumINVMANUAL-ORÇAMENTO.SumCPMANUAL-ORÇAMENTO.SumOUTROSMANUAL</definedName>
    <definedName name="ORÇAMENTO.Unidade" hidden="1">[1]ORÇAMENTO!$S1</definedName>
    <definedName name="PLE.firstrow" hidden="1">[1]PLE!$15:$15</definedName>
    <definedName name="PLE.lastrow" hidden="1">[1]PLE!$65:$65</definedName>
    <definedName name="PLE.Medicao" hidden="1">[1]PLE!$J$9</definedName>
    <definedName name="PLE.ValorDoEvento" hidden="1">SUMIF([1]CÁLCULO!$M$15:$M$266,[1]PLE!$B1,OFFSET([1]CÁLCULO!$AA$15:$AA$266,0,[1]PLE!A$12))</definedName>
    <definedName name="PO.ValoresBDI" hidden="1">OFFSET([1]ORÇAMENTO!$AH$15,1,0):OFFSET([1]ORÇAMENTO!$AH$266,-1,0)</definedName>
    <definedName name="QCI.CPManual" hidden="1">ROUND([1]QCI!$W1,2)</definedName>
    <definedName name="QCI.DescManual" hidden="1">[1]QCI!$R1</definedName>
    <definedName name="QCI.Divisao" hidden="1">[1]QCI!$V1</definedName>
    <definedName name="QCI.ExisteManual" hidden="1">(COUNTIF([1]QCI!$B$13:$B$24,"Manual")+COUNTIF([1]QCI!$B$13:$B$24,"SemiAuto"))&gt;0</definedName>
    <definedName name="QCI.InvManual" hidden="1">ROUND([1]QCI!$U1,2)</definedName>
    <definedName name="QCI.ItemInvestimento" hidden="1">OFFSET([1]DADOS!$J$2,1,0,COUNTA([1]DADOS!$J:$J)-1,1)</definedName>
    <definedName name="QCI.LoteManual" hidden="1">[1]QCI!$T1</definedName>
    <definedName name="QCI.MaxCPManual" hidden="1">[1]QCI!$O1-[1]QCI!$X1</definedName>
    <definedName name="QCI.MaxOUManual" hidden="1">[1]QCI!$O1-[1]QCI!$W1</definedName>
    <definedName name="QCI.OutrosManual" hidden="1">ROUND([1]QCI!$X1,2)</definedName>
    <definedName name="QCI.SubItemInvestimento" hidden="1">OFFSET([1]DADOS!$A$2,1,MATCH([1]QCI!$E1,[1]DADOS!$2:$2,0)-1,INDEX([1]DADOS!$2:$2,MATCH([1]QCI!$E1,[1]DADOS!$2:$2,0)+1))</definedName>
    <definedName name="QCI.SumCPMANUAL" hidden="1">SUMIF([1]QCI!$B$13:$B$24,"Manual",[1]QCI!$AA$13:$AA$24)</definedName>
    <definedName name="QCI.SumINVMANUAL" hidden="1">SUMIF([1]QCI!$B$13:$B$24,"Manual",[1]QCI!$O$13:$O$24)</definedName>
    <definedName name="QCI.SumOUTROSMANUAL" hidden="1">SUMIF([1]QCI!$B$13:$B$24,"Manual",[1]QCI!$AB$13:$AB$24)</definedName>
    <definedName name="QCI.SumREPASSEMANUAL" hidden="1">QCI.SumINVMANUAL-QCI.CPManual-QCI.OutrosManual</definedName>
    <definedName name="REFERENCIA.Descricao" hidden="1">IF(ISNUMBER([1]ORÇAMENTO!$AF1),OFFSET(INDIRECT(ORÇAMENTO.BancoRef),[1]ORÇAMENTO!$AF1-1,3,1),[1]ORÇAMENTO!$AF1)</definedName>
    <definedName name="REFERENCIA.Desonerado" hidden="1">IF(ISNUMBER([1]ORÇAMENTO!$AF1),VALUE(OFFSET(INDIRECT(ORÇAMENTO.BancoRef),[1]ORÇAMENTO!$AF1-1,5,1)),0)</definedName>
    <definedName name="REFERENCIA.NaoDesonerado" hidden="1">IF(ISNUMBER([1]ORÇAMENTO!$AF1),VALUE(OFFSET(INDIRECT(ORÇAMENTO.BancoRef),[1]ORÇAMENTO!$AF1-1,6,1)),0)</definedName>
    <definedName name="REFERENCIA.Unidade" hidden="1">IF(ISNUMBER([1]ORÇAMENTO!$AF1),OFFSET(INDIRECT(ORÇAMENTO.BancoRef),[1]ORÇAMENTO!$AF1-1,4,1),"-")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[1]RRE!$AD$26</definedName>
    <definedName name="RRE.MaxCPAnt" hidden="1">[1]RRE!$AC$26</definedName>
    <definedName name="RRE.MaxOUAcum" hidden="1">[1]RRE!$AD$27</definedName>
    <definedName name="RRE.MaxOUAnt" hidden="1">[1]RRE!$AC$27</definedName>
    <definedName name="RRE.Numero" hidden="1">OFFSET([1]RRE!$O$7,0,1)</definedName>
    <definedName name="RRE.VIMeta" hidden="1">[1]RRE!$L1</definedName>
    <definedName name="SENHAGT" hidden="1">"PM3CAIXA"</definedName>
    <definedName name="SomaAgrup" hidden="1">SUMIF(OFFSET([1]ORÇAMENTO!$C1,1,0,[1]ORÇAMENTO!$D1),"S",OFFSET([1]ORÇAMENTO!A1,1,0,[1]ORÇAMENTO!$D1))</definedName>
    <definedName name="SomaAgrupBM" hidden="1">SUMIF(OFFSET([1]BM!$A1,1,0,[1]BM!$B1),"S",OFFSET([1]BM!A1,1,0,[1]BM!$B1))</definedName>
    <definedName name="TIPOORCAMENTO" hidden="1">IF(VALUE([1]MENU!$O$3)=2,"Licitado","Proposto")</definedName>
    <definedName name="_xlnm.Print_Titles" localSheetId="4">BDI!$1:$13</definedName>
    <definedName name="Versao" hidden="1">[1]MENU!$J$2</definedName>
    <definedName name="VTOTAL1" hidden="1">ROUND([1]ORÇAMENTO!$T1*[1]ORÇAMENTO!$W1,15-13*[1]ORÇAMENTO!$AF$11)</definedName>
    <definedName name="VTOTALBM" hidden="1">IF([1]BM!$I1=0,0,CHOOSE(MATCH(RegimeExecucao,{"Global","Unitário"},0),ROUND(ROUND([1]BM!XFB1,15-13*[1]BM!$A$9)/100*[1]BM!$I1,15-13*[1]ORÇAMENTO!$AF$11),ROUND(ROUND([1]BM!XFB1,15-13*[1]BM!$A$9)*ROUND([1]BM!$H1,15-13*[1]ORÇAMENTO!$AF$10),15-13*[1]ORÇAMENTO!$AF$11)))</definedName>
  </definedNames>
  <calcPr calcId="191029"/>
</workbook>
</file>

<file path=xl/calcChain.xml><?xml version="1.0" encoding="utf-8"?>
<calcChain xmlns="http://schemas.openxmlformats.org/spreadsheetml/2006/main">
  <c r="G12" i="7" l="1"/>
  <c r="F12" i="7"/>
  <c r="K130" i="19" a="1"/>
  <c r="K130" i="19" s="1"/>
  <c r="J125" i="19"/>
  <c r="J120" i="19"/>
  <c r="J118" i="19"/>
  <c r="N115" i="19"/>
  <c r="S108" i="19"/>
  <c r="S107" i="19"/>
  <c r="S109" i="19" s="1"/>
  <c r="R105" i="19"/>
  <c r="J105" i="19"/>
  <c r="R104" i="19"/>
  <c r="J104" i="19"/>
  <c r="R103" i="19"/>
  <c r="J103" i="19"/>
  <c r="R102" i="19"/>
  <c r="J102" i="19"/>
  <c r="R101" i="19"/>
  <c r="J101" i="19"/>
  <c r="K90" i="19" a="1"/>
  <c r="K90" i="19" s="1"/>
  <c r="J85" i="19"/>
  <c r="J80" i="19"/>
  <c r="J78" i="19"/>
  <c r="N75" i="19"/>
  <c r="S68" i="19"/>
  <c r="S67" i="19"/>
  <c r="S69" i="19" s="1"/>
  <c r="R65" i="19"/>
  <c r="J65" i="19"/>
  <c r="R64" i="19"/>
  <c r="J64" i="19"/>
  <c r="R63" i="19"/>
  <c r="J63" i="19"/>
  <c r="R62" i="19"/>
  <c r="J62" i="19"/>
  <c r="R61" i="19"/>
  <c r="J61" i="19"/>
  <c r="K50" i="19" a="1"/>
  <c r="K51" i="19" s="1"/>
  <c r="J45" i="19"/>
  <c r="C45" i="19"/>
  <c r="A45" i="19"/>
  <c r="A46" i="19" s="1"/>
  <c r="C44" i="19"/>
  <c r="C43" i="19"/>
  <c r="C42" i="19"/>
  <c r="C41" i="19"/>
  <c r="J40" i="19"/>
  <c r="C40" i="19"/>
  <c r="C39" i="19"/>
  <c r="J38" i="19"/>
  <c r="C38" i="19"/>
  <c r="N35" i="19"/>
  <c r="C33" i="19"/>
  <c r="A33" i="19"/>
  <c r="A34" i="19" s="1"/>
  <c r="C32" i="19"/>
  <c r="S28" i="19"/>
  <c r="S27" i="19"/>
  <c r="C27" i="19"/>
  <c r="A27" i="19"/>
  <c r="A28" i="19" s="1"/>
  <c r="C26" i="19"/>
  <c r="R25" i="19"/>
  <c r="J25" i="19"/>
  <c r="R24" i="19"/>
  <c r="J24" i="19"/>
  <c r="R23" i="19"/>
  <c r="J23" i="19"/>
  <c r="R22" i="19"/>
  <c r="J22" i="19"/>
  <c r="R21" i="19"/>
  <c r="J21" i="19"/>
  <c r="C21" i="19"/>
  <c r="A21" i="19"/>
  <c r="A22" i="19" s="1"/>
  <c r="C20" i="19"/>
  <c r="C15" i="19"/>
  <c r="A15" i="19"/>
  <c r="A16" i="19" s="1"/>
  <c r="C14" i="19"/>
  <c r="C13" i="19"/>
  <c r="C12" i="19"/>
  <c r="C11" i="19"/>
  <c r="C10" i="19"/>
  <c r="C9" i="19"/>
  <c r="J8" i="19"/>
  <c r="C8" i="19"/>
  <c r="N5" i="19"/>
  <c r="L5" i="19"/>
  <c r="J5" i="19"/>
  <c r="A4" i="19"/>
  <c r="C4" i="19" s="1"/>
  <c r="C3" i="19"/>
  <c r="A3" i="19"/>
  <c r="C2" i="19"/>
  <c r="O1" i="19"/>
  <c r="G10" i="16"/>
  <c r="F13" i="16"/>
  <c r="E12" i="7"/>
  <c r="E10" i="7"/>
  <c r="E22" i="17"/>
  <c r="E21" i="17"/>
  <c r="E20" i="17"/>
  <c r="G22" i="17"/>
  <c r="G14" i="17"/>
  <c r="E14" i="17"/>
  <c r="K50" i="19" l="1"/>
  <c r="S70" i="19"/>
  <c r="S30" i="19"/>
  <c r="S110" i="19"/>
  <c r="A17" i="19"/>
  <c r="C16" i="19"/>
  <c r="A29" i="19"/>
  <c r="C28" i="19"/>
  <c r="I92" i="19"/>
  <c r="I88" i="19"/>
  <c r="I82" i="19"/>
  <c r="I79" i="19"/>
  <c r="I76" i="19"/>
  <c r="I73" i="19"/>
  <c r="I71" i="19"/>
  <c r="I69" i="19"/>
  <c r="I67" i="19"/>
  <c r="I60" i="19"/>
  <c r="I56" i="19"/>
  <c r="I91" i="19"/>
  <c r="I87" i="19"/>
  <c r="I85" i="19"/>
  <c r="I81" i="19"/>
  <c r="I66" i="19"/>
  <c r="I64" i="19"/>
  <c r="I62" i="19"/>
  <c r="I59" i="19"/>
  <c r="I55" i="19"/>
  <c r="I90" i="19"/>
  <c r="I86" i="19"/>
  <c r="I84" i="19"/>
  <c r="I78" i="19"/>
  <c r="I75" i="19"/>
  <c r="I70" i="19"/>
  <c r="I68" i="19"/>
  <c r="I58" i="19"/>
  <c r="I54" i="19"/>
  <c r="I93" i="19"/>
  <c r="I89" i="19"/>
  <c r="I83" i="19"/>
  <c r="I80" i="19"/>
  <c r="I77" i="19"/>
  <c r="I74" i="19"/>
  <c r="I72" i="19"/>
  <c r="I65" i="19"/>
  <c r="I63" i="19"/>
  <c r="I61" i="19"/>
  <c r="I57" i="19"/>
  <c r="A35" i="19"/>
  <c r="C34" i="19"/>
  <c r="A47" i="19"/>
  <c r="C46" i="19"/>
  <c r="I132" i="19"/>
  <c r="I128" i="19"/>
  <c r="I122" i="19"/>
  <c r="I119" i="19"/>
  <c r="I116" i="19"/>
  <c r="I113" i="19"/>
  <c r="I111" i="19"/>
  <c r="I109" i="19"/>
  <c r="I107" i="19"/>
  <c r="I100" i="19"/>
  <c r="I96" i="19"/>
  <c r="I131" i="19"/>
  <c r="I127" i="19"/>
  <c r="I125" i="19"/>
  <c r="I121" i="19"/>
  <c r="I106" i="19"/>
  <c r="I104" i="19"/>
  <c r="I102" i="19"/>
  <c r="I99" i="19"/>
  <c r="I95" i="19"/>
  <c r="I130" i="19"/>
  <c r="I126" i="19"/>
  <c r="I124" i="19"/>
  <c r="I118" i="19"/>
  <c r="I115" i="19"/>
  <c r="I110" i="19"/>
  <c r="I108" i="19"/>
  <c r="I98" i="19"/>
  <c r="I94" i="19"/>
  <c r="I129" i="19"/>
  <c r="I123" i="19"/>
  <c r="I120" i="19"/>
  <c r="I117" i="19"/>
  <c r="I114" i="19"/>
  <c r="I112" i="19"/>
  <c r="I105" i="19"/>
  <c r="I103" i="19"/>
  <c r="I101" i="19"/>
  <c r="I97" i="19"/>
  <c r="A23" i="19"/>
  <c r="C22" i="19"/>
  <c r="A5" i="19"/>
  <c r="S29" i="19"/>
  <c r="P45" i="19"/>
  <c r="K52" i="19"/>
  <c r="P85" i="19"/>
  <c r="K91" i="19"/>
  <c r="P125" i="19"/>
  <c r="K131" i="19"/>
  <c r="K92" i="19"/>
  <c r="K132" i="19"/>
  <c r="H14" i="17"/>
  <c r="H13" i="17" s="1"/>
  <c r="C29" i="19" l="1"/>
  <c r="A30" i="19"/>
  <c r="A18" i="19"/>
  <c r="C17" i="19"/>
  <c r="C35" i="19"/>
  <c r="A36" i="19"/>
  <c r="A6" i="19"/>
  <c r="C5" i="19"/>
  <c r="C23" i="19"/>
  <c r="A24" i="19"/>
  <c r="A48" i="19"/>
  <c r="C47" i="19"/>
  <c r="A49" i="19" l="1"/>
  <c r="C49" i="19" s="1"/>
  <c r="C48" i="19"/>
  <c r="A7" i="19"/>
  <c r="C7" i="19" s="1"/>
  <c r="C6" i="19"/>
  <c r="C24" i="19"/>
  <c r="A25" i="19"/>
  <c r="C25" i="19" s="1"/>
  <c r="A37" i="19"/>
  <c r="C37" i="19" s="1"/>
  <c r="C36" i="19"/>
  <c r="A19" i="19"/>
  <c r="C19" i="19" s="1"/>
  <c r="C18" i="19"/>
  <c r="C30" i="19"/>
  <c r="A31" i="19"/>
  <c r="C31" i="19" s="1"/>
  <c r="Y24" i="19"/>
  <c r="X105" i="19"/>
  <c r="Y23" i="19"/>
  <c r="X65" i="19"/>
  <c r="Z23" i="19"/>
  <c r="Y65" i="19"/>
  <c r="Y101" i="19"/>
  <c r="X24" i="19"/>
  <c r="Z63" i="19"/>
  <c r="Z101" i="19"/>
  <c r="Z105" i="19"/>
  <c r="Y64" i="19"/>
  <c r="X109" i="19"/>
  <c r="X23" i="19"/>
  <c r="X22" i="19"/>
  <c r="Y109" i="19"/>
  <c r="Z102" i="19"/>
  <c r="X25" i="19"/>
  <c r="Z69" i="19"/>
  <c r="Y103" i="19"/>
  <c r="Y25" i="19"/>
  <c r="X64" i="19"/>
  <c r="X102" i="19"/>
  <c r="X69" i="19"/>
  <c r="U69" i="19" s="1"/>
  <c r="Y29" i="19"/>
  <c r="Z21" i="19"/>
  <c r="Z24" i="19"/>
  <c r="X101" i="19"/>
  <c r="Z62" i="19"/>
  <c r="Z104" i="19"/>
  <c r="X61" i="19"/>
  <c r="X21" i="19"/>
  <c r="Y61" i="19"/>
  <c r="Y105" i="19"/>
  <c r="Y21" i="19"/>
  <c r="Z61" i="19"/>
  <c r="Z65" i="19"/>
  <c r="Z103" i="19"/>
  <c r="Z25" i="19"/>
  <c r="Y102" i="19"/>
  <c r="Y69" i="19"/>
  <c r="X103" i="19"/>
  <c r="Z64" i="19"/>
  <c r="X29" i="19"/>
  <c r="U29" i="19" s="1"/>
  <c r="X63" i="19"/>
  <c r="Y22" i="19"/>
  <c r="Z29" i="19"/>
  <c r="Y63" i="19"/>
  <c r="Z109" i="19"/>
  <c r="Z22" i="19"/>
  <c r="X62" i="19"/>
  <c r="X104" i="19"/>
  <c r="Y62" i="19"/>
  <c r="Y104" i="19"/>
  <c r="J32" i="19" l="1"/>
  <c r="K32" i="19"/>
  <c r="K72" i="19"/>
  <c r="J72" i="19"/>
  <c r="U109" i="19"/>
  <c r="K112" i="19" l="1"/>
  <c r="J112" i="19"/>
  <c r="F19" i="18" l="1"/>
  <c r="G19" i="18" s="1"/>
  <c r="E19" i="18"/>
  <c r="G18" i="18"/>
  <c r="E18" i="18"/>
  <c r="G16" i="18"/>
  <c r="E16" i="18"/>
  <c r="G15" i="18"/>
  <c r="H15" i="18" s="1"/>
  <c r="G14" i="18"/>
  <c r="H14" i="18" s="1"/>
  <c r="H16" i="18" l="1"/>
  <c r="H18" i="18"/>
  <c r="H13" i="18"/>
  <c r="H19" i="18"/>
  <c r="H17" i="18" s="1"/>
  <c r="H14" i="14"/>
  <c r="F21" i="17"/>
  <c r="G21" i="17" s="1"/>
  <c r="G20" i="17"/>
  <c r="G18" i="17"/>
  <c r="E18" i="17"/>
  <c r="G17" i="17"/>
  <c r="H17" i="17" s="1"/>
  <c r="G16" i="17"/>
  <c r="H16" i="17" s="1"/>
  <c r="E34" i="14"/>
  <c r="F35" i="14"/>
  <c r="G30" i="14"/>
  <c r="H30" i="14" s="1"/>
  <c r="G31" i="14"/>
  <c r="H31" i="14" s="1"/>
  <c r="G28" i="14"/>
  <c r="E28" i="14"/>
  <c r="G27" i="14"/>
  <c r="E27" i="14"/>
  <c r="E29" i="14"/>
  <c r="E25" i="14"/>
  <c r="E26" i="14"/>
  <c r="G26" i="14"/>
  <c r="G25" i="14"/>
  <c r="G29" i="14"/>
  <c r="E38" i="14"/>
  <c r="G38" i="14"/>
  <c r="E35" i="14"/>
  <c r="G35" i="14"/>
  <c r="E37" i="14"/>
  <c r="G37" i="14"/>
  <c r="E23" i="14"/>
  <c r="G23" i="14"/>
  <c r="E33" i="14"/>
  <c r="G22" i="14"/>
  <c r="H22" i="14" s="1"/>
  <c r="E19" i="14"/>
  <c r="E18" i="14"/>
  <c r="G14" i="14"/>
  <c r="G34" i="14"/>
  <c r="G33" i="14"/>
  <c r="G21" i="14"/>
  <c r="H21" i="14" s="1"/>
  <c r="G19" i="14"/>
  <c r="G18" i="14"/>
  <c r="G16" i="14"/>
  <c r="H20" i="18" l="1"/>
  <c r="H21" i="18" s="1"/>
  <c r="H20" i="17"/>
  <c r="H18" i="17"/>
  <c r="H15" i="17" s="1"/>
  <c r="H21" i="17"/>
  <c r="H28" i="14"/>
  <c r="H27" i="14"/>
  <c r="H29" i="14"/>
  <c r="H26" i="14"/>
  <c r="H25" i="14"/>
  <c r="H38" i="14"/>
  <c r="H35" i="14"/>
  <c r="H13" i="14"/>
  <c r="H37" i="14"/>
  <c r="H36" i="14" s="1"/>
  <c r="H23" i="14"/>
  <c r="H20" i="14" s="1"/>
  <c r="H33" i="14"/>
  <c r="H19" i="14"/>
  <c r="H18" i="14"/>
  <c r="H17" i="14" s="1"/>
  <c r="H34" i="14"/>
  <c r="H16" i="14"/>
  <c r="H15" i="14" s="1"/>
  <c r="H19" i="17" l="1"/>
  <c r="F10" i="7"/>
  <c r="H39" i="14"/>
  <c r="H32" i="14"/>
  <c r="H24" i="14"/>
  <c r="H23" i="17" l="1"/>
  <c r="H24" i="17" s="1"/>
  <c r="E14" i="7"/>
  <c r="H40" i="14"/>
  <c r="G13" i="16" s="1"/>
  <c r="E16" i="7" l="1"/>
  <c r="F14" i="7"/>
  <c r="E13" i="7"/>
  <c r="E11" i="7" l="1"/>
  <c r="E9" i="7"/>
  <c r="E15" i="7" s="1"/>
  <c r="G14" i="16" l="1"/>
  <c r="G16" i="7"/>
  <c r="G15" i="7" s="1"/>
  <c r="F16" i="7"/>
  <c r="F15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6" authorId="0" shapeId="0" xr:uid="{06695C3A-5E3F-4F66-A935-320EB9272F7D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sharedStrings.xml><?xml version="1.0" encoding="utf-8"?>
<sst xmlns="http://schemas.openxmlformats.org/spreadsheetml/2006/main" count="571" uniqueCount="204">
  <si>
    <t>ITEM</t>
  </si>
  <si>
    <t>DESCRIÇÃO</t>
  </si>
  <si>
    <t>QUANTIDADE</t>
  </si>
  <si>
    <t>UNIDADE</t>
  </si>
  <si>
    <t>PLANILHA ORÇAMENTÁRIA DE CUSTOS</t>
  </si>
  <si>
    <t>CÓDIGO</t>
  </si>
  <si>
    <t>DIRETA</t>
  </si>
  <si>
    <t>INDIRETA</t>
  </si>
  <si>
    <t>(    )</t>
  </si>
  <si>
    <t>LDI</t>
  </si>
  <si>
    <t>PREÇO TOTAL</t>
  </si>
  <si>
    <t xml:space="preserve">FORMA DE EXECUÇÃO: </t>
  </si>
  <si>
    <t>PREÇO UNITÁRIO S/ LDI</t>
  </si>
  <si>
    <t>PREÇO UNITÁRIO C/ LDI</t>
  </si>
  <si>
    <t>2.1</t>
  </si>
  <si>
    <t>TOTAL GERAL DA OBRA</t>
  </si>
  <si>
    <t xml:space="preserve">FOLHA Nº: </t>
  </si>
  <si>
    <t>( X )</t>
  </si>
  <si>
    <t>UNID</t>
  </si>
  <si>
    <t>SUBTOTAL</t>
  </si>
  <si>
    <t>CRONOGRAMA FÍSICO-FINANCEIRO</t>
  </si>
  <si>
    <t>ETAPAS/DESCRIÇÃO</t>
  </si>
  <si>
    <t>FÍSICO/ FINANCEIRO</t>
  </si>
  <si>
    <t>TOTAL  ETAPAS</t>
  </si>
  <si>
    <t>MÊS 1</t>
  </si>
  <si>
    <t>Físico %</t>
  </si>
  <si>
    <t>Financeiro</t>
  </si>
  <si>
    <t>TOTAL</t>
  </si>
  <si>
    <t>PREFEITURA MUNICIPAL DE PERIQUITO</t>
  </si>
  <si>
    <t>PREFEITURA: PERIQUITO/MG</t>
  </si>
  <si>
    <t>CNPJ:01.613.077/0001-08</t>
  </si>
  <si>
    <t>Prefeito - José de Oliveira Flor</t>
  </si>
  <si>
    <t>1.1</t>
  </si>
  <si>
    <t>m</t>
  </si>
  <si>
    <t>m2</t>
  </si>
  <si>
    <t>unid</t>
  </si>
  <si>
    <t>OBRA: CALÇAMENTO E DRENAGEM NA ESTRADA DO CORREGO FUNDO</t>
  </si>
  <si>
    <t>DATA: 07/08/2024</t>
  </si>
  <si>
    <t>LOCAL: CORREGO FUNDO - DISTRITO DO BAIXIO - PERIQUITO/MG</t>
  </si>
  <si>
    <t>PRAZO DE EXECUÇÃO: 30 DIAS</t>
  </si>
  <si>
    <t>Engº Civil - Kewelinn Lagares</t>
  </si>
  <si>
    <t>CREA/MG - 214.668D</t>
  </si>
  <si>
    <t>ADMINISTRAÇÃO LOCAL DE OBRA</t>
  </si>
  <si>
    <t>SERVIÇOS PRELIMINARES</t>
  </si>
  <si>
    <t>FORNECIMENTO E INSTALAÇÃO DE PLACA DE OBRA COM CHAPA GALVANIZADA E ESTRUTURA DE MADEIRA. AF_03/2022_PS
DE *2,4 X 1,2* M (SEM POSTES PARA FIXACAO)</t>
  </si>
  <si>
    <t>%</t>
  </si>
  <si>
    <t>SERVIÇOS DE TERRAPLENAGEM</t>
  </si>
  <si>
    <t>LOCAÇÃO DE PAVIMENTAÇÃO. AF_10/2018</t>
  </si>
  <si>
    <t>m²</t>
  </si>
  <si>
    <t>SINAPI - 99064</t>
  </si>
  <si>
    <t>REGULARIZAÇÃO E COMPACTAÇÃO DE SUBLEITO DE SOLO PREDOMINANTEMENTE ARGILOSO. AF_11/2019</t>
  </si>
  <si>
    <t>SINAPI - 100576</t>
  </si>
  <si>
    <t>DRENAGEM PLUVIAL SUPERFICIAL</t>
  </si>
  <si>
    <t>3.1</t>
  </si>
  <si>
    <t>3.2</t>
  </si>
  <si>
    <t>4.1</t>
  </si>
  <si>
    <t>4.2</t>
  </si>
  <si>
    <t>SINAPI - 94288</t>
  </si>
  <si>
    <t>EXECUÇÃO DE SARJETA DE CONCRETO USINADO, MOLDADA IN LOCO EM TRECHO CURVO, 30 CM BASE X 10 CM ALTURA. AF_01/2024</t>
  </si>
  <si>
    <t>EXECUÇÃO DE SARJETA DE CONCRETO USINADO, MOLDADA IN LOCO EM TRECHO CURVO, 45 CM BASE X 10 CM ALTURA. AF_01/2024</t>
  </si>
  <si>
    <t>SINAPI - 94290</t>
  </si>
  <si>
    <t>CALÇAMENTO DE VIAS</t>
  </si>
  <si>
    <t>5.1</t>
  </si>
  <si>
    <t>5.2</t>
  </si>
  <si>
    <t>EXECUÇÃO DE PAVIMENTO EM PISO INTERTRAVADO, COM BLOCO SEXTAVADO DE 25 X 25 CM, ESPESSURA 8 CM. AF_10/2022</t>
  </si>
  <si>
    <t>SINAPI - 92394</t>
  </si>
  <si>
    <t>m3Xkm</t>
  </si>
  <si>
    <t>SINAPI - 95876</t>
  </si>
  <si>
    <t>TRANSPORTE COM CAMINHÃO BASCULANTE DE 14 M³, EM VIA URBANA PAVIMENTADA M3XKM, DMT ATÉ 30 KM (UNIDADE: M3XKM). AF_07/2020 (AREIA)</t>
  </si>
  <si>
    <t>4.3</t>
  </si>
  <si>
    <t>ASSENTAMENTO DE GUIA (MEIO-FIO) EM TRECHO RETO, CONFECCIONADA EM CONCRETO PRÉ-FABRICADO, DIMENSÕES 100X15X13X30 CM (COMPRIMENTO X BASE INFERIOR X BASE SUPERIOR X ALTURA). AF_01/2024</t>
  </si>
  <si>
    <t xml:space="preserve">SINAPI - 94273 </t>
  </si>
  <si>
    <t>SINAPI - 103689</t>
  </si>
  <si>
    <t>ESTRADA CORREGO FUNDO</t>
  </si>
  <si>
    <t>CREA/MG - 214.668/D</t>
  </si>
  <si>
    <t>REGIÃO/MÊS DE REFERÊNCIA: LESTE/ JUNHO 2024</t>
  </si>
  <si>
    <t>SERVIÇOS FINAIS</t>
  </si>
  <si>
    <t>LIMPEZA FINAL PARA ENTREGA DA OBRA</t>
  </si>
  <si>
    <t>5.3</t>
  </si>
  <si>
    <t>COMPOSIÇÃO</t>
  </si>
  <si>
    <t>SEINFRA - ED-50266</t>
  </si>
  <si>
    <t>PINTURA DE MEIO-FIO COM TINTA BRANCA A BASE DE CAL (CAIAÇÃO).
AF_05/2021</t>
  </si>
  <si>
    <t>SINAPI - 102498</t>
  </si>
  <si>
    <t>M</t>
  </si>
  <si>
    <t xml:space="preserve">SINAPI - 92212 </t>
  </si>
  <si>
    <t>m³</t>
  </si>
  <si>
    <t>FORNECIMENTO DE CONCRETO NÃO ESTRUTURAL, PREPARADO
EM OBRA COM BETONEIRA, COM FCK 9MPA, INCLUSIVE
LANÇAMENTO, ADENSAMENTO E ACABAMENTO</t>
  </si>
  <si>
    <t>SEINFRA - 49613</t>
  </si>
  <si>
    <t>CAPTAÇÃO DE ÁGUA PLUVIAL E DIRECIONAMENTO</t>
  </si>
  <si>
    <t>6.1</t>
  </si>
  <si>
    <t>6.2</t>
  </si>
  <si>
    <t>6.3</t>
  </si>
  <si>
    <t>7.1</t>
  </si>
  <si>
    <t>7.2</t>
  </si>
  <si>
    <t>SINAPI - 90100</t>
  </si>
  <si>
    <t>ESCAVAÇÃO MECANIZADA DE VALA COM PROF. ATÉ 1,5 M (MÉDIA MONTANTE E JUSANTE/UMA COMPOSIÇÃO POR TRECHO), RETROESCAV. (0,26 M3), LARG. DE 0,8 M A 1,5 M, EM SOLO DE 1A CATEGORIA, EM LOCAIS COM ALTO NÍVEL DE INTERFE
RÊNCIA. AF_02/2021</t>
  </si>
  <si>
    <t>SINAPI - 101616</t>
  </si>
  <si>
    <t>PREPARO DE FUNDO DE VALA COM LARGURA MENOR QUE 1,5 M (ACERTO DO SOLO NATURAL). AF_08/2020</t>
  </si>
  <si>
    <t xml:space="preserve">SINAPI - 93381 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</si>
  <si>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</si>
  <si>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5.4</t>
  </si>
  <si>
    <t>5.5</t>
  </si>
  <si>
    <t>5.6</t>
  </si>
  <si>
    <t>SICRO</t>
  </si>
  <si>
    <t>DESCIDA D'ÁGUA DE ATERROS TIPO RAPIDO - DAR 02 - AREA E BRITA COMERCIAIS</t>
  </si>
  <si>
    <t>5.7</t>
  </si>
  <si>
    <t>CAIXA COLETORA DE TALVEGUE - CCT 01 - AREIA E BRITA COMERCIAIS</t>
  </si>
  <si>
    <t>SUBTOTAL Item 7:</t>
  </si>
  <si>
    <t>SUBTOTAL Item 6:</t>
  </si>
  <si>
    <t>SUBTOTAL Item 5:</t>
  </si>
  <si>
    <t>SUBTOTAL Item 4:</t>
  </si>
  <si>
    <t>SUBTOTAL Item 3:</t>
  </si>
  <si>
    <t>SUBTOTAL ITem 2:</t>
  </si>
  <si>
    <t>SUBTOTAL Item 1:</t>
  </si>
  <si>
    <t>TUBO DE CONCRETO PARA REDES COLETORAS DE ÁGUAS PLUVIAIS, DIÂMETRO DE 600 MM, JUNTA RÍGIDA, INSTALADO EM LOCAL COM BAIXO NÍVEL DE INTERFERÊNCIAS - FORNECIMENTO E ASSENTAMENTO. AF_03/2024</t>
  </si>
  <si>
    <t>EXECUÇÃO DE TRAVAMENTO EM CONCRETO SEÇÃO 30X13cm - INCLUSIVE ESCAVAÇÃO</t>
  </si>
  <si>
    <t>PRAZO DA OBRA: 1 MÊS</t>
  </si>
  <si>
    <t>1.2</t>
  </si>
  <si>
    <t>1.3</t>
  </si>
  <si>
    <t>2.2</t>
  </si>
  <si>
    <t>SARJETA DE CONCRETO URBANO (SCU), TIPO 1, COM FCK 15 MPA
, LARGURA DE 50CM COM INCLINAÇÃO DE 3%, ESP. 7CM, PADRÃO
DER-MG, EXCLUSIVE MEIO-FIO, INCLUSIVE ESCAVAÇÃO,
APILAOMENTO E TRANSPORTE COM RETIRADA DO MATERIAL
ESCAVADO (EM CAÇAMBA)</t>
  </si>
  <si>
    <t>ED-14762</t>
  </si>
  <si>
    <t>ED-50418</t>
  </si>
  <si>
    <t xml:space="preserve"> EXECUÇÃO DE PAVIMENTO INTERTRAVADO, ESPESSURA 8CM,
FCK 35MPA, INCLUINDO FORNECIMENTO E TRANSPORTE DE
TODOS OS MATERIAIS E COLCHÃO DE ASSENTAMENTO COM
ESPESSURA 6CM</t>
  </si>
  <si>
    <t>GUIA DE MEIO-FIO, EM CONCRETO COM FCK 20MPA, PRÉ-
MOLDADA, MFC-01 PADRÃO DER-MG, DIMENSÕES (12X16,7X35)CM
, EXCLUSIVE SARJETA, INCLUSIVE ESCAVAÇÃO, APILOAMENTO E
TRANSPORTE COM RETIRADA DO MATERIAL ESCAVADO (EM
CAÇAMBA)</t>
  </si>
  <si>
    <t>ED-51139</t>
  </si>
  <si>
    <t>EXECUÇÃO DE TRAVAMENTO EM CONCRETO SEÇÃO 35X12cm - INCLUSIVE ESCAVAÇÃO</t>
  </si>
  <si>
    <t>2.3</t>
  </si>
  <si>
    <t>SUBTOTAL Item 2:</t>
  </si>
  <si>
    <t>DATA:08/08/2024</t>
  </si>
  <si>
    <t>DATA: 08/08/2024</t>
  </si>
  <si>
    <t>VALOR: R$ 118.017,87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</si>
  <si>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</si>
  <si>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</si>
  <si>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</si>
  <si>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</si>
  <si>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</si>
  <si>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</si>
  <si>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</si>
  <si>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</si>
  <si>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</si>
  <si>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</si>
  <si>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Nº TRANSFEREGOV</t>
  </si>
  <si>
    <t>PROPONENTE / TOMADOR</t>
  </si>
  <si>
    <t>DF</t>
  </si>
  <si>
    <t>L</t>
  </si>
  <si>
    <t>FILTRO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</si>
  <si>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</si>
  <si>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</si>
  <si>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</si>
  <si>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</si>
  <si>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↓</t>
  </si>
  <si>
    <t>Sobre a base de cálculo, definir a respectiva alíquota do ISS (entre 2% e 5%):</t>
  </si>
  <si>
    <t>F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</si>
  <si>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</si>
  <si>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</si>
  <si>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</si>
  <si>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</si>
  <si>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</si>
  <si>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</si>
  <si>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</si>
  <si>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</si>
  <si>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</si>
  <si>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</si>
  <si>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</si>
  <si>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</si>
  <si>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</si>
  <si>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</si>
  <si>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</si>
  <si>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</si>
  <si>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</si>
  <si>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</si>
  <si>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</si>
  <si>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</si>
  <si>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</si>
  <si>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</si>
  <si>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</si>
  <si>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</si>
  <si>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</si>
  <si>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</si>
  <si>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</si>
  <si>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</si>
  <si>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Observações:</t>
  </si>
  <si>
    <t>Estudos e Projetos, Planos e Gerenciamento e outros correlatos</t>
  </si>
  <si>
    <t>K1</t>
  </si>
  <si>
    <t>K2</t>
  </si>
  <si>
    <t>Local</t>
  </si>
  <si>
    <t>Data</t>
  </si>
  <si>
    <t>K3</t>
  </si>
  <si>
    <t>Responsável Técnico</t>
  </si>
  <si>
    <t>Nome:</t>
  </si>
  <si>
    <t>CREA/CAU:</t>
  </si>
  <si>
    <t>ART/RRT:</t>
  </si>
  <si>
    <t>BDI 2</t>
  </si>
  <si>
    <t>(SELECIONAR)</t>
  </si>
  <si>
    <t>BDI 3</t>
  </si>
  <si>
    <t>19°05'16.3"S 42°18'22.7"W</t>
  </si>
  <si>
    <t>LOCALIZAÇÃO:</t>
  </si>
  <si>
    <t>PRAZO DE EXECUÇÃO: 60 DIAS</t>
  </si>
  <si>
    <t>MÊS 2</t>
  </si>
  <si>
    <r>
      <t xml:space="preserve">LOCAL: CORREGO FUNDO - DISTRITO DO BAIXIO - PERIQUITO/MG
</t>
    </r>
    <r>
      <rPr>
        <sz val="10"/>
        <color rgb="FF000000"/>
        <rFont val="Arial"/>
        <family val="2"/>
      </rPr>
      <t xml:space="preserve">coordenadas de localização: 19°05'16.3"S 42°18'22.7"W </t>
    </r>
  </si>
  <si>
    <r>
      <t xml:space="preserve">LOCAL: CORREGO FUNDO - DISTRITO DO BAIXIO - PERIQUITO/MG
</t>
    </r>
    <r>
      <rPr>
        <sz val="10"/>
        <rFont val="Arial"/>
        <family val="2"/>
      </rPr>
      <t xml:space="preserve">coordenadas de localização: 19°05'16.3"S 42°18'22.7"W </t>
    </r>
  </si>
  <si>
    <t>REGIÃO/MÊS DE REFERÊNCIA: LESTE/ JULHO 2024</t>
  </si>
  <si>
    <t>REGIÃO/MÊS DE REFERÊNCIA: LESTE/ JULHO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</si>
</sst>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&quot;R$ &quot;#,##0.00"/>
    <numFmt numFmtId="166" formatCode="_(&quot;R$ &quot;* #,##0.00_);_(&quot;R$ &quot;* \(#,##0.00\);_(&quot;R$ &quot;* \-??_);_(@_)"/>
    <numFmt numFmtId="167" formatCode="General;General"/>
    <numFmt numFmtId="168" formatCode="[$-F800]dddd\,\ mmmm\ dd\,\ yyyy"/>
    <numFmt numFmtId="169" formatCode="dd&quot; de &quot;mmmm&quot; de &quot;yyyy"/>
  </numFmts>
  <fonts count="39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sz val="10"/>
      <color indexed="8"/>
      <name val="Arial"/>
    </font>
    <font>
      <b/>
      <sz val="8"/>
      <name val="Arial"/>
      <family val="2"/>
    </font>
    <font>
      <sz val="8"/>
      <color indexed="12"/>
      <name val="Arial"/>
      <family val="2"/>
    </font>
    <font>
      <b/>
      <sz val="12"/>
      <color indexed="8"/>
      <name val="Arial"/>
    </font>
    <font>
      <b/>
      <sz val="10"/>
      <color indexed="8"/>
      <name val="Arial"/>
    </font>
    <font>
      <b/>
      <sz val="8"/>
      <color indexed="8"/>
      <name val="Arial"/>
    </font>
    <font>
      <sz val="8"/>
      <color indexed="8"/>
      <name val="Arial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20"/>
      <color indexed="8"/>
      <name val="Arial Narrow"/>
      <family val="2"/>
    </font>
    <font>
      <b/>
      <sz val="20"/>
      <name val="Arial Narrow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sz val="10"/>
      <color indexed="8"/>
      <name val="Arial"/>
      <family val="2"/>
    </font>
    <font>
      <sz val="8"/>
      <name val="Arial"/>
    </font>
    <font>
      <b/>
      <sz val="10"/>
      <color indexed="12"/>
      <name val="Arial"/>
      <family val="2"/>
    </font>
    <font>
      <sz val="10"/>
      <name val="Calibri"/>
      <family val="2"/>
    </font>
    <font>
      <sz val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31"/>
        <bgColor indexed="42"/>
      </patternFill>
    </fill>
    <fill>
      <patternFill patternType="solid">
        <fgColor indexed="22"/>
        <bgColor indexed="4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20" fillId="0" borderId="0"/>
    <xf numFmtId="166" fontId="19" fillId="0" borderId="0" applyFill="0" applyBorder="0" applyAlignment="0" applyProtection="0"/>
  </cellStyleXfs>
  <cellXfs count="250">
    <xf numFmtId="0" fontId="0" fillId="0" borderId="0" xfId="0"/>
    <xf numFmtId="0" fontId="5" fillId="0" borderId="0" xfId="0" applyFont="1"/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0" fontId="9" fillId="0" borderId="12" xfId="1" applyNumberFormat="1" applyFont="1" applyFill="1" applyBorder="1" applyAlignment="1">
      <alignment horizontal="center" vertical="center"/>
    </xf>
    <xf numFmtId="2" fontId="4" fillId="0" borderId="9" xfId="2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/>
    </xf>
    <xf numFmtId="49" fontId="18" fillId="2" borderId="48" xfId="0" applyNumberFormat="1" applyFont="1" applyFill="1" applyBorder="1" applyAlignment="1">
      <alignment horizontal="center" vertical="top" wrapText="1"/>
    </xf>
    <xf numFmtId="10" fontId="18" fillId="2" borderId="48" xfId="0" applyNumberFormat="1" applyFont="1" applyFill="1" applyBorder="1" applyAlignment="1">
      <alignment vertical="top" wrapText="1"/>
    </xf>
    <xf numFmtId="10" fontId="20" fillId="2" borderId="48" xfId="2" applyNumberFormat="1" applyFont="1" applyFill="1" applyBorder="1" applyAlignment="1">
      <alignment vertical="top" wrapText="1"/>
    </xf>
    <xf numFmtId="10" fontId="20" fillId="2" borderId="48" xfId="0" applyNumberFormat="1" applyFont="1" applyFill="1" applyBorder="1" applyAlignment="1">
      <alignment vertical="top" wrapText="1"/>
    </xf>
    <xf numFmtId="10" fontId="20" fillId="2" borderId="49" xfId="0" applyNumberFormat="1" applyFont="1" applyFill="1" applyBorder="1" applyAlignment="1">
      <alignment vertical="top" wrapText="1"/>
    </xf>
    <xf numFmtId="49" fontId="18" fillId="2" borderId="51" xfId="0" applyNumberFormat="1" applyFont="1" applyFill="1" applyBorder="1" applyAlignment="1">
      <alignment horizontal="center" vertical="top" wrapText="1"/>
    </xf>
    <xf numFmtId="4" fontId="18" fillId="2" borderId="51" xfId="0" applyNumberFormat="1" applyFont="1" applyFill="1" applyBorder="1" applyAlignment="1">
      <alignment vertical="top" wrapText="1"/>
    </xf>
    <xf numFmtId="4" fontId="18" fillId="2" borderId="52" xfId="0" applyNumberFormat="1" applyFont="1" applyFill="1" applyBorder="1" applyAlignment="1">
      <alignment vertical="top" wrapText="1"/>
    </xf>
    <xf numFmtId="49" fontId="21" fillId="2" borderId="54" xfId="0" applyNumberFormat="1" applyFont="1" applyFill="1" applyBorder="1" applyAlignment="1">
      <alignment horizontal="center" vertical="top" wrapText="1"/>
    </xf>
    <xf numFmtId="10" fontId="21" fillId="2" borderId="54" xfId="0" applyNumberFormat="1" applyFont="1" applyFill="1" applyBorder="1" applyAlignment="1">
      <alignment vertical="top" wrapText="1"/>
    </xf>
    <xf numFmtId="10" fontId="21" fillId="2" borderId="55" xfId="0" applyNumberFormat="1" applyFont="1" applyFill="1" applyBorder="1" applyAlignment="1">
      <alignment vertical="top" wrapText="1"/>
    </xf>
    <xf numFmtId="49" fontId="21" fillId="2" borderId="56" xfId="0" applyNumberFormat="1" applyFont="1" applyFill="1" applyBorder="1" applyAlignment="1">
      <alignment horizontal="center" vertical="top" wrapText="1"/>
    </xf>
    <xf numFmtId="165" fontId="21" fillId="2" borderId="56" xfId="0" applyNumberFormat="1" applyFont="1" applyFill="1" applyBorder="1" applyAlignment="1">
      <alignment vertical="top" wrapText="1"/>
    </xf>
    <xf numFmtId="165" fontId="21" fillId="2" borderId="57" xfId="0" applyNumberFormat="1" applyFont="1" applyFill="1" applyBorder="1" applyAlignment="1">
      <alignment vertical="top"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3" fillId="2" borderId="27" xfId="0" applyFont="1" applyFill="1" applyBorder="1" applyAlignment="1">
      <alignment wrapText="1"/>
    </xf>
    <xf numFmtId="0" fontId="3" fillId="2" borderId="28" xfId="0" applyFont="1" applyFill="1" applyBorder="1" applyAlignment="1">
      <alignment wrapText="1"/>
    </xf>
    <xf numFmtId="0" fontId="0" fillId="2" borderId="28" xfId="0" applyFill="1" applyBorder="1"/>
    <xf numFmtId="0" fontId="0" fillId="2" borderId="29" xfId="0" applyFill="1" applyBorder="1"/>
    <xf numFmtId="0" fontId="3" fillId="2" borderId="58" xfId="0" applyFont="1" applyFill="1" applyBorder="1" applyAlignment="1">
      <alignment wrapText="1"/>
    </xf>
    <xf numFmtId="0" fontId="0" fillId="0" borderId="35" xfId="0" applyBorder="1" applyAlignment="1">
      <alignment vertical="center"/>
    </xf>
    <xf numFmtId="0" fontId="3" fillId="2" borderId="35" xfId="0" applyFont="1" applyFill="1" applyBorder="1" applyAlignment="1">
      <alignment wrapText="1"/>
    </xf>
    <xf numFmtId="0" fontId="20" fillId="2" borderId="59" xfId="0" applyFont="1" applyFill="1" applyBorder="1"/>
    <xf numFmtId="0" fontId="3" fillId="2" borderId="58" xfId="0" applyFont="1" applyFill="1" applyBorder="1"/>
    <xf numFmtId="0" fontId="0" fillId="2" borderId="59" xfId="0" applyFill="1" applyBorder="1"/>
    <xf numFmtId="0" fontId="19" fillId="2" borderId="58" xfId="0" applyFont="1" applyFill="1" applyBorder="1"/>
    <xf numFmtId="0" fontId="22" fillId="2" borderId="58" xfId="0" applyFont="1" applyFill="1" applyBorder="1"/>
    <xf numFmtId="0" fontId="20" fillId="2" borderId="58" xfId="0" applyFont="1" applyFill="1" applyBorder="1"/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7" fillId="3" borderId="9" xfId="0" applyNumberFormat="1" applyFont="1" applyFill="1" applyBorder="1" applyAlignment="1">
      <alignment horizontal="center" vertical="center" wrapText="1"/>
    </xf>
    <xf numFmtId="4" fontId="7" fillId="3" borderId="10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49" fontId="4" fillId="3" borderId="9" xfId="0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 vertical="center" wrapText="1"/>
    </xf>
    <xf numFmtId="4" fontId="11" fillId="3" borderId="9" xfId="0" applyNumberFormat="1" applyFont="1" applyFill="1" applyBorder="1" applyAlignment="1">
      <alignment horizontal="center" vertical="center" wrapText="1"/>
    </xf>
    <xf numFmtId="2" fontId="4" fillId="3" borderId="9" xfId="2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9" fontId="4" fillId="4" borderId="9" xfId="0" applyNumberFormat="1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left" vertical="center" wrapText="1"/>
    </xf>
    <xf numFmtId="2" fontId="4" fillId="4" borderId="9" xfId="2" applyNumberFormat="1" applyFont="1" applyFill="1" applyBorder="1" applyAlignment="1">
      <alignment horizontal="center" vertical="center" wrapText="1"/>
    </xf>
    <xf numFmtId="4" fontId="11" fillId="4" borderId="9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23" fillId="4" borderId="10" xfId="0" applyNumberFormat="1" applyFont="1" applyFill="1" applyBorder="1" applyAlignment="1">
      <alignment horizontal="center" vertical="center" wrapText="1"/>
    </xf>
    <xf numFmtId="4" fontId="23" fillId="4" borderId="9" xfId="0" applyNumberFormat="1" applyFont="1" applyFill="1" applyBorder="1" applyAlignment="1">
      <alignment horizontal="center" vertical="center" wrapText="1"/>
    </xf>
    <xf numFmtId="4" fontId="4" fillId="3" borderId="9" xfId="0" applyNumberFormat="1" applyFont="1" applyFill="1" applyBorder="1" applyAlignment="1">
      <alignment horizontal="center" vertical="center" wrapText="1"/>
    </xf>
    <xf numFmtId="0" fontId="24" fillId="0" borderId="0" xfId="0" applyFont="1"/>
    <xf numFmtId="0" fontId="0" fillId="0" borderId="0" xfId="5" applyFont="1"/>
    <xf numFmtId="0" fontId="3" fillId="0" borderId="0" xfId="5" applyFont="1" applyAlignment="1">
      <alignment horizontal="center"/>
    </xf>
    <xf numFmtId="0" fontId="19" fillId="0" borderId="0" xfId="5"/>
    <xf numFmtId="0" fontId="17" fillId="0" borderId="0" xfId="5" applyFont="1" applyAlignment="1">
      <alignment horizontal="center"/>
    </xf>
    <xf numFmtId="0" fontId="3" fillId="0" borderId="62" xfId="5" applyFont="1" applyBorder="1" applyAlignment="1">
      <alignment horizontal="center"/>
    </xf>
    <xf numFmtId="10" fontId="26" fillId="0" borderId="62" xfId="5" applyNumberFormat="1" applyFont="1" applyBorder="1" applyAlignment="1">
      <alignment horizontal="center"/>
    </xf>
    <xf numFmtId="0" fontId="3" fillId="0" borderId="0" xfId="5" applyFont="1"/>
    <xf numFmtId="0" fontId="3" fillId="0" borderId="62" xfId="5" applyFont="1" applyBorder="1" applyAlignment="1">
      <alignment horizontal="center" vertical="center" wrapText="1"/>
    </xf>
    <xf numFmtId="1" fontId="28" fillId="0" borderId="0" xfId="5" applyNumberFormat="1" applyFont="1" applyAlignment="1">
      <alignment horizontal="center" vertical="center"/>
    </xf>
    <xf numFmtId="0" fontId="20" fillId="0" borderId="0" xfId="5" applyFont="1" applyAlignment="1">
      <alignment horizontal="left"/>
    </xf>
    <xf numFmtId="0" fontId="30" fillId="0" borderId="62" xfId="5" applyFont="1" applyBorder="1" applyAlignment="1">
      <alignment horizontal="center" vertical="center"/>
    </xf>
    <xf numFmtId="10" fontId="30" fillId="5" borderId="62" xfId="5" applyNumberFormat="1" applyFont="1" applyFill="1" applyBorder="1" applyAlignment="1" applyProtection="1">
      <alignment horizontal="center" vertical="center"/>
      <protection locked="0"/>
    </xf>
    <xf numFmtId="10" fontId="30" fillId="0" borderId="62" xfId="5" applyNumberFormat="1" applyFont="1" applyBorder="1" applyAlignment="1">
      <alignment horizontal="center" vertical="center"/>
    </xf>
    <xf numFmtId="10" fontId="30" fillId="0" borderId="62" xfId="5" applyNumberFormat="1" applyFont="1" applyBorder="1" applyAlignment="1">
      <alignment horizontal="center" vertical="center" wrapText="1"/>
    </xf>
    <xf numFmtId="0" fontId="30" fillId="0" borderId="62" xfId="5" applyFont="1" applyBorder="1" applyAlignment="1">
      <alignment horizontal="center" vertical="center" wrapText="1"/>
    </xf>
    <xf numFmtId="0" fontId="30" fillId="7" borderId="62" xfId="5" applyFont="1" applyFill="1" applyBorder="1" applyAlignment="1">
      <alignment horizontal="center" vertical="center" wrapText="1"/>
    </xf>
    <xf numFmtId="10" fontId="29" fillId="7" borderId="62" xfId="5" applyNumberFormat="1" applyFont="1" applyFill="1" applyBorder="1" applyAlignment="1">
      <alignment horizontal="center" vertical="center"/>
    </xf>
    <xf numFmtId="0" fontId="31" fillId="0" borderId="0" xfId="5" applyFont="1" applyAlignment="1">
      <alignment horizontal="right" vertical="center"/>
    </xf>
    <xf numFmtId="0" fontId="0" fillId="0" borderId="0" xfId="5" applyFont="1" applyAlignment="1">
      <alignment horizontal="center" vertical="top"/>
    </xf>
    <xf numFmtId="0" fontId="33" fillId="0" borderId="0" xfId="5" applyFont="1" applyAlignment="1">
      <alignment horizontal="right" vertical="center"/>
    </xf>
    <xf numFmtId="0" fontId="33" fillId="0" borderId="0" xfId="5" applyFont="1" applyAlignment="1">
      <alignment horizontal="left" vertical="center"/>
    </xf>
    <xf numFmtId="0" fontId="33" fillId="0" borderId="0" xfId="5" applyFont="1" applyAlignment="1">
      <alignment horizontal="center" vertical="top"/>
    </xf>
    <xf numFmtId="0" fontId="35" fillId="0" borderId="0" xfId="5" applyFont="1" applyAlignment="1">
      <alignment horizontal="center" vertical="top"/>
    </xf>
    <xf numFmtId="169" fontId="0" fillId="0" borderId="0" xfId="5" applyNumberFormat="1" applyFont="1"/>
    <xf numFmtId="0" fontId="3" fillId="0" borderId="65" xfId="5" applyFont="1" applyBorder="1" applyAlignment="1">
      <alignment horizontal="left"/>
    </xf>
    <xf numFmtId="0" fontId="0" fillId="0" borderId="65" xfId="5" applyFont="1" applyBorder="1"/>
    <xf numFmtId="0" fontId="30" fillId="0" borderId="0" xfId="5" applyFont="1"/>
    <xf numFmtId="0" fontId="3" fillId="0" borderId="0" xfId="6" applyFont="1" applyAlignment="1">
      <alignment horizontal="left" vertical="top"/>
    </xf>
    <xf numFmtId="0" fontId="0" fillId="0" borderId="0" xfId="5" applyFont="1" applyAlignment="1">
      <alignment vertical="top"/>
    </xf>
    <xf numFmtId="167" fontId="0" fillId="0" borderId="0" xfId="5" applyNumberFormat="1" applyFont="1"/>
    <xf numFmtId="167" fontId="0" fillId="0" borderId="0" xfId="5" applyNumberFormat="1" applyFont="1" applyAlignment="1">
      <alignment vertical="top"/>
    </xf>
    <xf numFmtId="0" fontId="3" fillId="2" borderId="23" xfId="0" applyFont="1" applyFill="1" applyBorder="1" applyAlignment="1">
      <alignment horizontal="left" vertical="center"/>
    </xf>
    <xf numFmtId="0" fontId="3" fillId="2" borderId="0" xfId="0" applyFont="1" applyFill="1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0" fontId="2" fillId="0" borderId="0" xfId="0" applyFont="1" applyAlignment="1">
      <alignment horizontal="center" vertical="center"/>
    </xf>
    <xf numFmtId="0" fontId="19" fillId="2" borderId="0" xfId="0" applyFont="1" applyFill="1"/>
    <xf numFmtId="0" fontId="22" fillId="2" borderId="0" xfId="0" applyFont="1" applyFill="1" applyAlignment="1">
      <alignment wrapText="1"/>
    </xf>
    <xf numFmtId="0" fontId="3" fillId="2" borderId="0" xfId="0" applyFont="1" applyFill="1" applyAlignment="1">
      <alignment horizontal="right"/>
    </xf>
    <xf numFmtId="0" fontId="20" fillId="2" borderId="0" xfId="0" applyFont="1" applyFill="1" applyAlignment="1">
      <alignment wrapText="1"/>
    </xf>
    <xf numFmtId="0" fontId="0" fillId="2" borderId="36" xfId="0" applyFill="1" applyBorder="1"/>
    <xf numFmtId="0" fontId="0" fillId="2" borderId="33" xfId="0" applyFill="1" applyBorder="1"/>
    <xf numFmtId="0" fontId="0" fillId="2" borderId="33" xfId="0" applyFill="1" applyBorder="1" applyAlignment="1">
      <alignment wrapText="1"/>
    </xf>
    <xf numFmtId="0" fontId="0" fillId="2" borderId="66" xfId="0" applyFill="1" applyBorder="1"/>
    <xf numFmtId="0" fontId="0" fillId="2" borderId="58" xfId="0" applyFill="1" applyBorder="1"/>
    <xf numFmtId="0" fontId="0" fillId="0" borderId="0" xfId="0" applyAlignment="1">
      <alignment vertical="center"/>
    </xf>
    <xf numFmtId="0" fontId="4" fillId="0" borderId="34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14" xfId="0" applyFont="1" applyBorder="1" applyAlignment="1">
      <alignment horizontal="right" vertical="center" wrapText="1"/>
    </xf>
    <xf numFmtId="0" fontId="13" fillId="0" borderId="25" xfId="0" applyFont="1" applyBorder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9" fillId="0" borderId="26" xfId="0" applyFont="1" applyBorder="1" applyAlignment="1">
      <alignment horizontal="left" vertical="top"/>
    </xf>
    <xf numFmtId="0" fontId="24" fillId="0" borderId="20" xfId="0" applyFont="1" applyBorder="1" applyAlignment="1">
      <alignment horizontal="left" vertical="center"/>
    </xf>
    <xf numFmtId="0" fontId="24" fillId="0" borderId="4" xfId="0" applyFont="1" applyBorder="1" applyAlignment="1">
      <alignment horizontal="left" vertical="center"/>
    </xf>
    <xf numFmtId="0" fontId="13" fillId="0" borderId="2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3" fillId="0" borderId="36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4" fillId="0" borderId="5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59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66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top"/>
    </xf>
    <xf numFmtId="0" fontId="9" fillId="0" borderId="23" xfId="0" applyFont="1" applyBorder="1" applyAlignment="1">
      <alignment horizontal="left" vertical="top"/>
    </xf>
    <xf numFmtId="0" fontId="9" fillId="0" borderId="24" xfId="0" applyFont="1" applyBorder="1" applyAlignment="1">
      <alignment horizontal="left" vertical="top"/>
    </xf>
    <xf numFmtId="0" fontId="9" fillId="0" borderId="31" xfId="0" applyFont="1" applyBorder="1" applyAlignment="1">
      <alignment horizontal="left" vertical="center"/>
    </xf>
    <xf numFmtId="0" fontId="9" fillId="0" borderId="60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left" vertical="center"/>
    </xf>
    <xf numFmtId="0" fontId="9" fillId="0" borderId="32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4" fontId="6" fillId="0" borderId="39" xfId="0" applyNumberFormat="1" applyFont="1" applyBorder="1" applyAlignment="1">
      <alignment horizontal="right" vertical="center" wrapText="1"/>
    </xf>
    <xf numFmtId="4" fontId="6" fillId="0" borderId="37" xfId="0" applyNumberFormat="1" applyFont="1" applyBorder="1" applyAlignment="1">
      <alignment horizontal="right" vertical="center" wrapText="1"/>
    </xf>
    <xf numFmtId="4" fontId="6" fillId="0" borderId="38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50" xfId="0" applyFill="1" applyBorder="1" applyAlignment="1">
      <alignment vertical="top" wrapText="1"/>
    </xf>
    <xf numFmtId="0" fontId="0" fillId="2" borderId="51" xfId="0" applyFill="1" applyBorder="1" applyAlignment="1">
      <alignment vertical="top" wrapText="1"/>
    </xf>
    <xf numFmtId="0" fontId="3" fillId="2" borderId="43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/>
    </xf>
    <xf numFmtId="0" fontId="3" fillId="2" borderId="44" xfId="0" applyFont="1" applyFill="1" applyBorder="1" applyAlignment="1">
      <alignment horizontal="left" vertical="center"/>
    </xf>
    <xf numFmtId="0" fontId="3" fillId="2" borderId="45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0" fillId="2" borderId="47" xfId="0" applyFill="1" applyBorder="1" applyAlignment="1">
      <alignment vertical="top" wrapText="1"/>
    </xf>
    <xf numFmtId="0" fontId="0" fillId="2" borderId="48" xfId="0" applyFill="1" applyBorder="1" applyAlignment="1">
      <alignment vertical="top" wrapText="1"/>
    </xf>
    <xf numFmtId="0" fontId="3" fillId="2" borderId="4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44" xfId="0" applyFont="1" applyFill="1" applyBorder="1" applyAlignment="1">
      <alignment horizontal="left" vertical="center" wrapText="1"/>
    </xf>
    <xf numFmtId="0" fontId="16" fillId="2" borderId="27" xfId="0" applyFont="1" applyFill="1" applyBorder="1" applyAlignment="1">
      <alignment horizontal="center"/>
    </xf>
    <xf numFmtId="0" fontId="16" fillId="2" borderId="28" xfId="0" applyFont="1" applyFill="1" applyBorder="1" applyAlignment="1">
      <alignment horizontal="center"/>
    </xf>
    <xf numFmtId="0" fontId="16" fillId="2" borderId="29" xfId="0" applyFont="1" applyFill="1" applyBorder="1" applyAlignment="1">
      <alignment horizontal="center"/>
    </xf>
    <xf numFmtId="0" fontId="17" fillId="2" borderId="58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17" fillId="2" borderId="59" xfId="0" applyFont="1" applyFill="1" applyBorder="1" applyAlignment="1">
      <alignment horizontal="center"/>
    </xf>
    <xf numFmtId="0" fontId="3" fillId="2" borderId="40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left" vertical="center"/>
    </xf>
    <xf numFmtId="0" fontId="13" fillId="0" borderId="25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left" vertical="center"/>
    </xf>
    <xf numFmtId="0" fontId="0" fillId="0" borderId="65" xfId="5" applyFont="1" applyBorder="1" applyAlignment="1">
      <alignment horizontal="left" vertical="center"/>
    </xf>
    <xf numFmtId="0" fontId="20" fillId="0" borderId="62" xfId="5" applyFont="1" applyBorder="1" applyAlignment="1">
      <alignment horizontal="left" vertical="center" wrapText="1"/>
    </xf>
    <xf numFmtId="49" fontId="0" fillId="5" borderId="62" xfId="5" applyNumberFormat="1" applyFont="1" applyFill="1" applyBorder="1" applyAlignment="1" applyProtection="1">
      <alignment horizontal="left" vertical="top" wrapText="1"/>
      <protection locked="0"/>
    </xf>
    <xf numFmtId="167" fontId="0" fillId="0" borderId="64" xfId="5" applyNumberFormat="1" applyFont="1" applyBorder="1" applyAlignment="1">
      <alignment horizontal="left"/>
    </xf>
    <xf numFmtId="168" fontId="0" fillId="0" borderId="64" xfId="5" applyNumberFormat="1" applyFont="1" applyBorder="1" applyAlignment="1">
      <alignment horizontal="left"/>
    </xf>
    <xf numFmtId="0" fontId="3" fillId="0" borderId="0" xfId="5" applyFont="1" applyAlignment="1">
      <alignment horizontal="left" vertical="center"/>
    </xf>
    <xf numFmtId="0" fontId="29" fillId="0" borderId="0" xfId="5" applyFont="1" applyAlignment="1">
      <alignment horizontal="left" vertical="center"/>
    </xf>
    <xf numFmtId="0" fontId="0" fillId="0" borderId="0" xfId="5" applyFont="1" applyAlignment="1">
      <alignment horizontal="center" vertical="center"/>
    </xf>
    <xf numFmtId="0" fontId="33" fillId="0" borderId="0" xfId="5" applyFont="1" applyAlignment="1">
      <alignment horizontal="right" vertical="center"/>
    </xf>
    <xf numFmtId="0" fontId="34" fillId="0" borderId="0" xfId="5" applyFont="1" applyAlignment="1">
      <alignment horizontal="center"/>
    </xf>
    <xf numFmtId="0" fontId="33" fillId="0" borderId="0" xfId="5" applyFont="1" applyAlignment="1">
      <alignment horizontal="left" vertical="center"/>
    </xf>
    <xf numFmtId="0" fontId="33" fillId="0" borderId="0" xfId="5" applyFont="1" applyAlignment="1">
      <alignment horizontal="center" vertical="top"/>
    </xf>
    <xf numFmtId="0" fontId="0" fillId="0" borderId="62" xfId="5" applyFont="1" applyBorder="1" applyAlignment="1">
      <alignment horizontal="center" vertical="center" wrapText="1"/>
    </xf>
    <xf numFmtId="4" fontId="29" fillId="0" borderId="62" xfId="5" applyNumberFormat="1" applyFont="1" applyBorder="1" applyAlignment="1">
      <alignment horizontal="center" vertical="center"/>
    </xf>
    <xf numFmtId="4" fontId="29" fillId="0" borderId="62" xfId="5" applyNumberFormat="1" applyFont="1" applyBorder="1" applyAlignment="1">
      <alignment horizontal="center" vertical="center" wrapText="1"/>
    </xf>
    <xf numFmtId="0" fontId="30" fillId="7" borderId="62" xfId="5" applyFont="1" applyFill="1" applyBorder="1" applyAlignment="1">
      <alignment horizontal="center" vertical="center" wrapText="1"/>
    </xf>
    <xf numFmtId="0" fontId="32" fillId="0" borderId="0" xfId="5" applyFont="1" applyAlignment="1">
      <alignment horizontal="left" vertical="center" indent="1"/>
    </xf>
    <xf numFmtId="0" fontId="3" fillId="0" borderId="62" xfId="5" applyFont="1" applyBorder="1" applyAlignment="1">
      <alignment horizontal="center" vertical="center"/>
    </xf>
    <xf numFmtId="0" fontId="17" fillId="0" borderId="62" xfId="5" applyFont="1" applyBorder="1" applyAlignment="1">
      <alignment horizontal="center"/>
    </xf>
    <xf numFmtId="0" fontId="3" fillId="0" borderId="61" xfId="6" applyFont="1" applyBorder="1" applyAlignment="1">
      <alignment horizontal="left" vertical="top"/>
    </xf>
    <xf numFmtId="166" fontId="20" fillId="6" borderId="63" xfId="7" applyFont="1" applyFill="1" applyBorder="1" applyAlignment="1" applyProtection="1">
      <alignment horizontal="left"/>
      <protection locked="0"/>
    </xf>
    <xf numFmtId="0" fontId="29" fillId="0" borderId="62" xfId="5" applyFont="1" applyBorder="1" applyAlignment="1">
      <alignment horizontal="center" vertical="center"/>
    </xf>
    <xf numFmtId="0" fontId="27" fillId="0" borderId="0" xfId="5" applyFont="1" applyAlignment="1">
      <alignment horizontal="center" textRotation="90"/>
    </xf>
    <xf numFmtId="0" fontId="20" fillId="0" borderId="63" xfId="7" applyNumberFormat="1" applyFont="1" applyFill="1" applyBorder="1" applyAlignment="1" applyProtection="1">
      <alignment horizontal="left" wrapText="1"/>
    </xf>
    <xf numFmtId="0" fontId="20" fillId="0" borderId="62" xfId="5" applyFont="1" applyBorder="1" applyAlignment="1">
      <alignment horizontal="left" wrapText="1"/>
    </xf>
    <xf numFmtId="10" fontId="20" fillId="5" borderId="62" xfId="5" applyNumberFormat="1" applyFont="1" applyFill="1" applyBorder="1" applyAlignment="1" applyProtection="1">
      <alignment horizontal="center"/>
      <protection locked="0"/>
    </xf>
    <xf numFmtId="0" fontId="20" fillId="0" borderId="62" xfId="5" applyFont="1" applyBorder="1" applyAlignment="1">
      <alignment horizontal="left"/>
    </xf>
    <xf numFmtId="0" fontId="19" fillId="0" borderId="61" xfId="5" applyBorder="1" applyAlignment="1">
      <alignment horizontal="center"/>
    </xf>
    <xf numFmtId="0" fontId="3" fillId="0" borderId="63" xfId="5" applyFont="1" applyBorder="1" applyAlignment="1">
      <alignment horizontal="center"/>
    </xf>
    <xf numFmtId="0" fontId="0" fillId="0" borderId="63" xfId="5" applyFont="1" applyBorder="1" applyAlignment="1">
      <alignment horizontal="left" vertical="top" wrapText="1"/>
    </xf>
  </cellXfs>
  <cellStyles count="8">
    <cellStyle name="Moeda_Composicao BDI v2.1" xfId="7" xr:uid="{E4ABFA00-125E-4CA4-B94C-E898242D723A}"/>
    <cellStyle name="Normal" xfId="0" builtinId="0"/>
    <cellStyle name="Normal 2" xfId="5" xr:uid="{CD79EF98-6846-43EB-97DE-1EA3A4FAD8CA}"/>
    <cellStyle name="Normal_FICHA DE VERIFICAÇÃO PRELIMINAR - Plano R" xfId="6" xr:uid="{D938CB3E-8985-414F-9919-B24BC2839D07}"/>
    <cellStyle name="Porcentagem" xfId="1" builtinId="5"/>
    <cellStyle name="Vírgula" xfId="2" builtinId="3"/>
    <cellStyle name="Vírgula 2" xfId="4" xr:uid="{CD37DCF7-C07E-4C7A-9100-AE08734BC5AF}"/>
    <cellStyle name="Vírgula 3" xfId="3" xr:uid="{E3D2130E-B0E8-4C12-A730-3FFB75F503CF}"/>
  </cellStyles>
  <dxfs count="4"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</font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</dxfs>
  <tableStyles count="0" defaultTableStyle="TableStyleMedium9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0</xdr:row>
      <xdr:rowOff>352425</xdr:rowOff>
    </xdr:from>
    <xdr:to>
      <xdr:col>15</xdr:col>
      <xdr:colOff>123825</xdr:colOff>
      <xdr:row>2</xdr:row>
      <xdr:rowOff>19050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715500" y="323850"/>
          <a:ext cx="37147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11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26</xdr:row>
      <xdr:rowOff>114300</xdr:rowOff>
    </xdr:from>
    <xdr:to>
      <xdr:col>7</xdr:col>
      <xdr:colOff>0</xdr:colOff>
      <xdr:row>27</xdr:row>
      <xdr:rowOff>161925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47625" y="11144250"/>
          <a:ext cx="8115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0</xdr:row>
      <xdr:rowOff>352425</xdr:rowOff>
    </xdr:from>
    <xdr:to>
      <xdr:col>16</xdr:col>
      <xdr:colOff>123825</xdr:colOff>
      <xdr:row>2</xdr:row>
      <xdr:rowOff>19050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9995535" y="321945"/>
          <a:ext cx="3806190" cy="215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11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52</xdr:row>
      <xdr:rowOff>114300</xdr:rowOff>
    </xdr:from>
    <xdr:to>
      <xdr:col>8</xdr:col>
      <xdr:colOff>0</xdr:colOff>
      <xdr:row>53</xdr:row>
      <xdr:rowOff>161925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47625" y="10828020"/>
          <a:ext cx="83572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0</xdr:row>
      <xdr:rowOff>352425</xdr:rowOff>
    </xdr:from>
    <xdr:to>
      <xdr:col>16</xdr:col>
      <xdr:colOff>123825</xdr:colOff>
      <xdr:row>2</xdr:row>
      <xdr:rowOff>19050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D57C79E5-2352-4868-A32C-0A5022C1352C}"/>
            </a:ext>
          </a:extLst>
        </xdr:cNvPr>
        <xdr:cNvSpPr txBox="1">
          <a:spLocks noChangeArrowheads="1"/>
        </xdr:cNvSpPr>
      </xdr:nvSpPr>
      <xdr:spPr bwMode="auto">
        <a:xfrm>
          <a:off x="10506075" y="323850"/>
          <a:ext cx="37147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11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36</xdr:row>
      <xdr:rowOff>114300</xdr:rowOff>
    </xdr:from>
    <xdr:to>
      <xdr:col>8</xdr:col>
      <xdr:colOff>0</xdr:colOff>
      <xdr:row>37</xdr:row>
      <xdr:rowOff>161925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72E43616-A42F-4F33-A6B1-128BB91A1263}"/>
            </a:ext>
          </a:extLst>
        </xdr:cNvPr>
        <xdr:cNvSpPr txBox="1">
          <a:spLocks noChangeArrowheads="1"/>
        </xdr:cNvSpPr>
      </xdr:nvSpPr>
      <xdr:spPr bwMode="auto">
        <a:xfrm>
          <a:off x="47625" y="13363575"/>
          <a:ext cx="8905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2" name="Logo1">
          <a:extLst>
            <a:ext uri="{FF2B5EF4-FFF2-40B4-BE49-F238E27FC236}">
              <a16:creationId xmlns:a16="http://schemas.microsoft.com/office/drawing/2014/main" id="{FAC266C3-7CBA-4D56-A30B-B78338B00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2505" y="15240"/>
          <a:ext cx="1802130" cy="38481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CDE7B68-0AB0-4EF8-BAB3-E90BEDC72DF7}"/>
            </a:ext>
          </a:extLst>
        </xdr:cNvPr>
        <xdr:cNvSpPr>
          <a:spLocks noChangeArrowheads="1"/>
        </xdr:cNvSpPr>
      </xdr:nvSpPr>
      <xdr:spPr bwMode="auto">
        <a:xfrm>
          <a:off x="287020" y="230928"/>
          <a:ext cx="566209" cy="301502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4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35C6506-4E4A-48E6-915F-DEF33AE6FB08}"/>
            </a:ext>
          </a:extLst>
        </xdr:cNvPr>
        <xdr:cNvSpPr>
          <a:spLocks noChangeArrowheads="1"/>
        </xdr:cNvSpPr>
      </xdr:nvSpPr>
      <xdr:spPr bwMode="auto">
        <a:xfrm>
          <a:off x="287019" y="581025"/>
          <a:ext cx="566209" cy="30903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0</xdr:row>
      <xdr:rowOff>352425</xdr:rowOff>
    </xdr:from>
    <xdr:to>
      <xdr:col>16</xdr:col>
      <xdr:colOff>123825</xdr:colOff>
      <xdr:row>2</xdr:row>
      <xdr:rowOff>19050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FDE34BBC-8F2B-4E5C-9845-0D9CEBEF26DF}"/>
            </a:ext>
          </a:extLst>
        </xdr:cNvPr>
        <xdr:cNvSpPr txBox="1">
          <a:spLocks noChangeArrowheads="1"/>
        </xdr:cNvSpPr>
      </xdr:nvSpPr>
      <xdr:spPr bwMode="auto">
        <a:xfrm>
          <a:off x="10506075" y="323850"/>
          <a:ext cx="37147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11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33</xdr:row>
      <xdr:rowOff>114300</xdr:rowOff>
    </xdr:from>
    <xdr:to>
      <xdr:col>8</xdr:col>
      <xdr:colOff>0</xdr:colOff>
      <xdr:row>34</xdr:row>
      <xdr:rowOff>161925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F5D6F731-A5E6-4560-BB5C-481BBBA800F5}"/>
            </a:ext>
          </a:extLst>
        </xdr:cNvPr>
        <xdr:cNvSpPr txBox="1">
          <a:spLocks noChangeArrowheads="1"/>
        </xdr:cNvSpPr>
      </xdr:nvSpPr>
      <xdr:spPr bwMode="auto">
        <a:xfrm>
          <a:off x="47625" y="7086600"/>
          <a:ext cx="8905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ELLVO~1\AppData\Local\Temp\Rar$DIa1324.180\PM%203.06.xlsm" TargetMode="External"/><Relationship Id="rId1" Type="http://schemas.openxmlformats.org/officeDocument/2006/relationships/externalLinkPath" Target="/Users/DELLVO~1/AppData/Local/Temp/Rar$DIa1324.180/PM%203.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1">
          <cell r="J1" t="str">
            <v>PM</v>
          </cell>
        </row>
        <row r="2">
          <cell r="J2" t="str">
            <v>v3.0.6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>
        <row r="2">
          <cell r="E2"/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(SELECIONAR)</v>
          </cell>
          <cell r="J4" t="str">
            <v>Equipamentos comunitários</v>
          </cell>
        </row>
        <row r="5">
          <cell r="F5"/>
          <cell r="J5" t="str">
            <v>Pavimentação</v>
          </cell>
        </row>
        <row r="6">
          <cell r="F6"/>
          <cell r="J6" t="str">
            <v xml:space="preserve">Drenagem </v>
          </cell>
        </row>
        <row r="7">
          <cell r="F7"/>
          <cell r="J7" t="str">
            <v>Abastecimento de água</v>
          </cell>
        </row>
        <row r="8">
          <cell r="F8"/>
          <cell r="J8" t="str">
            <v>Esgotamento sanitário</v>
          </cell>
        </row>
        <row r="9">
          <cell r="F9"/>
          <cell r="J9" t="str">
            <v>Energia elétrica e iluminação pública</v>
          </cell>
        </row>
        <row r="10">
          <cell r="F10"/>
          <cell r="J10" t="str">
            <v>Coleta e tratamento de resíduos sólidos</v>
          </cell>
        </row>
        <row r="11">
          <cell r="F11"/>
          <cell r="J11" t="str">
            <v xml:space="preserve">Contenção e estabilização de encostas </v>
          </cell>
        </row>
        <row r="12">
          <cell r="F12"/>
          <cell r="J12" t="str">
            <v>Regularização fundiária</v>
          </cell>
        </row>
        <row r="13">
          <cell r="F13"/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/>
          <cell r="J16" t="str">
            <v>Instrumentos e ações em planejamento e gestão pública</v>
          </cell>
        </row>
        <row r="17">
          <cell r="F17"/>
          <cell r="J17" t="str">
            <v>Ações complementares às obras</v>
          </cell>
        </row>
        <row r="18">
          <cell r="F18" t="str">
            <v>(SELECIONAR)</v>
          </cell>
          <cell r="J18" t="str">
            <v>Gerenciamento</v>
          </cell>
        </row>
        <row r="19">
          <cell r="J19" t="str">
            <v>Trabalho social</v>
          </cell>
        </row>
        <row r="20">
          <cell r="J20"/>
        </row>
        <row r="21">
          <cell r="J21"/>
        </row>
        <row r="22">
          <cell r="F22"/>
        </row>
        <row r="23">
          <cell r="F23"/>
        </row>
        <row r="24">
          <cell r="F24"/>
        </row>
        <row r="25">
          <cell r="F25">
            <v>45294</v>
          </cell>
        </row>
        <row r="31">
          <cell r="F31" t="str">
            <v>Tradicional</v>
          </cell>
        </row>
        <row r="37">
          <cell r="F37"/>
        </row>
        <row r="38">
          <cell r="F38"/>
        </row>
        <row r="39">
          <cell r="F39"/>
        </row>
        <row r="47">
          <cell r="F47"/>
        </row>
        <row r="51">
          <cell r="F51"/>
        </row>
        <row r="52">
          <cell r="F52"/>
        </row>
        <row r="53">
          <cell r="F53"/>
        </row>
        <row r="54">
          <cell r="F54"/>
        </row>
      </sheetData>
      <sheetData sheetId="2"/>
      <sheetData sheetId="3"/>
      <sheetData sheetId="4">
        <row r="8">
          <cell r="F8" t="str">
            <v>'[Referência 01-1900.xlsm]Banco'!$a5:$a$65536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P15"/>
          <cell r="Q15"/>
          <cell r="R15"/>
          <cell r="S15"/>
          <cell r="T15"/>
          <cell r="U15"/>
          <cell r="V15"/>
          <cell r="X15">
            <v>0</v>
          </cell>
          <cell r="Y15"/>
          <cell r="Z15" t="str">
            <v/>
          </cell>
          <cell r="AA15">
            <v>0</v>
          </cell>
          <cell r="AB15">
            <v>0</v>
          </cell>
          <cell r="AD15"/>
          <cell r="AH15"/>
          <cell r="AJ15"/>
          <cell r="AL15"/>
        </row>
        <row r="16">
          <cell r="X16">
            <v>0</v>
          </cell>
          <cell r="Z16" t="str">
            <v/>
          </cell>
          <cell r="AA16">
            <v>0</v>
          </cell>
          <cell r="AB16">
            <v>0</v>
          </cell>
        </row>
        <row r="17">
          <cell r="X17">
            <v>0</v>
          </cell>
          <cell r="Z17" t="str">
            <v/>
          </cell>
          <cell r="AA17">
            <v>0</v>
          </cell>
          <cell r="AB17">
            <v>0</v>
          </cell>
        </row>
        <row r="18">
          <cell r="X18">
            <v>0</v>
          </cell>
          <cell r="Z18" t="str">
            <v/>
          </cell>
          <cell r="AA18">
            <v>0</v>
          </cell>
          <cell r="AB18">
            <v>0</v>
          </cell>
        </row>
        <row r="19">
          <cell r="X19">
            <v>0</v>
          </cell>
          <cell r="Z19" t="str">
            <v/>
          </cell>
          <cell r="AA19">
            <v>0</v>
          </cell>
          <cell r="AB19">
            <v>0</v>
          </cell>
        </row>
        <row r="20">
          <cell r="X20">
            <v>0</v>
          </cell>
          <cell r="Z20" t="str">
            <v/>
          </cell>
          <cell r="AA20">
            <v>0</v>
          </cell>
          <cell r="AB20">
            <v>0</v>
          </cell>
        </row>
        <row r="21">
          <cell r="X21">
            <v>0</v>
          </cell>
          <cell r="Z21" t="str">
            <v/>
          </cell>
          <cell r="AA21">
            <v>0</v>
          </cell>
          <cell r="AB21">
            <v>0</v>
          </cell>
        </row>
        <row r="22">
          <cell r="X22">
            <v>0</v>
          </cell>
          <cell r="Z22" t="str">
            <v/>
          </cell>
          <cell r="AA22">
            <v>0</v>
          </cell>
          <cell r="AB22">
            <v>0</v>
          </cell>
        </row>
        <row r="23">
          <cell r="X23">
            <v>0</v>
          </cell>
          <cell r="Z23" t="str">
            <v/>
          </cell>
          <cell r="AA23">
            <v>0</v>
          </cell>
          <cell r="AB23">
            <v>0</v>
          </cell>
        </row>
        <row r="24">
          <cell r="X24">
            <v>0</v>
          </cell>
          <cell r="Z24" t="str">
            <v/>
          </cell>
          <cell r="AA24">
            <v>0</v>
          </cell>
          <cell r="AB24">
            <v>0</v>
          </cell>
        </row>
        <row r="25">
          <cell r="X25">
            <v>0</v>
          </cell>
          <cell r="Z25" t="str">
            <v/>
          </cell>
          <cell r="AA25">
            <v>0</v>
          </cell>
          <cell r="AB25">
            <v>0</v>
          </cell>
        </row>
        <row r="26">
          <cell r="X26">
            <v>0</v>
          </cell>
          <cell r="Z26" t="str">
            <v/>
          </cell>
          <cell r="AA26">
            <v>0</v>
          </cell>
          <cell r="AB26">
            <v>0</v>
          </cell>
        </row>
        <row r="27">
          <cell r="X27">
            <v>0</v>
          </cell>
          <cell r="Z27" t="str">
            <v/>
          </cell>
          <cell r="AA27">
            <v>0</v>
          </cell>
          <cell r="AB27">
            <v>0</v>
          </cell>
        </row>
        <row r="28">
          <cell r="X28">
            <v>0</v>
          </cell>
          <cell r="Z28" t="str">
            <v/>
          </cell>
          <cell r="AA28">
            <v>0</v>
          </cell>
          <cell r="AB28">
            <v>0</v>
          </cell>
        </row>
        <row r="29">
          <cell r="X29">
            <v>0</v>
          </cell>
          <cell r="Z29" t="str">
            <v/>
          </cell>
          <cell r="AA29">
            <v>0</v>
          </cell>
          <cell r="AB29">
            <v>0</v>
          </cell>
        </row>
        <row r="30">
          <cell r="X30">
            <v>0</v>
          </cell>
          <cell r="Z30" t="str">
            <v/>
          </cell>
          <cell r="AA30">
            <v>0</v>
          </cell>
          <cell r="AB30">
            <v>0</v>
          </cell>
        </row>
        <row r="31">
          <cell r="X31">
            <v>0</v>
          </cell>
          <cell r="Z31" t="str">
            <v/>
          </cell>
          <cell r="AA31">
            <v>0</v>
          </cell>
          <cell r="AB31">
            <v>0</v>
          </cell>
        </row>
        <row r="32">
          <cell r="X32">
            <v>0</v>
          </cell>
          <cell r="Z32" t="str">
            <v/>
          </cell>
          <cell r="AA32">
            <v>0</v>
          </cell>
          <cell r="AB32">
            <v>0</v>
          </cell>
        </row>
        <row r="33">
          <cell r="X33">
            <v>0</v>
          </cell>
          <cell r="Z33" t="str">
            <v/>
          </cell>
          <cell r="AA33">
            <v>0</v>
          </cell>
          <cell r="AB33">
            <v>0</v>
          </cell>
        </row>
        <row r="34">
          <cell r="X34">
            <v>0</v>
          </cell>
          <cell r="Z34" t="str">
            <v/>
          </cell>
          <cell r="AA34">
            <v>0</v>
          </cell>
          <cell r="AB34">
            <v>0</v>
          </cell>
        </row>
        <row r="35">
          <cell r="X35">
            <v>0</v>
          </cell>
          <cell r="Z35" t="str">
            <v/>
          </cell>
          <cell r="AA35">
            <v>0</v>
          </cell>
          <cell r="AB35">
            <v>0</v>
          </cell>
        </row>
        <row r="36">
          <cell r="X36">
            <v>0</v>
          </cell>
          <cell r="Z36" t="str">
            <v/>
          </cell>
          <cell r="AA36">
            <v>0</v>
          </cell>
          <cell r="AB36">
            <v>0</v>
          </cell>
        </row>
        <row r="37">
          <cell r="X37">
            <v>0</v>
          </cell>
          <cell r="Z37" t="str">
            <v/>
          </cell>
          <cell r="AA37">
            <v>0</v>
          </cell>
          <cell r="AB37">
            <v>0</v>
          </cell>
        </row>
        <row r="38">
          <cell r="X38">
            <v>0</v>
          </cell>
          <cell r="Z38" t="str">
            <v/>
          </cell>
          <cell r="AA38">
            <v>0</v>
          </cell>
          <cell r="AB38">
            <v>0</v>
          </cell>
        </row>
        <row r="39">
          <cell r="X39">
            <v>0</v>
          </cell>
          <cell r="Z39" t="str">
            <v/>
          </cell>
          <cell r="AA39">
            <v>0</v>
          </cell>
          <cell r="AB39">
            <v>0</v>
          </cell>
        </row>
        <row r="40">
          <cell r="X40">
            <v>0</v>
          </cell>
          <cell r="Z40" t="str">
            <v/>
          </cell>
          <cell r="AA40">
            <v>0</v>
          </cell>
          <cell r="AB40">
            <v>0</v>
          </cell>
        </row>
        <row r="41">
          <cell r="X41">
            <v>0</v>
          </cell>
          <cell r="Z41" t="str">
            <v/>
          </cell>
          <cell r="AA41">
            <v>0</v>
          </cell>
          <cell r="AB41">
            <v>0</v>
          </cell>
        </row>
        <row r="42">
          <cell r="X42">
            <v>0</v>
          </cell>
          <cell r="Z42" t="str">
            <v/>
          </cell>
          <cell r="AA42">
            <v>0</v>
          </cell>
          <cell r="AB42">
            <v>0</v>
          </cell>
        </row>
        <row r="43">
          <cell r="X43">
            <v>0</v>
          </cell>
          <cell r="Z43" t="str">
            <v/>
          </cell>
          <cell r="AA43">
            <v>0</v>
          </cell>
          <cell r="AB43">
            <v>0</v>
          </cell>
        </row>
        <row r="44">
          <cell r="X44">
            <v>0</v>
          </cell>
          <cell r="Z44" t="str">
            <v/>
          </cell>
          <cell r="AA44">
            <v>0</v>
          </cell>
          <cell r="AB44">
            <v>0</v>
          </cell>
        </row>
        <row r="45">
          <cell r="X45">
            <v>0</v>
          </cell>
          <cell r="Z45" t="str">
            <v/>
          </cell>
          <cell r="AA45">
            <v>0</v>
          </cell>
          <cell r="AB45">
            <v>0</v>
          </cell>
        </row>
        <row r="46">
          <cell r="X46">
            <v>0</v>
          </cell>
          <cell r="Z46" t="str">
            <v/>
          </cell>
          <cell r="AA46">
            <v>0</v>
          </cell>
          <cell r="AB46">
            <v>0</v>
          </cell>
        </row>
        <row r="47">
          <cell r="X47">
            <v>0</v>
          </cell>
          <cell r="Z47" t="str">
            <v/>
          </cell>
          <cell r="AA47">
            <v>0</v>
          </cell>
          <cell r="AB47">
            <v>0</v>
          </cell>
        </row>
        <row r="48">
          <cell r="X48">
            <v>0</v>
          </cell>
          <cell r="Z48" t="str">
            <v/>
          </cell>
          <cell r="AA48">
            <v>0</v>
          </cell>
          <cell r="AB48">
            <v>0</v>
          </cell>
        </row>
        <row r="49">
          <cell r="X49">
            <v>0</v>
          </cell>
          <cell r="Z49" t="str">
            <v/>
          </cell>
          <cell r="AA49">
            <v>0</v>
          </cell>
          <cell r="AB49">
            <v>0</v>
          </cell>
        </row>
        <row r="50">
          <cell r="X50">
            <v>0</v>
          </cell>
          <cell r="Z50" t="str">
            <v/>
          </cell>
          <cell r="AA50">
            <v>0</v>
          </cell>
          <cell r="AB50">
            <v>0</v>
          </cell>
        </row>
        <row r="51">
          <cell r="X51">
            <v>0</v>
          </cell>
          <cell r="Z51" t="str">
            <v/>
          </cell>
          <cell r="AA51">
            <v>0</v>
          </cell>
          <cell r="AB51">
            <v>0</v>
          </cell>
        </row>
        <row r="52">
          <cell r="X52">
            <v>0</v>
          </cell>
          <cell r="Z52" t="str">
            <v/>
          </cell>
          <cell r="AA52">
            <v>0</v>
          </cell>
          <cell r="AB52">
            <v>0</v>
          </cell>
        </row>
        <row r="53">
          <cell r="X53">
            <v>0</v>
          </cell>
          <cell r="Z53" t="str">
            <v/>
          </cell>
          <cell r="AA53">
            <v>0</v>
          </cell>
          <cell r="AB53">
            <v>0</v>
          </cell>
        </row>
        <row r="54">
          <cell r="X54">
            <v>0</v>
          </cell>
          <cell r="Z54" t="str">
            <v/>
          </cell>
          <cell r="AA54">
            <v>0</v>
          </cell>
          <cell r="AB54">
            <v>0</v>
          </cell>
        </row>
        <row r="55">
          <cell r="X55">
            <v>0</v>
          </cell>
          <cell r="Z55" t="str">
            <v/>
          </cell>
          <cell r="AA55">
            <v>0</v>
          </cell>
          <cell r="AB55">
            <v>0</v>
          </cell>
        </row>
        <row r="56">
          <cell r="X56">
            <v>0</v>
          </cell>
          <cell r="Z56" t="str">
            <v/>
          </cell>
          <cell r="AA56">
            <v>0</v>
          </cell>
          <cell r="AB56">
            <v>0</v>
          </cell>
        </row>
        <row r="57">
          <cell r="X57">
            <v>0</v>
          </cell>
          <cell r="Z57" t="str">
            <v/>
          </cell>
          <cell r="AA57">
            <v>0</v>
          </cell>
          <cell r="AB57">
            <v>0</v>
          </cell>
        </row>
        <row r="58">
          <cell r="X58">
            <v>0</v>
          </cell>
          <cell r="Z58" t="str">
            <v/>
          </cell>
          <cell r="AA58">
            <v>0</v>
          </cell>
          <cell r="AB58">
            <v>0</v>
          </cell>
        </row>
        <row r="59">
          <cell r="X59">
            <v>0</v>
          </cell>
          <cell r="Z59" t="str">
            <v/>
          </cell>
          <cell r="AA59">
            <v>0</v>
          </cell>
          <cell r="AB59">
            <v>0</v>
          </cell>
        </row>
        <row r="60">
          <cell r="X60">
            <v>0</v>
          </cell>
          <cell r="Z60" t="str">
            <v/>
          </cell>
          <cell r="AA60">
            <v>0</v>
          </cell>
          <cell r="AB60">
            <v>0</v>
          </cell>
        </row>
        <row r="61">
          <cell r="X61">
            <v>0</v>
          </cell>
          <cell r="Z61" t="str">
            <v/>
          </cell>
          <cell r="AA61">
            <v>0</v>
          </cell>
          <cell r="AB61">
            <v>0</v>
          </cell>
        </row>
        <row r="62">
          <cell r="X62">
            <v>0</v>
          </cell>
          <cell r="Z62" t="str">
            <v/>
          </cell>
          <cell r="AA62">
            <v>0</v>
          </cell>
          <cell r="AB62">
            <v>0</v>
          </cell>
        </row>
        <row r="63">
          <cell r="X63">
            <v>0</v>
          </cell>
          <cell r="Z63" t="str">
            <v/>
          </cell>
          <cell r="AA63">
            <v>0</v>
          </cell>
          <cell r="AB63">
            <v>0</v>
          </cell>
        </row>
        <row r="64">
          <cell r="X64">
            <v>0</v>
          </cell>
          <cell r="Z64" t="str">
            <v/>
          </cell>
          <cell r="AA64">
            <v>0</v>
          </cell>
          <cell r="AB64">
            <v>0</v>
          </cell>
        </row>
        <row r="65">
          <cell r="X65">
            <v>0</v>
          </cell>
          <cell r="Z65" t="str">
            <v/>
          </cell>
          <cell r="AA65">
            <v>0</v>
          </cell>
          <cell r="AB65">
            <v>0</v>
          </cell>
        </row>
        <row r="66">
          <cell r="X66">
            <v>0</v>
          </cell>
          <cell r="Z66" t="str">
            <v/>
          </cell>
          <cell r="AA66">
            <v>0</v>
          </cell>
          <cell r="AB66">
            <v>0</v>
          </cell>
        </row>
        <row r="67">
          <cell r="X67">
            <v>0</v>
          </cell>
          <cell r="Z67" t="str">
            <v/>
          </cell>
          <cell r="AA67">
            <v>0</v>
          </cell>
          <cell r="AB67">
            <v>0</v>
          </cell>
        </row>
        <row r="68">
          <cell r="X68">
            <v>0</v>
          </cell>
          <cell r="Z68" t="str">
            <v/>
          </cell>
          <cell r="AA68">
            <v>0</v>
          </cell>
          <cell r="AB68">
            <v>0</v>
          </cell>
        </row>
        <row r="69">
          <cell r="X69">
            <v>0</v>
          </cell>
          <cell r="Z69" t="str">
            <v/>
          </cell>
          <cell r="AA69">
            <v>0</v>
          </cell>
          <cell r="AB69">
            <v>0</v>
          </cell>
        </row>
        <row r="70">
          <cell r="X70">
            <v>0</v>
          </cell>
          <cell r="Z70" t="str">
            <v/>
          </cell>
          <cell r="AA70">
            <v>0</v>
          </cell>
          <cell r="AB70">
            <v>0</v>
          </cell>
        </row>
        <row r="71">
          <cell r="X71">
            <v>0</v>
          </cell>
          <cell r="Z71" t="str">
            <v/>
          </cell>
          <cell r="AA71">
            <v>0</v>
          </cell>
          <cell r="AB71">
            <v>0</v>
          </cell>
        </row>
        <row r="72">
          <cell r="X72">
            <v>0</v>
          </cell>
          <cell r="Z72" t="str">
            <v/>
          </cell>
          <cell r="AA72">
            <v>0</v>
          </cell>
          <cell r="AB72">
            <v>0</v>
          </cell>
        </row>
        <row r="73">
          <cell r="X73">
            <v>0</v>
          </cell>
          <cell r="Z73" t="str">
            <v/>
          </cell>
          <cell r="AA73">
            <v>0</v>
          </cell>
          <cell r="AB73">
            <v>0</v>
          </cell>
        </row>
        <row r="74">
          <cell r="X74">
            <v>0</v>
          </cell>
          <cell r="Z74" t="str">
            <v/>
          </cell>
          <cell r="AA74">
            <v>0</v>
          </cell>
          <cell r="AB74">
            <v>0</v>
          </cell>
        </row>
        <row r="75">
          <cell r="X75">
            <v>0</v>
          </cell>
          <cell r="Z75" t="str">
            <v/>
          </cell>
          <cell r="AA75">
            <v>0</v>
          </cell>
          <cell r="AB75">
            <v>0</v>
          </cell>
        </row>
        <row r="76">
          <cell r="X76">
            <v>0</v>
          </cell>
          <cell r="Z76" t="str">
            <v/>
          </cell>
          <cell r="AA76">
            <v>0</v>
          </cell>
          <cell r="AB76">
            <v>0</v>
          </cell>
        </row>
        <row r="77">
          <cell r="X77">
            <v>0</v>
          </cell>
          <cell r="Z77" t="str">
            <v/>
          </cell>
          <cell r="AA77">
            <v>0</v>
          </cell>
          <cell r="AB77">
            <v>0</v>
          </cell>
        </row>
        <row r="78">
          <cell r="X78">
            <v>0</v>
          </cell>
          <cell r="Z78" t="str">
            <v/>
          </cell>
          <cell r="AA78">
            <v>0</v>
          </cell>
          <cell r="AB78">
            <v>0</v>
          </cell>
        </row>
        <row r="79">
          <cell r="X79">
            <v>0</v>
          </cell>
          <cell r="Z79" t="str">
            <v/>
          </cell>
          <cell r="AA79">
            <v>0</v>
          </cell>
          <cell r="AB79">
            <v>0</v>
          </cell>
        </row>
        <row r="80">
          <cell r="X80">
            <v>0</v>
          </cell>
          <cell r="Z80" t="str">
            <v/>
          </cell>
          <cell r="AA80">
            <v>0</v>
          </cell>
          <cell r="AB80">
            <v>0</v>
          </cell>
        </row>
        <row r="81">
          <cell r="X81">
            <v>0</v>
          </cell>
          <cell r="Z81" t="str">
            <v/>
          </cell>
          <cell r="AA81">
            <v>0</v>
          </cell>
          <cell r="AB81">
            <v>0</v>
          </cell>
        </row>
        <row r="82">
          <cell r="X82">
            <v>0</v>
          </cell>
          <cell r="Z82" t="str">
            <v/>
          </cell>
          <cell r="AA82">
            <v>0</v>
          </cell>
          <cell r="AB82">
            <v>0</v>
          </cell>
        </row>
        <row r="83">
          <cell r="X83">
            <v>0</v>
          </cell>
          <cell r="Z83" t="str">
            <v/>
          </cell>
          <cell r="AA83">
            <v>0</v>
          </cell>
          <cell r="AB83">
            <v>0</v>
          </cell>
        </row>
        <row r="84">
          <cell r="X84">
            <v>0</v>
          </cell>
          <cell r="Z84" t="str">
            <v/>
          </cell>
          <cell r="AA84">
            <v>0</v>
          </cell>
          <cell r="AB84">
            <v>0</v>
          </cell>
        </row>
        <row r="85">
          <cell r="X85">
            <v>0</v>
          </cell>
          <cell r="Z85" t="str">
            <v/>
          </cell>
          <cell r="AA85">
            <v>0</v>
          </cell>
          <cell r="AB85">
            <v>0</v>
          </cell>
        </row>
        <row r="86">
          <cell r="X86">
            <v>0</v>
          </cell>
          <cell r="Z86" t="str">
            <v/>
          </cell>
          <cell r="AA86">
            <v>0</v>
          </cell>
          <cell r="AB86">
            <v>0</v>
          </cell>
        </row>
        <row r="87">
          <cell r="X87">
            <v>0</v>
          </cell>
          <cell r="Z87" t="str">
            <v/>
          </cell>
          <cell r="AA87">
            <v>0</v>
          </cell>
          <cell r="AB87">
            <v>0</v>
          </cell>
        </row>
        <row r="88">
          <cell r="X88">
            <v>0</v>
          </cell>
          <cell r="Z88" t="str">
            <v/>
          </cell>
          <cell r="AA88">
            <v>0</v>
          </cell>
          <cell r="AB88">
            <v>0</v>
          </cell>
        </row>
        <row r="89">
          <cell r="X89">
            <v>0</v>
          </cell>
          <cell r="Z89" t="str">
            <v/>
          </cell>
          <cell r="AA89">
            <v>0</v>
          </cell>
          <cell r="AB89">
            <v>0</v>
          </cell>
        </row>
        <row r="90">
          <cell r="X90">
            <v>0</v>
          </cell>
          <cell r="Z90" t="str">
            <v/>
          </cell>
          <cell r="AA90">
            <v>0</v>
          </cell>
          <cell r="AB90">
            <v>0</v>
          </cell>
        </row>
        <row r="91">
          <cell r="X91">
            <v>0</v>
          </cell>
          <cell r="Z91" t="str">
            <v/>
          </cell>
          <cell r="AA91">
            <v>0</v>
          </cell>
          <cell r="AB91">
            <v>0</v>
          </cell>
        </row>
        <row r="92">
          <cell r="X92">
            <v>0</v>
          </cell>
          <cell r="Z92" t="str">
            <v/>
          </cell>
          <cell r="AA92">
            <v>0</v>
          </cell>
          <cell r="AB92">
            <v>0</v>
          </cell>
        </row>
        <row r="93">
          <cell r="X93">
            <v>0</v>
          </cell>
          <cell r="Z93" t="str">
            <v/>
          </cell>
          <cell r="AA93">
            <v>0</v>
          </cell>
          <cell r="AB93">
            <v>0</v>
          </cell>
        </row>
        <row r="94">
          <cell r="X94">
            <v>0</v>
          </cell>
          <cell r="Z94" t="str">
            <v/>
          </cell>
          <cell r="AA94">
            <v>0</v>
          </cell>
          <cell r="AB94">
            <v>0</v>
          </cell>
        </row>
        <row r="95">
          <cell r="X95">
            <v>0</v>
          </cell>
          <cell r="Z95" t="str">
            <v/>
          </cell>
          <cell r="AA95">
            <v>0</v>
          </cell>
          <cell r="AB95">
            <v>0</v>
          </cell>
        </row>
        <row r="96">
          <cell r="X96">
            <v>0</v>
          </cell>
          <cell r="Z96" t="str">
            <v/>
          </cell>
          <cell r="AA96">
            <v>0</v>
          </cell>
          <cell r="AB96">
            <v>0</v>
          </cell>
        </row>
        <row r="97">
          <cell r="X97">
            <v>0</v>
          </cell>
          <cell r="Z97" t="str">
            <v/>
          </cell>
          <cell r="AA97">
            <v>0</v>
          </cell>
          <cell r="AB97">
            <v>0</v>
          </cell>
        </row>
        <row r="98">
          <cell r="X98">
            <v>0</v>
          </cell>
          <cell r="Z98" t="str">
            <v/>
          </cell>
          <cell r="AA98">
            <v>0</v>
          </cell>
          <cell r="AB98">
            <v>0</v>
          </cell>
        </row>
        <row r="99">
          <cell r="X99">
            <v>0</v>
          </cell>
          <cell r="Z99" t="str">
            <v/>
          </cell>
          <cell r="AA99">
            <v>0</v>
          </cell>
          <cell r="AB99">
            <v>0</v>
          </cell>
        </row>
        <row r="100">
          <cell r="X100">
            <v>0</v>
          </cell>
          <cell r="Z100" t="str">
            <v/>
          </cell>
          <cell r="AA100">
            <v>0</v>
          </cell>
          <cell r="AB100">
            <v>0</v>
          </cell>
        </row>
        <row r="101">
          <cell r="X101">
            <v>0</v>
          </cell>
          <cell r="Z101" t="str">
            <v/>
          </cell>
          <cell r="AA101">
            <v>0</v>
          </cell>
          <cell r="AB101">
            <v>0</v>
          </cell>
        </row>
        <row r="102">
          <cell r="X102">
            <v>0</v>
          </cell>
          <cell r="Z102" t="str">
            <v/>
          </cell>
          <cell r="AA102">
            <v>0</v>
          </cell>
          <cell r="AB102">
            <v>0</v>
          </cell>
        </row>
        <row r="103">
          <cell r="X103">
            <v>0</v>
          </cell>
          <cell r="Z103" t="str">
            <v/>
          </cell>
          <cell r="AA103">
            <v>0</v>
          </cell>
          <cell r="AB103">
            <v>0</v>
          </cell>
        </row>
        <row r="104">
          <cell r="X104">
            <v>0</v>
          </cell>
          <cell r="Z104" t="str">
            <v/>
          </cell>
          <cell r="AA104">
            <v>0</v>
          </cell>
          <cell r="AB104">
            <v>0</v>
          </cell>
        </row>
        <row r="105">
          <cell r="X105">
            <v>0</v>
          </cell>
          <cell r="Z105" t="str">
            <v/>
          </cell>
          <cell r="AA105">
            <v>0</v>
          </cell>
          <cell r="AB105">
            <v>0</v>
          </cell>
        </row>
        <row r="106">
          <cell r="X106">
            <v>0</v>
          </cell>
          <cell r="Z106" t="str">
            <v/>
          </cell>
          <cell r="AA106">
            <v>0</v>
          </cell>
          <cell r="AB106">
            <v>0</v>
          </cell>
        </row>
        <row r="107">
          <cell r="X107">
            <v>0</v>
          </cell>
          <cell r="Z107" t="str">
            <v/>
          </cell>
          <cell r="AA107">
            <v>0</v>
          </cell>
          <cell r="AB107">
            <v>0</v>
          </cell>
        </row>
        <row r="108">
          <cell r="X108">
            <v>0</v>
          </cell>
          <cell r="Z108" t="str">
            <v/>
          </cell>
          <cell r="AA108">
            <v>0</v>
          </cell>
          <cell r="AB108">
            <v>0</v>
          </cell>
        </row>
        <row r="109">
          <cell r="X109">
            <v>0</v>
          </cell>
          <cell r="Z109" t="str">
            <v/>
          </cell>
          <cell r="AA109">
            <v>0</v>
          </cell>
          <cell r="AB109">
            <v>0</v>
          </cell>
        </row>
        <row r="110">
          <cell r="X110">
            <v>0</v>
          </cell>
          <cell r="Z110" t="str">
            <v/>
          </cell>
          <cell r="AA110">
            <v>0</v>
          </cell>
          <cell r="AB110">
            <v>0</v>
          </cell>
        </row>
        <row r="111">
          <cell r="X111">
            <v>0</v>
          </cell>
          <cell r="Z111" t="str">
            <v/>
          </cell>
          <cell r="AA111">
            <v>0</v>
          </cell>
          <cell r="AB111">
            <v>0</v>
          </cell>
        </row>
        <row r="112">
          <cell r="X112">
            <v>0</v>
          </cell>
          <cell r="Z112" t="str">
            <v/>
          </cell>
          <cell r="AA112">
            <v>0</v>
          </cell>
          <cell r="AB112">
            <v>0</v>
          </cell>
        </row>
        <row r="113">
          <cell r="X113">
            <v>0</v>
          </cell>
          <cell r="Z113" t="str">
            <v/>
          </cell>
          <cell r="AA113">
            <v>0</v>
          </cell>
          <cell r="AB113">
            <v>0</v>
          </cell>
        </row>
        <row r="114">
          <cell r="X114">
            <v>0</v>
          </cell>
          <cell r="Z114" t="str">
            <v/>
          </cell>
          <cell r="AA114">
            <v>0</v>
          </cell>
          <cell r="AB114">
            <v>0</v>
          </cell>
        </row>
        <row r="115">
          <cell r="X115">
            <v>0</v>
          </cell>
          <cell r="Z115" t="str">
            <v/>
          </cell>
          <cell r="AA115">
            <v>0</v>
          </cell>
          <cell r="AB115">
            <v>0</v>
          </cell>
        </row>
        <row r="116">
          <cell r="X116">
            <v>0</v>
          </cell>
          <cell r="Z116" t="str">
            <v/>
          </cell>
          <cell r="AA116">
            <v>0</v>
          </cell>
          <cell r="AB116">
            <v>0</v>
          </cell>
        </row>
        <row r="117">
          <cell r="X117">
            <v>0</v>
          </cell>
          <cell r="Z117" t="str">
            <v/>
          </cell>
          <cell r="AA117">
            <v>0</v>
          </cell>
          <cell r="AB117">
            <v>0</v>
          </cell>
        </row>
        <row r="118">
          <cell r="X118">
            <v>0</v>
          </cell>
          <cell r="Z118" t="str">
            <v/>
          </cell>
          <cell r="AA118">
            <v>0</v>
          </cell>
          <cell r="AB118">
            <v>0</v>
          </cell>
        </row>
        <row r="119">
          <cell r="X119">
            <v>0</v>
          </cell>
          <cell r="Z119" t="str">
            <v/>
          </cell>
          <cell r="AA119">
            <v>0</v>
          </cell>
          <cell r="AB119">
            <v>0</v>
          </cell>
        </row>
        <row r="120">
          <cell r="X120">
            <v>0</v>
          </cell>
          <cell r="Z120" t="str">
            <v/>
          </cell>
          <cell r="AA120">
            <v>0</v>
          </cell>
          <cell r="AB120">
            <v>0</v>
          </cell>
        </row>
        <row r="121">
          <cell r="X121">
            <v>0</v>
          </cell>
          <cell r="Z121" t="str">
            <v/>
          </cell>
          <cell r="AA121">
            <v>0</v>
          </cell>
          <cell r="AB121">
            <v>0</v>
          </cell>
        </row>
        <row r="122">
          <cell r="X122">
            <v>0</v>
          </cell>
          <cell r="Z122" t="str">
            <v/>
          </cell>
          <cell r="AA122">
            <v>0</v>
          </cell>
          <cell r="AB122">
            <v>0</v>
          </cell>
        </row>
        <row r="123">
          <cell r="X123">
            <v>0</v>
          </cell>
          <cell r="Z123" t="str">
            <v/>
          </cell>
          <cell r="AA123">
            <v>0</v>
          </cell>
          <cell r="AB123">
            <v>0</v>
          </cell>
        </row>
        <row r="124">
          <cell r="X124">
            <v>0</v>
          </cell>
          <cell r="Z124" t="str">
            <v/>
          </cell>
          <cell r="AA124">
            <v>0</v>
          </cell>
          <cell r="AB124">
            <v>0</v>
          </cell>
        </row>
        <row r="125">
          <cell r="X125">
            <v>0</v>
          </cell>
          <cell r="Z125" t="str">
            <v/>
          </cell>
          <cell r="AA125">
            <v>0</v>
          </cell>
          <cell r="AB125">
            <v>0</v>
          </cell>
        </row>
        <row r="126">
          <cell r="X126">
            <v>0</v>
          </cell>
          <cell r="Z126" t="str">
            <v/>
          </cell>
          <cell r="AA126">
            <v>0</v>
          </cell>
          <cell r="AB126">
            <v>0</v>
          </cell>
        </row>
        <row r="127">
          <cell r="X127">
            <v>0</v>
          </cell>
          <cell r="Z127" t="str">
            <v/>
          </cell>
          <cell r="AA127">
            <v>0</v>
          </cell>
          <cell r="AB127">
            <v>0</v>
          </cell>
        </row>
        <row r="128">
          <cell r="X128">
            <v>0</v>
          </cell>
          <cell r="Z128" t="str">
            <v/>
          </cell>
          <cell r="AA128">
            <v>0</v>
          </cell>
          <cell r="AB128">
            <v>0</v>
          </cell>
        </row>
        <row r="129">
          <cell r="X129">
            <v>0</v>
          </cell>
          <cell r="Z129" t="str">
            <v/>
          </cell>
          <cell r="AA129">
            <v>0</v>
          </cell>
          <cell r="AB129">
            <v>0</v>
          </cell>
        </row>
        <row r="130">
          <cell r="X130">
            <v>0</v>
          </cell>
          <cell r="Z130" t="str">
            <v/>
          </cell>
          <cell r="AA130">
            <v>0</v>
          </cell>
          <cell r="AB130">
            <v>0</v>
          </cell>
        </row>
        <row r="131">
          <cell r="X131">
            <v>0</v>
          </cell>
          <cell r="Z131" t="str">
            <v/>
          </cell>
          <cell r="AA131">
            <v>0</v>
          </cell>
          <cell r="AB131">
            <v>0</v>
          </cell>
        </row>
        <row r="132">
          <cell r="X132">
            <v>0</v>
          </cell>
          <cell r="Z132" t="str">
            <v/>
          </cell>
          <cell r="AA132">
            <v>0</v>
          </cell>
          <cell r="AB132">
            <v>0</v>
          </cell>
        </row>
        <row r="133">
          <cell r="X133">
            <v>0</v>
          </cell>
          <cell r="Z133" t="str">
            <v/>
          </cell>
          <cell r="AA133">
            <v>0</v>
          </cell>
          <cell r="AB133">
            <v>0</v>
          </cell>
        </row>
        <row r="134">
          <cell r="X134">
            <v>0</v>
          </cell>
          <cell r="Z134" t="str">
            <v/>
          </cell>
          <cell r="AA134">
            <v>0</v>
          </cell>
          <cell r="AB134">
            <v>0</v>
          </cell>
        </row>
        <row r="135">
          <cell r="X135">
            <v>0</v>
          </cell>
          <cell r="Z135" t="str">
            <v/>
          </cell>
          <cell r="AA135">
            <v>0</v>
          </cell>
          <cell r="AB135">
            <v>0</v>
          </cell>
        </row>
        <row r="136">
          <cell r="X136">
            <v>0</v>
          </cell>
          <cell r="Z136" t="str">
            <v/>
          </cell>
          <cell r="AA136">
            <v>0</v>
          </cell>
          <cell r="AB136">
            <v>0</v>
          </cell>
        </row>
        <row r="137">
          <cell r="X137">
            <v>0</v>
          </cell>
          <cell r="Z137" t="str">
            <v/>
          </cell>
          <cell r="AA137">
            <v>0</v>
          </cell>
          <cell r="AB137">
            <v>0</v>
          </cell>
        </row>
        <row r="138">
          <cell r="X138">
            <v>0</v>
          </cell>
          <cell r="Z138" t="str">
            <v/>
          </cell>
          <cell r="AA138">
            <v>0</v>
          </cell>
          <cell r="AB138">
            <v>0</v>
          </cell>
        </row>
        <row r="139">
          <cell r="X139">
            <v>0</v>
          </cell>
          <cell r="Z139" t="str">
            <v/>
          </cell>
          <cell r="AA139">
            <v>0</v>
          </cell>
          <cell r="AB139">
            <v>0</v>
          </cell>
        </row>
        <row r="140">
          <cell r="X140">
            <v>0</v>
          </cell>
          <cell r="Z140" t="str">
            <v/>
          </cell>
          <cell r="AA140">
            <v>0</v>
          </cell>
          <cell r="AB140">
            <v>0</v>
          </cell>
        </row>
        <row r="141">
          <cell r="X141">
            <v>0</v>
          </cell>
          <cell r="Z141" t="str">
            <v/>
          </cell>
          <cell r="AA141">
            <v>0</v>
          </cell>
          <cell r="AB141">
            <v>0</v>
          </cell>
        </row>
        <row r="142">
          <cell r="X142">
            <v>0</v>
          </cell>
          <cell r="Z142" t="str">
            <v/>
          </cell>
          <cell r="AA142">
            <v>0</v>
          </cell>
          <cell r="AB142">
            <v>0</v>
          </cell>
        </row>
        <row r="143">
          <cell r="X143">
            <v>0</v>
          </cell>
          <cell r="Z143" t="str">
            <v/>
          </cell>
          <cell r="AA143">
            <v>0</v>
          </cell>
          <cell r="AB143">
            <v>0</v>
          </cell>
        </row>
        <row r="144">
          <cell r="X144">
            <v>0</v>
          </cell>
          <cell r="Z144" t="str">
            <v/>
          </cell>
          <cell r="AA144">
            <v>0</v>
          </cell>
          <cell r="AB144">
            <v>0</v>
          </cell>
        </row>
        <row r="145">
          <cell r="X145">
            <v>0</v>
          </cell>
          <cell r="Z145" t="str">
            <v/>
          </cell>
          <cell r="AA145">
            <v>0</v>
          </cell>
          <cell r="AB145">
            <v>0</v>
          </cell>
        </row>
        <row r="146">
          <cell r="X146">
            <v>0</v>
          </cell>
          <cell r="Z146" t="str">
            <v/>
          </cell>
          <cell r="AA146">
            <v>0</v>
          </cell>
          <cell r="AB146">
            <v>0</v>
          </cell>
        </row>
        <row r="147">
          <cell r="X147">
            <v>0</v>
          </cell>
          <cell r="Z147" t="str">
            <v/>
          </cell>
          <cell r="AA147">
            <v>0</v>
          </cell>
          <cell r="AB147">
            <v>0</v>
          </cell>
        </row>
        <row r="148">
          <cell r="X148">
            <v>0</v>
          </cell>
          <cell r="Z148" t="str">
            <v/>
          </cell>
          <cell r="AA148">
            <v>0</v>
          </cell>
          <cell r="AB148">
            <v>0</v>
          </cell>
        </row>
        <row r="149">
          <cell r="X149">
            <v>0</v>
          </cell>
          <cell r="Z149" t="str">
            <v/>
          </cell>
          <cell r="AA149">
            <v>0</v>
          </cell>
          <cell r="AB149">
            <v>0</v>
          </cell>
        </row>
        <row r="150">
          <cell r="X150">
            <v>0</v>
          </cell>
          <cell r="Z150" t="str">
            <v/>
          </cell>
          <cell r="AA150">
            <v>0</v>
          </cell>
          <cell r="AB150">
            <v>0</v>
          </cell>
        </row>
        <row r="151">
          <cell r="X151">
            <v>0</v>
          </cell>
          <cell r="Z151" t="str">
            <v/>
          </cell>
          <cell r="AA151">
            <v>0</v>
          </cell>
          <cell r="AB151">
            <v>0</v>
          </cell>
        </row>
        <row r="152">
          <cell r="X152">
            <v>0</v>
          </cell>
          <cell r="Z152" t="str">
            <v/>
          </cell>
          <cell r="AA152">
            <v>0</v>
          </cell>
          <cell r="AB152">
            <v>0</v>
          </cell>
        </row>
        <row r="153">
          <cell r="X153">
            <v>0</v>
          </cell>
          <cell r="Z153" t="str">
            <v/>
          </cell>
          <cell r="AA153">
            <v>0</v>
          </cell>
          <cell r="AB153">
            <v>0</v>
          </cell>
        </row>
        <row r="154">
          <cell r="X154">
            <v>0</v>
          </cell>
          <cell r="Z154" t="str">
            <v/>
          </cell>
          <cell r="AA154">
            <v>0</v>
          </cell>
          <cell r="AB154">
            <v>0</v>
          </cell>
        </row>
        <row r="155">
          <cell r="X155">
            <v>0</v>
          </cell>
          <cell r="Z155" t="str">
            <v/>
          </cell>
          <cell r="AA155">
            <v>0</v>
          </cell>
          <cell r="AB155">
            <v>0</v>
          </cell>
        </row>
        <row r="156">
          <cell r="X156">
            <v>0</v>
          </cell>
          <cell r="Z156" t="str">
            <v/>
          </cell>
          <cell r="AA156">
            <v>0</v>
          </cell>
          <cell r="AB156">
            <v>0</v>
          </cell>
        </row>
        <row r="157">
          <cell r="X157">
            <v>0</v>
          </cell>
          <cell r="Z157" t="str">
            <v/>
          </cell>
          <cell r="AA157">
            <v>0</v>
          </cell>
          <cell r="AB157">
            <v>0</v>
          </cell>
        </row>
        <row r="158">
          <cell r="X158">
            <v>0</v>
          </cell>
          <cell r="Z158" t="str">
            <v/>
          </cell>
          <cell r="AA158">
            <v>0</v>
          </cell>
          <cell r="AB158">
            <v>0</v>
          </cell>
        </row>
        <row r="159">
          <cell r="X159">
            <v>0</v>
          </cell>
          <cell r="Z159" t="str">
            <v/>
          </cell>
          <cell r="AA159">
            <v>0</v>
          </cell>
          <cell r="AB159">
            <v>0</v>
          </cell>
        </row>
        <row r="160">
          <cell r="X160">
            <v>0</v>
          </cell>
          <cell r="Z160" t="str">
            <v/>
          </cell>
          <cell r="AA160">
            <v>0</v>
          </cell>
          <cell r="AB160">
            <v>0</v>
          </cell>
        </row>
        <row r="161">
          <cell r="X161">
            <v>0</v>
          </cell>
          <cell r="Z161" t="str">
            <v/>
          </cell>
          <cell r="AA161">
            <v>0</v>
          </cell>
          <cell r="AB161">
            <v>0</v>
          </cell>
        </row>
        <row r="162">
          <cell r="X162">
            <v>0</v>
          </cell>
          <cell r="Z162" t="str">
            <v/>
          </cell>
          <cell r="AA162">
            <v>0</v>
          </cell>
          <cell r="AB162">
            <v>0</v>
          </cell>
        </row>
        <row r="163">
          <cell r="X163">
            <v>0</v>
          </cell>
          <cell r="Z163" t="str">
            <v/>
          </cell>
          <cell r="AA163">
            <v>0</v>
          </cell>
          <cell r="AB163">
            <v>0</v>
          </cell>
        </row>
        <row r="164">
          <cell r="X164">
            <v>0</v>
          </cell>
          <cell r="Z164" t="str">
            <v/>
          </cell>
          <cell r="AA164">
            <v>0</v>
          </cell>
          <cell r="AB164">
            <v>0</v>
          </cell>
        </row>
        <row r="165">
          <cell r="X165">
            <v>0</v>
          </cell>
          <cell r="Z165" t="str">
            <v/>
          </cell>
          <cell r="AA165">
            <v>0</v>
          </cell>
          <cell r="AB165">
            <v>0</v>
          </cell>
        </row>
        <row r="166">
          <cell r="X166">
            <v>0</v>
          </cell>
          <cell r="Z166" t="str">
            <v/>
          </cell>
          <cell r="AA166">
            <v>0</v>
          </cell>
          <cell r="AB166">
            <v>0</v>
          </cell>
        </row>
        <row r="167">
          <cell r="X167">
            <v>0</v>
          </cell>
          <cell r="Z167" t="str">
            <v/>
          </cell>
          <cell r="AA167">
            <v>0</v>
          </cell>
          <cell r="AB167">
            <v>0</v>
          </cell>
        </row>
        <row r="168">
          <cell r="X168">
            <v>0</v>
          </cell>
          <cell r="Z168" t="str">
            <v/>
          </cell>
          <cell r="AA168">
            <v>0</v>
          </cell>
          <cell r="AB168">
            <v>0</v>
          </cell>
        </row>
        <row r="169">
          <cell r="X169">
            <v>0</v>
          </cell>
          <cell r="Z169" t="str">
            <v/>
          </cell>
          <cell r="AA169">
            <v>0</v>
          </cell>
          <cell r="AB169">
            <v>0</v>
          </cell>
        </row>
        <row r="170">
          <cell r="X170">
            <v>0</v>
          </cell>
          <cell r="Z170" t="str">
            <v/>
          </cell>
          <cell r="AA170">
            <v>0</v>
          </cell>
          <cell r="AB170">
            <v>0</v>
          </cell>
        </row>
        <row r="171">
          <cell r="X171">
            <v>0</v>
          </cell>
          <cell r="Z171" t="str">
            <v/>
          </cell>
          <cell r="AA171">
            <v>0</v>
          </cell>
          <cell r="AB171">
            <v>0</v>
          </cell>
        </row>
        <row r="172">
          <cell r="X172">
            <v>0</v>
          </cell>
          <cell r="Z172" t="str">
            <v/>
          </cell>
          <cell r="AA172">
            <v>0</v>
          </cell>
          <cell r="AB172">
            <v>0</v>
          </cell>
        </row>
        <row r="173">
          <cell r="X173">
            <v>0</v>
          </cell>
          <cell r="Z173" t="str">
            <v/>
          </cell>
          <cell r="AA173">
            <v>0</v>
          </cell>
          <cell r="AB173">
            <v>0</v>
          </cell>
        </row>
        <row r="174">
          <cell r="X174">
            <v>0</v>
          </cell>
          <cell r="Z174" t="str">
            <v/>
          </cell>
          <cell r="AA174">
            <v>0</v>
          </cell>
          <cell r="AB174">
            <v>0</v>
          </cell>
        </row>
        <row r="175">
          <cell r="X175">
            <v>0</v>
          </cell>
          <cell r="Z175" t="str">
            <v/>
          </cell>
          <cell r="AA175">
            <v>0</v>
          </cell>
          <cell r="AB175">
            <v>0</v>
          </cell>
        </row>
        <row r="176">
          <cell r="X176">
            <v>0</v>
          </cell>
          <cell r="Z176" t="str">
            <v/>
          </cell>
          <cell r="AA176">
            <v>0</v>
          </cell>
          <cell r="AB176">
            <v>0</v>
          </cell>
        </row>
        <row r="177">
          <cell r="X177">
            <v>0</v>
          </cell>
          <cell r="Z177" t="str">
            <v/>
          </cell>
          <cell r="AA177">
            <v>0</v>
          </cell>
          <cell r="AB177">
            <v>0</v>
          </cell>
        </row>
        <row r="178">
          <cell r="X178">
            <v>0</v>
          </cell>
          <cell r="Z178" t="str">
            <v/>
          </cell>
          <cell r="AA178">
            <v>0</v>
          </cell>
          <cell r="AB178">
            <v>0</v>
          </cell>
        </row>
        <row r="179">
          <cell r="X179">
            <v>0</v>
          </cell>
          <cell r="Z179" t="str">
            <v/>
          </cell>
          <cell r="AA179">
            <v>0</v>
          </cell>
          <cell r="AB179">
            <v>0</v>
          </cell>
        </row>
        <row r="180">
          <cell r="X180">
            <v>0</v>
          </cell>
          <cell r="Z180" t="str">
            <v/>
          </cell>
          <cell r="AA180">
            <v>0</v>
          </cell>
          <cell r="AB180">
            <v>0</v>
          </cell>
        </row>
        <row r="181">
          <cell r="X181">
            <v>0</v>
          </cell>
          <cell r="Z181" t="str">
            <v/>
          </cell>
          <cell r="AA181">
            <v>0</v>
          </cell>
          <cell r="AB181">
            <v>0</v>
          </cell>
        </row>
        <row r="182">
          <cell r="X182">
            <v>0</v>
          </cell>
          <cell r="Z182" t="str">
            <v/>
          </cell>
          <cell r="AA182">
            <v>0</v>
          </cell>
          <cell r="AB182">
            <v>0</v>
          </cell>
        </row>
        <row r="183">
          <cell r="X183">
            <v>0</v>
          </cell>
          <cell r="Z183" t="str">
            <v/>
          </cell>
          <cell r="AA183">
            <v>0</v>
          </cell>
          <cell r="AB183">
            <v>0</v>
          </cell>
        </row>
        <row r="184">
          <cell r="X184">
            <v>0</v>
          </cell>
          <cell r="Z184" t="str">
            <v/>
          </cell>
          <cell r="AA184">
            <v>0</v>
          </cell>
          <cell r="AB184">
            <v>0</v>
          </cell>
        </row>
        <row r="185">
          <cell r="X185">
            <v>0</v>
          </cell>
          <cell r="Z185" t="str">
            <v/>
          </cell>
          <cell r="AA185">
            <v>0</v>
          </cell>
          <cell r="AB185">
            <v>0</v>
          </cell>
        </row>
        <row r="186">
          <cell r="X186">
            <v>0</v>
          </cell>
          <cell r="Z186" t="str">
            <v/>
          </cell>
          <cell r="AA186">
            <v>0</v>
          </cell>
          <cell r="AB186">
            <v>0</v>
          </cell>
        </row>
        <row r="187">
          <cell r="X187">
            <v>0</v>
          </cell>
          <cell r="Z187" t="str">
            <v/>
          </cell>
          <cell r="AA187">
            <v>0</v>
          </cell>
          <cell r="AB187">
            <v>0</v>
          </cell>
        </row>
        <row r="188">
          <cell r="X188">
            <v>0</v>
          </cell>
          <cell r="Z188" t="str">
            <v/>
          </cell>
          <cell r="AA188">
            <v>0</v>
          </cell>
          <cell r="AB188">
            <v>0</v>
          </cell>
        </row>
        <row r="189">
          <cell r="X189">
            <v>0</v>
          </cell>
          <cell r="Z189" t="str">
            <v/>
          </cell>
          <cell r="AA189">
            <v>0</v>
          </cell>
          <cell r="AB189">
            <v>0</v>
          </cell>
        </row>
        <row r="190">
          <cell r="X190">
            <v>0</v>
          </cell>
          <cell r="Z190" t="str">
            <v/>
          </cell>
          <cell r="AA190">
            <v>0</v>
          </cell>
          <cell r="AB190">
            <v>0</v>
          </cell>
        </row>
        <row r="191">
          <cell r="X191">
            <v>0</v>
          </cell>
          <cell r="Z191" t="str">
            <v/>
          </cell>
          <cell r="AA191">
            <v>0</v>
          </cell>
          <cell r="AB191">
            <v>0</v>
          </cell>
        </row>
        <row r="192">
          <cell r="X192">
            <v>0</v>
          </cell>
          <cell r="Z192" t="str">
            <v/>
          </cell>
          <cell r="AA192">
            <v>0</v>
          </cell>
          <cell r="AB192">
            <v>0</v>
          </cell>
        </row>
        <row r="193">
          <cell r="X193">
            <v>0</v>
          </cell>
          <cell r="Z193" t="str">
            <v/>
          </cell>
          <cell r="AA193">
            <v>0</v>
          </cell>
          <cell r="AB193">
            <v>0</v>
          </cell>
        </row>
        <row r="194">
          <cell r="X194">
            <v>0</v>
          </cell>
          <cell r="Z194" t="str">
            <v/>
          </cell>
          <cell r="AA194">
            <v>0</v>
          </cell>
          <cell r="AB194">
            <v>0</v>
          </cell>
        </row>
        <row r="195">
          <cell r="X195">
            <v>0</v>
          </cell>
          <cell r="Z195" t="str">
            <v/>
          </cell>
          <cell r="AA195">
            <v>0</v>
          </cell>
          <cell r="AB195">
            <v>0</v>
          </cell>
        </row>
        <row r="196">
          <cell r="X196">
            <v>0</v>
          </cell>
          <cell r="Z196" t="str">
            <v/>
          </cell>
          <cell r="AA196">
            <v>0</v>
          </cell>
          <cell r="AB196">
            <v>0</v>
          </cell>
        </row>
        <row r="197">
          <cell r="X197">
            <v>0</v>
          </cell>
          <cell r="Z197" t="str">
            <v/>
          </cell>
          <cell r="AA197">
            <v>0</v>
          </cell>
          <cell r="AB197">
            <v>0</v>
          </cell>
        </row>
        <row r="198">
          <cell r="X198">
            <v>0</v>
          </cell>
          <cell r="Z198" t="str">
            <v/>
          </cell>
          <cell r="AA198">
            <v>0</v>
          </cell>
          <cell r="AB198">
            <v>0</v>
          </cell>
        </row>
        <row r="199">
          <cell r="X199">
            <v>0</v>
          </cell>
          <cell r="Z199" t="str">
            <v/>
          </cell>
          <cell r="AA199">
            <v>0</v>
          </cell>
          <cell r="AB199">
            <v>0</v>
          </cell>
        </row>
        <row r="200">
          <cell r="X200">
            <v>0</v>
          </cell>
          <cell r="Z200" t="str">
            <v/>
          </cell>
          <cell r="AA200">
            <v>0</v>
          </cell>
          <cell r="AB200">
            <v>0</v>
          </cell>
        </row>
        <row r="201">
          <cell r="X201">
            <v>0</v>
          </cell>
          <cell r="Z201" t="str">
            <v/>
          </cell>
          <cell r="AA201">
            <v>0</v>
          </cell>
          <cell r="AB201">
            <v>0</v>
          </cell>
        </row>
        <row r="202">
          <cell r="X202">
            <v>0</v>
          </cell>
          <cell r="Z202" t="str">
            <v/>
          </cell>
          <cell r="AA202">
            <v>0</v>
          </cell>
          <cell r="AB202">
            <v>0</v>
          </cell>
        </row>
        <row r="203">
          <cell r="X203">
            <v>0</v>
          </cell>
          <cell r="Z203" t="str">
            <v/>
          </cell>
          <cell r="AA203">
            <v>0</v>
          </cell>
          <cell r="AB203">
            <v>0</v>
          </cell>
        </row>
        <row r="204">
          <cell r="X204">
            <v>0</v>
          </cell>
          <cell r="Z204" t="str">
            <v/>
          </cell>
          <cell r="AA204">
            <v>0</v>
          </cell>
          <cell r="AB204">
            <v>0</v>
          </cell>
        </row>
        <row r="205">
          <cell r="X205">
            <v>0</v>
          </cell>
          <cell r="Z205" t="str">
            <v/>
          </cell>
          <cell r="AA205">
            <v>0</v>
          </cell>
          <cell r="AB205">
            <v>0</v>
          </cell>
        </row>
        <row r="206">
          <cell r="X206">
            <v>0</v>
          </cell>
          <cell r="Z206" t="str">
            <v/>
          </cell>
          <cell r="AA206">
            <v>0</v>
          </cell>
          <cell r="AB206">
            <v>0</v>
          </cell>
        </row>
        <row r="207">
          <cell r="X207">
            <v>0</v>
          </cell>
          <cell r="Z207" t="str">
            <v/>
          </cell>
          <cell r="AA207">
            <v>0</v>
          </cell>
          <cell r="AB207">
            <v>0</v>
          </cell>
        </row>
        <row r="208">
          <cell r="X208">
            <v>0</v>
          </cell>
          <cell r="Z208" t="str">
            <v/>
          </cell>
          <cell r="AA208">
            <v>0</v>
          </cell>
          <cell r="AB208">
            <v>0</v>
          </cell>
        </row>
        <row r="209">
          <cell r="X209">
            <v>0</v>
          </cell>
          <cell r="Z209" t="str">
            <v/>
          </cell>
          <cell r="AA209">
            <v>0</v>
          </cell>
          <cell r="AB209">
            <v>0</v>
          </cell>
        </row>
        <row r="210">
          <cell r="X210">
            <v>0</v>
          </cell>
          <cell r="Z210" t="str">
            <v/>
          </cell>
          <cell r="AA210">
            <v>0</v>
          </cell>
          <cell r="AB210">
            <v>0</v>
          </cell>
        </row>
        <row r="211">
          <cell r="X211">
            <v>0</v>
          </cell>
          <cell r="Z211" t="str">
            <v/>
          </cell>
          <cell r="AA211">
            <v>0</v>
          </cell>
          <cell r="AB211">
            <v>0</v>
          </cell>
        </row>
        <row r="212">
          <cell r="X212">
            <v>0</v>
          </cell>
          <cell r="Z212" t="str">
            <v/>
          </cell>
          <cell r="AA212">
            <v>0</v>
          </cell>
          <cell r="AB212">
            <v>0</v>
          </cell>
        </row>
        <row r="213">
          <cell r="X213">
            <v>0</v>
          </cell>
          <cell r="Z213" t="str">
            <v/>
          </cell>
          <cell r="AA213">
            <v>0</v>
          </cell>
          <cell r="AB213">
            <v>0</v>
          </cell>
        </row>
        <row r="214">
          <cell r="X214">
            <v>0</v>
          </cell>
          <cell r="Z214" t="str">
            <v/>
          </cell>
          <cell r="AA214">
            <v>0</v>
          </cell>
          <cell r="AB214">
            <v>0</v>
          </cell>
        </row>
        <row r="215">
          <cell r="X215">
            <v>0</v>
          </cell>
          <cell r="Z215" t="str">
            <v/>
          </cell>
          <cell r="AA215">
            <v>0</v>
          </cell>
          <cell r="AB215">
            <v>0</v>
          </cell>
        </row>
        <row r="216">
          <cell r="X216">
            <v>0</v>
          </cell>
          <cell r="Z216" t="str">
            <v/>
          </cell>
          <cell r="AA216">
            <v>0</v>
          </cell>
          <cell r="AB216">
            <v>0</v>
          </cell>
        </row>
        <row r="217">
          <cell r="X217">
            <v>0</v>
          </cell>
          <cell r="Z217" t="str">
            <v/>
          </cell>
          <cell r="AA217">
            <v>0</v>
          </cell>
          <cell r="AB217">
            <v>0</v>
          </cell>
        </row>
        <row r="218">
          <cell r="X218">
            <v>0</v>
          </cell>
          <cell r="Z218" t="str">
            <v/>
          </cell>
          <cell r="AA218">
            <v>0</v>
          </cell>
          <cell r="AB218">
            <v>0</v>
          </cell>
        </row>
        <row r="219">
          <cell r="X219">
            <v>0</v>
          </cell>
          <cell r="Z219" t="str">
            <v/>
          </cell>
          <cell r="AA219">
            <v>0</v>
          </cell>
          <cell r="AB219">
            <v>0</v>
          </cell>
        </row>
        <row r="220">
          <cell r="X220">
            <v>0</v>
          </cell>
          <cell r="Z220" t="str">
            <v/>
          </cell>
          <cell r="AA220">
            <v>0</v>
          </cell>
          <cell r="AB220">
            <v>0</v>
          </cell>
        </row>
        <row r="221">
          <cell r="X221">
            <v>0</v>
          </cell>
          <cell r="Z221" t="str">
            <v/>
          </cell>
          <cell r="AA221">
            <v>0</v>
          </cell>
          <cell r="AB221">
            <v>0</v>
          </cell>
        </row>
        <row r="222">
          <cell r="X222">
            <v>0</v>
          </cell>
          <cell r="Z222" t="str">
            <v/>
          </cell>
          <cell r="AA222">
            <v>0</v>
          </cell>
          <cell r="AB222">
            <v>0</v>
          </cell>
        </row>
        <row r="223">
          <cell r="X223">
            <v>0</v>
          </cell>
          <cell r="Z223" t="str">
            <v/>
          </cell>
          <cell r="AA223">
            <v>0</v>
          </cell>
          <cell r="AB223">
            <v>0</v>
          </cell>
        </row>
        <row r="224">
          <cell r="X224">
            <v>0</v>
          </cell>
          <cell r="Z224" t="str">
            <v/>
          </cell>
          <cell r="AA224">
            <v>0</v>
          </cell>
          <cell r="AB224">
            <v>0</v>
          </cell>
        </row>
        <row r="225">
          <cell r="X225">
            <v>0</v>
          </cell>
          <cell r="Z225" t="str">
            <v/>
          </cell>
          <cell r="AA225">
            <v>0</v>
          </cell>
          <cell r="AB225">
            <v>0</v>
          </cell>
        </row>
        <row r="226">
          <cell r="X226">
            <v>0</v>
          </cell>
          <cell r="Z226" t="str">
            <v/>
          </cell>
          <cell r="AA226">
            <v>0</v>
          </cell>
          <cell r="AB226">
            <v>0</v>
          </cell>
        </row>
        <row r="227">
          <cell r="X227">
            <v>0</v>
          </cell>
          <cell r="Z227" t="str">
            <v/>
          </cell>
          <cell r="AA227">
            <v>0</v>
          </cell>
          <cell r="AB227">
            <v>0</v>
          </cell>
        </row>
        <row r="228">
          <cell r="X228">
            <v>0</v>
          </cell>
          <cell r="Z228" t="str">
            <v/>
          </cell>
          <cell r="AA228">
            <v>0</v>
          </cell>
          <cell r="AB228">
            <v>0</v>
          </cell>
        </row>
        <row r="229">
          <cell r="X229">
            <v>0</v>
          </cell>
          <cell r="Z229" t="str">
            <v/>
          </cell>
          <cell r="AA229">
            <v>0</v>
          </cell>
          <cell r="AB229">
            <v>0</v>
          </cell>
        </row>
        <row r="230">
          <cell r="X230">
            <v>0</v>
          </cell>
          <cell r="Z230" t="str">
            <v/>
          </cell>
          <cell r="AA230">
            <v>0</v>
          </cell>
          <cell r="AB230">
            <v>0</v>
          </cell>
        </row>
        <row r="231">
          <cell r="X231">
            <v>0</v>
          </cell>
          <cell r="Z231" t="str">
            <v/>
          </cell>
          <cell r="AA231">
            <v>0</v>
          </cell>
          <cell r="AB231">
            <v>0</v>
          </cell>
        </row>
        <row r="232">
          <cell r="X232">
            <v>0</v>
          </cell>
          <cell r="Z232" t="str">
            <v/>
          </cell>
          <cell r="AA232">
            <v>0</v>
          </cell>
          <cell r="AB232">
            <v>0</v>
          </cell>
        </row>
        <row r="233">
          <cell r="X233">
            <v>0</v>
          </cell>
          <cell r="Z233" t="str">
            <v/>
          </cell>
          <cell r="AA233">
            <v>0</v>
          </cell>
          <cell r="AB233">
            <v>0</v>
          </cell>
        </row>
        <row r="234">
          <cell r="X234">
            <v>0</v>
          </cell>
          <cell r="Z234" t="str">
            <v/>
          </cell>
          <cell r="AA234">
            <v>0</v>
          </cell>
          <cell r="AB234">
            <v>0</v>
          </cell>
        </row>
        <row r="235">
          <cell r="X235">
            <v>0</v>
          </cell>
          <cell r="Z235" t="str">
            <v/>
          </cell>
          <cell r="AA235">
            <v>0</v>
          </cell>
          <cell r="AB235">
            <v>0</v>
          </cell>
        </row>
        <row r="236">
          <cell r="X236">
            <v>0</v>
          </cell>
          <cell r="Z236" t="str">
            <v/>
          </cell>
          <cell r="AA236">
            <v>0</v>
          </cell>
          <cell r="AB236">
            <v>0</v>
          </cell>
        </row>
        <row r="237">
          <cell r="X237">
            <v>0</v>
          </cell>
          <cell r="Z237" t="str">
            <v/>
          </cell>
          <cell r="AA237">
            <v>0</v>
          </cell>
          <cell r="AB237">
            <v>0</v>
          </cell>
        </row>
        <row r="238">
          <cell r="X238">
            <v>0</v>
          </cell>
          <cell r="Z238" t="str">
            <v/>
          </cell>
          <cell r="AA238">
            <v>0</v>
          </cell>
          <cell r="AB238">
            <v>0</v>
          </cell>
        </row>
        <row r="239">
          <cell r="X239">
            <v>0</v>
          </cell>
          <cell r="Z239" t="str">
            <v/>
          </cell>
          <cell r="AA239">
            <v>0</v>
          </cell>
          <cell r="AB239">
            <v>0</v>
          </cell>
        </row>
        <row r="240">
          <cell r="X240">
            <v>0</v>
          </cell>
          <cell r="Z240" t="str">
            <v/>
          </cell>
          <cell r="AA240">
            <v>0</v>
          </cell>
          <cell r="AB240">
            <v>0</v>
          </cell>
        </row>
        <row r="241">
          <cell r="X241">
            <v>0</v>
          </cell>
          <cell r="Z241" t="str">
            <v/>
          </cell>
          <cell r="AA241">
            <v>0</v>
          </cell>
          <cell r="AB241">
            <v>0</v>
          </cell>
        </row>
        <row r="242">
          <cell r="X242">
            <v>0</v>
          </cell>
          <cell r="Z242" t="str">
            <v/>
          </cell>
          <cell r="AA242">
            <v>0</v>
          </cell>
          <cell r="AB242">
            <v>0</v>
          </cell>
        </row>
        <row r="243">
          <cell r="X243">
            <v>0</v>
          </cell>
          <cell r="Z243" t="str">
            <v/>
          </cell>
          <cell r="AA243">
            <v>0</v>
          </cell>
          <cell r="AB243">
            <v>0</v>
          </cell>
        </row>
        <row r="244">
          <cell r="X244">
            <v>0</v>
          </cell>
          <cell r="Z244" t="str">
            <v/>
          </cell>
          <cell r="AA244">
            <v>0</v>
          </cell>
          <cell r="AB244">
            <v>0</v>
          </cell>
        </row>
        <row r="245">
          <cell r="X245">
            <v>0</v>
          </cell>
          <cell r="Z245" t="str">
            <v/>
          </cell>
          <cell r="AA245">
            <v>0</v>
          </cell>
          <cell r="AB245">
            <v>0</v>
          </cell>
        </row>
        <row r="246">
          <cell r="X246">
            <v>0</v>
          </cell>
          <cell r="Z246" t="str">
            <v/>
          </cell>
          <cell r="AA246">
            <v>0</v>
          </cell>
          <cell r="AB246">
            <v>0</v>
          </cell>
        </row>
        <row r="247">
          <cell r="X247">
            <v>0</v>
          </cell>
          <cell r="Z247" t="str">
            <v/>
          </cell>
          <cell r="AA247">
            <v>0</v>
          </cell>
          <cell r="AB247">
            <v>0</v>
          </cell>
        </row>
        <row r="248">
          <cell r="X248">
            <v>0</v>
          </cell>
          <cell r="Z248" t="str">
            <v/>
          </cell>
          <cell r="AA248">
            <v>0</v>
          </cell>
          <cell r="AB248">
            <v>0</v>
          </cell>
        </row>
        <row r="249">
          <cell r="X249">
            <v>0</v>
          </cell>
          <cell r="Z249" t="str">
            <v/>
          </cell>
          <cell r="AA249">
            <v>0</v>
          </cell>
          <cell r="AB249">
            <v>0</v>
          </cell>
        </row>
        <row r="250">
          <cell r="X250">
            <v>0</v>
          </cell>
          <cell r="Z250" t="str">
            <v/>
          </cell>
          <cell r="AA250">
            <v>0</v>
          </cell>
          <cell r="AB250">
            <v>0</v>
          </cell>
        </row>
        <row r="251">
          <cell r="X251">
            <v>0</v>
          </cell>
          <cell r="Z251" t="str">
            <v/>
          </cell>
          <cell r="AA251">
            <v>0</v>
          </cell>
          <cell r="AB251">
            <v>0</v>
          </cell>
        </row>
        <row r="252">
          <cell r="X252">
            <v>0</v>
          </cell>
          <cell r="Z252" t="str">
            <v/>
          </cell>
          <cell r="AA252">
            <v>0</v>
          </cell>
          <cell r="AB252">
            <v>0</v>
          </cell>
        </row>
        <row r="253">
          <cell r="X253">
            <v>0</v>
          </cell>
          <cell r="Z253" t="str">
            <v/>
          </cell>
          <cell r="AA253">
            <v>0</v>
          </cell>
          <cell r="AB253">
            <v>0</v>
          </cell>
        </row>
        <row r="254">
          <cell r="X254">
            <v>0</v>
          </cell>
          <cell r="Z254" t="str">
            <v/>
          </cell>
          <cell r="AA254">
            <v>0</v>
          </cell>
          <cell r="AB254">
            <v>0</v>
          </cell>
        </row>
        <row r="255">
          <cell r="X255">
            <v>0</v>
          </cell>
          <cell r="Z255" t="str">
            <v/>
          </cell>
          <cell r="AA255">
            <v>0</v>
          </cell>
          <cell r="AB255">
            <v>0</v>
          </cell>
        </row>
        <row r="256">
          <cell r="X256">
            <v>0</v>
          </cell>
          <cell r="Z256" t="str">
            <v/>
          </cell>
          <cell r="AA256">
            <v>0</v>
          </cell>
          <cell r="AB256">
            <v>0</v>
          </cell>
        </row>
        <row r="257">
          <cell r="X257">
            <v>0</v>
          </cell>
          <cell r="Z257" t="str">
            <v/>
          </cell>
          <cell r="AA257">
            <v>0</v>
          </cell>
          <cell r="AB257">
            <v>0</v>
          </cell>
        </row>
        <row r="258">
          <cell r="X258">
            <v>0</v>
          </cell>
          <cell r="Z258" t="str">
            <v/>
          </cell>
          <cell r="AA258">
            <v>0</v>
          </cell>
          <cell r="AB258">
            <v>0</v>
          </cell>
        </row>
        <row r="259">
          <cell r="X259">
            <v>0</v>
          </cell>
          <cell r="Z259" t="str">
            <v/>
          </cell>
          <cell r="AA259">
            <v>0</v>
          </cell>
          <cell r="AB259">
            <v>0</v>
          </cell>
        </row>
        <row r="260">
          <cell r="X260">
            <v>0</v>
          </cell>
          <cell r="Z260" t="str">
            <v/>
          </cell>
          <cell r="AA260">
            <v>0</v>
          </cell>
          <cell r="AB260">
            <v>0</v>
          </cell>
        </row>
        <row r="261">
          <cell r="X261">
            <v>0</v>
          </cell>
          <cell r="Z261" t="str">
            <v/>
          </cell>
          <cell r="AA261">
            <v>0</v>
          </cell>
          <cell r="AB261">
            <v>0</v>
          </cell>
        </row>
        <row r="262">
          <cell r="X262">
            <v>0</v>
          </cell>
          <cell r="Z262" t="str">
            <v/>
          </cell>
          <cell r="AA262">
            <v>0</v>
          </cell>
          <cell r="AB262">
            <v>0</v>
          </cell>
        </row>
        <row r="263">
          <cell r="X263">
            <v>0</v>
          </cell>
          <cell r="Z263" t="str">
            <v/>
          </cell>
          <cell r="AA263">
            <v>0</v>
          </cell>
          <cell r="AB263">
            <v>0</v>
          </cell>
        </row>
        <row r="264">
          <cell r="X264">
            <v>0</v>
          </cell>
          <cell r="Z264" t="str">
            <v/>
          </cell>
          <cell r="AA264">
            <v>0</v>
          </cell>
          <cell r="AB264">
            <v>0</v>
          </cell>
        </row>
        <row r="265">
          <cell r="X265">
            <v>0</v>
          </cell>
          <cell r="Z265" t="str">
            <v/>
          </cell>
          <cell r="AA265">
            <v>0</v>
          </cell>
          <cell r="AB265">
            <v>0</v>
          </cell>
        </row>
        <row r="266">
          <cell r="M266"/>
          <cell r="P266"/>
          <cell r="Q266"/>
          <cell r="R266"/>
          <cell r="S266"/>
          <cell r="T266"/>
          <cell r="U266"/>
          <cell r="V266"/>
          <cell r="X266"/>
          <cell r="Y266"/>
          <cell r="AA266"/>
          <cell r="AB266"/>
          <cell r="AD266"/>
          <cell r="AH266"/>
          <cell r="AJ266"/>
          <cell r="AL266"/>
        </row>
      </sheetData>
      <sheetData sheetId="5">
        <row r="12">
          <cell r="A12">
            <v>2</v>
          </cell>
          <cell r="Q12"/>
          <cell r="AA12" t="str">
            <v>.</v>
          </cell>
        </row>
        <row r="15">
          <cell r="I15"/>
          <cell r="M15">
            <v>1</v>
          </cell>
          <cell r="Q15">
            <v>0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>
            <v>2</v>
          </cell>
        </row>
        <row r="20">
          <cell r="M20">
            <v>2</v>
          </cell>
        </row>
        <row r="21">
          <cell r="M21">
            <v>2</v>
          </cell>
        </row>
        <row r="22">
          <cell r="M22">
            <v>2</v>
          </cell>
        </row>
        <row r="23">
          <cell r="M23">
            <v>2</v>
          </cell>
        </row>
        <row r="24">
          <cell r="M24">
            <v>2</v>
          </cell>
        </row>
        <row r="25">
          <cell r="M25">
            <v>2</v>
          </cell>
        </row>
        <row r="26">
          <cell r="M26">
            <v>2</v>
          </cell>
        </row>
        <row r="27">
          <cell r="M27">
            <v>2</v>
          </cell>
        </row>
        <row r="28">
          <cell r="M28">
            <v>2</v>
          </cell>
        </row>
        <row r="29">
          <cell r="M29">
            <v>2</v>
          </cell>
        </row>
        <row r="30">
          <cell r="M30">
            <v>2</v>
          </cell>
        </row>
        <row r="31">
          <cell r="M31">
            <v>2</v>
          </cell>
        </row>
        <row r="32">
          <cell r="M32">
            <v>2</v>
          </cell>
        </row>
        <row r="33">
          <cell r="M33">
            <v>2</v>
          </cell>
        </row>
        <row r="34">
          <cell r="M34">
            <v>2</v>
          </cell>
        </row>
        <row r="35">
          <cell r="M35">
            <v>2</v>
          </cell>
        </row>
        <row r="36">
          <cell r="M36">
            <v>2</v>
          </cell>
        </row>
        <row r="37">
          <cell r="M37">
            <v>2</v>
          </cell>
        </row>
        <row r="38">
          <cell r="M38">
            <v>2</v>
          </cell>
        </row>
        <row r="39">
          <cell r="M39">
            <v>2</v>
          </cell>
        </row>
        <row r="40">
          <cell r="M40">
            <v>2</v>
          </cell>
        </row>
        <row r="41">
          <cell r="M41">
            <v>2</v>
          </cell>
        </row>
        <row r="42">
          <cell r="M42">
            <v>2</v>
          </cell>
        </row>
        <row r="43">
          <cell r="M43">
            <v>2</v>
          </cell>
        </row>
        <row r="44">
          <cell r="M44">
            <v>2</v>
          </cell>
        </row>
        <row r="45">
          <cell r="M45">
            <v>2</v>
          </cell>
        </row>
        <row r="46">
          <cell r="M46">
            <v>2</v>
          </cell>
        </row>
        <row r="47">
          <cell r="M47">
            <v>2</v>
          </cell>
        </row>
        <row r="48">
          <cell r="M48">
            <v>2</v>
          </cell>
        </row>
        <row r="49">
          <cell r="M49">
            <v>2</v>
          </cell>
        </row>
        <row r="50">
          <cell r="M50">
            <v>2</v>
          </cell>
        </row>
        <row r="51">
          <cell r="M51">
            <v>2</v>
          </cell>
        </row>
        <row r="52">
          <cell r="M52">
            <v>2</v>
          </cell>
        </row>
        <row r="53">
          <cell r="M53">
            <v>2</v>
          </cell>
        </row>
        <row r="54">
          <cell r="M54">
            <v>2</v>
          </cell>
        </row>
        <row r="55">
          <cell r="M55">
            <v>2</v>
          </cell>
        </row>
        <row r="56">
          <cell r="M56">
            <v>2</v>
          </cell>
        </row>
        <row r="57">
          <cell r="M57">
            <v>2</v>
          </cell>
        </row>
        <row r="58">
          <cell r="M58">
            <v>2</v>
          </cell>
        </row>
        <row r="59">
          <cell r="M59">
            <v>2</v>
          </cell>
        </row>
        <row r="60">
          <cell r="M60">
            <v>2</v>
          </cell>
        </row>
        <row r="61">
          <cell r="M61">
            <v>2</v>
          </cell>
        </row>
        <row r="62">
          <cell r="M62">
            <v>2</v>
          </cell>
        </row>
        <row r="63">
          <cell r="M63">
            <v>2</v>
          </cell>
        </row>
        <row r="64">
          <cell r="M64">
            <v>2</v>
          </cell>
        </row>
        <row r="65">
          <cell r="M65">
            <v>2</v>
          </cell>
        </row>
        <row r="66">
          <cell r="M66">
            <v>2</v>
          </cell>
        </row>
        <row r="67">
          <cell r="M67">
            <v>2</v>
          </cell>
        </row>
        <row r="68">
          <cell r="M68">
            <v>2</v>
          </cell>
        </row>
        <row r="69">
          <cell r="M69">
            <v>2</v>
          </cell>
        </row>
        <row r="70">
          <cell r="M70">
            <v>2</v>
          </cell>
        </row>
        <row r="71">
          <cell r="M71">
            <v>2</v>
          </cell>
        </row>
        <row r="72">
          <cell r="M72">
            <v>2</v>
          </cell>
        </row>
        <row r="73">
          <cell r="M73">
            <v>2</v>
          </cell>
        </row>
        <row r="74">
          <cell r="M74">
            <v>2</v>
          </cell>
        </row>
        <row r="75">
          <cell r="M75">
            <v>2</v>
          </cell>
        </row>
        <row r="76">
          <cell r="M76">
            <v>2</v>
          </cell>
        </row>
        <row r="77">
          <cell r="M77">
            <v>2</v>
          </cell>
        </row>
        <row r="78">
          <cell r="M78">
            <v>2</v>
          </cell>
        </row>
        <row r="79">
          <cell r="M79">
            <v>2</v>
          </cell>
        </row>
        <row r="80">
          <cell r="M80">
            <v>2</v>
          </cell>
        </row>
        <row r="81">
          <cell r="M81">
            <v>2</v>
          </cell>
        </row>
        <row r="82">
          <cell r="M82">
            <v>2</v>
          </cell>
        </row>
        <row r="83">
          <cell r="M83">
            <v>2</v>
          </cell>
        </row>
        <row r="84">
          <cell r="M84">
            <v>2</v>
          </cell>
        </row>
        <row r="85">
          <cell r="M85">
            <v>2</v>
          </cell>
        </row>
        <row r="86">
          <cell r="M86">
            <v>2</v>
          </cell>
        </row>
        <row r="87">
          <cell r="M87">
            <v>2</v>
          </cell>
        </row>
        <row r="88">
          <cell r="M88">
            <v>2</v>
          </cell>
        </row>
        <row r="89">
          <cell r="M89">
            <v>2</v>
          </cell>
        </row>
        <row r="90">
          <cell r="M90">
            <v>2</v>
          </cell>
        </row>
        <row r="91">
          <cell r="M91">
            <v>2</v>
          </cell>
        </row>
        <row r="92">
          <cell r="M92">
            <v>2</v>
          </cell>
        </row>
        <row r="93">
          <cell r="M93">
            <v>2</v>
          </cell>
        </row>
        <row r="94">
          <cell r="M94">
            <v>2</v>
          </cell>
        </row>
        <row r="95">
          <cell r="M95">
            <v>2</v>
          </cell>
        </row>
        <row r="96">
          <cell r="M96">
            <v>2</v>
          </cell>
        </row>
        <row r="97">
          <cell r="M97">
            <v>2</v>
          </cell>
        </row>
        <row r="98">
          <cell r="M98">
            <v>2</v>
          </cell>
        </row>
        <row r="99">
          <cell r="M99">
            <v>2</v>
          </cell>
        </row>
        <row r="100">
          <cell r="M100">
            <v>2</v>
          </cell>
        </row>
        <row r="101">
          <cell r="M101">
            <v>2</v>
          </cell>
        </row>
        <row r="102">
          <cell r="M102">
            <v>2</v>
          </cell>
        </row>
        <row r="103">
          <cell r="M103">
            <v>2</v>
          </cell>
        </row>
        <row r="104">
          <cell r="M104">
            <v>2</v>
          </cell>
        </row>
        <row r="105">
          <cell r="M105">
            <v>2</v>
          </cell>
        </row>
        <row r="106">
          <cell r="M106">
            <v>2</v>
          </cell>
        </row>
        <row r="107">
          <cell r="M107">
            <v>2</v>
          </cell>
        </row>
        <row r="108">
          <cell r="M108">
            <v>2</v>
          </cell>
        </row>
        <row r="109">
          <cell r="M109">
            <v>2</v>
          </cell>
        </row>
        <row r="110">
          <cell r="M110">
            <v>2</v>
          </cell>
        </row>
        <row r="111">
          <cell r="M111">
            <v>2</v>
          </cell>
        </row>
        <row r="112">
          <cell r="M112">
            <v>2</v>
          </cell>
        </row>
        <row r="113">
          <cell r="M113">
            <v>2</v>
          </cell>
        </row>
        <row r="114">
          <cell r="M114">
            <v>2</v>
          </cell>
        </row>
        <row r="115">
          <cell r="M115">
            <v>2</v>
          </cell>
        </row>
        <row r="116">
          <cell r="M116">
            <v>2</v>
          </cell>
        </row>
        <row r="117">
          <cell r="M117">
            <v>2</v>
          </cell>
        </row>
        <row r="118">
          <cell r="M118">
            <v>2</v>
          </cell>
        </row>
        <row r="119">
          <cell r="M119">
            <v>2</v>
          </cell>
        </row>
        <row r="120">
          <cell r="M120">
            <v>2</v>
          </cell>
        </row>
        <row r="121">
          <cell r="M121">
            <v>2</v>
          </cell>
        </row>
        <row r="122">
          <cell r="M122">
            <v>2</v>
          </cell>
        </row>
        <row r="123">
          <cell r="M123">
            <v>2</v>
          </cell>
        </row>
        <row r="124">
          <cell r="M124">
            <v>2</v>
          </cell>
        </row>
        <row r="125">
          <cell r="M125">
            <v>2</v>
          </cell>
        </row>
        <row r="126">
          <cell r="M126">
            <v>2</v>
          </cell>
        </row>
        <row r="127">
          <cell r="M127">
            <v>2</v>
          </cell>
        </row>
        <row r="128">
          <cell r="M128">
            <v>2</v>
          </cell>
        </row>
        <row r="129">
          <cell r="M129">
            <v>2</v>
          </cell>
        </row>
        <row r="130">
          <cell r="M130">
            <v>2</v>
          </cell>
        </row>
        <row r="131">
          <cell r="M131">
            <v>2</v>
          </cell>
        </row>
        <row r="132">
          <cell r="M132">
            <v>2</v>
          </cell>
        </row>
        <row r="133">
          <cell r="M133">
            <v>2</v>
          </cell>
        </row>
        <row r="134">
          <cell r="M134">
            <v>2</v>
          </cell>
        </row>
        <row r="135">
          <cell r="M135">
            <v>2</v>
          </cell>
        </row>
        <row r="136">
          <cell r="M136">
            <v>2</v>
          </cell>
        </row>
        <row r="137">
          <cell r="M137">
            <v>2</v>
          </cell>
        </row>
        <row r="138">
          <cell r="M138">
            <v>2</v>
          </cell>
        </row>
        <row r="139">
          <cell r="M139">
            <v>2</v>
          </cell>
        </row>
        <row r="140">
          <cell r="M140">
            <v>2</v>
          </cell>
        </row>
        <row r="141">
          <cell r="M141">
            <v>2</v>
          </cell>
        </row>
        <row r="142">
          <cell r="M142">
            <v>2</v>
          </cell>
        </row>
        <row r="143">
          <cell r="M143">
            <v>2</v>
          </cell>
        </row>
        <row r="144">
          <cell r="M144">
            <v>2</v>
          </cell>
        </row>
        <row r="145">
          <cell r="M145">
            <v>2</v>
          </cell>
        </row>
        <row r="146">
          <cell r="M146">
            <v>2</v>
          </cell>
        </row>
        <row r="147">
          <cell r="M147">
            <v>2</v>
          </cell>
        </row>
        <row r="148">
          <cell r="M148">
            <v>2</v>
          </cell>
        </row>
        <row r="149">
          <cell r="M149">
            <v>2</v>
          </cell>
        </row>
        <row r="150">
          <cell r="M150">
            <v>2</v>
          </cell>
        </row>
        <row r="151">
          <cell r="M151">
            <v>2</v>
          </cell>
        </row>
        <row r="152">
          <cell r="M152">
            <v>2</v>
          </cell>
        </row>
        <row r="153">
          <cell r="M153">
            <v>2</v>
          </cell>
        </row>
        <row r="154">
          <cell r="M154">
            <v>2</v>
          </cell>
        </row>
        <row r="155">
          <cell r="M155">
            <v>2</v>
          </cell>
        </row>
        <row r="156">
          <cell r="M156">
            <v>2</v>
          </cell>
        </row>
        <row r="157">
          <cell r="M157">
            <v>2</v>
          </cell>
        </row>
        <row r="158">
          <cell r="M158">
            <v>2</v>
          </cell>
        </row>
        <row r="159">
          <cell r="M159">
            <v>2</v>
          </cell>
        </row>
        <row r="160">
          <cell r="M160">
            <v>2</v>
          </cell>
        </row>
        <row r="161">
          <cell r="M161">
            <v>2</v>
          </cell>
        </row>
        <row r="162">
          <cell r="M162">
            <v>2</v>
          </cell>
        </row>
        <row r="163">
          <cell r="M163">
            <v>2</v>
          </cell>
        </row>
        <row r="164">
          <cell r="M164">
            <v>2</v>
          </cell>
        </row>
        <row r="165">
          <cell r="M165">
            <v>2</v>
          </cell>
        </row>
        <row r="166">
          <cell r="M166">
            <v>2</v>
          </cell>
        </row>
        <row r="167">
          <cell r="M167">
            <v>2</v>
          </cell>
        </row>
        <row r="168">
          <cell r="M168">
            <v>2</v>
          </cell>
        </row>
        <row r="169">
          <cell r="M169">
            <v>2</v>
          </cell>
        </row>
        <row r="170">
          <cell r="M170">
            <v>2</v>
          </cell>
        </row>
        <row r="171">
          <cell r="M171">
            <v>2</v>
          </cell>
        </row>
        <row r="172">
          <cell r="M172">
            <v>2</v>
          </cell>
        </row>
        <row r="173">
          <cell r="M173">
            <v>2</v>
          </cell>
        </row>
        <row r="174">
          <cell r="M174">
            <v>2</v>
          </cell>
        </row>
        <row r="175">
          <cell r="M175">
            <v>2</v>
          </cell>
        </row>
        <row r="176">
          <cell r="M176">
            <v>2</v>
          </cell>
        </row>
        <row r="177">
          <cell r="M177">
            <v>2</v>
          </cell>
        </row>
        <row r="178">
          <cell r="M178">
            <v>2</v>
          </cell>
        </row>
        <row r="179">
          <cell r="M179">
            <v>2</v>
          </cell>
        </row>
        <row r="180">
          <cell r="M180">
            <v>2</v>
          </cell>
        </row>
        <row r="181">
          <cell r="M181">
            <v>2</v>
          </cell>
        </row>
        <row r="182">
          <cell r="M182">
            <v>2</v>
          </cell>
        </row>
        <row r="183">
          <cell r="M183">
            <v>2</v>
          </cell>
        </row>
        <row r="184">
          <cell r="M184">
            <v>2</v>
          </cell>
        </row>
        <row r="185">
          <cell r="M185">
            <v>2</v>
          </cell>
        </row>
        <row r="186">
          <cell r="M186">
            <v>2</v>
          </cell>
        </row>
        <row r="187">
          <cell r="M187">
            <v>2</v>
          </cell>
        </row>
        <row r="188">
          <cell r="M188">
            <v>2</v>
          </cell>
        </row>
        <row r="189">
          <cell r="M189">
            <v>2</v>
          </cell>
        </row>
        <row r="190">
          <cell r="M190">
            <v>2</v>
          </cell>
        </row>
        <row r="191">
          <cell r="M191">
            <v>2</v>
          </cell>
        </row>
        <row r="192">
          <cell r="M192">
            <v>2</v>
          </cell>
        </row>
        <row r="193">
          <cell r="M193">
            <v>2</v>
          </cell>
        </row>
        <row r="194">
          <cell r="M194">
            <v>2</v>
          </cell>
        </row>
        <row r="195">
          <cell r="M195">
            <v>2</v>
          </cell>
        </row>
        <row r="196">
          <cell r="M196">
            <v>2</v>
          </cell>
        </row>
        <row r="197">
          <cell r="M197">
            <v>2</v>
          </cell>
        </row>
        <row r="198">
          <cell r="M198">
            <v>2</v>
          </cell>
        </row>
        <row r="199">
          <cell r="M199">
            <v>2</v>
          </cell>
        </row>
        <row r="200">
          <cell r="M200">
            <v>2</v>
          </cell>
        </row>
        <row r="201">
          <cell r="M201">
            <v>2</v>
          </cell>
        </row>
        <row r="202">
          <cell r="M202">
            <v>2</v>
          </cell>
        </row>
        <row r="203">
          <cell r="M203">
            <v>2</v>
          </cell>
        </row>
        <row r="204">
          <cell r="M204">
            <v>2</v>
          </cell>
        </row>
        <row r="205">
          <cell r="M205">
            <v>2</v>
          </cell>
        </row>
        <row r="206">
          <cell r="M206">
            <v>2</v>
          </cell>
        </row>
        <row r="207">
          <cell r="M207">
            <v>2</v>
          </cell>
        </row>
        <row r="208">
          <cell r="M208">
            <v>2</v>
          </cell>
        </row>
        <row r="209">
          <cell r="M209">
            <v>2</v>
          </cell>
        </row>
        <row r="210">
          <cell r="M210">
            <v>2</v>
          </cell>
        </row>
        <row r="211">
          <cell r="M211">
            <v>2</v>
          </cell>
        </row>
        <row r="212">
          <cell r="M212">
            <v>2</v>
          </cell>
        </row>
        <row r="213">
          <cell r="M213">
            <v>2</v>
          </cell>
        </row>
        <row r="214">
          <cell r="M214">
            <v>2</v>
          </cell>
        </row>
        <row r="215">
          <cell r="M215">
            <v>2</v>
          </cell>
        </row>
        <row r="216">
          <cell r="M216">
            <v>2</v>
          </cell>
        </row>
        <row r="217">
          <cell r="M217">
            <v>2</v>
          </cell>
        </row>
        <row r="218">
          <cell r="M218">
            <v>2</v>
          </cell>
        </row>
        <row r="219">
          <cell r="M219">
            <v>2</v>
          </cell>
        </row>
        <row r="220">
          <cell r="M220">
            <v>2</v>
          </cell>
        </row>
        <row r="221">
          <cell r="M221">
            <v>2</v>
          </cell>
        </row>
        <row r="222">
          <cell r="M222">
            <v>2</v>
          </cell>
        </row>
        <row r="223">
          <cell r="M223">
            <v>2</v>
          </cell>
        </row>
        <row r="224">
          <cell r="M224">
            <v>2</v>
          </cell>
        </row>
        <row r="225">
          <cell r="M225">
            <v>2</v>
          </cell>
        </row>
        <row r="226">
          <cell r="M226">
            <v>2</v>
          </cell>
        </row>
        <row r="227">
          <cell r="M227">
            <v>2</v>
          </cell>
        </row>
        <row r="228">
          <cell r="M228">
            <v>2</v>
          </cell>
        </row>
        <row r="229">
          <cell r="M229">
            <v>2</v>
          </cell>
        </row>
        <row r="230">
          <cell r="M230">
            <v>2</v>
          </cell>
        </row>
        <row r="231">
          <cell r="M231">
            <v>2</v>
          </cell>
        </row>
        <row r="232">
          <cell r="M232">
            <v>2</v>
          </cell>
        </row>
        <row r="233">
          <cell r="M233">
            <v>2</v>
          </cell>
        </row>
        <row r="234">
          <cell r="M234">
            <v>2</v>
          </cell>
        </row>
        <row r="235">
          <cell r="M235">
            <v>2</v>
          </cell>
        </row>
        <row r="236">
          <cell r="M236">
            <v>2</v>
          </cell>
        </row>
        <row r="237">
          <cell r="M237">
            <v>2</v>
          </cell>
        </row>
        <row r="238">
          <cell r="M238">
            <v>2</v>
          </cell>
        </row>
        <row r="239">
          <cell r="M239">
            <v>2</v>
          </cell>
        </row>
        <row r="240">
          <cell r="M240">
            <v>2</v>
          </cell>
        </row>
        <row r="241">
          <cell r="M241">
            <v>2</v>
          </cell>
        </row>
        <row r="242">
          <cell r="M242">
            <v>2</v>
          </cell>
        </row>
        <row r="243">
          <cell r="M243">
            <v>2</v>
          </cell>
        </row>
        <row r="244">
          <cell r="M244">
            <v>2</v>
          </cell>
        </row>
        <row r="245">
          <cell r="M245">
            <v>2</v>
          </cell>
        </row>
        <row r="246">
          <cell r="M246">
            <v>2</v>
          </cell>
        </row>
        <row r="247">
          <cell r="M247">
            <v>2</v>
          </cell>
        </row>
        <row r="248">
          <cell r="M248">
            <v>2</v>
          </cell>
        </row>
        <row r="249">
          <cell r="M249">
            <v>2</v>
          </cell>
        </row>
        <row r="250">
          <cell r="M250">
            <v>2</v>
          </cell>
        </row>
        <row r="251">
          <cell r="M251">
            <v>2</v>
          </cell>
        </row>
        <row r="252">
          <cell r="M252">
            <v>2</v>
          </cell>
        </row>
        <row r="253">
          <cell r="M253">
            <v>2</v>
          </cell>
        </row>
        <row r="254">
          <cell r="M254">
            <v>2</v>
          </cell>
        </row>
        <row r="255">
          <cell r="M255">
            <v>2</v>
          </cell>
        </row>
        <row r="256">
          <cell r="M256">
            <v>2</v>
          </cell>
        </row>
        <row r="257">
          <cell r="M257">
            <v>2</v>
          </cell>
        </row>
        <row r="258">
          <cell r="M258">
            <v>2</v>
          </cell>
        </row>
        <row r="259">
          <cell r="M259">
            <v>2</v>
          </cell>
        </row>
        <row r="260">
          <cell r="M260">
            <v>2</v>
          </cell>
        </row>
        <row r="261">
          <cell r="M261">
            <v>2</v>
          </cell>
        </row>
        <row r="262">
          <cell r="M262">
            <v>2</v>
          </cell>
        </row>
        <row r="263">
          <cell r="M263">
            <v>2</v>
          </cell>
        </row>
        <row r="264">
          <cell r="M264">
            <v>2</v>
          </cell>
        </row>
        <row r="265">
          <cell r="M265">
            <v>2</v>
          </cell>
        </row>
        <row r="266">
          <cell r="I266"/>
          <cell r="M266"/>
          <cell r="AA266"/>
        </row>
      </sheetData>
      <sheetData sheetId="6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  <row r="20">
          <cell r="C20">
            <v>6</v>
          </cell>
        </row>
        <row r="21">
          <cell r="C21">
            <v>7</v>
          </cell>
        </row>
        <row r="22">
          <cell r="C22">
            <v>8</v>
          </cell>
        </row>
        <row r="23">
          <cell r="C23">
            <v>9</v>
          </cell>
        </row>
        <row r="24">
          <cell r="C24">
            <v>10</v>
          </cell>
        </row>
        <row r="25">
          <cell r="C25">
            <v>11</v>
          </cell>
        </row>
        <row r="26">
          <cell r="C26">
            <v>12</v>
          </cell>
        </row>
        <row r="27">
          <cell r="C27">
            <v>13</v>
          </cell>
        </row>
        <row r="28">
          <cell r="C28">
            <v>14</v>
          </cell>
        </row>
        <row r="29">
          <cell r="C29">
            <v>15</v>
          </cell>
        </row>
        <row r="30">
          <cell r="C30">
            <v>16</v>
          </cell>
        </row>
        <row r="31">
          <cell r="C31">
            <v>17</v>
          </cell>
        </row>
        <row r="32">
          <cell r="C32">
            <v>18</v>
          </cell>
        </row>
        <row r="33">
          <cell r="C33">
            <v>19</v>
          </cell>
        </row>
        <row r="34">
          <cell r="C34">
            <v>20</v>
          </cell>
        </row>
        <row r="35">
          <cell r="C35">
            <v>21</v>
          </cell>
        </row>
        <row r="36">
          <cell r="C36">
            <v>22</v>
          </cell>
        </row>
        <row r="37">
          <cell r="C37">
            <v>23</v>
          </cell>
        </row>
        <row r="38">
          <cell r="C38">
            <v>24</v>
          </cell>
        </row>
        <row r="39">
          <cell r="C39">
            <v>25</v>
          </cell>
        </row>
        <row r="40">
          <cell r="C40">
            <v>26</v>
          </cell>
        </row>
        <row r="41">
          <cell r="C41">
            <v>27</v>
          </cell>
        </row>
        <row r="42">
          <cell r="C42">
            <v>28</v>
          </cell>
        </row>
        <row r="43">
          <cell r="C43">
            <v>29</v>
          </cell>
        </row>
        <row r="44">
          <cell r="C44">
            <v>30</v>
          </cell>
        </row>
        <row r="45">
          <cell r="C45">
            <v>31</v>
          </cell>
        </row>
        <row r="46">
          <cell r="C46">
            <v>32</v>
          </cell>
        </row>
        <row r="47">
          <cell r="C47">
            <v>33</v>
          </cell>
        </row>
        <row r="48">
          <cell r="C48">
            <v>34</v>
          </cell>
        </row>
        <row r="49">
          <cell r="C49">
            <v>35</v>
          </cell>
        </row>
        <row r="50">
          <cell r="C50">
            <v>36</v>
          </cell>
        </row>
        <row r="51">
          <cell r="C51">
            <v>37</v>
          </cell>
        </row>
        <row r="52">
          <cell r="C52">
            <v>38</v>
          </cell>
        </row>
        <row r="53">
          <cell r="C53">
            <v>39</v>
          </cell>
        </row>
        <row r="54">
          <cell r="C54">
            <v>40</v>
          </cell>
        </row>
        <row r="55">
          <cell r="C55">
            <v>41</v>
          </cell>
        </row>
        <row r="56">
          <cell r="C56">
            <v>42</v>
          </cell>
        </row>
        <row r="57">
          <cell r="C57">
            <v>43</v>
          </cell>
        </row>
        <row r="58">
          <cell r="C58">
            <v>44</v>
          </cell>
        </row>
        <row r="59">
          <cell r="C59">
            <v>45</v>
          </cell>
        </row>
        <row r="60">
          <cell r="C60">
            <v>46</v>
          </cell>
        </row>
        <row r="61">
          <cell r="C61">
            <v>47</v>
          </cell>
        </row>
        <row r="62">
          <cell r="C62">
            <v>48</v>
          </cell>
        </row>
        <row r="63">
          <cell r="C63">
            <v>49</v>
          </cell>
        </row>
        <row r="64">
          <cell r="C64">
            <v>50</v>
          </cell>
        </row>
        <row r="65">
          <cell r="C65"/>
          <cell r="D65"/>
        </row>
      </sheetData>
      <sheetData sheetId="7">
        <row r="10">
          <cell r="G10">
            <v>2</v>
          </cell>
        </row>
      </sheetData>
      <sheetData sheetId="8"/>
      <sheetData sheetId="9">
        <row r="9">
          <cell r="J9">
            <v>1</v>
          </cell>
        </row>
        <row r="15">
          <cell r="A15" t="str">
            <v/>
          </cell>
          <cell r="B15">
            <v>1</v>
          </cell>
          <cell r="C15" t="str">
            <v>Administração Local</v>
          </cell>
          <cell r="D15"/>
          <cell r="F15"/>
          <cell r="H15" t="str">
            <v>Para aplicação de Adm. Local é necessário definir os eventos manualmente.</v>
          </cell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</row>
        <row r="65">
          <cell r="A65" t="str">
            <v>F</v>
          </cell>
          <cell r="B65"/>
          <cell r="C65"/>
          <cell r="D65"/>
          <cell r="F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</row>
      </sheetData>
      <sheetData sheetId="10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0</v>
          </cell>
          <cell r="AA14">
            <v>0</v>
          </cell>
          <cell r="AB14">
            <v>0</v>
          </cell>
        </row>
        <row r="15">
          <cell r="B15" t="str">
            <v>Branco</v>
          </cell>
          <cell r="O15">
            <v>0</v>
          </cell>
          <cell r="AA15">
            <v>0</v>
          </cell>
          <cell r="AB15">
            <v>0</v>
          </cell>
        </row>
        <row r="16">
          <cell r="B16" t="str">
            <v>Branco</v>
          </cell>
          <cell r="O16">
            <v>0</v>
          </cell>
          <cell r="AA16">
            <v>0</v>
          </cell>
          <cell r="AB16">
            <v>0</v>
          </cell>
        </row>
        <row r="17">
          <cell r="B17" t="str">
            <v>Branco</v>
          </cell>
          <cell r="O17">
            <v>0</v>
          </cell>
          <cell r="AA17">
            <v>0</v>
          </cell>
          <cell r="AB17">
            <v>0</v>
          </cell>
        </row>
        <row r="18">
          <cell r="B18" t="str">
            <v>Branco</v>
          </cell>
          <cell r="O18">
            <v>0</v>
          </cell>
          <cell r="AA18">
            <v>0</v>
          </cell>
          <cell r="AB18">
            <v>0</v>
          </cell>
        </row>
        <row r="19">
          <cell r="B19" t="str">
            <v>Branco</v>
          </cell>
          <cell r="O19">
            <v>0</v>
          </cell>
          <cell r="AA19">
            <v>0</v>
          </cell>
          <cell r="AB19">
            <v>0</v>
          </cell>
        </row>
        <row r="20">
          <cell r="B20" t="str">
            <v>Branco</v>
          </cell>
          <cell r="O20">
            <v>0</v>
          </cell>
          <cell r="AA20">
            <v>0</v>
          </cell>
          <cell r="AB20">
            <v>0</v>
          </cell>
        </row>
        <row r="21">
          <cell r="B21" t="str">
            <v>Branco</v>
          </cell>
          <cell r="O21">
            <v>0</v>
          </cell>
          <cell r="AA21">
            <v>0</v>
          </cell>
          <cell r="AB21">
            <v>0</v>
          </cell>
        </row>
        <row r="22">
          <cell r="B22" t="str">
            <v>Branco</v>
          </cell>
          <cell r="O22">
            <v>0</v>
          </cell>
          <cell r="AA22">
            <v>0</v>
          </cell>
          <cell r="AB22">
            <v>0</v>
          </cell>
        </row>
        <row r="23">
          <cell r="B23" t="str">
            <v>Branco</v>
          </cell>
          <cell r="O23">
            <v>0</v>
          </cell>
          <cell r="AA23">
            <v>0</v>
          </cell>
          <cell r="AB23">
            <v>0</v>
          </cell>
        </row>
        <row r="24">
          <cell r="B24" t="str">
            <v>TR$</v>
          </cell>
          <cell r="E24"/>
          <cell r="F24"/>
          <cell r="H24"/>
          <cell r="I24"/>
          <cell r="O24">
            <v>0</v>
          </cell>
          <cell r="R24"/>
          <cell r="T24"/>
          <cell r="U24"/>
          <cell r="V24"/>
          <cell r="W24"/>
          <cell r="X24"/>
          <cell r="AA24">
            <v>0</v>
          </cell>
          <cell r="AB24">
            <v>0</v>
          </cell>
        </row>
      </sheetData>
      <sheetData sheetId="1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  <row r="15">
          <cell r="R15"/>
        </row>
        <row r="266">
          <cell r="R266"/>
        </row>
      </sheetData>
      <sheetData sheetId="12">
        <row r="7">
          <cell r="O7">
            <v>0</v>
          </cell>
        </row>
        <row r="26">
          <cell r="AC26">
            <v>0</v>
          </cell>
          <cell r="AD26">
            <v>0</v>
          </cell>
        </row>
        <row r="27">
          <cell r="AC27">
            <v>0</v>
          </cell>
          <cell r="AD27">
            <v>0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G29"/>
  <sheetViews>
    <sheetView showGridLines="0" showZeros="0" view="pageBreakPreview" topLeftCell="A7" zoomScaleNormal="100" zoomScaleSheetLayoutView="93" workbookViewId="0">
      <selection activeCell="C12" sqref="C12"/>
    </sheetView>
  </sheetViews>
  <sheetFormatPr defaultColWidth="9.140625" defaultRowHeight="12.75" x14ac:dyDescent="0.2"/>
  <cols>
    <col min="1" max="1" width="5.42578125" style="1" bestFit="1" customWidth="1"/>
    <col min="2" max="2" width="10.7109375" style="1" bestFit="1" customWidth="1"/>
    <col min="3" max="3" width="48" style="1" customWidth="1"/>
    <col min="4" max="4" width="9.140625" style="1"/>
    <col min="5" max="7" width="12.28515625" style="1" customWidth="1"/>
    <col min="8" max="8" width="13.140625" style="1" bestFit="1" customWidth="1"/>
    <col min="9" max="16384" width="9.140625" style="1"/>
  </cols>
  <sheetData>
    <row r="1" spans="1:7" ht="25.5" x14ac:dyDescent="0.35">
      <c r="A1" s="148" t="s">
        <v>28</v>
      </c>
      <c r="B1" s="149"/>
      <c r="C1" s="149"/>
      <c r="D1" s="149"/>
      <c r="E1" s="149"/>
      <c r="F1" s="149"/>
      <c r="G1" s="150"/>
    </row>
    <row r="2" spans="1:7" ht="15.75" x14ac:dyDescent="0.25">
      <c r="A2" s="151" t="s">
        <v>30</v>
      </c>
      <c r="B2" s="152"/>
      <c r="C2" s="152"/>
      <c r="D2" s="152"/>
      <c r="E2" s="152"/>
      <c r="F2" s="152"/>
      <c r="G2" s="153"/>
    </row>
    <row r="3" spans="1:7" ht="3.75" customHeight="1" thickBot="1" x14ac:dyDescent="0.25">
      <c r="A3" s="154"/>
      <c r="B3" s="155"/>
      <c r="C3" s="155"/>
      <c r="D3" s="155"/>
      <c r="E3" s="155"/>
      <c r="F3" s="155"/>
      <c r="G3" s="156"/>
    </row>
    <row r="4" spans="1:7" ht="20.100000000000001" customHeight="1" thickBot="1" x14ac:dyDescent="0.25">
      <c r="A4" s="157" t="s">
        <v>4</v>
      </c>
      <c r="B4" s="158"/>
      <c r="C4" s="158"/>
      <c r="D4" s="158"/>
      <c r="E4" s="158"/>
      <c r="F4" s="158"/>
      <c r="G4" s="159"/>
    </row>
    <row r="5" spans="1:7" ht="3.75" customHeight="1" thickBot="1" x14ac:dyDescent="0.25">
      <c r="A5" s="6"/>
      <c r="B5" s="6"/>
      <c r="C5" s="6"/>
      <c r="D5" s="6"/>
      <c r="E5" s="6"/>
      <c r="F5" s="6"/>
      <c r="G5" s="6"/>
    </row>
    <row r="6" spans="1:7" ht="20.100000000000001" customHeight="1" x14ac:dyDescent="0.2">
      <c r="A6" s="160" t="s">
        <v>29</v>
      </c>
      <c r="B6" s="161"/>
      <c r="C6" s="161"/>
      <c r="D6" s="161"/>
      <c r="E6" s="162"/>
      <c r="F6" s="163" t="s">
        <v>197</v>
      </c>
      <c r="G6" s="164"/>
    </row>
    <row r="7" spans="1:7" ht="32.450000000000003" customHeight="1" x14ac:dyDescent="0.2">
      <c r="A7" s="131" t="s">
        <v>36</v>
      </c>
      <c r="B7" s="132"/>
      <c r="C7" s="132"/>
      <c r="D7" s="132"/>
      <c r="E7" s="133"/>
      <c r="F7" s="134" t="s">
        <v>196</v>
      </c>
      <c r="G7" s="135"/>
    </row>
    <row r="8" spans="1:7" ht="30" customHeight="1" x14ac:dyDescent="0.2">
      <c r="A8" s="136" t="s">
        <v>38</v>
      </c>
      <c r="B8" s="137"/>
      <c r="C8" s="137"/>
      <c r="D8" s="138"/>
      <c r="E8" s="139" t="s">
        <v>11</v>
      </c>
      <c r="F8" s="140"/>
      <c r="G8" s="141"/>
    </row>
    <row r="9" spans="1:7" ht="20.100000000000001" customHeight="1" x14ac:dyDescent="0.2">
      <c r="A9" s="142" t="s">
        <v>203</v>
      </c>
      <c r="B9" s="137"/>
      <c r="C9" s="137"/>
      <c r="D9" s="138"/>
      <c r="E9" s="143" t="s">
        <v>8</v>
      </c>
      <c r="F9" s="58" t="s">
        <v>17</v>
      </c>
      <c r="G9" s="7" t="s">
        <v>7</v>
      </c>
    </row>
    <row r="10" spans="1:7" ht="20.100000000000001" customHeight="1" thickBot="1" x14ac:dyDescent="0.25">
      <c r="A10" s="145" t="s">
        <v>198</v>
      </c>
      <c r="B10" s="146"/>
      <c r="C10" s="146"/>
      <c r="D10" s="147"/>
      <c r="E10" s="144"/>
      <c r="F10" s="8" t="s">
        <v>9</v>
      </c>
      <c r="G10" s="19">
        <f>'ESTRADA CORREGO FUNDO.'!H10</f>
        <v>0.21049999999999999</v>
      </c>
    </row>
    <row r="11" spans="1:7" ht="3.75" customHeight="1" thickBot="1" x14ac:dyDescent="0.25">
      <c r="A11" s="127"/>
      <c r="B11" s="127"/>
      <c r="C11" s="127"/>
      <c r="D11" s="127"/>
      <c r="E11" s="127"/>
      <c r="F11" s="127"/>
      <c r="G11" s="127"/>
    </row>
    <row r="12" spans="1:7" ht="39" thickBot="1" x14ac:dyDescent="0.25">
      <c r="A12" s="9" t="s">
        <v>0</v>
      </c>
      <c r="B12" s="10" t="s">
        <v>5</v>
      </c>
      <c r="C12" s="10" t="s">
        <v>1</v>
      </c>
      <c r="D12" s="10" t="s">
        <v>3</v>
      </c>
      <c r="E12" s="10" t="s">
        <v>2</v>
      </c>
      <c r="F12" s="11" t="s">
        <v>13</v>
      </c>
      <c r="G12" s="12" t="s">
        <v>10</v>
      </c>
    </row>
    <row r="13" spans="1:7" ht="13.5" thickBot="1" x14ac:dyDescent="0.25">
      <c r="A13" s="21">
        <v>6</v>
      </c>
      <c r="B13" s="2"/>
      <c r="C13" s="3" t="s">
        <v>73</v>
      </c>
      <c r="D13" s="20" t="s">
        <v>18</v>
      </c>
      <c r="E13" s="13">
        <v>1</v>
      </c>
      <c r="F13" s="4">
        <f>'ESTRADA CORREGO FUNDO.'!H24</f>
        <v>118017.87000000001</v>
      </c>
      <c r="G13" s="5">
        <f t="shared" ref="G13" si="0">ROUND((E13*F13),2)</f>
        <v>118017.87</v>
      </c>
    </row>
    <row r="14" spans="1:7" ht="18" customHeight="1" thickBot="1" x14ac:dyDescent="0.25">
      <c r="A14" s="128" t="s">
        <v>15</v>
      </c>
      <c r="B14" s="129"/>
      <c r="C14" s="129"/>
      <c r="D14" s="129"/>
      <c r="E14" s="129"/>
      <c r="F14" s="130"/>
      <c r="G14" s="14">
        <f>SUM(G13:G13)</f>
        <v>118017.87</v>
      </c>
    </row>
    <row r="15" spans="1:7" ht="14.25" customHeight="1" x14ac:dyDescent="0.2">
      <c r="A15" s="15"/>
      <c r="B15" s="15"/>
      <c r="C15" s="15"/>
      <c r="D15" s="15"/>
      <c r="E15" s="15"/>
      <c r="F15" s="15"/>
      <c r="G15" s="16"/>
    </row>
    <row r="16" spans="1:7" ht="14.25" customHeight="1" x14ac:dyDescent="0.2">
      <c r="A16" s="15"/>
      <c r="B16" s="15"/>
      <c r="C16" s="15"/>
      <c r="D16" s="15"/>
      <c r="E16" s="15"/>
      <c r="F16" s="15"/>
      <c r="G16" s="16"/>
    </row>
    <row r="17" spans="1:7" ht="11.25" customHeight="1" x14ac:dyDescent="0.2">
      <c r="A17" s="17"/>
      <c r="B17" s="17"/>
      <c r="C17" s="17"/>
      <c r="D17" s="17"/>
      <c r="E17" s="17"/>
      <c r="F17" s="15"/>
      <c r="G17" s="16"/>
    </row>
    <row r="18" spans="1:7" ht="11.25" customHeight="1" x14ac:dyDescent="0.2">
      <c r="A18" s="17"/>
      <c r="B18" s="126"/>
      <c r="C18" s="126"/>
      <c r="D18" s="17"/>
      <c r="E18" s="59"/>
      <c r="F18" s="57"/>
      <c r="G18" s="17"/>
    </row>
    <row r="19" spans="1:7" x14ac:dyDescent="0.2">
      <c r="A19" s="18"/>
      <c r="B19" s="124" t="s">
        <v>40</v>
      </c>
      <c r="C19" s="125"/>
      <c r="D19" s="18"/>
      <c r="E19" s="60" t="s">
        <v>74</v>
      </c>
      <c r="F19" s="56"/>
      <c r="G19" s="18"/>
    </row>
    <row r="20" spans="1:7" hidden="1" x14ac:dyDescent="0.2"/>
    <row r="23" spans="1:7" ht="11.25" customHeight="1" x14ac:dyDescent="0.2">
      <c r="A23" s="17"/>
      <c r="B23" s="126"/>
      <c r="C23" s="126"/>
      <c r="D23" s="17"/>
      <c r="E23" s="57"/>
      <c r="F23" s="57"/>
      <c r="G23" s="17"/>
    </row>
    <row r="24" spans="1:7" x14ac:dyDescent="0.2">
      <c r="A24" s="18"/>
      <c r="B24" s="124" t="s">
        <v>31</v>
      </c>
      <c r="C24" s="125"/>
      <c r="D24" s="18"/>
      <c r="E24" s="56"/>
      <c r="F24" s="56"/>
      <c r="G24" s="18"/>
    </row>
    <row r="25" spans="1:7" ht="12" customHeight="1" x14ac:dyDescent="0.2"/>
    <row r="26" spans="1:7" ht="9.75" customHeight="1" x14ac:dyDescent="0.2"/>
    <row r="27" spans="1:7" ht="12" hidden="1" customHeight="1" x14ac:dyDescent="0.2"/>
    <row r="28" spans="1:7" ht="13.5" hidden="1" customHeight="1" x14ac:dyDescent="0.2"/>
    <row r="29" spans="1:7" ht="4.5" customHeight="1" x14ac:dyDescent="0.2"/>
  </sheetData>
  <mergeCells count="19">
    <mergeCell ref="A1:G1"/>
    <mergeCell ref="A2:G2"/>
    <mergeCell ref="A3:G3"/>
    <mergeCell ref="A4:G4"/>
    <mergeCell ref="A6:E6"/>
    <mergeCell ref="F6:G6"/>
    <mergeCell ref="A7:E7"/>
    <mergeCell ref="F7:G7"/>
    <mergeCell ref="A8:D8"/>
    <mergeCell ref="E8:G8"/>
    <mergeCell ref="A9:D9"/>
    <mergeCell ref="E9:E10"/>
    <mergeCell ref="A10:D10"/>
    <mergeCell ref="B19:C19"/>
    <mergeCell ref="B23:C23"/>
    <mergeCell ref="B24:C24"/>
    <mergeCell ref="A11:G11"/>
    <mergeCell ref="A14:F14"/>
    <mergeCell ref="B18:C18"/>
  </mergeCells>
  <printOptions horizontalCentered="1" verticalCentered="1"/>
  <pageMargins left="0" right="0" top="0" bottom="0" header="0" footer="0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  <pageSetUpPr fitToPage="1"/>
  </sheetPr>
  <dimension ref="A1:H55"/>
  <sheetViews>
    <sheetView showGridLines="0" showZeros="0" view="pageBreakPreview" topLeftCell="A28" zoomScaleNormal="100" zoomScaleSheetLayoutView="93" workbookViewId="0">
      <selection activeCell="E33" sqref="E33"/>
    </sheetView>
  </sheetViews>
  <sheetFormatPr defaultColWidth="9.140625" defaultRowHeight="12.75" x14ac:dyDescent="0.2"/>
  <cols>
    <col min="1" max="1" width="5.42578125" style="1" bestFit="1" customWidth="1"/>
    <col min="2" max="2" width="15.85546875" style="1" customWidth="1"/>
    <col min="3" max="3" width="51.85546875" style="1" customWidth="1"/>
    <col min="4" max="4" width="9.140625" style="1"/>
    <col min="5" max="6" width="12.28515625" style="1" customWidth="1"/>
    <col min="7" max="7" width="15.140625" style="1" customWidth="1"/>
    <col min="8" max="8" width="12.28515625" style="1" customWidth="1"/>
    <col min="9" max="9" width="13.140625" style="1" bestFit="1" customWidth="1"/>
    <col min="10" max="16384" width="9.140625" style="1"/>
  </cols>
  <sheetData>
    <row r="1" spans="1:8" ht="25.5" x14ac:dyDescent="0.35">
      <c r="A1" s="165" t="s">
        <v>28</v>
      </c>
      <c r="B1" s="165"/>
      <c r="C1" s="165"/>
      <c r="D1" s="165"/>
      <c r="E1" s="165"/>
      <c r="F1" s="165"/>
      <c r="G1" s="165"/>
      <c r="H1" s="165"/>
    </row>
    <row r="2" spans="1:8" ht="15.75" x14ac:dyDescent="0.25">
      <c r="A2" s="166" t="s">
        <v>30</v>
      </c>
      <c r="B2" s="152"/>
      <c r="C2" s="152"/>
      <c r="D2" s="152"/>
      <c r="E2" s="152"/>
      <c r="F2" s="152"/>
      <c r="G2" s="152"/>
      <c r="H2" s="152"/>
    </row>
    <row r="3" spans="1:8" ht="3.75" customHeight="1" thickBot="1" x14ac:dyDescent="0.25">
      <c r="A3" s="155"/>
      <c r="B3" s="155"/>
      <c r="C3" s="155"/>
      <c r="D3" s="155"/>
      <c r="E3" s="155"/>
      <c r="F3" s="155"/>
      <c r="G3" s="155"/>
      <c r="H3" s="155"/>
    </row>
    <row r="4" spans="1:8" ht="20.100000000000001" customHeight="1" thickBot="1" x14ac:dyDescent="0.25">
      <c r="A4" s="167" t="s">
        <v>4</v>
      </c>
      <c r="B4" s="168"/>
      <c r="C4" s="168"/>
      <c r="D4" s="168"/>
      <c r="E4" s="168"/>
      <c r="F4" s="168"/>
      <c r="G4" s="168"/>
      <c r="H4" s="169"/>
    </row>
    <row r="5" spans="1:8" ht="3.75" customHeight="1" thickBot="1" x14ac:dyDescent="0.25">
      <c r="A5" s="6"/>
      <c r="B5" s="6"/>
      <c r="C5" s="6"/>
      <c r="D5" s="6"/>
      <c r="E5" s="6"/>
      <c r="F5" s="6"/>
      <c r="G5" s="6"/>
      <c r="H5" s="6"/>
    </row>
    <row r="6" spans="1:8" ht="20.100000000000001" customHeight="1" x14ac:dyDescent="0.2">
      <c r="A6" s="160" t="s">
        <v>29</v>
      </c>
      <c r="B6" s="161"/>
      <c r="C6" s="161"/>
      <c r="D6" s="161"/>
      <c r="E6" s="162"/>
      <c r="F6" s="170" t="s">
        <v>16</v>
      </c>
      <c r="G6" s="163"/>
      <c r="H6" s="171"/>
    </row>
    <row r="7" spans="1:8" ht="20.100000000000001" customHeight="1" x14ac:dyDescent="0.2">
      <c r="A7" s="131" t="s">
        <v>36</v>
      </c>
      <c r="B7" s="132"/>
      <c r="C7" s="132"/>
      <c r="D7" s="132"/>
      <c r="E7" s="133"/>
      <c r="F7" s="172" t="s">
        <v>37</v>
      </c>
      <c r="G7" s="173"/>
      <c r="H7" s="174"/>
    </row>
    <row r="8" spans="1:8" ht="20.100000000000001" customHeight="1" x14ac:dyDescent="0.2">
      <c r="A8" s="142" t="s">
        <v>38</v>
      </c>
      <c r="B8" s="137"/>
      <c r="C8" s="137"/>
      <c r="D8" s="138"/>
      <c r="E8" s="139" t="s">
        <v>11</v>
      </c>
      <c r="F8" s="140"/>
      <c r="G8" s="140"/>
      <c r="H8" s="141"/>
    </row>
    <row r="9" spans="1:8" ht="20.100000000000001" customHeight="1" x14ac:dyDescent="0.2">
      <c r="A9" s="142" t="s">
        <v>75</v>
      </c>
      <c r="B9" s="137"/>
      <c r="C9" s="137"/>
      <c r="D9" s="138"/>
      <c r="E9" s="143" t="s">
        <v>8</v>
      </c>
      <c r="F9" s="175" t="s">
        <v>6</v>
      </c>
      <c r="G9" s="58" t="s">
        <v>17</v>
      </c>
      <c r="H9" s="7" t="s">
        <v>7</v>
      </c>
    </row>
    <row r="10" spans="1:8" ht="20.100000000000001" customHeight="1" thickBot="1" x14ac:dyDescent="0.25">
      <c r="A10" s="145" t="s">
        <v>39</v>
      </c>
      <c r="B10" s="146"/>
      <c r="C10" s="146"/>
      <c r="D10" s="147"/>
      <c r="E10" s="144"/>
      <c r="F10" s="176"/>
      <c r="G10" s="8" t="s">
        <v>9</v>
      </c>
      <c r="H10" s="19">
        <v>0.2742</v>
      </c>
    </row>
    <row r="11" spans="1:8" ht="3.75" customHeight="1" thickBot="1" x14ac:dyDescent="0.25">
      <c r="A11" s="127"/>
      <c r="B11" s="127"/>
      <c r="C11" s="127"/>
      <c r="D11" s="127"/>
      <c r="E11" s="127"/>
      <c r="F11" s="127"/>
      <c r="G11" s="127"/>
      <c r="H11" s="127"/>
    </row>
    <row r="12" spans="1:8" ht="39" thickBot="1" x14ac:dyDescent="0.25">
      <c r="A12" s="9" t="s">
        <v>0</v>
      </c>
      <c r="B12" s="10" t="s">
        <v>5</v>
      </c>
      <c r="C12" s="10" t="s">
        <v>1</v>
      </c>
      <c r="D12" s="10" t="s">
        <v>3</v>
      </c>
      <c r="E12" s="10" t="s">
        <v>2</v>
      </c>
      <c r="F12" s="11" t="s">
        <v>12</v>
      </c>
      <c r="G12" s="11" t="s">
        <v>13</v>
      </c>
      <c r="H12" s="12" t="s">
        <v>10</v>
      </c>
    </row>
    <row r="13" spans="1:8" x14ac:dyDescent="0.2">
      <c r="A13" s="68">
        <v>1</v>
      </c>
      <c r="B13" s="69"/>
      <c r="C13" s="70" t="s">
        <v>42</v>
      </c>
      <c r="D13" s="71"/>
      <c r="E13" s="72"/>
      <c r="F13" s="72"/>
      <c r="G13" s="75" t="s">
        <v>113</v>
      </c>
      <c r="H13" s="74">
        <f>SUM(H14)</f>
        <v>810.75</v>
      </c>
    </row>
    <row r="14" spans="1:8" x14ac:dyDescent="0.2">
      <c r="A14" s="21" t="s">
        <v>32</v>
      </c>
      <c r="B14" s="2"/>
      <c r="C14" s="3" t="s">
        <v>42</v>
      </c>
      <c r="D14" s="20" t="s">
        <v>45</v>
      </c>
      <c r="E14" s="13">
        <v>0.5</v>
      </c>
      <c r="F14" s="13"/>
      <c r="G14" s="4">
        <f t="shared" ref="G14:G22" si="0">ROUND(F14+(F14*$H$10),2)</f>
        <v>0</v>
      </c>
      <c r="H14" s="5">
        <f>ROUND((810.748140703508),2)</f>
        <v>810.75</v>
      </c>
    </row>
    <row r="15" spans="1:8" ht="22.5" x14ac:dyDescent="0.2">
      <c r="A15" s="68">
        <v>2</v>
      </c>
      <c r="B15" s="69"/>
      <c r="C15" s="70" t="s">
        <v>43</v>
      </c>
      <c r="D15" s="71"/>
      <c r="E15" s="72"/>
      <c r="F15" s="72"/>
      <c r="G15" s="75" t="s">
        <v>112</v>
      </c>
      <c r="H15" s="74">
        <f>SUM(H16:H16)</f>
        <v>1117.81</v>
      </c>
    </row>
    <row r="16" spans="1:8" ht="33.75" x14ac:dyDescent="0.2">
      <c r="A16" s="21" t="s">
        <v>14</v>
      </c>
      <c r="B16" s="2" t="s">
        <v>72</v>
      </c>
      <c r="C16" s="3" t="s">
        <v>44</v>
      </c>
      <c r="D16" s="20" t="s">
        <v>34</v>
      </c>
      <c r="E16" s="13">
        <v>2.88</v>
      </c>
      <c r="F16" s="13">
        <v>304.61</v>
      </c>
      <c r="G16" s="4">
        <f t="shared" si="0"/>
        <v>388.13</v>
      </c>
      <c r="H16" s="5">
        <f t="shared" ref="H16:H22" si="1">ROUND((E16*G16),2)</f>
        <v>1117.81</v>
      </c>
    </row>
    <row r="17" spans="1:8" x14ac:dyDescent="0.2">
      <c r="A17" s="68">
        <v>3</v>
      </c>
      <c r="B17" s="69"/>
      <c r="C17" s="70" t="s">
        <v>46</v>
      </c>
      <c r="D17" s="71"/>
      <c r="E17" s="72"/>
      <c r="F17" s="72"/>
      <c r="G17" s="75" t="s">
        <v>111</v>
      </c>
      <c r="H17" s="74">
        <f>SUM(H18:H19)</f>
        <v>3458.56</v>
      </c>
    </row>
    <row r="18" spans="1:8" x14ac:dyDescent="0.2">
      <c r="A18" s="21" t="s">
        <v>53</v>
      </c>
      <c r="B18" s="64" t="s">
        <v>49</v>
      </c>
      <c r="C18" s="3" t="s">
        <v>47</v>
      </c>
      <c r="D18" s="20" t="s">
        <v>48</v>
      </c>
      <c r="E18" s="13">
        <f>160*5.6</f>
        <v>896</v>
      </c>
      <c r="F18" s="66">
        <v>0.62</v>
      </c>
      <c r="G18" s="4">
        <f t="shared" si="0"/>
        <v>0.79</v>
      </c>
      <c r="H18" s="5">
        <f t="shared" si="1"/>
        <v>707.84</v>
      </c>
    </row>
    <row r="19" spans="1:8" ht="22.5" x14ac:dyDescent="0.2">
      <c r="A19" s="21" t="s">
        <v>54</v>
      </c>
      <c r="B19" s="2" t="s">
        <v>51</v>
      </c>
      <c r="C19" s="3" t="s">
        <v>50</v>
      </c>
      <c r="D19" s="20" t="s">
        <v>48</v>
      </c>
      <c r="E19" s="13">
        <f>160*5.6</f>
        <v>896</v>
      </c>
      <c r="F19" s="13">
        <v>2.41</v>
      </c>
      <c r="G19" s="4">
        <f t="shared" si="0"/>
        <v>3.07</v>
      </c>
      <c r="H19" s="5">
        <f t="shared" si="1"/>
        <v>2750.72</v>
      </c>
    </row>
    <row r="20" spans="1:8" x14ac:dyDescent="0.2">
      <c r="A20" s="68">
        <v>4</v>
      </c>
      <c r="B20" s="69"/>
      <c r="C20" s="70" t="s">
        <v>52</v>
      </c>
      <c r="D20" s="71"/>
      <c r="E20" s="72"/>
      <c r="F20" s="72"/>
      <c r="G20" s="75" t="s">
        <v>110</v>
      </c>
      <c r="H20" s="74">
        <f>SUM(H21:H23)</f>
        <v>42923.199999999997</v>
      </c>
    </row>
    <row r="21" spans="1:8" ht="33.75" x14ac:dyDescent="0.2">
      <c r="A21" s="21" t="s">
        <v>55</v>
      </c>
      <c r="B21" s="2" t="s">
        <v>57</v>
      </c>
      <c r="C21" s="3" t="s">
        <v>58</v>
      </c>
      <c r="D21" s="20" t="s">
        <v>33</v>
      </c>
      <c r="E21" s="13">
        <v>160</v>
      </c>
      <c r="F21" s="13">
        <v>38.35</v>
      </c>
      <c r="G21" s="4">
        <f t="shared" si="0"/>
        <v>48.87</v>
      </c>
      <c r="H21" s="5">
        <f t="shared" si="1"/>
        <v>7819.2</v>
      </c>
    </row>
    <row r="22" spans="1:8" ht="33.75" x14ac:dyDescent="0.2">
      <c r="A22" s="21" t="s">
        <v>56</v>
      </c>
      <c r="B22" s="2" t="s">
        <v>60</v>
      </c>
      <c r="C22" s="3" t="s">
        <v>59</v>
      </c>
      <c r="D22" s="20" t="s">
        <v>33</v>
      </c>
      <c r="E22" s="13">
        <v>160</v>
      </c>
      <c r="F22" s="13">
        <v>48.89</v>
      </c>
      <c r="G22" s="4">
        <f t="shared" si="0"/>
        <v>62.3</v>
      </c>
      <c r="H22" s="5">
        <f t="shared" si="1"/>
        <v>9968</v>
      </c>
    </row>
    <row r="23" spans="1:8" ht="45" x14ac:dyDescent="0.2">
      <c r="A23" s="21" t="s">
        <v>69</v>
      </c>
      <c r="B23" s="2" t="s">
        <v>71</v>
      </c>
      <c r="C23" s="3" t="s">
        <v>70</v>
      </c>
      <c r="D23" s="20" t="s">
        <v>33</v>
      </c>
      <c r="E23" s="13">
        <f>160*2</f>
        <v>320</v>
      </c>
      <c r="F23" s="13">
        <v>61.65</v>
      </c>
      <c r="G23" s="4">
        <f t="shared" ref="G23:G30" si="2">ROUND(F23+(F23*$H$10),2)</f>
        <v>78.55</v>
      </c>
      <c r="H23" s="5">
        <f t="shared" ref="H23:H30" si="3">ROUND((E23*G23),2)</f>
        <v>25136</v>
      </c>
    </row>
    <row r="24" spans="1:8" x14ac:dyDescent="0.2">
      <c r="A24" s="68">
        <v>5</v>
      </c>
      <c r="B24" s="69"/>
      <c r="C24" s="70" t="s">
        <v>88</v>
      </c>
      <c r="D24" s="71"/>
      <c r="E24" s="72"/>
      <c r="F24" s="72"/>
      <c r="G24" s="75" t="s">
        <v>109</v>
      </c>
      <c r="H24" s="74">
        <f>SUM(H25:H31)</f>
        <v>17895.079999999998</v>
      </c>
    </row>
    <row r="25" spans="1:8" ht="56.25" x14ac:dyDescent="0.2">
      <c r="A25" s="21" t="s">
        <v>62</v>
      </c>
      <c r="B25" s="2" t="s">
        <v>94</v>
      </c>
      <c r="C25" s="3" t="s">
        <v>95</v>
      </c>
      <c r="D25" s="20" t="s">
        <v>85</v>
      </c>
      <c r="E25" s="13">
        <f>(5.6+15)*0.8*1.5</f>
        <v>24.72</v>
      </c>
      <c r="F25" s="13">
        <v>13.05</v>
      </c>
      <c r="G25" s="4">
        <f t="shared" ref="G25:G28" si="4">ROUND(F25+(F25*$H$10),2)</f>
        <v>16.63</v>
      </c>
      <c r="H25" s="5">
        <f t="shared" ref="H25:H28" si="5">ROUND((E25*G25),2)</f>
        <v>411.09</v>
      </c>
    </row>
    <row r="26" spans="1:8" ht="22.5" x14ac:dyDescent="0.2">
      <c r="A26" s="21" t="s">
        <v>63</v>
      </c>
      <c r="B26" s="2" t="s">
        <v>96</v>
      </c>
      <c r="C26" s="3" t="s">
        <v>97</v>
      </c>
      <c r="D26" s="20" t="s">
        <v>48</v>
      </c>
      <c r="E26" s="13">
        <f>(5.6+15)*0.8</f>
        <v>16.48</v>
      </c>
      <c r="F26" s="13">
        <v>5.64</v>
      </c>
      <c r="G26" s="4">
        <f t="shared" si="4"/>
        <v>7.19</v>
      </c>
      <c r="H26" s="5">
        <f t="shared" si="5"/>
        <v>118.49</v>
      </c>
    </row>
    <row r="27" spans="1:8" ht="33.75" x14ac:dyDescent="0.2">
      <c r="A27" s="21" t="s">
        <v>78</v>
      </c>
      <c r="B27" s="2" t="s">
        <v>87</v>
      </c>
      <c r="C27" s="3" t="s">
        <v>86</v>
      </c>
      <c r="D27" s="20" t="s">
        <v>85</v>
      </c>
      <c r="E27" s="13">
        <f>7*0.1*0.8</f>
        <v>0.56000000000000005</v>
      </c>
      <c r="F27" s="13">
        <v>660.27</v>
      </c>
      <c r="G27" s="4">
        <f t="shared" si="4"/>
        <v>841.32</v>
      </c>
      <c r="H27" s="5">
        <f t="shared" si="5"/>
        <v>471.14</v>
      </c>
    </row>
    <row r="28" spans="1:8" ht="45" x14ac:dyDescent="0.2">
      <c r="A28" s="21" t="s">
        <v>100</v>
      </c>
      <c r="B28" s="2" t="s">
        <v>84</v>
      </c>
      <c r="C28" s="3" t="s">
        <v>114</v>
      </c>
      <c r="D28" s="20" t="s">
        <v>33</v>
      </c>
      <c r="E28" s="13">
        <f>5.6+15</f>
        <v>20.6</v>
      </c>
      <c r="F28" s="13">
        <v>307.72000000000003</v>
      </c>
      <c r="G28" s="4">
        <f t="shared" si="4"/>
        <v>392.1</v>
      </c>
      <c r="H28" s="5">
        <f t="shared" si="5"/>
        <v>8077.26</v>
      </c>
    </row>
    <row r="29" spans="1:8" ht="56.25" x14ac:dyDescent="0.2">
      <c r="A29" s="21" t="s">
        <v>101</v>
      </c>
      <c r="B29" s="2" t="s">
        <v>98</v>
      </c>
      <c r="C29" s="3" t="s">
        <v>99</v>
      </c>
      <c r="D29" s="20" t="s">
        <v>85</v>
      </c>
      <c r="E29" s="13">
        <f>(5.6+15)*0.8*(1.5-0.8)</f>
        <v>11.536</v>
      </c>
      <c r="F29" s="13">
        <v>12.33</v>
      </c>
      <c r="G29" s="4">
        <f t="shared" si="2"/>
        <v>15.71</v>
      </c>
      <c r="H29" s="5">
        <f t="shared" si="3"/>
        <v>181.23</v>
      </c>
    </row>
    <row r="30" spans="1:8" ht="22.5" x14ac:dyDescent="0.2">
      <c r="A30" s="21" t="s">
        <v>102</v>
      </c>
      <c r="B30" s="2" t="s">
        <v>103</v>
      </c>
      <c r="C30" s="3" t="s">
        <v>106</v>
      </c>
      <c r="D30" s="20" t="s">
        <v>35</v>
      </c>
      <c r="E30" s="13">
        <v>2</v>
      </c>
      <c r="F30" s="13">
        <v>3313.19</v>
      </c>
      <c r="G30" s="4">
        <f t="shared" si="2"/>
        <v>4221.67</v>
      </c>
      <c r="H30" s="5">
        <f t="shared" si="3"/>
        <v>8443.34</v>
      </c>
    </row>
    <row r="31" spans="1:8" ht="22.5" x14ac:dyDescent="0.2">
      <c r="A31" s="21" t="s">
        <v>105</v>
      </c>
      <c r="B31" s="2" t="s">
        <v>103</v>
      </c>
      <c r="C31" s="3" t="s">
        <v>104</v>
      </c>
      <c r="D31" s="20" t="s">
        <v>33</v>
      </c>
      <c r="E31" s="13">
        <v>1</v>
      </c>
      <c r="F31" s="13">
        <v>151.1</v>
      </c>
      <c r="G31" s="4">
        <f t="shared" ref="G31" si="6">ROUND(F31+(F31*$H$10),2)</f>
        <v>192.53</v>
      </c>
      <c r="H31" s="5">
        <f t="shared" ref="H31" si="7">ROUND((E31*G31),2)</f>
        <v>192.53</v>
      </c>
    </row>
    <row r="32" spans="1:8" x14ac:dyDescent="0.2">
      <c r="A32" s="68">
        <v>6</v>
      </c>
      <c r="B32" s="69"/>
      <c r="C32" s="70" t="s">
        <v>61</v>
      </c>
      <c r="D32" s="71"/>
      <c r="E32" s="72"/>
      <c r="F32" s="72"/>
      <c r="G32" s="75" t="s">
        <v>108</v>
      </c>
      <c r="H32" s="74">
        <f>SUM(H33:H35)</f>
        <v>87407.27</v>
      </c>
    </row>
    <row r="33" spans="1:8" ht="22.5" x14ac:dyDescent="0.2">
      <c r="A33" s="21" t="s">
        <v>89</v>
      </c>
      <c r="B33" s="2" t="s">
        <v>65</v>
      </c>
      <c r="C33" s="3" t="s">
        <v>64</v>
      </c>
      <c r="D33" s="20" t="s">
        <v>34</v>
      </c>
      <c r="E33" s="13">
        <f>4.6*160</f>
        <v>736</v>
      </c>
      <c r="F33" s="13">
        <v>81.77</v>
      </c>
      <c r="G33" s="4">
        <f t="shared" ref="G33:G34" si="8">ROUND(F33+(F33*$H$10),2)</f>
        <v>104.19</v>
      </c>
      <c r="H33" s="5">
        <f t="shared" ref="H33:H34" si="9">ROUND((E33*G33),2)</f>
        <v>76683.839999999997</v>
      </c>
    </row>
    <row r="34" spans="1:8" ht="33.75" x14ac:dyDescent="0.2">
      <c r="A34" s="63" t="s">
        <v>90</v>
      </c>
      <c r="B34" s="64" t="s">
        <v>67</v>
      </c>
      <c r="C34" s="65" t="s">
        <v>68</v>
      </c>
      <c r="D34" s="67" t="s">
        <v>66</v>
      </c>
      <c r="E34" s="76">
        <f>(0.06*E33)*35</f>
        <v>1545.6</v>
      </c>
      <c r="F34" s="66">
        <v>2.14</v>
      </c>
      <c r="G34" s="61">
        <f t="shared" si="8"/>
        <v>2.73</v>
      </c>
      <c r="H34" s="62">
        <f t="shared" si="9"/>
        <v>4219.49</v>
      </c>
    </row>
    <row r="35" spans="1:8" ht="22.5" x14ac:dyDescent="0.2">
      <c r="A35" s="21" t="s">
        <v>91</v>
      </c>
      <c r="B35" s="2" t="s">
        <v>79</v>
      </c>
      <c r="C35" s="3" t="s">
        <v>115</v>
      </c>
      <c r="D35" s="20" t="s">
        <v>33</v>
      </c>
      <c r="E35" s="73">
        <f>4.6*18</f>
        <v>82.8</v>
      </c>
      <c r="F35" s="13">
        <f>F23</f>
        <v>61.65</v>
      </c>
      <c r="G35" s="4">
        <f t="shared" ref="G35" si="10">ROUND(F35+(F35*$H$10),2)</f>
        <v>78.55</v>
      </c>
      <c r="H35" s="5">
        <f t="shared" ref="H35" si="11">ROUND((E35*G35),2)</f>
        <v>6503.94</v>
      </c>
    </row>
    <row r="36" spans="1:8" x14ac:dyDescent="0.2">
      <c r="A36" s="68">
        <v>7</v>
      </c>
      <c r="B36" s="69"/>
      <c r="C36" s="70" t="s">
        <v>76</v>
      </c>
      <c r="D36" s="71"/>
      <c r="E36" s="72"/>
      <c r="F36" s="72"/>
      <c r="G36" s="75" t="s">
        <v>107</v>
      </c>
      <c r="H36" s="74">
        <f>SUM(H37:H38)</f>
        <v>8536.9600000000009</v>
      </c>
    </row>
    <row r="37" spans="1:8" x14ac:dyDescent="0.2">
      <c r="A37" s="21" t="s">
        <v>92</v>
      </c>
      <c r="B37" s="2" t="s">
        <v>80</v>
      </c>
      <c r="C37" s="3" t="s">
        <v>77</v>
      </c>
      <c r="D37" s="20" t="s">
        <v>34</v>
      </c>
      <c r="E37" s="13">
        <f>5.6*160</f>
        <v>896</v>
      </c>
      <c r="F37" s="13">
        <v>6.95</v>
      </c>
      <c r="G37" s="4">
        <f t="shared" ref="G37" si="12">ROUND(F37+(F37*$H$10),2)</f>
        <v>8.86</v>
      </c>
      <c r="H37" s="5">
        <f t="shared" ref="H37" si="13">ROUND((E37*G37),2)</f>
        <v>7938.56</v>
      </c>
    </row>
    <row r="38" spans="1:8" ht="33.75" x14ac:dyDescent="0.2">
      <c r="A38" s="21" t="s">
        <v>93</v>
      </c>
      <c r="B38" s="2" t="s">
        <v>82</v>
      </c>
      <c r="C38" s="3" t="s">
        <v>81</v>
      </c>
      <c r="D38" s="20" t="s">
        <v>83</v>
      </c>
      <c r="E38" s="13">
        <f>160*2</f>
        <v>320</v>
      </c>
      <c r="F38" s="13">
        <v>1.47</v>
      </c>
      <c r="G38" s="4">
        <f t="shared" ref="G38" si="14">ROUND(F38+(F38*$H$10),2)</f>
        <v>1.87</v>
      </c>
      <c r="H38" s="5">
        <f t="shared" ref="H38" si="15">ROUND((E38*G38),2)</f>
        <v>598.4</v>
      </c>
    </row>
    <row r="39" spans="1:8" ht="13.5" thickBot="1" x14ac:dyDescent="0.25">
      <c r="A39" s="177" t="s">
        <v>19</v>
      </c>
      <c r="B39" s="178"/>
      <c r="C39" s="178"/>
      <c r="D39" s="178"/>
      <c r="E39" s="178"/>
      <c r="F39" s="178"/>
      <c r="G39" s="179"/>
      <c r="H39" s="22">
        <f>H13+H15+H17+H20+H24+H32+H36</f>
        <v>162149.62999999998</v>
      </c>
    </row>
    <row r="40" spans="1:8" ht="18" customHeight="1" thickBot="1" x14ac:dyDescent="0.25">
      <c r="A40" s="128" t="s">
        <v>15</v>
      </c>
      <c r="B40" s="129"/>
      <c r="C40" s="129"/>
      <c r="D40" s="129"/>
      <c r="E40" s="129"/>
      <c r="F40" s="129"/>
      <c r="G40" s="130"/>
      <c r="H40" s="14">
        <f>H39</f>
        <v>162149.62999999998</v>
      </c>
    </row>
    <row r="41" spans="1:8" ht="14.25" customHeight="1" x14ac:dyDescent="0.2">
      <c r="A41" s="15"/>
      <c r="B41" s="15"/>
      <c r="C41" s="15"/>
      <c r="D41" s="15"/>
      <c r="E41" s="15"/>
      <c r="F41" s="15"/>
      <c r="G41" s="15"/>
      <c r="H41" s="16"/>
    </row>
    <row r="42" spans="1:8" ht="14.25" customHeight="1" x14ac:dyDescent="0.2">
      <c r="A42" s="15"/>
      <c r="B42" s="15"/>
      <c r="C42" s="15"/>
      <c r="D42" s="15"/>
      <c r="E42" s="15"/>
      <c r="F42" s="15"/>
      <c r="G42" s="15"/>
      <c r="H42" s="16"/>
    </row>
    <row r="43" spans="1:8" ht="11.25" customHeight="1" x14ac:dyDescent="0.2">
      <c r="A43" s="17"/>
      <c r="B43" s="17"/>
      <c r="C43" s="17"/>
      <c r="D43" s="17"/>
      <c r="E43" s="17"/>
      <c r="F43" s="15"/>
      <c r="G43" s="15"/>
      <c r="H43" s="16"/>
    </row>
    <row r="44" spans="1:8" ht="11.25" customHeight="1" x14ac:dyDescent="0.2">
      <c r="A44" s="17"/>
      <c r="B44" s="126"/>
      <c r="C44" s="126"/>
      <c r="D44" s="17"/>
      <c r="E44" s="126"/>
      <c r="F44" s="126"/>
      <c r="G44" s="57"/>
      <c r="H44" s="17"/>
    </row>
    <row r="45" spans="1:8" x14ac:dyDescent="0.2">
      <c r="A45" s="18"/>
      <c r="B45" s="124" t="s">
        <v>40</v>
      </c>
      <c r="C45" s="125"/>
      <c r="D45" s="18"/>
      <c r="E45" s="180" t="s">
        <v>41</v>
      </c>
      <c r="F45" s="181"/>
      <c r="G45" s="56"/>
      <c r="H45" s="18"/>
    </row>
    <row r="46" spans="1:8" hidden="1" x14ac:dyDescent="0.2"/>
    <row r="47" spans="1:8" x14ac:dyDescent="0.2">
      <c r="H47" s="77"/>
    </row>
    <row r="49" spans="1:8" ht="11.25" customHeight="1" x14ac:dyDescent="0.2">
      <c r="A49" s="17"/>
      <c r="B49" s="126"/>
      <c r="C49" s="126"/>
      <c r="D49" s="17"/>
      <c r="E49" s="182"/>
      <c r="F49" s="182"/>
      <c r="G49" s="57"/>
      <c r="H49" s="17"/>
    </row>
    <row r="50" spans="1:8" x14ac:dyDescent="0.2">
      <c r="A50" s="18"/>
      <c r="B50" s="124" t="s">
        <v>31</v>
      </c>
      <c r="C50" s="125"/>
      <c r="D50" s="18"/>
      <c r="E50" s="181"/>
      <c r="F50" s="181"/>
      <c r="G50" s="56"/>
      <c r="H50" s="18"/>
    </row>
    <row r="51" spans="1:8" ht="12" customHeight="1" x14ac:dyDescent="0.2"/>
    <row r="52" spans="1:8" ht="9.75" customHeight="1" x14ac:dyDescent="0.2"/>
    <row r="53" spans="1:8" ht="12" hidden="1" customHeight="1" x14ac:dyDescent="0.2"/>
    <row r="54" spans="1:8" ht="13.5" hidden="1" customHeight="1" x14ac:dyDescent="0.2"/>
    <row r="55" spans="1:8" ht="4.5" customHeight="1" x14ac:dyDescent="0.2"/>
  </sheetData>
  <mergeCells count="25">
    <mergeCell ref="B45:C45"/>
    <mergeCell ref="E45:F45"/>
    <mergeCell ref="B49:C49"/>
    <mergeCell ref="E49:F49"/>
    <mergeCell ref="B50:C50"/>
    <mergeCell ref="E50:F50"/>
    <mergeCell ref="A11:H11"/>
    <mergeCell ref="A39:G39"/>
    <mergeCell ref="A40:G40"/>
    <mergeCell ref="B44:C44"/>
    <mergeCell ref="E44:F44"/>
    <mergeCell ref="A7:E7"/>
    <mergeCell ref="F7:H7"/>
    <mergeCell ref="A8:D8"/>
    <mergeCell ref="E8:H8"/>
    <mergeCell ref="A9:D9"/>
    <mergeCell ref="E9:E10"/>
    <mergeCell ref="F9:F10"/>
    <mergeCell ref="A10:D10"/>
    <mergeCell ref="A1:H1"/>
    <mergeCell ref="A2:H2"/>
    <mergeCell ref="A3:H3"/>
    <mergeCell ref="A4:H4"/>
    <mergeCell ref="A6:E6"/>
    <mergeCell ref="F6:H6"/>
  </mergeCells>
  <phoneticPr fontId="2" type="noConversion"/>
  <printOptions horizontalCentered="1"/>
  <pageMargins left="0.78740157480314965" right="0.19685039370078741" top="0.39370078740157483" bottom="0.39370078740157483" header="0" footer="0"/>
  <pageSetup paperSize="9" scale="7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J24"/>
  <sheetViews>
    <sheetView view="pageBreakPreview" zoomScaleNormal="100" zoomScaleSheetLayoutView="100" workbookViewId="0">
      <selection activeCell="F16" sqref="F16"/>
    </sheetView>
  </sheetViews>
  <sheetFormatPr defaultRowHeight="12.75" x14ac:dyDescent="0.2"/>
  <cols>
    <col min="3" max="3" width="47.7109375" customWidth="1"/>
    <col min="4" max="4" width="15.85546875" customWidth="1"/>
    <col min="5" max="5" width="17.85546875" customWidth="1"/>
    <col min="6" max="7" width="14.140625" customWidth="1"/>
  </cols>
  <sheetData>
    <row r="1" spans="1:10" ht="25.5" x14ac:dyDescent="0.35">
      <c r="A1" s="204" t="s">
        <v>28</v>
      </c>
      <c r="B1" s="205"/>
      <c r="C1" s="205"/>
      <c r="D1" s="205"/>
      <c r="E1" s="205"/>
      <c r="F1" s="205"/>
      <c r="G1" s="205"/>
      <c r="H1" s="205"/>
      <c r="I1" s="205"/>
      <c r="J1" s="206"/>
    </row>
    <row r="2" spans="1:10" ht="3" customHeight="1" x14ac:dyDescent="0.2">
      <c r="A2" s="122"/>
      <c r="B2" s="111"/>
      <c r="C2" s="111"/>
      <c r="D2" s="112"/>
      <c r="E2" s="112"/>
      <c r="F2" s="112"/>
      <c r="G2" s="112"/>
      <c r="H2" s="111"/>
      <c r="I2" s="111"/>
      <c r="J2" s="52"/>
    </row>
    <row r="3" spans="1:10" ht="15.75" x14ac:dyDescent="0.25">
      <c r="A3" s="207"/>
      <c r="B3" s="208"/>
      <c r="C3" s="208"/>
      <c r="D3" s="208"/>
      <c r="E3" s="208"/>
      <c r="F3" s="208"/>
      <c r="G3" s="208"/>
      <c r="H3" s="208"/>
      <c r="I3" s="208"/>
      <c r="J3" s="209"/>
    </row>
    <row r="4" spans="1:10" ht="4.5" customHeight="1" x14ac:dyDescent="0.2">
      <c r="A4" s="122"/>
      <c r="B4" s="111"/>
      <c r="C4" s="111"/>
      <c r="D4" s="112"/>
      <c r="E4" s="112"/>
      <c r="F4" s="111"/>
      <c r="G4" s="111"/>
      <c r="H4" s="111"/>
      <c r="I4" s="111"/>
      <c r="J4" s="52"/>
    </row>
    <row r="5" spans="1:10" ht="13.5" thickBot="1" x14ac:dyDescent="0.25">
      <c r="A5" s="210" t="s">
        <v>20</v>
      </c>
      <c r="B5" s="211"/>
      <c r="C5" s="211"/>
      <c r="D5" s="211"/>
      <c r="E5" s="211"/>
      <c r="F5" s="211"/>
      <c r="G5" s="211"/>
      <c r="H5" s="211"/>
      <c r="I5" s="211"/>
      <c r="J5" s="212"/>
    </row>
    <row r="6" spans="1:10" x14ac:dyDescent="0.2">
      <c r="A6" s="213" t="s">
        <v>29</v>
      </c>
      <c r="B6" s="214"/>
      <c r="C6" s="215"/>
      <c r="D6" s="214" t="s">
        <v>131</v>
      </c>
      <c r="E6" s="214"/>
      <c r="F6" s="214"/>
      <c r="G6" s="109"/>
      <c r="H6" s="216" t="s">
        <v>129</v>
      </c>
      <c r="I6" s="216"/>
      <c r="J6" s="217"/>
    </row>
    <row r="7" spans="1:10" ht="38.25" customHeight="1" thickBot="1" x14ac:dyDescent="0.25">
      <c r="A7" s="194" t="s">
        <v>36</v>
      </c>
      <c r="B7" s="195"/>
      <c r="C7" s="196"/>
      <c r="D7" s="201" t="s">
        <v>201</v>
      </c>
      <c r="E7" s="202"/>
      <c r="F7" s="202"/>
      <c r="G7" s="203"/>
      <c r="H7" s="197" t="s">
        <v>116</v>
      </c>
      <c r="I7" s="195"/>
      <c r="J7" s="198"/>
    </row>
    <row r="8" spans="1:10" ht="25.5" x14ac:dyDescent="0.2">
      <c r="A8" s="23" t="s">
        <v>0</v>
      </c>
      <c r="B8" s="24" t="s">
        <v>5</v>
      </c>
      <c r="C8" s="24" t="s">
        <v>21</v>
      </c>
      <c r="D8" s="25" t="s">
        <v>22</v>
      </c>
      <c r="E8" s="25" t="s">
        <v>23</v>
      </c>
      <c r="F8" s="24" t="s">
        <v>24</v>
      </c>
      <c r="G8" s="24" t="s">
        <v>199</v>
      </c>
      <c r="H8" s="24"/>
      <c r="I8" s="24"/>
      <c r="J8" s="26"/>
    </row>
    <row r="9" spans="1:10" x14ac:dyDescent="0.2">
      <c r="A9" s="199">
        <v>1</v>
      </c>
      <c r="B9" s="200"/>
      <c r="C9" s="200" t="s">
        <v>46</v>
      </c>
      <c r="D9" s="27" t="s">
        <v>25</v>
      </c>
      <c r="E9" s="28">
        <f>E10/E16</f>
        <v>2.2168846124743652E-2</v>
      </c>
      <c r="F9" s="28">
        <v>1</v>
      </c>
      <c r="G9" s="28"/>
      <c r="H9" s="29"/>
      <c r="I9" s="30"/>
      <c r="J9" s="31"/>
    </row>
    <row r="10" spans="1:10" x14ac:dyDescent="0.2">
      <c r="A10" s="192"/>
      <c r="B10" s="193"/>
      <c r="C10" s="193"/>
      <c r="D10" s="32" t="s">
        <v>26</v>
      </c>
      <c r="E10" s="33">
        <f>'ESTRADA CORREGO FUNDO.'!H13</f>
        <v>2616.3200000000002</v>
      </c>
      <c r="F10" s="33">
        <f>F9*E10</f>
        <v>2616.3200000000002</v>
      </c>
      <c r="G10" s="33"/>
      <c r="H10" s="33"/>
      <c r="I10" s="33"/>
      <c r="J10" s="34"/>
    </row>
    <row r="11" spans="1:10" x14ac:dyDescent="0.2">
      <c r="A11" s="192">
        <v>2</v>
      </c>
      <c r="B11" s="193"/>
      <c r="C11" s="193" t="s">
        <v>52</v>
      </c>
      <c r="D11" s="32" t="s">
        <v>25</v>
      </c>
      <c r="E11" s="28">
        <f>E12/E16</f>
        <v>0.34552055548875771</v>
      </c>
      <c r="F11" s="28">
        <v>0.2</v>
      </c>
      <c r="G11" s="28">
        <v>0.8</v>
      </c>
      <c r="H11" s="29"/>
      <c r="I11" s="30"/>
      <c r="J11" s="31"/>
    </row>
    <row r="12" spans="1:10" x14ac:dyDescent="0.2">
      <c r="A12" s="192"/>
      <c r="B12" s="193"/>
      <c r="C12" s="193"/>
      <c r="D12" s="32" t="s">
        <v>26</v>
      </c>
      <c r="E12" s="33">
        <f>'ESTRADA CORREGO FUNDO.'!H15</f>
        <v>40777.599999999999</v>
      </c>
      <c r="F12" s="33">
        <f>F11*E12</f>
        <v>8155.52</v>
      </c>
      <c r="G12" s="33">
        <f>G11*E12</f>
        <v>32622.080000000002</v>
      </c>
      <c r="H12" s="33"/>
      <c r="I12" s="33"/>
      <c r="J12" s="34"/>
    </row>
    <row r="13" spans="1:10" x14ac:dyDescent="0.2">
      <c r="A13" s="192">
        <v>3</v>
      </c>
      <c r="B13" s="193"/>
      <c r="C13" s="193" t="s">
        <v>61</v>
      </c>
      <c r="D13" s="32" t="s">
        <v>25</v>
      </c>
      <c r="E13" s="28">
        <f>E14/E16</f>
        <v>0.63231059838649861</v>
      </c>
      <c r="F13" s="28">
        <v>1</v>
      </c>
      <c r="G13" s="28"/>
      <c r="H13" s="29"/>
      <c r="I13" s="30"/>
      <c r="J13" s="31"/>
    </row>
    <row r="14" spans="1:10" x14ac:dyDescent="0.2">
      <c r="A14" s="192"/>
      <c r="B14" s="193"/>
      <c r="C14" s="193"/>
      <c r="D14" s="32" t="s">
        <v>26</v>
      </c>
      <c r="E14" s="33">
        <f>'ESTRADA CORREGO FUNDO.'!H19</f>
        <v>74623.950000000012</v>
      </c>
      <c r="F14" s="33">
        <f>F13*E14</f>
        <v>74623.950000000012</v>
      </c>
      <c r="G14" s="33"/>
      <c r="H14" s="33"/>
      <c r="I14" s="33"/>
      <c r="J14" s="34"/>
    </row>
    <row r="15" spans="1:10" x14ac:dyDescent="0.2">
      <c r="A15" s="184" t="s">
        <v>27</v>
      </c>
      <c r="B15" s="185"/>
      <c r="C15" s="186"/>
      <c r="D15" s="35" t="s">
        <v>25</v>
      </c>
      <c r="E15" s="36">
        <f>E9+E11+E13</f>
        <v>1</v>
      </c>
      <c r="F15" s="36">
        <f>F16/$E$16</f>
        <v>0.72358355560899379</v>
      </c>
      <c r="G15" s="36">
        <f>G16/$E$16</f>
        <v>0.27641644439100621</v>
      </c>
      <c r="H15" s="36"/>
      <c r="I15" s="36"/>
      <c r="J15" s="37"/>
    </row>
    <row r="16" spans="1:10" ht="13.5" thickBot="1" x14ac:dyDescent="0.25">
      <c r="A16" s="187"/>
      <c r="B16" s="188"/>
      <c r="C16" s="189"/>
      <c r="D16" s="38" t="s">
        <v>26</v>
      </c>
      <c r="E16" s="39">
        <f>E10+E12+E14</f>
        <v>118017.87000000001</v>
      </c>
      <c r="F16" s="39">
        <f>F10+F12+F14</f>
        <v>85395.790000000008</v>
      </c>
      <c r="G16" s="39">
        <f>G10+G12+G14</f>
        <v>32622.080000000002</v>
      </c>
      <c r="H16" s="39"/>
      <c r="I16" s="39"/>
      <c r="J16" s="40"/>
    </row>
    <row r="17" spans="1:10" ht="13.5" thickBot="1" x14ac:dyDescent="0.25">
      <c r="A17" s="41"/>
      <c r="B17" s="41"/>
      <c r="C17" s="41"/>
      <c r="D17" s="42"/>
      <c r="E17" s="42"/>
      <c r="F17" s="41"/>
      <c r="G17" s="41"/>
      <c r="H17" s="41"/>
      <c r="I17" s="41"/>
      <c r="J17" s="41"/>
    </row>
    <row r="18" spans="1:10" x14ac:dyDescent="0.2">
      <c r="A18" s="43"/>
      <c r="B18" s="44"/>
      <c r="C18" s="44"/>
      <c r="D18" s="44"/>
      <c r="E18" s="44"/>
      <c r="F18" s="44"/>
      <c r="G18" s="44"/>
      <c r="H18" s="45"/>
      <c r="I18" s="45"/>
      <c r="J18" s="46"/>
    </row>
    <row r="19" spans="1:10" x14ac:dyDescent="0.2">
      <c r="A19" s="47"/>
      <c r="B19" s="48"/>
      <c r="C19" s="48"/>
      <c r="D19" s="110"/>
      <c r="E19" s="49"/>
      <c r="F19" s="48"/>
      <c r="G19" s="123"/>
      <c r="H19" s="111"/>
      <c r="I19" s="111"/>
      <c r="J19" s="50"/>
    </row>
    <row r="20" spans="1:10" x14ac:dyDescent="0.2">
      <c r="A20" s="51"/>
      <c r="B20" s="190" t="s">
        <v>40</v>
      </c>
      <c r="C20" s="190"/>
      <c r="D20" s="112"/>
      <c r="E20" s="191" t="s">
        <v>41</v>
      </c>
      <c r="F20" s="191"/>
      <c r="G20" s="113"/>
      <c r="H20" s="111"/>
      <c r="I20" s="111"/>
      <c r="J20" s="52"/>
    </row>
    <row r="21" spans="1:10" x14ac:dyDescent="0.2">
      <c r="A21" s="53"/>
      <c r="B21" s="114"/>
      <c r="C21" s="114"/>
      <c r="D21" s="112"/>
      <c r="E21" s="112"/>
      <c r="F21" s="111"/>
      <c r="G21" s="111"/>
      <c r="H21" s="111"/>
      <c r="I21" s="111"/>
      <c r="J21" s="52"/>
    </row>
    <row r="22" spans="1:10" x14ac:dyDescent="0.2">
      <c r="A22" s="54"/>
      <c r="B22" s="183"/>
      <c r="C22" s="183"/>
      <c r="D22" s="115"/>
      <c r="E22" s="115"/>
      <c r="F22" s="116"/>
      <c r="G22" s="116"/>
      <c r="H22" s="111"/>
      <c r="I22" s="111"/>
      <c r="J22" s="52"/>
    </row>
    <row r="23" spans="1:10" x14ac:dyDescent="0.2">
      <c r="A23" s="55"/>
      <c r="B23" s="124" t="s">
        <v>31</v>
      </c>
      <c r="C23" s="125"/>
      <c r="D23" s="117"/>
      <c r="E23" s="117"/>
      <c r="F23" s="111"/>
      <c r="G23" s="111"/>
      <c r="H23" s="111"/>
      <c r="I23" s="111"/>
      <c r="J23" s="52"/>
    </row>
    <row r="24" spans="1:10" ht="13.5" thickBot="1" x14ac:dyDescent="0.25">
      <c r="A24" s="118"/>
      <c r="B24" s="119"/>
      <c r="C24" s="119"/>
      <c r="D24" s="120"/>
      <c r="E24" s="120"/>
      <c r="F24" s="119"/>
      <c r="G24" s="119"/>
      <c r="H24" s="119"/>
      <c r="I24" s="119"/>
      <c r="J24" s="121"/>
    </row>
  </sheetData>
  <mergeCells count="23">
    <mergeCell ref="A1:J1"/>
    <mergeCell ref="A3:J3"/>
    <mergeCell ref="A5:J5"/>
    <mergeCell ref="A6:C6"/>
    <mergeCell ref="D6:F6"/>
    <mergeCell ref="H6:J6"/>
    <mergeCell ref="A7:C7"/>
    <mergeCell ref="H7:J7"/>
    <mergeCell ref="A9:A10"/>
    <mergeCell ref="B9:B10"/>
    <mergeCell ref="C9:C10"/>
    <mergeCell ref="D7:G7"/>
    <mergeCell ref="A11:A12"/>
    <mergeCell ref="B11:B12"/>
    <mergeCell ref="C11:C12"/>
    <mergeCell ref="A13:A14"/>
    <mergeCell ref="B13:B14"/>
    <mergeCell ref="C13:C14"/>
    <mergeCell ref="B22:C22"/>
    <mergeCell ref="B23:C23"/>
    <mergeCell ref="A15:C16"/>
    <mergeCell ref="B20:C20"/>
    <mergeCell ref="E20:F20"/>
  </mergeCells>
  <printOptions horizontalCentered="1" verticalCentered="1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D9301-5D2F-41FD-97E1-02CDF1B3AF06}">
  <sheetPr>
    <tabColor rgb="FFC00000"/>
    <pageSetUpPr fitToPage="1"/>
  </sheetPr>
  <dimension ref="A1:H39"/>
  <sheetViews>
    <sheetView showGridLines="0" showZeros="0" tabSelected="1" view="pageBreakPreview" topLeftCell="A7" zoomScaleNormal="100" zoomScaleSheetLayoutView="93" workbookViewId="0">
      <selection activeCell="C12" sqref="C12"/>
    </sheetView>
  </sheetViews>
  <sheetFormatPr defaultColWidth="9.140625" defaultRowHeight="12.75" x14ac:dyDescent="0.2"/>
  <cols>
    <col min="1" max="1" width="5.42578125" style="1" bestFit="1" customWidth="1"/>
    <col min="2" max="2" width="15.85546875" style="1" customWidth="1"/>
    <col min="3" max="3" width="51.85546875" style="1" customWidth="1"/>
    <col min="4" max="4" width="9.140625" style="1"/>
    <col min="5" max="6" width="12.28515625" style="1" customWidth="1"/>
    <col min="7" max="7" width="15.140625" style="1" customWidth="1"/>
    <col min="8" max="8" width="12.28515625" style="1" customWidth="1"/>
    <col min="9" max="9" width="13.140625" style="1" bestFit="1" customWidth="1"/>
    <col min="10" max="16384" width="9.140625" style="1"/>
  </cols>
  <sheetData>
    <row r="1" spans="1:8" ht="25.5" x14ac:dyDescent="0.35">
      <c r="A1" s="165" t="s">
        <v>28</v>
      </c>
      <c r="B1" s="165"/>
      <c r="C1" s="165"/>
      <c r="D1" s="165"/>
      <c r="E1" s="165"/>
      <c r="F1" s="165"/>
      <c r="G1" s="165"/>
      <c r="H1" s="165"/>
    </row>
    <row r="2" spans="1:8" ht="15.75" x14ac:dyDescent="0.25">
      <c r="A2" s="166" t="s">
        <v>30</v>
      </c>
      <c r="B2" s="152"/>
      <c r="C2" s="152"/>
      <c r="D2" s="152"/>
      <c r="E2" s="152"/>
      <c r="F2" s="152"/>
      <c r="G2" s="152"/>
      <c r="H2" s="152"/>
    </row>
    <row r="3" spans="1:8" ht="3.75" customHeight="1" thickBot="1" x14ac:dyDescent="0.25">
      <c r="A3" s="155"/>
      <c r="B3" s="155"/>
      <c r="C3" s="155"/>
      <c r="D3" s="155"/>
      <c r="E3" s="155"/>
      <c r="F3" s="155"/>
      <c r="G3" s="155"/>
      <c r="H3" s="155"/>
    </row>
    <row r="4" spans="1:8" ht="20.100000000000001" customHeight="1" thickBot="1" x14ac:dyDescent="0.25">
      <c r="A4" s="167" t="s">
        <v>4</v>
      </c>
      <c r="B4" s="168"/>
      <c r="C4" s="168"/>
      <c r="D4" s="168"/>
      <c r="E4" s="168"/>
      <c r="F4" s="168"/>
      <c r="G4" s="168"/>
      <c r="H4" s="169"/>
    </row>
    <row r="5" spans="1:8" ht="3.75" customHeight="1" thickBot="1" x14ac:dyDescent="0.25">
      <c r="A5" s="6"/>
      <c r="B5" s="6"/>
      <c r="C5" s="6"/>
      <c r="D5" s="6"/>
      <c r="E5" s="6"/>
      <c r="F5" s="6"/>
      <c r="G5" s="6"/>
      <c r="H5" s="6"/>
    </row>
    <row r="6" spans="1:8" ht="20.100000000000001" customHeight="1" x14ac:dyDescent="0.2">
      <c r="A6" s="160" t="s">
        <v>29</v>
      </c>
      <c r="B6" s="161"/>
      <c r="C6" s="161"/>
      <c r="D6" s="161"/>
      <c r="E6" s="162"/>
      <c r="F6" s="170" t="s">
        <v>16</v>
      </c>
      <c r="G6" s="163"/>
      <c r="H6" s="171"/>
    </row>
    <row r="7" spans="1:8" ht="19.5" customHeight="1" x14ac:dyDescent="0.2">
      <c r="A7" s="218" t="s">
        <v>36</v>
      </c>
      <c r="B7" s="132"/>
      <c r="C7" s="132"/>
      <c r="D7" s="132"/>
      <c r="E7" s="133"/>
      <c r="F7" s="219" t="s">
        <v>130</v>
      </c>
      <c r="G7" s="173"/>
      <c r="H7" s="174"/>
    </row>
    <row r="8" spans="1:8" ht="28.5" customHeight="1" x14ac:dyDescent="0.2">
      <c r="A8" s="136" t="s">
        <v>200</v>
      </c>
      <c r="B8" s="137"/>
      <c r="C8" s="137"/>
      <c r="D8" s="138"/>
      <c r="E8" s="139" t="s">
        <v>11</v>
      </c>
      <c r="F8" s="140"/>
      <c r="G8" s="140"/>
      <c r="H8" s="141"/>
    </row>
    <row r="9" spans="1:8" ht="20.100000000000001" customHeight="1" x14ac:dyDescent="0.2">
      <c r="A9" s="142" t="s">
        <v>202</v>
      </c>
      <c r="B9" s="137"/>
      <c r="C9" s="137"/>
      <c r="D9" s="138"/>
      <c r="E9" s="143" t="s">
        <v>8</v>
      </c>
      <c r="F9" s="175" t="s">
        <v>6</v>
      </c>
      <c r="G9" s="58" t="s">
        <v>17</v>
      </c>
      <c r="H9" s="7" t="s">
        <v>7</v>
      </c>
    </row>
    <row r="10" spans="1:8" ht="20.100000000000001" customHeight="1" thickBot="1" x14ac:dyDescent="0.25">
      <c r="A10" s="145" t="s">
        <v>198</v>
      </c>
      <c r="B10" s="146"/>
      <c r="C10" s="146"/>
      <c r="D10" s="147"/>
      <c r="E10" s="144"/>
      <c r="F10" s="176"/>
      <c r="G10" s="8" t="s">
        <v>9</v>
      </c>
      <c r="H10" s="19">
        <v>0.21049999999999999</v>
      </c>
    </row>
    <row r="11" spans="1:8" ht="3.75" customHeight="1" thickBot="1" x14ac:dyDescent="0.25">
      <c r="A11" s="127"/>
      <c r="B11" s="127"/>
      <c r="C11" s="127"/>
      <c r="D11" s="127"/>
      <c r="E11" s="127"/>
      <c r="F11" s="127"/>
      <c r="G11" s="127"/>
      <c r="H11" s="127"/>
    </row>
    <row r="12" spans="1:8" ht="39" thickBot="1" x14ac:dyDescent="0.25">
      <c r="A12" s="9" t="s">
        <v>0</v>
      </c>
      <c r="B12" s="10" t="s">
        <v>5</v>
      </c>
      <c r="C12" s="10" t="s">
        <v>1</v>
      </c>
      <c r="D12" s="10" t="s">
        <v>3</v>
      </c>
      <c r="E12" s="10" t="s">
        <v>2</v>
      </c>
      <c r="F12" s="11" t="s">
        <v>12</v>
      </c>
      <c r="G12" s="11" t="s">
        <v>13</v>
      </c>
      <c r="H12" s="12" t="s">
        <v>10</v>
      </c>
    </row>
    <row r="13" spans="1:8" x14ac:dyDescent="0.2">
      <c r="A13" s="68">
        <v>1</v>
      </c>
      <c r="B13" s="69"/>
      <c r="C13" s="70" t="s">
        <v>46</v>
      </c>
      <c r="D13" s="71"/>
      <c r="E13" s="72"/>
      <c r="F13" s="72"/>
      <c r="G13" s="75" t="s">
        <v>113</v>
      </c>
      <c r="H13" s="74">
        <f>SUM(H14:H14)</f>
        <v>2616.3200000000002</v>
      </c>
    </row>
    <row r="14" spans="1:8" ht="22.5" x14ac:dyDescent="0.2">
      <c r="A14" s="21" t="s">
        <v>117</v>
      </c>
      <c r="B14" s="2" t="s">
        <v>51</v>
      </c>
      <c r="C14" s="3" t="s">
        <v>50</v>
      </c>
      <c r="D14" s="20" t="s">
        <v>48</v>
      </c>
      <c r="E14" s="13">
        <f>160*5.6</f>
        <v>896</v>
      </c>
      <c r="F14" s="13">
        <v>2.41</v>
      </c>
      <c r="G14" s="4">
        <f t="shared" ref="G14" si="0">ROUND(F14+(F14*$H$10),2)</f>
        <v>2.92</v>
      </c>
      <c r="H14" s="5">
        <f t="shared" ref="H14" si="1">ROUND((E14*G14),2)</f>
        <v>2616.3200000000002</v>
      </c>
    </row>
    <row r="15" spans="1:8" x14ac:dyDescent="0.2">
      <c r="A15" s="68">
        <v>2</v>
      </c>
      <c r="B15" s="69"/>
      <c r="C15" s="70" t="s">
        <v>52</v>
      </c>
      <c r="D15" s="71"/>
      <c r="E15" s="72"/>
      <c r="F15" s="72"/>
      <c r="G15" s="75" t="s">
        <v>128</v>
      </c>
      <c r="H15" s="74">
        <f>SUM(H16:H18)</f>
        <v>40777.599999999999</v>
      </c>
    </row>
    <row r="16" spans="1:8" ht="33.75" x14ac:dyDescent="0.2">
      <c r="A16" s="21" t="s">
        <v>14</v>
      </c>
      <c r="B16" s="2" t="s">
        <v>57</v>
      </c>
      <c r="C16" s="3" t="s">
        <v>58</v>
      </c>
      <c r="D16" s="20" t="s">
        <v>33</v>
      </c>
      <c r="E16" s="13">
        <v>160</v>
      </c>
      <c r="F16" s="13">
        <v>38.35</v>
      </c>
      <c r="G16" s="4">
        <f t="shared" ref="G16:G18" si="2">ROUND(F16+(F16*$H$10),2)</f>
        <v>46.42</v>
      </c>
      <c r="H16" s="5">
        <f t="shared" ref="H16:H18" si="3">ROUND((E16*G16),2)</f>
        <v>7427.2</v>
      </c>
    </row>
    <row r="17" spans="1:8" ht="33.75" x14ac:dyDescent="0.2">
      <c r="A17" s="21" t="s">
        <v>119</v>
      </c>
      <c r="B17" s="2" t="s">
        <v>60</v>
      </c>
      <c r="C17" s="3" t="s">
        <v>59</v>
      </c>
      <c r="D17" s="20" t="s">
        <v>33</v>
      </c>
      <c r="E17" s="13">
        <v>160</v>
      </c>
      <c r="F17" s="13">
        <v>48.89</v>
      </c>
      <c r="G17" s="4">
        <f t="shared" si="2"/>
        <v>59.18</v>
      </c>
      <c r="H17" s="5">
        <f t="shared" si="3"/>
        <v>9468.7999999999993</v>
      </c>
    </row>
    <row r="18" spans="1:8" ht="45" x14ac:dyDescent="0.2">
      <c r="A18" s="21" t="s">
        <v>127</v>
      </c>
      <c r="B18" s="2" t="s">
        <v>71</v>
      </c>
      <c r="C18" s="3" t="s">
        <v>70</v>
      </c>
      <c r="D18" s="20" t="s">
        <v>33</v>
      </c>
      <c r="E18" s="13">
        <f>160*2</f>
        <v>320</v>
      </c>
      <c r="F18" s="13">
        <v>61.65</v>
      </c>
      <c r="G18" s="4">
        <f t="shared" si="2"/>
        <v>74.63</v>
      </c>
      <c r="H18" s="5">
        <f t="shared" si="3"/>
        <v>23881.599999999999</v>
      </c>
    </row>
    <row r="19" spans="1:8" x14ac:dyDescent="0.2">
      <c r="A19" s="68">
        <v>3</v>
      </c>
      <c r="B19" s="69"/>
      <c r="C19" s="70" t="s">
        <v>61</v>
      </c>
      <c r="D19" s="71"/>
      <c r="E19" s="72"/>
      <c r="F19" s="72"/>
      <c r="G19" s="75" t="s">
        <v>111</v>
      </c>
      <c r="H19" s="74">
        <f>SUM(H20:H22)</f>
        <v>74623.950000000012</v>
      </c>
    </row>
    <row r="20" spans="1:8" ht="22.5" x14ac:dyDescent="0.2">
      <c r="A20" s="21" t="s">
        <v>53</v>
      </c>
      <c r="B20" s="2" t="s">
        <v>65</v>
      </c>
      <c r="C20" s="3" t="s">
        <v>64</v>
      </c>
      <c r="D20" s="20" t="s">
        <v>34</v>
      </c>
      <c r="E20" s="13">
        <f>4.5*160</f>
        <v>720</v>
      </c>
      <c r="F20" s="13">
        <v>81.77</v>
      </c>
      <c r="G20" s="4">
        <f t="shared" ref="G20:G22" si="4">ROUND(F20+(F20*$H$10),2)</f>
        <v>98.98</v>
      </c>
      <c r="H20" s="5">
        <f t="shared" ref="H20:H21" si="5">ROUND((E20*G20),2)</f>
        <v>71265.600000000006</v>
      </c>
    </row>
    <row r="21" spans="1:8" ht="22.5" x14ac:dyDescent="0.2">
      <c r="A21" s="21" t="s">
        <v>54</v>
      </c>
      <c r="B21" s="2" t="s">
        <v>79</v>
      </c>
      <c r="C21" s="3" t="s">
        <v>115</v>
      </c>
      <c r="D21" s="20" t="s">
        <v>33</v>
      </c>
      <c r="E21" s="73">
        <f>4.5*10</f>
        <v>45</v>
      </c>
      <c r="F21" s="13">
        <f>F18</f>
        <v>61.65</v>
      </c>
      <c r="G21" s="4">
        <f t="shared" si="4"/>
        <v>74.63</v>
      </c>
      <c r="H21" s="5">
        <f t="shared" si="5"/>
        <v>3358.35</v>
      </c>
    </row>
    <row r="22" spans="1:8" ht="33.75" hidden="1" x14ac:dyDescent="0.2">
      <c r="A22" s="63" t="s">
        <v>90</v>
      </c>
      <c r="B22" s="64" t="s">
        <v>67</v>
      </c>
      <c r="C22" s="65" t="s">
        <v>68</v>
      </c>
      <c r="D22" s="67" t="s">
        <v>66</v>
      </c>
      <c r="E22" s="76">
        <f>(0.06*E20)*30</f>
        <v>1295.9999999999998</v>
      </c>
      <c r="F22" s="66">
        <v>2.14</v>
      </c>
      <c r="G22" s="61">
        <f t="shared" si="4"/>
        <v>2.59</v>
      </c>
      <c r="H22" s="62"/>
    </row>
    <row r="23" spans="1:8" ht="13.5" thickBot="1" x14ac:dyDescent="0.25">
      <c r="A23" s="177" t="s">
        <v>19</v>
      </c>
      <c r="B23" s="178"/>
      <c r="C23" s="178"/>
      <c r="D23" s="178"/>
      <c r="E23" s="178"/>
      <c r="F23" s="178"/>
      <c r="G23" s="179"/>
      <c r="H23" s="22">
        <f>H13+H15+H19</f>
        <v>118017.87000000001</v>
      </c>
    </row>
    <row r="24" spans="1:8" ht="18" customHeight="1" thickBot="1" x14ac:dyDescent="0.25">
      <c r="A24" s="128" t="s">
        <v>15</v>
      </c>
      <c r="B24" s="129"/>
      <c r="C24" s="129"/>
      <c r="D24" s="129"/>
      <c r="E24" s="129"/>
      <c r="F24" s="129"/>
      <c r="G24" s="130"/>
      <c r="H24" s="14">
        <f>H23</f>
        <v>118017.87000000001</v>
      </c>
    </row>
    <row r="25" spans="1:8" ht="14.25" customHeight="1" x14ac:dyDescent="0.2">
      <c r="A25" s="15"/>
      <c r="B25" s="15"/>
      <c r="C25" s="15"/>
      <c r="D25" s="15"/>
      <c r="E25" s="15"/>
      <c r="F25" s="15"/>
      <c r="G25" s="15"/>
      <c r="H25" s="16"/>
    </row>
    <row r="26" spans="1:8" ht="14.25" customHeight="1" x14ac:dyDescent="0.2">
      <c r="A26" s="15"/>
      <c r="B26" s="15"/>
      <c r="C26" s="15"/>
      <c r="D26" s="15"/>
      <c r="E26" s="15"/>
      <c r="F26" s="15"/>
      <c r="G26" s="15"/>
      <c r="H26" s="16"/>
    </row>
    <row r="27" spans="1:8" ht="11.25" customHeight="1" x14ac:dyDescent="0.2">
      <c r="A27" s="17"/>
      <c r="B27" s="17"/>
      <c r="C27" s="17"/>
      <c r="D27" s="17"/>
      <c r="E27" s="17"/>
      <c r="F27" s="15"/>
      <c r="G27" s="15"/>
      <c r="H27" s="16"/>
    </row>
    <row r="28" spans="1:8" ht="11.25" customHeight="1" x14ac:dyDescent="0.2">
      <c r="A28" s="17"/>
      <c r="B28" s="126"/>
      <c r="C28" s="126"/>
      <c r="D28" s="17"/>
      <c r="E28" s="126"/>
      <c r="F28" s="126"/>
      <c r="G28" s="57"/>
      <c r="H28" s="17"/>
    </row>
    <row r="29" spans="1:8" x14ac:dyDescent="0.2">
      <c r="A29" s="18"/>
      <c r="B29" s="124" t="s">
        <v>40</v>
      </c>
      <c r="C29" s="125"/>
      <c r="D29" s="18"/>
      <c r="E29" s="180" t="s">
        <v>41</v>
      </c>
      <c r="F29" s="181"/>
      <c r="G29" s="56"/>
      <c r="H29" s="18"/>
    </row>
    <row r="30" spans="1:8" hidden="1" x14ac:dyDescent="0.2"/>
    <row r="33" spans="1:8" ht="11.25" customHeight="1" x14ac:dyDescent="0.2">
      <c r="A33" s="17"/>
      <c r="B33" s="126"/>
      <c r="C33" s="126"/>
      <c r="D33" s="17"/>
      <c r="E33" s="182"/>
      <c r="F33" s="182"/>
      <c r="G33" s="57"/>
      <c r="H33" s="17"/>
    </row>
    <row r="34" spans="1:8" x14ac:dyDescent="0.2">
      <c r="A34" s="18"/>
      <c r="B34" s="124" t="s">
        <v>31</v>
      </c>
      <c r="C34" s="125"/>
      <c r="D34" s="18"/>
      <c r="E34" s="181"/>
      <c r="F34" s="181"/>
      <c r="G34" s="56"/>
      <c r="H34" s="18"/>
    </row>
    <row r="35" spans="1:8" ht="12" customHeight="1" x14ac:dyDescent="0.2"/>
    <row r="36" spans="1:8" ht="9.75" customHeight="1" x14ac:dyDescent="0.2"/>
    <row r="37" spans="1:8" ht="12" hidden="1" customHeight="1" x14ac:dyDescent="0.2"/>
    <row r="38" spans="1:8" ht="13.5" hidden="1" customHeight="1" x14ac:dyDescent="0.2"/>
    <row r="39" spans="1:8" ht="4.5" customHeight="1" x14ac:dyDescent="0.2"/>
  </sheetData>
  <mergeCells count="25">
    <mergeCell ref="B33:C33"/>
    <mergeCell ref="E33:F33"/>
    <mergeCell ref="B34:C34"/>
    <mergeCell ref="E34:F34"/>
    <mergeCell ref="A11:H11"/>
    <mergeCell ref="A23:G23"/>
    <mergeCell ref="A24:G24"/>
    <mergeCell ref="B28:C28"/>
    <mergeCell ref="E28:F28"/>
    <mergeCell ref="B29:C29"/>
    <mergeCell ref="E29:F29"/>
    <mergeCell ref="A7:E7"/>
    <mergeCell ref="F7:H7"/>
    <mergeCell ref="A8:D8"/>
    <mergeCell ref="E8:H8"/>
    <mergeCell ref="A9:D9"/>
    <mergeCell ref="E9:E10"/>
    <mergeCell ref="F9:F10"/>
    <mergeCell ref="A10:D10"/>
    <mergeCell ref="A1:H1"/>
    <mergeCell ref="A2:H2"/>
    <mergeCell ref="A3:H3"/>
    <mergeCell ref="A4:H4"/>
    <mergeCell ref="A6:E6"/>
    <mergeCell ref="F6:H6"/>
  </mergeCells>
  <phoneticPr fontId="25" type="noConversion"/>
  <printOptions horizontalCentered="1"/>
  <pageMargins left="0.78740157480314965" right="0.19685039370078741" top="0.39370078740157483" bottom="0.39370078740157483" header="0" footer="0"/>
  <pageSetup paperSize="9" scale="91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7E55D-ADAC-48C8-9EF9-D5F8F556FFC3}">
  <sheetPr codeName="Plan4">
    <pageSetUpPr fitToPage="1"/>
  </sheetPr>
  <dimension ref="A1:Z146"/>
  <sheetViews>
    <sheetView showGridLines="0" topLeftCell="H1" zoomScale="90" zoomScaleNormal="90" zoomScaleSheetLayoutView="100" workbookViewId="0">
      <pane ySplit="11" topLeftCell="A12" activePane="bottomLeft" state="frozen"/>
      <selection activeCell="E1" sqref="E1"/>
      <selection pane="bottomLeft" activeCell="Q31" sqref="Q31"/>
    </sheetView>
  </sheetViews>
  <sheetFormatPr defaultRowHeight="12.75" x14ac:dyDescent="0.2"/>
  <cols>
    <col min="1" max="4" width="5.7109375" style="78" hidden="1" customWidth="1"/>
    <col min="5" max="5" width="11.28515625" style="78" hidden="1" customWidth="1"/>
    <col min="6" max="6" width="11.42578125" style="78" hidden="1" customWidth="1"/>
    <col min="7" max="7" width="11.85546875" style="78" hidden="1" customWidth="1"/>
    <col min="8" max="8" width="10.7109375" style="80" customWidth="1"/>
    <col min="9" max="9" width="3.7109375" style="80" customWidth="1"/>
    <col min="10" max="15" width="10.7109375" style="78" customWidth="1"/>
    <col min="16" max="16" width="12.85546875" style="78" customWidth="1"/>
    <col min="17" max="19" width="10.7109375" style="78" customWidth="1"/>
    <col min="20" max="16384" width="9.140625" style="80"/>
  </cols>
  <sheetData>
    <row r="1" spans="1:19" ht="15.75" x14ac:dyDescent="0.25">
      <c r="E1" s="79" t="s">
        <v>132</v>
      </c>
      <c r="F1" s="79" t="s">
        <v>133</v>
      </c>
      <c r="G1" s="79" t="s">
        <v>134</v>
      </c>
      <c r="O1" s="81" t="str">
        <f>"Quadro de Composição do BDI"</f>
        <v>Quadro de Composição do BDI</v>
      </c>
      <c r="R1" s="247" t="s">
        <v>135</v>
      </c>
      <c r="S1" s="247"/>
    </row>
    <row r="2" spans="1:19" x14ac:dyDescent="0.2">
      <c r="A2" s="78" t="s">
        <v>136</v>
      </c>
      <c r="B2" s="82" t="s">
        <v>137</v>
      </c>
      <c r="C2" s="78" t="str">
        <f t="shared" ref="C2:C49" si="0">CONCATENATE(A2,"-",B2)</f>
        <v>Construção e Reforma de Edifícios-AC</v>
      </c>
      <c r="E2" s="83">
        <v>0.03</v>
      </c>
      <c r="F2" s="83">
        <v>0.04</v>
      </c>
      <c r="G2" s="83">
        <v>5.5E-2</v>
      </c>
      <c r="R2" s="248" t="s">
        <v>138</v>
      </c>
      <c r="S2" s="248"/>
    </row>
    <row r="3" spans="1:19" x14ac:dyDescent="0.2">
      <c r="A3" s="78" t="str">
        <f>A2</f>
        <v>Construção e Reforma de Edifícios</v>
      </c>
      <c r="B3" s="82" t="s">
        <v>139</v>
      </c>
      <c r="C3" s="78" t="str">
        <f t="shared" si="0"/>
        <v>Construção e Reforma de Edifícios-SG</v>
      </c>
      <c r="E3" s="83">
        <v>8.0000000000000002E-3</v>
      </c>
      <c r="F3" s="83">
        <v>8.0000000000000002E-3</v>
      </c>
      <c r="G3" s="83">
        <v>0.01</v>
      </c>
    </row>
    <row r="4" spans="1:19" x14ac:dyDescent="0.2">
      <c r="A4" s="78" t="str">
        <f>A3</f>
        <v>Construção e Reforma de Edifícios</v>
      </c>
      <c r="B4" s="82" t="s">
        <v>140</v>
      </c>
      <c r="C4" s="78" t="str">
        <f t="shared" si="0"/>
        <v>Construção e Reforma de Edifícios-R</v>
      </c>
      <c r="E4" s="83">
        <v>9.7000000000000003E-3</v>
      </c>
      <c r="F4" s="83">
        <v>1.2699999999999999E-2</v>
      </c>
      <c r="G4" s="83">
        <v>1.2699999999999999E-2</v>
      </c>
      <c r="J4" s="239" t="s">
        <v>141</v>
      </c>
      <c r="K4" s="239"/>
      <c r="L4" s="239" t="s">
        <v>142</v>
      </c>
      <c r="M4" s="239"/>
      <c r="N4" s="239" t="s">
        <v>143</v>
      </c>
      <c r="O4" s="239"/>
      <c r="P4" s="239"/>
      <c r="Q4" s="239"/>
      <c r="R4" s="239"/>
      <c r="S4" s="239"/>
    </row>
    <row r="5" spans="1:19" ht="12.75" customHeight="1" x14ac:dyDescent="0.2">
      <c r="A5" s="78" t="str">
        <f>A4</f>
        <v>Construção e Reforma de Edifícios</v>
      </c>
      <c r="B5" s="82" t="s">
        <v>144</v>
      </c>
      <c r="C5" s="78" t="str">
        <f t="shared" si="0"/>
        <v>Construção e Reforma de Edifícios-DF</v>
      </c>
      <c r="E5" s="83">
        <v>5.8999999999999999E-3</v>
      </c>
      <c r="F5" s="83">
        <v>1.23E-2</v>
      </c>
      <c r="G5" s="83">
        <v>1.3899999999999999E-2</v>
      </c>
      <c r="J5" s="249">
        <f>Import.CR</f>
        <v>0</v>
      </c>
      <c r="K5" s="249"/>
      <c r="L5" s="249">
        <f>Import.TransfereGOV</f>
        <v>0</v>
      </c>
      <c r="M5" s="249"/>
      <c r="N5" s="249">
        <f>Import.Proponente</f>
        <v>0</v>
      </c>
      <c r="O5" s="249"/>
      <c r="P5" s="249"/>
      <c r="Q5" s="249"/>
      <c r="R5" s="249"/>
      <c r="S5" s="249"/>
    </row>
    <row r="6" spans="1:19" x14ac:dyDescent="0.2">
      <c r="A6" s="78" t="str">
        <f>A5</f>
        <v>Construção e Reforma de Edifícios</v>
      </c>
      <c r="B6" s="82" t="s">
        <v>145</v>
      </c>
      <c r="C6" s="78" t="str">
        <f t="shared" si="0"/>
        <v>Construção e Reforma de Edifícios-L</v>
      </c>
      <c r="E6" s="83">
        <v>6.1600000000000002E-2</v>
      </c>
      <c r="F6" s="83">
        <v>7.400000000000001E-2</v>
      </c>
      <c r="G6" s="83">
        <v>8.9600000000000013E-2</v>
      </c>
      <c r="I6" s="242" t="s">
        <v>146</v>
      </c>
      <c r="J6" s="84"/>
      <c r="K6" s="84"/>
      <c r="L6" s="84"/>
      <c r="M6" s="84"/>
      <c r="N6" s="84"/>
      <c r="O6" s="84"/>
      <c r="P6" s="84"/>
      <c r="Q6" s="84"/>
      <c r="R6" s="84"/>
      <c r="S6" s="84"/>
    </row>
    <row r="7" spans="1:19" ht="25.5" x14ac:dyDescent="0.2">
      <c r="A7" s="78" t="str">
        <f>A6</f>
        <v>Construção e Reforma de Edifícios</v>
      </c>
      <c r="B7" s="85" t="s">
        <v>147</v>
      </c>
      <c r="C7" s="78" t="str">
        <f t="shared" si="0"/>
        <v>Construção e Reforma de Edifícios-BDI PAD</v>
      </c>
      <c r="E7" s="83">
        <v>0.2034</v>
      </c>
      <c r="F7" s="83">
        <v>0.22120000000000001</v>
      </c>
      <c r="G7" s="83">
        <v>0.25</v>
      </c>
      <c r="I7" s="242"/>
      <c r="J7" s="239" t="s">
        <v>148</v>
      </c>
      <c r="K7" s="239"/>
      <c r="L7" s="239"/>
      <c r="M7" s="239"/>
      <c r="N7" s="239"/>
      <c r="O7" s="239"/>
      <c r="P7" s="239"/>
      <c r="Q7" s="239"/>
      <c r="R7" s="239"/>
      <c r="S7" s="239"/>
    </row>
    <row r="8" spans="1:19" x14ac:dyDescent="0.2">
      <c r="A8" s="78" t="s">
        <v>149</v>
      </c>
      <c r="B8" s="82" t="s">
        <v>137</v>
      </c>
      <c r="C8" s="78" t="str">
        <f t="shared" si="0"/>
        <v>Construção de Praças Urbanas, Rodovias, Ferrovias e recapeamento e pavimentação de vias urbanas-AC</v>
      </c>
      <c r="E8" s="83">
        <v>3.7999999999999999E-2</v>
      </c>
      <c r="F8" s="83">
        <v>4.0099999999999997E-2</v>
      </c>
      <c r="G8" s="83">
        <v>4.6699999999999998E-2</v>
      </c>
      <c r="I8" s="242"/>
      <c r="J8" s="243" t="str">
        <f>Import.Apelido&amp;" / "&amp;Import.DescLote</f>
        <v xml:space="preserve"> / </v>
      </c>
      <c r="K8" s="243"/>
      <c r="L8" s="243"/>
      <c r="M8" s="243"/>
      <c r="N8" s="243"/>
      <c r="O8" s="243"/>
      <c r="P8" s="243"/>
      <c r="Q8" s="243"/>
      <c r="R8" s="243"/>
      <c r="S8" s="243"/>
    </row>
    <row r="9" spans="1:19" x14ac:dyDescent="0.2">
      <c r="A9" s="78" t="s">
        <v>149</v>
      </c>
      <c r="B9" s="82" t="s">
        <v>139</v>
      </c>
      <c r="C9" s="78" t="str">
        <f t="shared" si="0"/>
        <v>Construção de Praças Urbanas, Rodovias, Ferrovias e recapeamento e pavimentação de vias urbanas-SG</v>
      </c>
      <c r="E9" s="83">
        <v>3.2000000000000002E-3</v>
      </c>
      <c r="F9" s="83">
        <v>4.0000000000000001E-3</v>
      </c>
      <c r="G9" s="83">
        <v>7.4000000000000003E-3</v>
      </c>
      <c r="I9" s="242"/>
      <c r="J9" s="84"/>
      <c r="K9" s="84"/>
      <c r="L9" s="84"/>
      <c r="M9" s="84"/>
      <c r="N9" s="84"/>
      <c r="O9" s="84"/>
      <c r="P9" s="84"/>
      <c r="Q9" s="84"/>
      <c r="R9" s="84"/>
      <c r="S9" s="84"/>
    </row>
    <row r="10" spans="1:19" ht="12.75" customHeight="1" x14ac:dyDescent="0.2">
      <c r="A10" s="78" t="s">
        <v>149</v>
      </c>
      <c r="B10" s="82" t="s">
        <v>140</v>
      </c>
      <c r="C10" s="78" t="str">
        <f t="shared" si="0"/>
        <v>Construção de Praças Urbanas, Rodovias, Ferrovias e recapeamento e pavimentação de vias urbanas-R</v>
      </c>
      <c r="E10" s="83">
        <v>5.0000000000000001E-3</v>
      </c>
      <c r="F10" s="83">
        <v>5.6000000000000008E-3</v>
      </c>
      <c r="G10" s="83">
        <v>9.7000000000000003E-3</v>
      </c>
      <c r="I10" s="242"/>
      <c r="J10" s="244" t="s">
        <v>150</v>
      </c>
      <c r="K10" s="244"/>
      <c r="L10" s="244"/>
      <c r="M10" s="244"/>
      <c r="N10" s="244"/>
      <c r="O10" s="244"/>
      <c r="P10" s="244"/>
      <c r="Q10" s="244"/>
      <c r="R10" s="245">
        <v>0.4</v>
      </c>
      <c r="S10" s="245"/>
    </row>
    <row r="11" spans="1:19" ht="12.75" customHeight="1" x14ac:dyDescent="0.2">
      <c r="A11" s="78" t="s">
        <v>149</v>
      </c>
      <c r="B11" s="82" t="s">
        <v>144</v>
      </c>
      <c r="C11" s="78" t="str">
        <f t="shared" si="0"/>
        <v>Construção de Praças Urbanas, Rodovias, Ferrovias e recapeamento e pavimentação de vias urbanas-DF</v>
      </c>
      <c r="E11" s="83">
        <v>1.0200000000000001E-2</v>
      </c>
      <c r="F11" s="83">
        <v>1.11E-2</v>
      </c>
      <c r="G11" s="83">
        <v>1.21E-2</v>
      </c>
      <c r="I11" s="86" t="s">
        <v>151</v>
      </c>
      <c r="J11" s="246" t="s">
        <v>152</v>
      </c>
      <c r="K11" s="246"/>
      <c r="L11" s="246"/>
      <c r="M11" s="246"/>
      <c r="N11" s="246"/>
      <c r="O11" s="246"/>
      <c r="P11" s="246"/>
      <c r="Q11" s="246"/>
      <c r="R11" s="245">
        <v>0.05</v>
      </c>
      <c r="S11" s="245"/>
    </row>
    <row r="12" spans="1:19" x14ac:dyDescent="0.2">
      <c r="A12" s="78" t="s">
        <v>149</v>
      </c>
      <c r="B12" s="82" t="s">
        <v>145</v>
      </c>
      <c r="C12" s="78" t="str">
        <f t="shared" si="0"/>
        <v>Construção de Praças Urbanas, Rodovias, Ferrovias e recapeamento e pavimentação de vias urbanas-L</v>
      </c>
      <c r="E12" s="83">
        <v>6.6400000000000001E-2</v>
      </c>
      <c r="F12" s="83">
        <v>7.2999999999999995E-2</v>
      </c>
      <c r="G12" s="83">
        <v>8.6899999999999991E-2</v>
      </c>
      <c r="I12" s="80" t="s">
        <v>153</v>
      </c>
      <c r="J12" s="87"/>
      <c r="K12" s="87"/>
      <c r="L12" s="87"/>
      <c r="M12" s="87"/>
      <c r="N12" s="87"/>
      <c r="O12" s="87"/>
      <c r="P12" s="87"/>
      <c r="Q12" s="87"/>
      <c r="R12" s="87"/>
      <c r="S12" s="87"/>
    </row>
    <row r="13" spans="1:19" ht="25.5" x14ac:dyDescent="0.2">
      <c r="A13" s="78" t="s">
        <v>149</v>
      </c>
      <c r="B13" s="85" t="s">
        <v>147</v>
      </c>
      <c r="C13" s="78" t="str">
        <f t="shared" si="0"/>
        <v>Construção de Praças Urbanas, Rodovias, Ferrovias e recapeamento e pavimentação de vias urbanas-BDI PAD</v>
      </c>
      <c r="E13" s="83">
        <v>0.19600000000000001</v>
      </c>
      <c r="F13" s="83">
        <v>0.2097</v>
      </c>
      <c r="G13" s="83">
        <v>0.24230000000000002</v>
      </c>
      <c r="I13" s="80" t="s">
        <v>153</v>
      </c>
    </row>
    <row r="14" spans="1:19" ht="15.75" x14ac:dyDescent="0.25">
      <c r="A14" s="78" t="s">
        <v>154</v>
      </c>
      <c r="B14" s="82" t="s">
        <v>137</v>
      </c>
      <c r="C14" s="78" t="str">
        <f t="shared" si="0"/>
        <v>Construção de Redes de Abastecimento de Água, Coleta de Esgoto-AC</v>
      </c>
      <c r="E14" s="83">
        <v>3.4300000000000004E-2</v>
      </c>
      <c r="F14" s="83">
        <v>4.9299999999999997E-2</v>
      </c>
      <c r="G14" s="83">
        <v>6.7099999999999993E-2</v>
      </c>
      <c r="I14" s="80" t="s">
        <v>153</v>
      </c>
      <c r="J14" s="238" t="s">
        <v>155</v>
      </c>
      <c r="K14" s="238"/>
      <c r="L14" s="238"/>
      <c r="M14" s="238"/>
      <c r="N14" s="238"/>
      <c r="O14" s="238"/>
      <c r="P14" s="238"/>
      <c r="Q14" s="238"/>
      <c r="R14" s="238"/>
      <c r="S14" s="238"/>
    </row>
    <row r="15" spans="1:19" x14ac:dyDescent="0.2">
      <c r="A15" s="78" t="str">
        <f>A14</f>
        <v>Construção de Redes de Abastecimento de Água, Coleta de Esgoto</v>
      </c>
      <c r="B15" s="82" t="s">
        <v>139</v>
      </c>
      <c r="C15" s="78" t="str">
        <f t="shared" si="0"/>
        <v>Construção de Redes de Abastecimento de Água, Coleta de Esgoto-SG</v>
      </c>
      <c r="E15" s="83">
        <v>2.8000000000000004E-3</v>
      </c>
      <c r="F15" s="83">
        <v>4.8999999999999998E-3</v>
      </c>
      <c r="G15" s="83">
        <v>7.4999999999999997E-3</v>
      </c>
      <c r="I15" s="80" t="s">
        <v>153</v>
      </c>
    </row>
    <row r="16" spans="1:19" x14ac:dyDescent="0.2">
      <c r="A16" s="78" t="str">
        <f>A15</f>
        <v>Construção de Redes de Abastecimento de Água, Coleta de Esgoto</v>
      </c>
      <c r="B16" s="82" t="s">
        <v>140</v>
      </c>
      <c r="C16" s="78" t="str">
        <f t="shared" si="0"/>
        <v>Construção de Redes de Abastecimento de Água, Coleta de Esgoto-R</v>
      </c>
      <c r="E16" s="83">
        <v>0.01</v>
      </c>
      <c r="F16" s="83">
        <v>1.3899999999999999E-2</v>
      </c>
      <c r="G16" s="83">
        <v>1.7399999999999999E-2</v>
      </c>
      <c r="I16" s="80" t="s">
        <v>153</v>
      </c>
      <c r="J16" s="239" t="s">
        <v>156</v>
      </c>
      <c r="K16" s="239"/>
      <c r="L16" s="239"/>
      <c r="M16" s="239"/>
      <c r="N16" s="239"/>
      <c r="O16" s="239"/>
      <c r="P16" s="239"/>
      <c r="Q16" s="239"/>
      <c r="R16" s="239"/>
      <c r="S16" s="239"/>
    </row>
    <row r="17" spans="1:26" x14ac:dyDescent="0.2">
      <c r="A17" s="78" t="str">
        <f>A16</f>
        <v>Construção de Redes de Abastecimento de Água, Coleta de Esgoto</v>
      </c>
      <c r="B17" s="82" t="s">
        <v>144</v>
      </c>
      <c r="C17" s="78" t="str">
        <f t="shared" si="0"/>
        <v>Construção de Redes de Abastecimento de Água, Coleta de Esgoto-DF</v>
      </c>
      <c r="E17" s="83">
        <v>9.3999999999999986E-3</v>
      </c>
      <c r="F17" s="83">
        <v>9.8999999999999991E-3</v>
      </c>
      <c r="G17" s="83">
        <v>1.1699999999999999E-2</v>
      </c>
      <c r="I17" s="80" t="s">
        <v>153</v>
      </c>
      <c r="J17" s="240" t="s">
        <v>149</v>
      </c>
      <c r="K17" s="240"/>
      <c r="L17" s="240"/>
      <c r="M17" s="240"/>
      <c r="N17" s="240"/>
      <c r="O17" s="240"/>
      <c r="P17" s="240"/>
      <c r="Q17" s="240"/>
      <c r="R17" s="240"/>
      <c r="S17" s="240"/>
    </row>
    <row r="18" spans="1:26" x14ac:dyDescent="0.2">
      <c r="A18" s="78" t="str">
        <f>A17</f>
        <v>Construção de Redes de Abastecimento de Água, Coleta de Esgoto</v>
      </c>
      <c r="B18" s="82" t="s">
        <v>145</v>
      </c>
      <c r="C18" s="78" t="str">
        <f t="shared" si="0"/>
        <v>Construção de Redes de Abastecimento de Água, Coleta de Esgoto-L</v>
      </c>
      <c r="E18" s="83">
        <v>6.7400000000000002E-2</v>
      </c>
      <c r="F18" s="83">
        <v>8.0399999999999985E-2</v>
      </c>
      <c r="G18" s="83">
        <v>9.4E-2</v>
      </c>
      <c r="I18" s="80" t="s">
        <v>153</v>
      </c>
    </row>
    <row r="19" spans="1:26" ht="12.75" customHeight="1" x14ac:dyDescent="0.2">
      <c r="A19" s="78" t="str">
        <f>A18</f>
        <v>Construção de Redes de Abastecimento de Água, Coleta de Esgoto</v>
      </c>
      <c r="B19" s="85" t="s">
        <v>147</v>
      </c>
      <c r="C19" s="78" t="str">
        <f t="shared" si="0"/>
        <v>Construção de Redes de Abastecimento de Água, Coleta de Esgoto-BDI PAD</v>
      </c>
      <c r="E19" s="83">
        <v>0.20760000000000001</v>
      </c>
      <c r="F19" s="83">
        <v>0.24179999999999999</v>
      </c>
      <c r="G19" s="83">
        <v>0.26440000000000002</v>
      </c>
      <c r="I19" s="80" t="s">
        <v>153</v>
      </c>
      <c r="J19" s="241" t="s">
        <v>157</v>
      </c>
      <c r="K19" s="241"/>
      <c r="L19" s="241"/>
      <c r="M19" s="241"/>
      <c r="N19" s="241"/>
      <c r="O19" s="241"/>
      <c r="P19" s="241"/>
      <c r="Q19" s="241"/>
      <c r="R19" s="241" t="s">
        <v>158</v>
      </c>
      <c r="S19" s="234" t="s">
        <v>159</v>
      </c>
      <c r="U19" s="234" t="s">
        <v>160</v>
      </c>
      <c r="V19" s="234"/>
      <c r="W19" s="234"/>
      <c r="X19" s="237" t="s">
        <v>161</v>
      </c>
      <c r="Y19" s="237" t="s">
        <v>162</v>
      </c>
      <c r="Z19" s="237" t="s">
        <v>163</v>
      </c>
    </row>
    <row r="20" spans="1:26" ht="12.75" customHeight="1" x14ac:dyDescent="0.2">
      <c r="A20" s="78" t="s">
        <v>164</v>
      </c>
      <c r="B20" s="82" t="s">
        <v>137</v>
      </c>
      <c r="C20" s="78" t="str">
        <f t="shared" si="0"/>
        <v>Construção e Manutenção de Estações e Redes de Distribuição de Energia Elétrica-AC</v>
      </c>
      <c r="E20" s="83">
        <v>5.2900000000000003E-2</v>
      </c>
      <c r="F20" s="83">
        <v>5.9200000000000003E-2</v>
      </c>
      <c r="G20" s="83">
        <v>7.9299999999999995E-2</v>
      </c>
      <c r="I20" s="80" t="s">
        <v>153</v>
      </c>
      <c r="J20" s="241"/>
      <c r="K20" s="241"/>
      <c r="L20" s="241"/>
      <c r="M20" s="241"/>
      <c r="N20" s="241"/>
      <c r="O20" s="241"/>
      <c r="P20" s="241"/>
      <c r="Q20" s="241"/>
      <c r="R20" s="241"/>
      <c r="S20" s="234"/>
      <c r="U20" s="234"/>
      <c r="V20" s="234"/>
      <c r="W20" s="234"/>
      <c r="X20" s="237"/>
      <c r="Y20" s="237"/>
      <c r="Z20" s="237"/>
    </row>
    <row r="21" spans="1:26" ht="15" customHeight="1" x14ac:dyDescent="0.2">
      <c r="A21" s="78" t="str">
        <f>A20</f>
        <v>Construção e Manutenção de Estações e Redes de Distribuição de Energia Elétrica</v>
      </c>
      <c r="B21" s="82" t="s">
        <v>139</v>
      </c>
      <c r="C21" s="78" t="str">
        <f t="shared" si="0"/>
        <v>Construção e Manutenção de Estações e Redes de Distribuição de Energia Elétrica-SG</v>
      </c>
      <c r="E21" s="83">
        <v>2.5000000000000001E-3</v>
      </c>
      <c r="F21" s="83">
        <v>5.1000000000000004E-3</v>
      </c>
      <c r="G21" s="83">
        <v>5.6000000000000008E-3</v>
      </c>
      <c r="I21" s="80" t="s">
        <v>153</v>
      </c>
      <c r="J21" s="232" t="str">
        <f>IF($J$17=$A$146,"Encargos Sociais incidentes sobre a mão de obra","Administração Central")</f>
        <v>Administração Central</v>
      </c>
      <c r="K21" s="232"/>
      <c r="L21" s="232"/>
      <c r="M21" s="232"/>
      <c r="N21" s="232"/>
      <c r="O21" s="232"/>
      <c r="P21" s="232"/>
      <c r="Q21" s="232"/>
      <c r="R21" s="88" t="str">
        <f>IF($J17=$A$146,"K1","AC")</f>
        <v>AC</v>
      </c>
      <c r="S21" s="89">
        <v>3.7999999999999999E-2</v>
      </c>
      <c r="U21" s="233" t="s">
        <v>165</v>
      </c>
      <c r="V21" s="233"/>
      <c r="W21" s="233"/>
      <c r="X21" s="90">
        <f>VLOOKUP(CONCATENATE(J17,"-",R21),$C$2:$G$136,3,FALSE)</f>
        <v>3.7999999999999999E-2</v>
      </c>
      <c r="Y21" s="90">
        <f>VLOOKUP(CONCATENATE(J17,"-",R21),$C$2:$G$136,4,FALSE)</f>
        <v>4.0099999999999997E-2</v>
      </c>
      <c r="Z21" s="90">
        <f>VLOOKUP(CONCATENATE(J17,"-",R21),$C$2:$G$136,5,FALSE)</f>
        <v>4.6699999999999998E-2</v>
      </c>
    </row>
    <row r="22" spans="1:26" ht="15" customHeight="1" x14ac:dyDescent="0.2">
      <c r="A22" s="78" t="str">
        <f>A21</f>
        <v>Construção e Manutenção de Estações e Redes de Distribuição de Energia Elétrica</v>
      </c>
      <c r="B22" s="82" t="s">
        <v>140</v>
      </c>
      <c r="C22" s="78" t="str">
        <f t="shared" si="0"/>
        <v>Construção e Manutenção de Estações e Redes de Distribuição de Energia Elétrica-R</v>
      </c>
      <c r="E22" s="83">
        <v>0.01</v>
      </c>
      <c r="F22" s="83">
        <v>1.4800000000000001E-2</v>
      </c>
      <c r="G22" s="83">
        <v>1.9699999999999999E-2</v>
      </c>
      <c r="I22" s="80" t="s">
        <v>153</v>
      </c>
      <c r="J22" s="232" t="str">
        <f>IF($J$17=$A$146,"Administração Central da empresa ou consultoria - overhead","Seguro e Garantia")</f>
        <v>Seguro e Garantia</v>
      </c>
      <c r="K22" s="232"/>
      <c r="L22" s="232"/>
      <c r="M22" s="232"/>
      <c r="N22" s="232"/>
      <c r="O22" s="232"/>
      <c r="P22" s="232"/>
      <c r="Q22" s="232"/>
      <c r="R22" s="88" t="str">
        <f>IF($J17=$A$146,"K2","SG")</f>
        <v>SG</v>
      </c>
      <c r="S22" s="89">
        <v>4.0000000000000001E-3</v>
      </c>
      <c r="U22" s="233" t="s">
        <v>165</v>
      </c>
      <c r="V22" s="233"/>
      <c r="W22" s="233"/>
      <c r="X22" s="90">
        <f>VLOOKUP(CONCATENATE(J17,"-",R22),$C$2:$G$136,3,FALSE)</f>
        <v>3.2000000000000002E-3</v>
      </c>
      <c r="Y22" s="90">
        <f>VLOOKUP(CONCATENATE(J17,"-",R22),$C$2:$G$136,4,FALSE)</f>
        <v>4.0000000000000001E-3</v>
      </c>
      <c r="Z22" s="90">
        <f>VLOOKUP(CONCATENATE(J17,"-",R22),$C$2:$G$136,5,FALSE)</f>
        <v>7.4000000000000003E-3</v>
      </c>
    </row>
    <row r="23" spans="1:26" ht="15" customHeight="1" x14ac:dyDescent="0.2">
      <c r="A23" s="78" t="str">
        <f>A22</f>
        <v>Construção e Manutenção de Estações e Redes de Distribuição de Energia Elétrica</v>
      </c>
      <c r="B23" s="82" t="s">
        <v>144</v>
      </c>
      <c r="C23" s="78" t="str">
        <f t="shared" si="0"/>
        <v>Construção e Manutenção de Estações e Redes de Distribuição de Energia Elétrica-DF</v>
      </c>
      <c r="E23" s="83">
        <v>1.01E-2</v>
      </c>
      <c r="F23" s="83">
        <v>1.0700000000000001E-2</v>
      </c>
      <c r="G23" s="83">
        <v>1.11E-2</v>
      </c>
      <c r="I23" s="80" t="s">
        <v>153</v>
      </c>
      <c r="J23" s="232" t="str">
        <f>IF($J$17=$A$146,"","Risco")</f>
        <v>Risco</v>
      </c>
      <c r="K23" s="232"/>
      <c r="L23" s="232"/>
      <c r="M23" s="232"/>
      <c r="N23" s="232"/>
      <c r="O23" s="232"/>
      <c r="P23" s="232"/>
      <c r="Q23" s="232"/>
      <c r="R23" s="88" t="str">
        <f>IF($J17=$A$146,"","R")</f>
        <v>R</v>
      </c>
      <c r="S23" s="89">
        <v>9.7000000000000003E-3</v>
      </c>
      <c r="U23" s="233" t="s">
        <v>165</v>
      </c>
      <c r="V23" s="233"/>
      <c r="W23" s="233"/>
      <c r="X23" s="90">
        <f>VLOOKUP(CONCATENATE(J17,"-",R23),$C$2:$G$136,3,FALSE)</f>
        <v>5.0000000000000001E-3</v>
      </c>
      <c r="Y23" s="90">
        <f>VLOOKUP(CONCATENATE(J17,"-",R23),$C$2:$G$136,4,FALSE)</f>
        <v>5.6000000000000008E-3</v>
      </c>
      <c r="Z23" s="90">
        <f>VLOOKUP(CONCATENATE(J17,"-",R23),$C$2:$G$136,5,FALSE)</f>
        <v>9.7000000000000003E-3</v>
      </c>
    </row>
    <row r="24" spans="1:26" ht="15" customHeight="1" x14ac:dyDescent="0.2">
      <c r="A24" s="78" t="str">
        <f>A23</f>
        <v>Construção e Manutenção de Estações e Redes de Distribuição de Energia Elétrica</v>
      </c>
      <c r="B24" s="82" t="s">
        <v>145</v>
      </c>
      <c r="C24" s="78" t="str">
        <f t="shared" si="0"/>
        <v>Construção e Manutenção de Estações e Redes de Distribuição de Energia Elétrica-L</v>
      </c>
      <c r="E24" s="83">
        <v>0.08</v>
      </c>
      <c r="F24" s="83">
        <v>8.3100000000000007E-2</v>
      </c>
      <c r="G24" s="83">
        <v>9.5100000000000004E-2</v>
      </c>
      <c r="I24" s="80" t="s">
        <v>153</v>
      </c>
      <c r="J24" s="232" t="str">
        <f>IF($J$17=$A$146,"","Despesas Financeiras")</f>
        <v>Despesas Financeiras</v>
      </c>
      <c r="K24" s="232"/>
      <c r="L24" s="232"/>
      <c r="M24" s="232"/>
      <c r="N24" s="232"/>
      <c r="O24" s="232"/>
      <c r="P24" s="232"/>
      <c r="Q24" s="232"/>
      <c r="R24" s="88" t="str">
        <f>IF($J17=$A$146,"","DF")</f>
        <v>DF</v>
      </c>
      <c r="S24" s="89">
        <v>1.21E-2</v>
      </c>
      <c r="U24" s="233" t="s">
        <v>165</v>
      </c>
      <c r="V24" s="233"/>
      <c r="W24" s="233"/>
      <c r="X24" s="90">
        <f>VLOOKUP(CONCATENATE(J17,"-",R24),$C$2:$G$136,3,FALSE)</f>
        <v>1.0200000000000001E-2</v>
      </c>
      <c r="Y24" s="90">
        <f>VLOOKUP(CONCATENATE(J17,"-",R24),$C$2:$G$136,4,FALSE)</f>
        <v>1.11E-2</v>
      </c>
      <c r="Z24" s="90">
        <f>VLOOKUP(CONCATENATE(J17,"-",R24),$C$2:$G$136,5,FALSE)</f>
        <v>1.21E-2</v>
      </c>
    </row>
    <row r="25" spans="1:26" ht="15" customHeight="1" x14ac:dyDescent="0.2">
      <c r="A25" s="78" t="str">
        <f>A24</f>
        <v>Construção e Manutenção de Estações e Redes de Distribuição de Energia Elétrica</v>
      </c>
      <c r="B25" s="85" t="s">
        <v>147</v>
      </c>
      <c r="C25" s="78" t="str">
        <f t="shared" si="0"/>
        <v>Construção e Manutenção de Estações e Redes de Distribuição de Energia Elétrica-BDI PAD</v>
      </c>
      <c r="E25" s="83">
        <v>0.24</v>
      </c>
      <c r="F25" s="83">
        <v>0.25840000000000002</v>
      </c>
      <c r="G25" s="83">
        <v>0.27860000000000001</v>
      </c>
      <c r="I25" s="80" t="s">
        <v>153</v>
      </c>
      <c r="J25" s="232" t="str">
        <f>IF($J$17=$A$146,"Margem bruta da empresa de consultoria","Lucro")</f>
        <v>Lucro</v>
      </c>
      <c r="K25" s="232"/>
      <c r="L25" s="232"/>
      <c r="M25" s="232"/>
      <c r="N25" s="232"/>
      <c r="O25" s="232"/>
      <c r="P25" s="232"/>
      <c r="Q25" s="232"/>
      <c r="R25" s="88" t="str">
        <f>IF($J17=$A$146,"K3","L")</f>
        <v>L</v>
      </c>
      <c r="S25" s="89">
        <v>7.2999999999999995E-2</v>
      </c>
      <c r="U25" s="233" t="s">
        <v>165</v>
      </c>
      <c r="V25" s="233"/>
      <c r="W25" s="233"/>
      <c r="X25" s="90">
        <f>VLOOKUP(CONCATENATE(J17,"-",R25),$C$2:$G$136,3,FALSE)</f>
        <v>6.6400000000000001E-2</v>
      </c>
      <c r="Y25" s="90">
        <f>VLOOKUP(CONCATENATE(J17,"-",R25),$C$2:$G$136,4,FALSE)</f>
        <v>7.2999999999999995E-2</v>
      </c>
      <c r="Z25" s="90">
        <f>VLOOKUP(CONCATENATE(J17,"-",R25),$C$2:$G$136,5,FALSE)</f>
        <v>8.6899999999999991E-2</v>
      </c>
    </row>
    <row r="26" spans="1:26" ht="15" customHeight="1" x14ac:dyDescent="0.2">
      <c r="A26" s="78" t="s">
        <v>166</v>
      </c>
      <c r="B26" s="82" t="s">
        <v>137</v>
      </c>
      <c r="C26" s="78" t="str">
        <f t="shared" si="0"/>
        <v>Obras Portuárias, Marítimas e Fluviais-AC</v>
      </c>
      <c r="E26" s="83">
        <v>0.04</v>
      </c>
      <c r="F26" s="83">
        <v>5.5199999999999999E-2</v>
      </c>
      <c r="G26" s="83">
        <v>7.85E-2</v>
      </c>
      <c r="I26" s="80" t="s">
        <v>153</v>
      </c>
      <c r="J26" s="232" t="s">
        <v>167</v>
      </c>
      <c r="K26" s="232"/>
      <c r="L26" s="232"/>
      <c r="M26" s="232"/>
      <c r="N26" s="232"/>
      <c r="O26" s="232"/>
      <c r="P26" s="232"/>
      <c r="Q26" s="232"/>
      <c r="R26" s="88" t="s">
        <v>168</v>
      </c>
      <c r="S26" s="89">
        <v>3.6499999999999998E-2</v>
      </c>
      <c r="U26" s="233" t="s">
        <v>165</v>
      </c>
      <c r="V26" s="233"/>
      <c r="W26" s="233"/>
      <c r="X26" s="90">
        <v>3.6499999999999998E-2</v>
      </c>
      <c r="Y26" s="90">
        <v>3.6499999999999998E-2</v>
      </c>
      <c r="Z26" s="90">
        <v>3.6499999999999998E-2</v>
      </c>
    </row>
    <row r="27" spans="1:26" ht="15" customHeight="1" x14ac:dyDescent="0.2">
      <c r="A27" s="78" t="str">
        <f>A26</f>
        <v>Obras Portuárias, Marítimas e Fluviais</v>
      </c>
      <c r="B27" s="82" t="s">
        <v>139</v>
      </c>
      <c r="C27" s="78" t="str">
        <f t="shared" si="0"/>
        <v>Obras Portuárias, Marítimas e Fluviais-SG</v>
      </c>
      <c r="E27" s="83">
        <v>8.1000000000000013E-3</v>
      </c>
      <c r="F27" s="83">
        <v>1.2199999999999999E-2</v>
      </c>
      <c r="G27" s="83">
        <v>1.9900000000000001E-2</v>
      </c>
      <c r="I27" s="80" t="s">
        <v>153</v>
      </c>
      <c r="J27" s="232" t="s">
        <v>169</v>
      </c>
      <c r="K27" s="232"/>
      <c r="L27" s="232"/>
      <c r="M27" s="232"/>
      <c r="N27" s="232"/>
      <c r="O27" s="232"/>
      <c r="P27" s="232"/>
      <c r="Q27" s="232"/>
      <c r="R27" s="88" t="s">
        <v>170</v>
      </c>
      <c r="S27" s="90">
        <f ca="1">IF(AND($J17&lt;&gt;$A$145,COUNTA(OFFSET(S20,1,0,6))&gt;0),$R$11*$R$10,0)</f>
        <v>2.0000000000000004E-2</v>
      </c>
      <c r="U27" s="233" t="s">
        <v>165</v>
      </c>
      <c r="V27" s="233"/>
      <c r="W27" s="233"/>
      <c r="X27" s="90">
        <v>0</v>
      </c>
      <c r="Y27" s="90">
        <v>2.5000000000000001E-2</v>
      </c>
      <c r="Z27" s="90">
        <v>0.05</v>
      </c>
    </row>
    <row r="28" spans="1:26" ht="15" customHeight="1" x14ac:dyDescent="0.2">
      <c r="A28" s="78" t="str">
        <f>A27</f>
        <v>Obras Portuárias, Marítimas e Fluviais</v>
      </c>
      <c r="B28" s="82" t="s">
        <v>140</v>
      </c>
      <c r="C28" s="78" t="str">
        <f t="shared" si="0"/>
        <v>Obras Portuárias, Marítimas e Fluviais-R</v>
      </c>
      <c r="E28" s="83">
        <v>1.46E-2</v>
      </c>
      <c r="F28" s="83">
        <v>2.3199999999999998E-2</v>
      </c>
      <c r="G28" s="83">
        <v>3.1600000000000003E-2</v>
      </c>
      <c r="I28" s="80" t="s">
        <v>153</v>
      </c>
      <c r="J28" s="232" t="s">
        <v>171</v>
      </c>
      <c r="K28" s="232"/>
      <c r="L28" s="232"/>
      <c r="M28" s="232"/>
      <c r="N28" s="232"/>
      <c r="O28" s="232"/>
      <c r="P28" s="232"/>
      <c r="Q28" s="232"/>
      <c r="R28" s="88" t="s">
        <v>172</v>
      </c>
      <c r="S28" s="90">
        <f ca="1">IF(BDI.Opcao&lt;&gt;"Desonerado",0,IF(AND($J17&lt;&gt;$A$145,COUNTA(OFFSET(S20,1,0,6))&gt;0),4.5%,0%))</f>
        <v>0</v>
      </c>
      <c r="U28" s="233" t="s">
        <v>165</v>
      </c>
      <c r="V28" s="233"/>
      <c r="W28" s="233"/>
      <c r="X28" s="91">
        <v>0</v>
      </c>
      <c r="Y28" s="91">
        <v>4.4999999999999998E-2</v>
      </c>
      <c r="Z28" s="91">
        <v>4.4999999999999998E-2</v>
      </c>
    </row>
    <row r="29" spans="1:26" ht="15" customHeight="1" x14ac:dyDescent="0.2">
      <c r="A29" s="78" t="str">
        <f>A28</f>
        <v>Obras Portuárias, Marítimas e Fluviais</v>
      </c>
      <c r="B29" s="82" t="s">
        <v>144</v>
      </c>
      <c r="C29" s="78" t="str">
        <f t="shared" si="0"/>
        <v>Obras Portuárias, Marítimas e Fluviais-DF</v>
      </c>
      <c r="E29" s="83">
        <v>9.3999999999999986E-3</v>
      </c>
      <c r="F29" s="83">
        <v>1.0200000000000001E-2</v>
      </c>
      <c r="G29" s="83">
        <v>1.3300000000000001E-2</v>
      </c>
      <c r="I29" s="80" t="s">
        <v>153</v>
      </c>
      <c r="J29" s="232" t="s">
        <v>173</v>
      </c>
      <c r="K29" s="232"/>
      <c r="L29" s="232"/>
      <c r="M29" s="232"/>
      <c r="N29" s="232"/>
      <c r="O29" s="232"/>
      <c r="P29" s="232"/>
      <c r="Q29" s="232"/>
      <c r="R29" s="92" t="s">
        <v>147</v>
      </c>
      <c r="S29" s="90">
        <f ca="1">IF($J17=$A$145,0,ROUND((((1+S21+S22+S23)*(1+S24)*(1+S25)/(1-(S26+S27)))-1),4))</f>
        <v>0.21049999999999999</v>
      </c>
      <c r="U29" s="234" t="str">
        <f ca="1">IF(OR($J$17=$A$146,$J$17=$A$145,AND(S29&gt;=X29,S29&lt;=Z29)),"OK","FORA DO INTERVALO")</f>
        <v>OK</v>
      </c>
      <c r="V29" s="234"/>
      <c r="W29" s="234"/>
      <c r="X29" s="90">
        <f>IF($J17=$A$145,0,VLOOKUP(CONCATENATE($J17,"-",$R29),$C$2:$G$136,3,FALSE))</f>
        <v>0.19600000000000001</v>
      </c>
      <c r="Y29" s="90">
        <f>IF($J17=$A$145,0,VLOOKUP(CONCATENATE($J17,"-",$R29),$C$2:$G$136,4,FALSE))</f>
        <v>0.2097</v>
      </c>
      <c r="Z29" s="90">
        <f>IF($J17=$A$145,0,VLOOKUP(CONCATENATE($J17,"-",$R29),$C$2:$G$136,5,FALSE))</f>
        <v>0.24230000000000002</v>
      </c>
    </row>
    <row r="30" spans="1:26" ht="15" customHeight="1" x14ac:dyDescent="0.2">
      <c r="A30" s="78" t="str">
        <f>A29</f>
        <v>Obras Portuárias, Marítimas e Fluviais</v>
      </c>
      <c r="B30" s="82" t="s">
        <v>145</v>
      </c>
      <c r="C30" s="78" t="str">
        <f t="shared" si="0"/>
        <v>Obras Portuárias, Marítimas e Fluviais-L</v>
      </c>
      <c r="E30" s="83">
        <v>7.1399999999999991E-2</v>
      </c>
      <c r="F30" s="83">
        <v>8.4000000000000005E-2</v>
      </c>
      <c r="G30" s="83">
        <v>0.1043</v>
      </c>
      <c r="I30" s="80" t="s">
        <v>153</v>
      </c>
      <c r="J30" s="235" t="s">
        <v>174</v>
      </c>
      <c r="K30" s="235"/>
      <c r="L30" s="235"/>
      <c r="M30" s="235"/>
      <c r="N30" s="235"/>
      <c r="O30" s="235"/>
      <c r="P30" s="235"/>
      <c r="Q30" s="235"/>
      <c r="R30" s="93" t="s">
        <v>175</v>
      </c>
      <c r="S30" s="94">
        <f ca="1">IF($J17=$A$145,0,ROUND((((1+S21+S22+S23)*(1+S24)*(1+S25)/(1-(S26+S27+S28)))-1),4))</f>
        <v>0.21049999999999999</v>
      </c>
    </row>
    <row r="31" spans="1:26" ht="25.5" x14ac:dyDescent="0.2">
      <c r="A31" s="78" t="str">
        <f>A30</f>
        <v>Obras Portuárias, Marítimas e Fluviais</v>
      </c>
      <c r="B31" s="85" t="s">
        <v>147</v>
      </c>
      <c r="C31" s="78" t="str">
        <f t="shared" si="0"/>
        <v>Obras Portuárias, Marítimas e Fluviais-BDI PAD</v>
      </c>
      <c r="E31" s="83">
        <v>0.22800000000000001</v>
      </c>
      <c r="F31" s="83">
        <v>0.27479999999999999</v>
      </c>
      <c r="G31" s="83">
        <v>0.3095</v>
      </c>
      <c r="I31" s="80" t="s">
        <v>153</v>
      </c>
    </row>
    <row r="32" spans="1:26" ht="15.75" x14ac:dyDescent="0.2">
      <c r="A32" s="78" t="s">
        <v>176</v>
      </c>
      <c r="B32" s="82" t="s">
        <v>137</v>
      </c>
      <c r="C32" s="78" t="str">
        <f t="shared" si="0"/>
        <v>Fornecimento de Materiais e Equipamentos (aquisição indireta - em conjunto com licitação de obras)-AC</v>
      </c>
      <c r="E32" s="83">
        <v>1.4999999999999999E-2</v>
      </c>
      <c r="F32" s="83">
        <v>3.4500000000000003E-2</v>
      </c>
      <c r="G32" s="83">
        <v>4.4900000000000002E-2</v>
      </c>
      <c r="I32" s="80" t="s">
        <v>153</v>
      </c>
      <c r="J32" s="95" t="str">
        <f ca="1">IF(U29&lt;&gt;"ok","X","")</f>
        <v/>
      </c>
      <c r="K32" s="236" t="str">
        <f ca="1">IF(U29&lt;&gt;"ok","Anexo: Relatório Técnico Circunstanciado justificando a adoção do percentual de cada parcela do BDI.","")</f>
        <v/>
      </c>
      <c r="L32" s="236"/>
      <c r="M32" s="236"/>
      <c r="N32" s="236"/>
      <c r="O32" s="236"/>
      <c r="P32" s="236"/>
      <c r="Q32" s="236"/>
      <c r="R32" s="236"/>
      <c r="S32" s="236"/>
    </row>
    <row r="33" spans="1:19" x14ac:dyDescent="0.2">
      <c r="A33" s="78" t="str">
        <f>A32</f>
        <v>Fornecimento de Materiais e Equipamentos (aquisição indireta - em conjunto com licitação de obras)</v>
      </c>
      <c r="B33" s="82" t="s">
        <v>139</v>
      </c>
      <c r="C33" s="78" t="str">
        <f t="shared" si="0"/>
        <v>Fornecimento de Materiais e Equipamentos (aquisição indireta - em conjunto com licitação de obras)-SG</v>
      </c>
      <c r="E33" s="83">
        <v>3.0000000000000001E-3</v>
      </c>
      <c r="F33" s="83">
        <v>4.7999999999999996E-3</v>
      </c>
      <c r="G33" s="83">
        <v>8.199999999999999E-3</v>
      </c>
      <c r="I33" s="80" t="s">
        <v>153</v>
      </c>
    </row>
    <row r="34" spans="1:19" x14ac:dyDescent="0.2">
      <c r="A34" s="78" t="str">
        <f>A33</f>
        <v>Fornecimento de Materiais e Equipamentos (aquisição indireta - em conjunto com licitação de obras)</v>
      </c>
      <c r="B34" s="82" t="s">
        <v>140</v>
      </c>
      <c r="C34" s="78" t="str">
        <f t="shared" si="0"/>
        <v>Fornecimento de Materiais e Equipamentos (aquisição indireta - em conjunto com licitação de obras)-R</v>
      </c>
      <c r="E34" s="83">
        <v>5.6000000000000008E-3</v>
      </c>
      <c r="F34" s="83">
        <v>8.5000000000000006E-3</v>
      </c>
      <c r="G34" s="83">
        <v>8.8999999999999999E-3</v>
      </c>
      <c r="I34" s="80" t="s">
        <v>153</v>
      </c>
      <c r="J34" s="227" t="s">
        <v>177</v>
      </c>
      <c r="K34" s="227"/>
      <c r="L34" s="227"/>
      <c r="M34" s="227"/>
      <c r="N34" s="227"/>
      <c r="O34" s="227"/>
      <c r="P34" s="227"/>
      <c r="Q34" s="227"/>
      <c r="R34" s="227"/>
      <c r="S34" s="227"/>
    </row>
    <row r="35" spans="1:19" ht="15.75" x14ac:dyDescent="0.25">
      <c r="A35" s="78" t="str">
        <f>A34</f>
        <v>Fornecimento de Materiais e Equipamentos (aquisição indireta - em conjunto com licitação de obras)</v>
      </c>
      <c r="B35" s="82" t="s">
        <v>144</v>
      </c>
      <c r="C35" s="78" t="str">
        <f t="shared" si="0"/>
        <v>Fornecimento de Materiais e Equipamentos (aquisição indireta - em conjunto com licitação de obras)-DF</v>
      </c>
      <c r="E35" s="83">
        <v>8.5000000000000006E-3</v>
      </c>
      <c r="F35" s="83">
        <v>8.5000000000000006E-3</v>
      </c>
      <c r="G35" s="83">
        <v>1.11E-2</v>
      </c>
      <c r="I35" s="80" t="s">
        <v>153</v>
      </c>
      <c r="J35" s="96"/>
      <c r="K35" s="96"/>
      <c r="L35" s="96"/>
      <c r="M35" s="228" t="s">
        <v>178</v>
      </c>
      <c r="N35" s="229" t="str">
        <f>IF($J17=$A$146,"(1+K1+K2)*(1+K3)","(1+AC + S + R + G)*(1 + DF)*(1+L)")</f>
        <v>(1+AC + S + R + G)*(1 + DF)*(1+L)</v>
      </c>
      <c r="O35" s="229"/>
      <c r="P35" s="229"/>
      <c r="Q35" s="230" t="s">
        <v>179</v>
      </c>
      <c r="R35" s="96"/>
      <c r="S35" s="96"/>
    </row>
    <row r="36" spans="1:19" ht="15.75" x14ac:dyDescent="0.2">
      <c r="A36" s="78" t="str">
        <f>A35</f>
        <v>Fornecimento de Materiais e Equipamentos (aquisição indireta - em conjunto com licitação de obras)</v>
      </c>
      <c r="B36" s="82" t="s">
        <v>145</v>
      </c>
      <c r="C36" s="78" t="str">
        <f t="shared" si="0"/>
        <v>Fornecimento de Materiais e Equipamentos (aquisição indireta - em conjunto com licitação de obras)-L</v>
      </c>
      <c r="E36" s="83">
        <v>3.5000000000000003E-2</v>
      </c>
      <c r="F36" s="83">
        <v>5.1100000000000007E-2</v>
      </c>
      <c r="G36" s="83">
        <v>6.2199999999999998E-2</v>
      </c>
      <c r="I36" s="80" t="s">
        <v>153</v>
      </c>
      <c r="J36" s="96"/>
      <c r="K36" s="96"/>
      <c r="L36" s="96"/>
      <c r="M36" s="228"/>
      <c r="N36" s="231" t="s">
        <v>180</v>
      </c>
      <c r="O36" s="231"/>
      <c r="P36" s="231"/>
      <c r="Q36" s="230"/>
      <c r="R36" s="96"/>
      <c r="S36" s="96"/>
    </row>
    <row r="37" spans="1:19" ht="15" customHeight="1" x14ac:dyDescent="0.2">
      <c r="A37" s="78" t="str">
        <f>A36</f>
        <v>Fornecimento de Materiais e Equipamentos (aquisição indireta - em conjunto com licitação de obras)</v>
      </c>
      <c r="B37" s="85" t="s">
        <v>147</v>
      </c>
      <c r="C37" s="78" t="str">
        <f t="shared" si="0"/>
        <v>Fornecimento de Materiais e Equipamentos (aquisição indireta - em conjunto com licitação de obras)-BDI PAD</v>
      </c>
      <c r="E37" s="83">
        <v>0.111</v>
      </c>
      <c r="F37" s="83">
        <v>0.14019999999999999</v>
      </c>
      <c r="G37" s="83">
        <v>0.16800000000000001</v>
      </c>
      <c r="I37" s="80" t="s">
        <v>153</v>
      </c>
      <c r="J37" s="100"/>
      <c r="K37" s="100"/>
      <c r="L37" s="100"/>
      <c r="M37" s="100"/>
      <c r="N37" s="100"/>
      <c r="O37" s="100"/>
      <c r="P37" s="100"/>
      <c r="Q37" s="100"/>
      <c r="R37" s="100"/>
      <c r="S37" s="100"/>
    </row>
    <row r="38" spans="1:19" ht="50.1" customHeight="1" x14ac:dyDescent="0.2">
      <c r="A38" s="78" t="s">
        <v>181</v>
      </c>
      <c r="B38" s="85" t="s">
        <v>137</v>
      </c>
      <c r="C38" s="78" t="str">
        <f t="shared" si="0"/>
        <v>Fornecimento de Materiais e Equipamentos (aquisição direta)-AC</v>
      </c>
      <c r="E38" s="83" t="s">
        <v>165</v>
      </c>
      <c r="F38" s="83" t="s">
        <v>165</v>
      </c>
      <c r="G38" s="83" t="s">
        <v>165</v>
      </c>
      <c r="I38" s="80" t="s">
        <v>153</v>
      </c>
      <c r="J38" s="22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40%, com a respectiva alíquota de 5%.</v>
      </c>
      <c r="K38" s="221"/>
      <c r="L38" s="221"/>
      <c r="M38" s="221"/>
      <c r="N38" s="221"/>
      <c r="O38" s="221"/>
      <c r="P38" s="221"/>
      <c r="Q38" s="221"/>
      <c r="R38" s="221"/>
      <c r="S38" s="221"/>
    </row>
    <row r="39" spans="1:19" x14ac:dyDescent="0.2">
      <c r="A39" s="78" t="s">
        <v>181</v>
      </c>
      <c r="B39" s="85" t="s">
        <v>139</v>
      </c>
      <c r="C39" s="78" t="str">
        <f t="shared" si="0"/>
        <v>Fornecimento de Materiais e Equipamentos (aquisição direta)-SG</v>
      </c>
      <c r="E39" s="83" t="s">
        <v>165</v>
      </c>
      <c r="F39" s="83" t="s">
        <v>165</v>
      </c>
      <c r="G39" s="83" t="s">
        <v>165</v>
      </c>
      <c r="I39" s="80" t="s">
        <v>153</v>
      </c>
    </row>
    <row r="40" spans="1:19" ht="50.1" customHeight="1" x14ac:dyDescent="0.2">
      <c r="A40" s="78" t="s">
        <v>181</v>
      </c>
      <c r="B40" s="85" t="s">
        <v>140</v>
      </c>
      <c r="C40" s="78" t="str">
        <f t="shared" si="0"/>
        <v>Fornecimento de Materiais e Equipamentos (aquisição direta)-R</v>
      </c>
      <c r="E40" s="83" t="s">
        <v>165</v>
      </c>
      <c r="F40" s="83" t="s">
        <v>165</v>
      </c>
      <c r="G40" s="83" t="s">
        <v>165</v>
      </c>
      <c r="I40" s="80" t="s">
        <v>153</v>
      </c>
      <c r="J40" s="221" t="e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#VALUE!</v>
      </c>
      <c r="K40" s="221"/>
      <c r="L40" s="221"/>
      <c r="M40" s="221"/>
      <c r="N40" s="221"/>
      <c r="O40" s="221"/>
      <c r="P40" s="221"/>
      <c r="Q40" s="221"/>
      <c r="R40" s="221"/>
      <c r="S40" s="221"/>
    </row>
    <row r="41" spans="1:19" x14ac:dyDescent="0.2">
      <c r="A41" s="78" t="s">
        <v>181</v>
      </c>
      <c r="B41" s="85" t="s">
        <v>144</v>
      </c>
      <c r="C41" s="78" t="str">
        <f t="shared" si="0"/>
        <v>Fornecimento de Materiais e Equipamentos (aquisição direta)-DF</v>
      </c>
      <c r="E41" s="83" t="s">
        <v>165</v>
      </c>
      <c r="F41" s="83" t="s">
        <v>165</v>
      </c>
      <c r="G41" s="83" t="s">
        <v>165</v>
      </c>
      <c r="I41" s="80" t="s">
        <v>153</v>
      </c>
    </row>
    <row r="42" spans="1:19" x14ac:dyDescent="0.2">
      <c r="A42" s="78" t="s">
        <v>181</v>
      </c>
      <c r="B42" s="85" t="s">
        <v>145</v>
      </c>
      <c r="C42" s="78" t="str">
        <f t="shared" si="0"/>
        <v>Fornecimento de Materiais e Equipamentos (aquisição direta)-L</v>
      </c>
      <c r="E42" s="83" t="s">
        <v>165</v>
      </c>
      <c r="F42" s="83" t="s">
        <v>165</v>
      </c>
      <c r="G42" s="83" t="s">
        <v>165</v>
      </c>
      <c r="I42" s="80" t="s">
        <v>153</v>
      </c>
      <c r="J42" s="78" t="s">
        <v>182</v>
      </c>
    </row>
    <row r="43" spans="1:19" ht="99.95" customHeight="1" x14ac:dyDescent="0.2">
      <c r="A43" s="78" t="s">
        <v>181</v>
      </c>
      <c r="B43" s="85" t="s">
        <v>147</v>
      </c>
      <c r="C43" s="78" t="str">
        <f t="shared" si="0"/>
        <v>Fornecimento de Materiais e Equipamentos (aquisição direta)-BDI PAD</v>
      </c>
      <c r="E43" s="83" t="s">
        <v>165</v>
      </c>
      <c r="F43" s="83" t="s">
        <v>165</v>
      </c>
      <c r="G43" s="83" t="s">
        <v>165</v>
      </c>
      <c r="I43" s="80" t="s">
        <v>153</v>
      </c>
      <c r="J43" s="222"/>
      <c r="K43" s="222"/>
      <c r="L43" s="222"/>
      <c r="M43" s="222"/>
      <c r="N43" s="222"/>
      <c r="O43" s="222"/>
      <c r="P43" s="222"/>
      <c r="Q43" s="222"/>
      <c r="R43" s="222"/>
      <c r="S43" s="222"/>
    </row>
    <row r="44" spans="1:19" x14ac:dyDescent="0.2">
      <c r="A44" s="78" t="s">
        <v>183</v>
      </c>
      <c r="B44" s="82" t="s">
        <v>184</v>
      </c>
      <c r="C44" s="78" t="str">
        <f t="shared" si="0"/>
        <v>Estudos e Projetos, Planos e Gerenciamento e outros correlatos-K1</v>
      </c>
      <c r="E44" s="83" t="s">
        <v>165</v>
      </c>
      <c r="F44" s="83" t="s">
        <v>165</v>
      </c>
      <c r="G44" s="83" t="s">
        <v>165</v>
      </c>
      <c r="I44" s="80" t="s">
        <v>153</v>
      </c>
    </row>
    <row r="45" spans="1:19" x14ac:dyDescent="0.2">
      <c r="A45" s="78" t="str">
        <f>A44</f>
        <v>Estudos e Projetos, Planos e Gerenciamento e outros correlatos</v>
      </c>
      <c r="B45" s="82" t="s">
        <v>185</v>
      </c>
      <c r="C45" s="78" t="str">
        <f t="shared" si="0"/>
        <v>Estudos e Projetos, Planos e Gerenciamento e outros correlatos-K2</v>
      </c>
      <c r="E45" s="83" t="s">
        <v>165</v>
      </c>
      <c r="F45" s="83">
        <v>0.2</v>
      </c>
      <c r="G45" s="83" t="s">
        <v>165</v>
      </c>
      <c r="I45" s="80" t="s">
        <v>153</v>
      </c>
      <c r="J45" s="223">
        <f>Import.Município</f>
        <v>0</v>
      </c>
      <c r="K45" s="223"/>
      <c r="L45" s="223"/>
      <c r="M45" s="223"/>
      <c r="P45" s="224">
        <f>[1]DADOS!$F$25</f>
        <v>45294</v>
      </c>
      <c r="Q45" s="224"/>
      <c r="R45" s="224"/>
      <c r="S45" s="224"/>
    </row>
    <row r="46" spans="1:19" x14ac:dyDescent="0.2">
      <c r="A46" s="78" t="str">
        <f>A45</f>
        <v>Estudos e Projetos, Planos e Gerenciamento e outros correlatos</v>
      </c>
      <c r="B46" s="82"/>
      <c r="C46" s="78" t="str">
        <f t="shared" si="0"/>
        <v>Estudos e Projetos, Planos e Gerenciamento e outros correlatos-</v>
      </c>
      <c r="E46" s="83" t="s">
        <v>165</v>
      </c>
      <c r="F46" s="83" t="s">
        <v>165</v>
      </c>
      <c r="G46" s="83" t="s">
        <v>165</v>
      </c>
      <c r="I46" s="80" t="s">
        <v>153</v>
      </c>
      <c r="J46" s="225" t="s">
        <v>186</v>
      </c>
      <c r="K46" s="225"/>
      <c r="L46" s="225"/>
      <c r="M46" s="225"/>
      <c r="O46" s="101"/>
      <c r="P46" s="102" t="s">
        <v>187</v>
      </c>
      <c r="Q46" s="103"/>
      <c r="R46" s="103"/>
      <c r="S46" s="103"/>
    </row>
    <row r="47" spans="1:19" ht="30" customHeight="1" x14ac:dyDescent="0.2">
      <c r="A47" s="78" t="str">
        <f>A46</f>
        <v>Estudos e Projetos, Planos e Gerenciamento e outros correlatos</v>
      </c>
      <c r="B47" s="82"/>
      <c r="C47" s="78" t="str">
        <f t="shared" si="0"/>
        <v>Estudos e Projetos, Planos e Gerenciamento e outros correlatos-</v>
      </c>
      <c r="E47" s="83" t="s">
        <v>165</v>
      </c>
      <c r="F47" s="83" t="s">
        <v>165</v>
      </c>
      <c r="G47" s="83" t="s">
        <v>165</v>
      </c>
      <c r="I47" s="80" t="s">
        <v>153</v>
      </c>
    </row>
    <row r="48" spans="1:19" ht="15" x14ac:dyDescent="0.2">
      <c r="A48" s="78" t="str">
        <f>A47</f>
        <v>Estudos e Projetos, Planos e Gerenciamento e outros correlatos</v>
      </c>
      <c r="B48" s="82" t="s">
        <v>188</v>
      </c>
      <c r="C48" s="78" t="str">
        <f t="shared" si="0"/>
        <v>Estudos e Projetos, Planos e Gerenciamento e outros correlatos-K3</v>
      </c>
      <c r="E48" s="83" t="s">
        <v>165</v>
      </c>
      <c r="F48" s="83">
        <v>0.12</v>
      </c>
      <c r="G48" s="83" t="s">
        <v>165</v>
      </c>
      <c r="I48" s="80" t="s">
        <v>153</v>
      </c>
      <c r="J48" s="226"/>
      <c r="K48" s="226"/>
      <c r="L48" s="226"/>
      <c r="M48" s="226"/>
      <c r="N48" s="104"/>
    </row>
    <row r="49" spans="1:26" ht="12.75" customHeight="1" x14ac:dyDescent="0.2">
      <c r="A49" s="78" t="str">
        <f>A48</f>
        <v>Estudos e Projetos, Planos e Gerenciamento e outros correlatos</v>
      </c>
      <c r="B49" s="85" t="s">
        <v>147</v>
      </c>
      <c r="C49" s="78" t="str">
        <f t="shared" si="0"/>
        <v>Estudos e Projetos, Planos e Gerenciamento e outros correlatos-BDI PAD</v>
      </c>
      <c r="E49" s="83" t="s">
        <v>165</v>
      </c>
      <c r="F49" s="83" t="s">
        <v>165</v>
      </c>
      <c r="G49" s="83" t="s">
        <v>165</v>
      </c>
      <c r="I49" s="80" t="s">
        <v>153</v>
      </c>
      <c r="J49" s="220" t="s">
        <v>189</v>
      </c>
      <c r="K49" s="220"/>
      <c r="L49" s="220"/>
      <c r="M49" s="220"/>
    </row>
    <row r="50" spans="1:26" ht="14.25" x14ac:dyDescent="0.2">
      <c r="B50" s="85"/>
      <c r="E50" s="83"/>
      <c r="F50" s="83"/>
      <c r="G50" s="83"/>
      <c r="I50" s="80" t="s">
        <v>153</v>
      </c>
      <c r="J50" s="105" t="s">
        <v>190</v>
      </c>
      <c r="K50" s="106">
        <f t="array" ref="K50:K52">Import.RespOrçamento</f>
        <v>0</v>
      </c>
      <c r="L50" s="107"/>
      <c r="M50" s="107"/>
      <c r="N50" s="104"/>
    </row>
    <row r="51" spans="1:26" ht="14.25" x14ac:dyDescent="0.2">
      <c r="A51" s="80"/>
      <c r="B51" s="80"/>
      <c r="C51" s="80"/>
      <c r="D51" s="80"/>
      <c r="E51" s="80"/>
      <c r="F51" s="80"/>
      <c r="G51" s="80"/>
      <c r="I51" s="80" t="s">
        <v>153</v>
      </c>
      <c r="J51" s="105" t="s">
        <v>191</v>
      </c>
      <c r="K51" s="106">
        <v>0</v>
      </c>
      <c r="L51" s="107"/>
      <c r="M51" s="107"/>
      <c r="N51" s="104"/>
    </row>
    <row r="52" spans="1:26" ht="14.25" x14ac:dyDescent="0.2">
      <c r="A52" s="80"/>
      <c r="B52" s="80"/>
      <c r="C52" s="80"/>
      <c r="D52" s="80"/>
      <c r="E52" s="80"/>
      <c r="F52" s="80"/>
      <c r="G52" s="80"/>
      <c r="I52" s="80" t="s">
        <v>153</v>
      </c>
      <c r="J52" s="105" t="s">
        <v>192</v>
      </c>
      <c r="K52" s="106">
        <v>0</v>
      </c>
      <c r="L52" s="107"/>
      <c r="M52" s="107"/>
      <c r="N52" s="104"/>
    </row>
    <row r="53" spans="1:26" ht="14.25" x14ac:dyDescent="0.2">
      <c r="A53" s="80"/>
      <c r="B53" s="80"/>
      <c r="C53" s="80"/>
      <c r="D53" s="80"/>
      <c r="E53" s="80"/>
      <c r="F53" s="80"/>
      <c r="G53" s="80"/>
      <c r="I53" s="80" t="s">
        <v>153</v>
      </c>
      <c r="J53" s="105"/>
      <c r="K53" s="108"/>
      <c r="L53" s="107"/>
      <c r="M53" s="107"/>
      <c r="N53" s="104"/>
    </row>
    <row r="54" spans="1:26" ht="15.75" x14ac:dyDescent="0.25">
      <c r="A54" s="80"/>
      <c r="B54" s="80"/>
      <c r="C54" s="80"/>
      <c r="D54" s="80"/>
      <c r="E54" s="80"/>
      <c r="F54" s="80"/>
      <c r="G54" s="80"/>
      <c r="I54" s="80" t="str">
        <f ca="1">IF($S$69=0,"","F")</f>
        <v/>
      </c>
      <c r="J54" s="238" t="s">
        <v>193</v>
      </c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26" x14ac:dyDescent="0.2">
      <c r="A55" s="80"/>
      <c r="B55" s="80"/>
      <c r="C55" s="80"/>
      <c r="D55" s="80"/>
      <c r="E55" s="80"/>
      <c r="F55" s="80"/>
      <c r="G55" s="80"/>
      <c r="I55" s="80" t="str">
        <f t="shared" ref="I55:I93" ca="1" si="1">IF($S$69=0,"","F")</f>
        <v/>
      </c>
    </row>
    <row r="56" spans="1:26" x14ac:dyDescent="0.2">
      <c r="A56" s="80"/>
      <c r="B56" s="80"/>
      <c r="C56" s="80"/>
      <c r="D56" s="80"/>
      <c r="E56" s="80"/>
      <c r="F56" s="80"/>
      <c r="G56" s="80"/>
      <c r="I56" s="80" t="str">
        <f t="shared" ca="1" si="1"/>
        <v/>
      </c>
      <c r="J56" s="239" t="s">
        <v>156</v>
      </c>
      <c r="K56" s="239"/>
      <c r="L56" s="239"/>
      <c r="M56" s="239"/>
      <c r="N56" s="239"/>
      <c r="O56" s="239"/>
      <c r="P56" s="239"/>
      <c r="Q56" s="239"/>
      <c r="R56" s="239"/>
      <c r="S56" s="239"/>
    </row>
    <row r="57" spans="1:26" x14ac:dyDescent="0.2">
      <c r="A57" s="80"/>
      <c r="B57" s="80"/>
      <c r="C57" s="80"/>
      <c r="D57" s="80"/>
      <c r="E57" s="80"/>
      <c r="F57" s="80"/>
      <c r="G57" s="80"/>
      <c r="I57" s="80" t="str">
        <f t="shared" ca="1" si="1"/>
        <v/>
      </c>
      <c r="J57" s="240" t="s">
        <v>194</v>
      </c>
      <c r="K57" s="240"/>
      <c r="L57" s="240"/>
      <c r="M57" s="240"/>
      <c r="N57" s="240"/>
      <c r="O57" s="240"/>
      <c r="P57" s="240"/>
      <c r="Q57" s="240"/>
      <c r="R57" s="240"/>
      <c r="S57" s="240"/>
    </row>
    <row r="58" spans="1:26" x14ac:dyDescent="0.2">
      <c r="A58" s="80"/>
      <c r="B58" s="80"/>
      <c r="C58" s="80"/>
      <c r="D58" s="80"/>
      <c r="E58" s="80"/>
      <c r="F58" s="80"/>
      <c r="G58" s="80"/>
      <c r="I58" s="80" t="str">
        <f t="shared" ca="1" si="1"/>
        <v/>
      </c>
    </row>
    <row r="59" spans="1:26" ht="12.75" customHeight="1" x14ac:dyDescent="0.2">
      <c r="A59" s="80"/>
      <c r="B59" s="80"/>
      <c r="C59" s="80"/>
      <c r="D59" s="80"/>
      <c r="E59" s="80"/>
      <c r="F59" s="80"/>
      <c r="G59" s="80"/>
      <c r="I59" s="80" t="str">
        <f t="shared" ca="1" si="1"/>
        <v/>
      </c>
      <c r="J59" s="241" t="s">
        <v>157</v>
      </c>
      <c r="K59" s="241"/>
      <c r="L59" s="241"/>
      <c r="M59" s="241"/>
      <c r="N59" s="241"/>
      <c r="O59" s="241"/>
      <c r="P59" s="241"/>
      <c r="Q59" s="241"/>
      <c r="R59" s="241" t="s">
        <v>158</v>
      </c>
      <c r="S59" s="234" t="s">
        <v>159</v>
      </c>
      <c r="U59" s="234" t="s">
        <v>160</v>
      </c>
      <c r="V59" s="234"/>
      <c r="W59" s="234"/>
      <c r="X59" s="237" t="s">
        <v>161</v>
      </c>
      <c r="Y59" s="237" t="s">
        <v>162</v>
      </c>
      <c r="Z59" s="237" t="s">
        <v>163</v>
      </c>
    </row>
    <row r="60" spans="1:26" ht="12.75" customHeight="1" x14ac:dyDescent="0.2">
      <c r="A60" s="80"/>
      <c r="B60" s="80"/>
      <c r="C60" s="80"/>
      <c r="D60" s="80"/>
      <c r="E60" s="80"/>
      <c r="F60" s="80"/>
      <c r="G60" s="80"/>
      <c r="I60" s="80" t="str">
        <f t="shared" ca="1" si="1"/>
        <v/>
      </c>
      <c r="J60" s="241"/>
      <c r="K60" s="241"/>
      <c r="L60" s="241"/>
      <c r="M60" s="241"/>
      <c r="N60" s="241"/>
      <c r="O60" s="241"/>
      <c r="P60" s="241"/>
      <c r="Q60" s="241"/>
      <c r="R60" s="241"/>
      <c r="S60" s="234"/>
      <c r="U60" s="234"/>
      <c r="V60" s="234"/>
      <c r="W60" s="234"/>
      <c r="X60" s="237"/>
      <c r="Y60" s="237"/>
      <c r="Z60" s="237"/>
    </row>
    <row r="61" spans="1:26" ht="15" customHeight="1" x14ac:dyDescent="0.2">
      <c r="A61" s="80"/>
      <c r="B61" s="80"/>
      <c r="C61" s="80"/>
      <c r="D61" s="80"/>
      <c r="E61" s="80"/>
      <c r="F61" s="80"/>
      <c r="G61" s="80"/>
      <c r="I61" s="80" t="str">
        <f t="shared" ca="1" si="1"/>
        <v/>
      </c>
      <c r="J61" s="232" t="str">
        <f>IF($J$17=$A$146,"Encargos Sociais incidentes sobre a mão de obra","Administração Central")</f>
        <v>Administração Central</v>
      </c>
      <c r="K61" s="232"/>
      <c r="L61" s="232"/>
      <c r="M61" s="232"/>
      <c r="N61" s="232"/>
      <c r="O61" s="232"/>
      <c r="P61" s="232"/>
      <c r="Q61" s="232"/>
      <c r="R61" s="88" t="str">
        <f>IF($J57=$A$146,"K1","AC")</f>
        <v>AC</v>
      </c>
      <c r="S61" s="89"/>
      <c r="U61" s="233" t="s">
        <v>165</v>
      </c>
      <c r="V61" s="233"/>
      <c r="W61" s="233"/>
      <c r="X61" s="90" t="e">
        <f>VLOOKUP(CONCATENATE(J57,"-",R61),$C$2:$G$136,3,FALSE)</f>
        <v>#N/A</v>
      </c>
      <c r="Y61" s="90" t="e">
        <f>VLOOKUP(CONCATENATE(J57,"-",R61),$C$2:$G$136,4,FALSE)</f>
        <v>#N/A</v>
      </c>
      <c r="Z61" s="90" t="e">
        <f>VLOOKUP(CONCATENATE(J57,"-",R61),$C$2:$G$136,5,FALSE)</f>
        <v>#N/A</v>
      </c>
    </row>
    <row r="62" spans="1:26" ht="15" customHeight="1" x14ac:dyDescent="0.2">
      <c r="A62" s="80"/>
      <c r="B62" s="80"/>
      <c r="C62" s="80"/>
      <c r="D62" s="80"/>
      <c r="E62" s="80"/>
      <c r="F62" s="80"/>
      <c r="G62" s="80"/>
      <c r="I62" s="80" t="str">
        <f t="shared" ca="1" si="1"/>
        <v/>
      </c>
      <c r="J62" s="232" t="str">
        <f>IF($J$17=$A$146,"Administração Central da empresa ou consultoria - overhead","Seguro e Garantia")</f>
        <v>Seguro e Garantia</v>
      </c>
      <c r="K62" s="232"/>
      <c r="L62" s="232"/>
      <c r="M62" s="232"/>
      <c r="N62" s="232"/>
      <c r="O62" s="232"/>
      <c r="P62" s="232"/>
      <c r="Q62" s="232"/>
      <c r="R62" s="88" t="str">
        <f>IF($J57=$A$146,"K2","SG")</f>
        <v>SG</v>
      </c>
      <c r="S62" s="89"/>
      <c r="U62" s="233" t="s">
        <v>165</v>
      </c>
      <c r="V62" s="233"/>
      <c r="W62" s="233"/>
      <c r="X62" s="90" t="e">
        <f>VLOOKUP(CONCATENATE(J57,"-",R62),$C$2:$G$136,3,FALSE)</f>
        <v>#N/A</v>
      </c>
      <c r="Y62" s="90" t="e">
        <f>VLOOKUP(CONCATENATE(J57,"-",R62),$C$2:$G$136,4,FALSE)</f>
        <v>#N/A</v>
      </c>
      <c r="Z62" s="90" t="e">
        <f>VLOOKUP(CONCATENATE(J57,"-",R62),$C$2:$G$136,5,FALSE)</f>
        <v>#N/A</v>
      </c>
    </row>
    <row r="63" spans="1:26" ht="15" customHeight="1" x14ac:dyDescent="0.2">
      <c r="A63" s="80"/>
      <c r="B63" s="80"/>
      <c r="C63" s="80"/>
      <c r="D63" s="80"/>
      <c r="E63" s="80"/>
      <c r="F63" s="80"/>
      <c r="G63" s="80"/>
      <c r="I63" s="80" t="str">
        <f t="shared" ca="1" si="1"/>
        <v/>
      </c>
      <c r="J63" s="232" t="str">
        <f>IF($J$17=$A$146,"","Risco")</f>
        <v>Risco</v>
      </c>
      <c r="K63" s="232"/>
      <c r="L63" s="232"/>
      <c r="M63" s="232"/>
      <c r="N63" s="232"/>
      <c r="O63" s="232"/>
      <c r="P63" s="232"/>
      <c r="Q63" s="232"/>
      <c r="R63" s="88" t="str">
        <f>IF($J57=$A$146,"","R")</f>
        <v>R</v>
      </c>
      <c r="S63" s="89"/>
      <c r="U63" s="233" t="s">
        <v>165</v>
      </c>
      <c r="V63" s="233"/>
      <c r="W63" s="233"/>
      <c r="X63" s="90" t="e">
        <f>VLOOKUP(CONCATENATE(J57,"-",R63),$C$2:$G$136,3,FALSE)</f>
        <v>#N/A</v>
      </c>
      <c r="Y63" s="90" t="e">
        <f>VLOOKUP(CONCATENATE(J57,"-",R63),$C$2:$G$136,4,FALSE)</f>
        <v>#N/A</v>
      </c>
      <c r="Z63" s="90" t="e">
        <f>VLOOKUP(CONCATENATE(J57,"-",R63),$C$2:$G$136,5,FALSE)</f>
        <v>#N/A</v>
      </c>
    </row>
    <row r="64" spans="1:26" ht="15" customHeight="1" x14ac:dyDescent="0.2">
      <c r="A64" s="80"/>
      <c r="B64" s="80"/>
      <c r="C64" s="80"/>
      <c r="D64" s="80"/>
      <c r="E64" s="80"/>
      <c r="F64" s="80"/>
      <c r="G64" s="80"/>
      <c r="I64" s="80" t="str">
        <f t="shared" ca="1" si="1"/>
        <v/>
      </c>
      <c r="J64" s="232" t="str">
        <f>IF($J$17=$A$146,"","Despesas Financeiras")</f>
        <v>Despesas Financeiras</v>
      </c>
      <c r="K64" s="232"/>
      <c r="L64" s="232"/>
      <c r="M64" s="232"/>
      <c r="N64" s="232"/>
      <c r="O64" s="232"/>
      <c r="P64" s="232"/>
      <c r="Q64" s="232"/>
      <c r="R64" s="88" t="str">
        <f>IF($J57=$A$146,"","DF")</f>
        <v>DF</v>
      </c>
      <c r="S64" s="89"/>
      <c r="U64" s="233" t="s">
        <v>165</v>
      </c>
      <c r="V64" s="233"/>
      <c r="W64" s="233"/>
      <c r="X64" s="90" t="e">
        <f>VLOOKUP(CONCATENATE(J57,"-",R64),$C$2:$G$136,3,FALSE)</f>
        <v>#N/A</v>
      </c>
      <c r="Y64" s="90" t="e">
        <f>VLOOKUP(CONCATENATE(J57,"-",R64),$C$2:$G$136,4,FALSE)</f>
        <v>#N/A</v>
      </c>
      <c r="Z64" s="90" t="e">
        <f>VLOOKUP(CONCATENATE(J57,"-",R64),$C$2:$G$136,5,FALSE)</f>
        <v>#N/A</v>
      </c>
    </row>
    <row r="65" spans="1:26" ht="15" customHeight="1" x14ac:dyDescent="0.2">
      <c r="A65" s="80"/>
      <c r="B65" s="80"/>
      <c r="C65" s="80"/>
      <c r="D65" s="80"/>
      <c r="E65" s="80"/>
      <c r="F65" s="80"/>
      <c r="G65" s="80"/>
      <c r="I65" s="80" t="str">
        <f t="shared" ca="1" si="1"/>
        <v/>
      </c>
      <c r="J65" s="232" t="str">
        <f>IF($J$17=$A$146,"Margem bruta da empresa de consultoria","Lucro")</f>
        <v>Lucro</v>
      </c>
      <c r="K65" s="232"/>
      <c r="L65" s="232"/>
      <c r="M65" s="232"/>
      <c r="N65" s="232"/>
      <c r="O65" s="232"/>
      <c r="P65" s="232"/>
      <c r="Q65" s="232"/>
      <c r="R65" s="88" t="str">
        <f>IF($J57=$A$146,"K3","L")</f>
        <v>L</v>
      </c>
      <c r="S65" s="89"/>
      <c r="U65" s="233" t="s">
        <v>165</v>
      </c>
      <c r="V65" s="233"/>
      <c r="W65" s="233"/>
      <c r="X65" s="90" t="e">
        <f>VLOOKUP(CONCATENATE(J57,"-",R65),$C$2:$G$136,3,FALSE)</f>
        <v>#N/A</v>
      </c>
      <c r="Y65" s="90" t="e">
        <f>VLOOKUP(CONCATENATE(J57,"-",R65),$C$2:$G$136,4,FALSE)</f>
        <v>#N/A</v>
      </c>
      <c r="Z65" s="90" t="e">
        <f>VLOOKUP(CONCATENATE(J57,"-",R65),$C$2:$G$136,5,FALSE)</f>
        <v>#N/A</v>
      </c>
    </row>
    <row r="66" spans="1:26" ht="15" customHeight="1" x14ac:dyDescent="0.2">
      <c r="A66" s="80"/>
      <c r="B66" s="80"/>
      <c r="C66" s="80"/>
      <c r="D66" s="80"/>
      <c r="E66" s="80"/>
      <c r="F66" s="80"/>
      <c r="G66" s="80"/>
      <c r="I66" s="80" t="str">
        <f t="shared" ca="1" si="1"/>
        <v/>
      </c>
      <c r="J66" s="232" t="s">
        <v>167</v>
      </c>
      <c r="K66" s="232"/>
      <c r="L66" s="232"/>
      <c r="M66" s="232"/>
      <c r="N66" s="232"/>
      <c r="O66" s="232"/>
      <c r="P66" s="232"/>
      <c r="Q66" s="232"/>
      <c r="R66" s="88" t="s">
        <v>168</v>
      </c>
      <c r="S66" s="89"/>
      <c r="U66" s="233" t="s">
        <v>165</v>
      </c>
      <c r="V66" s="233"/>
      <c r="W66" s="233"/>
      <c r="X66" s="90">
        <v>3.6499999999999998E-2</v>
      </c>
      <c r="Y66" s="90">
        <v>3.6499999999999998E-2</v>
      </c>
      <c r="Z66" s="90">
        <v>3.6499999999999998E-2</v>
      </c>
    </row>
    <row r="67" spans="1:26" ht="15" customHeight="1" x14ac:dyDescent="0.2">
      <c r="A67" s="80"/>
      <c r="B67" s="80"/>
      <c r="C67" s="80"/>
      <c r="D67" s="80"/>
      <c r="E67" s="80"/>
      <c r="F67" s="80"/>
      <c r="G67" s="80"/>
      <c r="I67" s="80" t="str">
        <f t="shared" ca="1" si="1"/>
        <v/>
      </c>
      <c r="J67" s="232" t="s">
        <v>169</v>
      </c>
      <c r="K67" s="232"/>
      <c r="L67" s="232"/>
      <c r="M67" s="232"/>
      <c r="N67" s="232"/>
      <c r="O67" s="232"/>
      <c r="P67" s="232"/>
      <c r="Q67" s="232"/>
      <c r="R67" s="88" t="s">
        <v>170</v>
      </c>
      <c r="S67" s="90">
        <f ca="1">IF(AND($J57&lt;&gt;$A$145,COUNTA(OFFSET(S60,1,0,6))&gt;0),$R$11*$R$10,0)</f>
        <v>0</v>
      </c>
      <c r="U67" s="233" t="s">
        <v>165</v>
      </c>
      <c r="V67" s="233"/>
      <c r="W67" s="233"/>
      <c r="X67" s="90">
        <v>0</v>
      </c>
      <c r="Y67" s="90">
        <v>2.5000000000000001E-2</v>
      </c>
      <c r="Z67" s="90">
        <v>0.05</v>
      </c>
    </row>
    <row r="68" spans="1:26" ht="15" customHeight="1" x14ac:dyDescent="0.2">
      <c r="A68" s="80"/>
      <c r="B68" s="80"/>
      <c r="C68" s="80"/>
      <c r="D68" s="80"/>
      <c r="E68" s="80"/>
      <c r="F68" s="80"/>
      <c r="G68" s="80"/>
      <c r="I68" s="80" t="str">
        <f t="shared" ca="1" si="1"/>
        <v/>
      </c>
      <c r="J68" s="232" t="s">
        <v>171</v>
      </c>
      <c r="K68" s="232"/>
      <c r="L68" s="232"/>
      <c r="M68" s="232"/>
      <c r="N68" s="232"/>
      <c r="O68" s="232"/>
      <c r="P68" s="232"/>
      <c r="Q68" s="232"/>
      <c r="R68" s="88" t="s">
        <v>172</v>
      </c>
      <c r="S68" s="90">
        <f ca="1">IF(BDI.Opcao&lt;&gt;"Desonerado",0,IF(AND($J57&lt;&gt;$A$145,COUNTA(OFFSET(S60,1,0,6))&gt;0),4.5%,0%))</f>
        <v>0</v>
      </c>
      <c r="U68" s="233" t="s">
        <v>165</v>
      </c>
      <c r="V68" s="233"/>
      <c r="W68" s="233"/>
      <c r="X68" s="91">
        <v>0</v>
      </c>
      <c r="Y68" s="91">
        <v>4.4999999999999998E-2</v>
      </c>
      <c r="Z68" s="91">
        <v>4.4999999999999998E-2</v>
      </c>
    </row>
    <row r="69" spans="1:26" ht="15" customHeight="1" x14ac:dyDescent="0.2">
      <c r="A69" s="80"/>
      <c r="B69" s="80"/>
      <c r="C69" s="80"/>
      <c r="D69" s="80"/>
      <c r="E69" s="80"/>
      <c r="F69" s="80"/>
      <c r="G69" s="80"/>
      <c r="I69" s="80" t="str">
        <f t="shared" ca="1" si="1"/>
        <v/>
      </c>
      <c r="J69" s="232" t="s">
        <v>173</v>
      </c>
      <c r="K69" s="232"/>
      <c r="L69" s="232"/>
      <c r="M69" s="232"/>
      <c r="N69" s="232"/>
      <c r="O69" s="232"/>
      <c r="P69" s="232"/>
      <c r="Q69" s="232"/>
      <c r="R69" s="92" t="s">
        <v>147</v>
      </c>
      <c r="S69" s="90">
        <f ca="1">IF($J57=$A$145,0,ROUND((((1+S61+S62+S63)*(1+S64)*(1+S65)/(1-(S66+S67)))-1),4))</f>
        <v>0</v>
      </c>
      <c r="U69" s="234" t="e">
        <f ca="1">IF(OR($J$17=$A$146,$J$17=$A$145,AND(S69&gt;=X69,S69&lt;=Z69)),"OK","FORA DO INTERVALO")</f>
        <v>#N/A</v>
      </c>
      <c r="V69" s="234"/>
      <c r="W69" s="234"/>
      <c r="X69" s="90" t="e">
        <f>IF($J57=$A$145,0,VLOOKUP(CONCATENATE($J57,"-",$R69),$C$2:$G$136,3,FALSE))</f>
        <v>#N/A</v>
      </c>
      <c r="Y69" s="90" t="e">
        <f>IF($J57=$A$145,0,VLOOKUP(CONCATENATE($J57,"-",$R69),$C$2:$G$136,4,FALSE))</f>
        <v>#N/A</v>
      </c>
      <c r="Z69" s="90" t="e">
        <f>IF($J57=$A$145,0,VLOOKUP(CONCATENATE($J57,"-",$R69),$C$2:$G$136,5,FALSE))</f>
        <v>#N/A</v>
      </c>
    </row>
    <row r="70" spans="1:26" ht="15" customHeight="1" x14ac:dyDescent="0.2">
      <c r="A70" s="80"/>
      <c r="B70" s="80"/>
      <c r="C70" s="80"/>
      <c r="D70" s="80"/>
      <c r="E70" s="80"/>
      <c r="F70" s="80"/>
      <c r="G70" s="80"/>
      <c r="I70" s="80" t="str">
        <f t="shared" ca="1" si="1"/>
        <v/>
      </c>
      <c r="J70" s="235" t="s">
        <v>174</v>
      </c>
      <c r="K70" s="235"/>
      <c r="L70" s="235"/>
      <c r="M70" s="235"/>
      <c r="N70" s="235"/>
      <c r="O70" s="235"/>
      <c r="P70" s="235"/>
      <c r="Q70" s="235"/>
      <c r="R70" s="93" t="s">
        <v>175</v>
      </c>
      <c r="S70" s="94">
        <f ca="1">IF($J57=$A$145,0,ROUND((((1+S61+S62+S63)*(1+S64)*(1+S65)/(1-(S66+S67+S68)))-1),4))</f>
        <v>0</v>
      </c>
    </row>
    <row r="71" spans="1:26" ht="25.5" customHeight="1" x14ac:dyDescent="0.2">
      <c r="A71" s="80"/>
      <c r="B71" s="80"/>
      <c r="C71" s="80"/>
      <c r="D71" s="80"/>
      <c r="E71" s="80"/>
      <c r="F71" s="80"/>
      <c r="G71" s="80"/>
      <c r="I71" s="80" t="str">
        <f t="shared" ca="1" si="1"/>
        <v/>
      </c>
    </row>
    <row r="72" spans="1:26" ht="15.75" x14ac:dyDescent="0.2">
      <c r="A72" s="80"/>
      <c r="B72" s="80"/>
      <c r="C72" s="80"/>
      <c r="D72" s="80"/>
      <c r="E72" s="80"/>
      <c r="F72" s="80"/>
      <c r="G72" s="80"/>
      <c r="I72" s="80" t="str">
        <f t="shared" ca="1" si="1"/>
        <v/>
      </c>
      <c r="J72" s="95" t="e">
        <f ca="1">IF(U69&lt;&gt;"ok","X","")</f>
        <v>#N/A</v>
      </c>
      <c r="K72" s="236" t="e">
        <f ca="1">IF(U69&lt;&gt;"ok","Anexo: Relatório Técnico Circunstanciado justificando a adoção do percentual de cada parcela do BDI.","")</f>
        <v>#N/A</v>
      </c>
      <c r="L72" s="236"/>
      <c r="M72" s="236"/>
      <c r="N72" s="236"/>
      <c r="O72" s="236"/>
      <c r="P72" s="236"/>
      <c r="Q72" s="236"/>
      <c r="R72" s="236"/>
      <c r="S72" s="236"/>
    </row>
    <row r="73" spans="1:26" x14ac:dyDescent="0.2">
      <c r="A73" s="80"/>
      <c r="B73" s="80"/>
      <c r="C73" s="80"/>
      <c r="D73" s="80"/>
      <c r="E73" s="80"/>
      <c r="F73" s="80"/>
      <c r="G73" s="80"/>
      <c r="I73" s="80" t="str">
        <f t="shared" ca="1" si="1"/>
        <v/>
      </c>
    </row>
    <row r="74" spans="1:26" x14ac:dyDescent="0.2">
      <c r="A74" s="80"/>
      <c r="B74" s="80"/>
      <c r="C74" s="80"/>
      <c r="D74" s="80"/>
      <c r="E74" s="80"/>
      <c r="F74" s="80"/>
      <c r="G74" s="80"/>
      <c r="I74" s="80" t="str">
        <f t="shared" ca="1" si="1"/>
        <v/>
      </c>
      <c r="J74" s="227" t="s">
        <v>177</v>
      </c>
      <c r="K74" s="227"/>
      <c r="L74" s="227"/>
      <c r="M74" s="227"/>
      <c r="N74" s="227"/>
      <c r="O74" s="227"/>
      <c r="P74" s="227"/>
      <c r="Q74" s="227"/>
      <c r="R74" s="227"/>
      <c r="S74" s="227"/>
    </row>
    <row r="75" spans="1:26" ht="15.75" x14ac:dyDescent="0.25">
      <c r="A75" s="80"/>
      <c r="B75" s="80"/>
      <c r="C75" s="80"/>
      <c r="D75" s="80"/>
      <c r="E75" s="80"/>
      <c r="F75" s="80"/>
      <c r="G75" s="80"/>
      <c r="I75" s="80" t="str">
        <f t="shared" ca="1" si="1"/>
        <v/>
      </c>
      <c r="J75" s="96"/>
      <c r="K75" s="96"/>
      <c r="L75" s="96"/>
      <c r="M75" s="228" t="s">
        <v>178</v>
      </c>
      <c r="N75" s="229" t="str">
        <f>IF($J57=$A$146,"(1+K1+K2)*(1+K3)","(1+AC + S + R + G)*(1 + DF)*(1+L)")</f>
        <v>(1+AC + S + R + G)*(1 + DF)*(1+L)</v>
      </c>
      <c r="O75" s="229"/>
      <c r="P75" s="229"/>
      <c r="Q75" s="230" t="s">
        <v>179</v>
      </c>
      <c r="R75" s="96"/>
      <c r="S75" s="96"/>
    </row>
    <row r="76" spans="1:26" ht="15.75" x14ac:dyDescent="0.2">
      <c r="A76" s="80"/>
      <c r="B76" s="80"/>
      <c r="C76" s="80"/>
      <c r="D76" s="80"/>
      <c r="E76" s="80"/>
      <c r="F76" s="80"/>
      <c r="G76" s="80"/>
      <c r="I76" s="80" t="str">
        <f t="shared" ca="1" si="1"/>
        <v/>
      </c>
      <c r="J76" s="96"/>
      <c r="K76" s="96"/>
      <c r="L76" s="96"/>
      <c r="M76" s="228"/>
      <c r="N76" s="231" t="s">
        <v>180</v>
      </c>
      <c r="O76" s="231"/>
      <c r="P76" s="231"/>
      <c r="Q76" s="230"/>
      <c r="R76" s="96"/>
      <c r="S76" s="96"/>
    </row>
    <row r="77" spans="1:26" ht="15" customHeight="1" x14ac:dyDescent="0.2">
      <c r="A77" s="80"/>
      <c r="B77" s="80"/>
      <c r="C77" s="80"/>
      <c r="D77" s="80"/>
      <c r="E77" s="80"/>
      <c r="F77" s="80"/>
      <c r="G77" s="80"/>
      <c r="I77" s="80" t="str">
        <f t="shared" ca="1" si="1"/>
        <v/>
      </c>
      <c r="J77" s="96"/>
      <c r="K77" s="96"/>
      <c r="L77" s="96"/>
      <c r="M77" s="97"/>
      <c r="N77" s="99"/>
      <c r="O77" s="99"/>
      <c r="P77" s="99"/>
      <c r="Q77" s="98"/>
      <c r="R77" s="96"/>
      <c r="S77" s="96"/>
    </row>
    <row r="78" spans="1:26" ht="50.1" customHeight="1" x14ac:dyDescent="0.2">
      <c r="A78" s="80"/>
      <c r="B78" s="80"/>
      <c r="C78" s="80"/>
      <c r="D78" s="80"/>
      <c r="E78" s="80"/>
      <c r="F78" s="80"/>
      <c r="G78" s="80"/>
      <c r="I78" s="80" t="str">
        <f t="shared" ca="1" si="1"/>
        <v/>
      </c>
      <c r="J78" s="22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40%, com a respectiva alíquota de 5%.</v>
      </c>
      <c r="K78" s="221"/>
      <c r="L78" s="221"/>
      <c r="M78" s="221"/>
      <c r="N78" s="221"/>
      <c r="O78" s="221"/>
      <c r="P78" s="221"/>
      <c r="Q78" s="221"/>
      <c r="R78" s="221"/>
      <c r="S78" s="221"/>
    </row>
    <row r="79" spans="1:26" x14ac:dyDescent="0.2">
      <c r="A79" s="80"/>
      <c r="B79" s="80"/>
      <c r="C79" s="80"/>
      <c r="D79" s="80"/>
      <c r="E79" s="80"/>
      <c r="F79" s="80"/>
      <c r="G79" s="80"/>
      <c r="I79" s="80" t="str">
        <f t="shared" ca="1" si="1"/>
        <v/>
      </c>
    </row>
    <row r="80" spans="1:26" ht="50.1" customHeight="1" x14ac:dyDescent="0.2">
      <c r="A80" s="80"/>
      <c r="B80" s="80"/>
      <c r="C80" s="80"/>
      <c r="D80" s="80"/>
      <c r="E80" s="80"/>
      <c r="F80" s="80"/>
      <c r="G80" s="80"/>
      <c r="I80" s="80" t="str">
        <f t="shared" ca="1" si="1"/>
        <v/>
      </c>
      <c r="J80" s="221" t="e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#VALUE!</v>
      </c>
      <c r="K80" s="221"/>
      <c r="L80" s="221"/>
      <c r="M80" s="221"/>
      <c r="N80" s="221"/>
      <c r="O80" s="221"/>
      <c r="P80" s="221"/>
      <c r="Q80" s="221"/>
      <c r="R80" s="221"/>
      <c r="S80" s="221"/>
    </row>
    <row r="81" spans="1:19" x14ac:dyDescent="0.2">
      <c r="A81" s="80"/>
      <c r="B81" s="80"/>
      <c r="C81" s="80"/>
      <c r="D81" s="80"/>
      <c r="E81" s="80"/>
      <c r="F81" s="80"/>
      <c r="G81" s="80"/>
      <c r="I81" s="80" t="str">
        <f t="shared" ca="1" si="1"/>
        <v/>
      </c>
    </row>
    <row r="82" spans="1:19" x14ac:dyDescent="0.2">
      <c r="A82" s="80"/>
      <c r="B82" s="80"/>
      <c r="C82" s="80"/>
      <c r="D82" s="80"/>
      <c r="E82" s="80"/>
      <c r="F82" s="80"/>
      <c r="G82" s="80"/>
      <c r="I82" s="80" t="str">
        <f t="shared" ca="1" si="1"/>
        <v/>
      </c>
      <c r="J82" s="78" t="s">
        <v>182</v>
      </c>
    </row>
    <row r="83" spans="1:19" ht="99.95" customHeight="1" x14ac:dyDescent="0.2">
      <c r="A83" s="80"/>
      <c r="B83" s="80"/>
      <c r="C83" s="80"/>
      <c r="D83" s="80"/>
      <c r="E83" s="80"/>
      <c r="F83" s="80"/>
      <c r="G83" s="80"/>
      <c r="I83" s="80" t="str">
        <f t="shared" ca="1" si="1"/>
        <v/>
      </c>
      <c r="J83" s="222"/>
      <c r="K83" s="222"/>
      <c r="L83" s="222"/>
      <c r="M83" s="222"/>
      <c r="N83" s="222"/>
      <c r="O83" s="222"/>
      <c r="P83" s="222"/>
      <c r="Q83" s="222"/>
      <c r="R83" s="222"/>
      <c r="S83" s="222"/>
    </row>
    <row r="84" spans="1:19" x14ac:dyDescent="0.2">
      <c r="A84" s="80"/>
      <c r="B84" s="80"/>
      <c r="C84" s="80"/>
      <c r="D84" s="80"/>
      <c r="E84" s="80"/>
      <c r="F84" s="80"/>
      <c r="G84" s="80"/>
      <c r="I84" s="80" t="str">
        <f t="shared" ca="1" si="1"/>
        <v/>
      </c>
    </row>
    <row r="85" spans="1:19" x14ac:dyDescent="0.2">
      <c r="A85" s="80"/>
      <c r="B85" s="80"/>
      <c r="C85" s="80"/>
      <c r="D85" s="80"/>
      <c r="E85" s="80"/>
      <c r="F85" s="80"/>
      <c r="G85" s="80"/>
      <c r="I85" s="80" t="str">
        <f t="shared" ca="1" si="1"/>
        <v/>
      </c>
      <c r="J85" s="223">
        <f>Import.Município</f>
        <v>0</v>
      </c>
      <c r="K85" s="223"/>
      <c r="L85" s="223"/>
      <c r="M85" s="223"/>
      <c r="P85" s="224">
        <f>[1]DADOS!$F$25</f>
        <v>45294</v>
      </c>
      <c r="Q85" s="224"/>
      <c r="R85" s="224"/>
      <c r="S85" s="224"/>
    </row>
    <row r="86" spans="1:19" x14ac:dyDescent="0.2">
      <c r="A86" s="80"/>
      <c r="B86" s="80"/>
      <c r="C86" s="80"/>
      <c r="D86" s="80"/>
      <c r="E86" s="80"/>
      <c r="F86" s="80"/>
      <c r="G86" s="80"/>
      <c r="I86" s="80" t="str">
        <f t="shared" ca="1" si="1"/>
        <v/>
      </c>
      <c r="J86" s="225" t="s">
        <v>186</v>
      </c>
      <c r="K86" s="225"/>
      <c r="L86" s="225"/>
      <c r="M86" s="225"/>
      <c r="O86" s="101"/>
      <c r="P86" s="102" t="s">
        <v>187</v>
      </c>
      <c r="Q86" s="103"/>
      <c r="R86" s="103"/>
      <c r="S86" s="103"/>
    </row>
    <row r="87" spans="1:19" ht="30" customHeight="1" x14ac:dyDescent="0.2">
      <c r="A87" s="80"/>
      <c r="B87" s="80"/>
      <c r="C87" s="80"/>
      <c r="D87" s="80"/>
      <c r="E87" s="80"/>
      <c r="F87" s="80"/>
      <c r="G87" s="80"/>
      <c r="I87" s="80" t="str">
        <f t="shared" ca="1" si="1"/>
        <v/>
      </c>
    </row>
    <row r="88" spans="1:19" ht="15" x14ac:dyDescent="0.2">
      <c r="A88" s="80"/>
      <c r="B88" s="80"/>
      <c r="C88" s="80"/>
      <c r="D88" s="80"/>
      <c r="E88" s="80"/>
      <c r="F88" s="80"/>
      <c r="G88" s="80"/>
      <c r="I88" s="80" t="str">
        <f t="shared" ca="1" si="1"/>
        <v/>
      </c>
      <c r="J88" s="226"/>
      <c r="K88" s="226"/>
      <c r="L88" s="226"/>
      <c r="M88" s="226"/>
      <c r="N88" s="104"/>
    </row>
    <row r="89" spans="1:19" x14ac:dyDescent="0.2">
      <c r="A89" s="80"/>
      <c r="B89" s="80"/>
      <c r="C89" s="80"/>
      <c r="D89" s="80"/>
      <c r="E89" s="80"/>
      <c r="F89" s="80"/>
      <c r="G89" s="80"/>
      <c r="I89" s="80" t="str">
        <f t="shared" ca="1" si="1"/>
        <v/>
      </c>
      <c r="J89" s="220" t="s">
        <v>189</v>
      </c>
      <c r="K89" s="220"/>
      <c r="L89" s="220"/>
      <c r="M89" s="220"/>
    </row>
    <row r="90" spans="1:19" ht="14.25" x14ac:dyDescent="0.2">
      <c r="A90" s="80"/>
      <c r="B90" s="80"/>
      <c r="C90" s="80"/>
      <c r="D90" s="80"/>
      <c r="E90" s="80"/>
      <c r="F90" s="80"/>
      <c r="G90" s="80"/>
      <c r="I90" s="80" t="str">
        <f t="shared" ca="1" si="1"/>
        <v/>
      </c>
      <c r="J90" s="105" t="s">
        <v>190</v>
      </c>
      <c r="K90" s="106">
        <f t="array" ref="K90:K92">Import.RespOrçamento</f>
        <v>0</v>
      </c>
      <c r="L90" s="107"/>
      <c r="M90" s="107"/>
      <c r="N90" s="104"/>
    </row>
    <row r="91" spans="1:19" ht="14.25" x14ac:dyDescent="0.2">
      <c r="A91" s="80"/>
      <c r="B91" s="80"/>
      <c r="C91" s="80"/>
      <c r="D91" s="80"/>
      <c r="E91" s="80"/>
      <c r="F91" s="80"/>
      <c r="G91" s="80"/>
      <c r="I91" s="80" t="str">
        <f t="shared" ca="1" si="1"/>
        <v/>
      </c>
      <c r="J91" s="105" t="s">
        <v>191</v>
      </c>
      <c r="K91" s="106">
        <v>0</v>
      </c>
      <c r="L91" s="107"/>
      <c r="M91" s="107"/>
      <c r="N91" s="104"/>
    </row>
    <row r="92" spans="1:19" ht="14.25" x14ac:dyDescent="0.2">
      <c r="A92" s="80"/>
      <c r="B92" s="80"/>
      <c r="C92" s="80"/>
      <c r="D92" s="80"/>
      <c r="E92" s="80"/>
      <c r="F92" s="80"/>
      <c r="G92" s="80"/>
      <c r="I92" s="80" t="str">
        <f t="shared" ca="1" si="1"/>
        <v/>
      </c>
      <c r="J92" s="105" t="s">
        <v>192</v>
      </c>
      <c r="K92" s="106">
        <v>0</v>
      </c>
      <c r="L92" s="107"/>
      <c r="M92" s="107"/>
      <c r="N92" s="104"/>
    </row>
    <row r="93" spans="1:19" ht="14.25" x14ac:dyDescent="0.2">
      <c r="A93" s="80"/>
      <c r="B93" s="80"/>
      <c r="C93" s="80"/>
      <c r="D93" s="80"/>
      <c r="E93" s="80"/>
      <c r="F93" s="80"/>
      <c r="G93" s="80"/>
      <c r="I93" s="80" t="str">
        <f t="shared" ca="1" si="1"/>
        <v/>
      </c>
      <c r="J93" s="105"/>
      <c r="K93" s="108"/>
      <c r="L93" s="107"/>
      <c r="M93" s="107"/>
      <c r="N93" s="104"/>
    </row>
    <row r="94" spans="1:19" ht="15.75" x14ac:dyDescent="0.25">
      <c r="A94" s="80"/>
      <c r="B94" s="80"/>
      <c r="C94" s="80"/>
      <c r="D94" s="80"/>
      <c r="E94" s="80"/>
      <c r="F94" s="80"/>
      <c r="G94" s="80"/>
      <c r="I94" s="80" t="str">
        <f ca="1">IF($S$109=0,"","F")</f>
        <v/>
      </c>
      <c r="J94" s="238" t="s">
        <v>195</v>
      </c>
      <c r="K94" s="238"/>
      <c r="L94" s="238"/>
      <c r="M94" s="238"/>
      <c r="N94" s="238"/>
      <c r="O94" s="238"/>
      <c r="P94" s="238"/>
      <c r="Q94" s="238"/>
      <c r="R94" s="238"/>
      <c r="S94" s="238"/>
    </row>
    <row r="95" spans="1:19" x14ac:dyDescent="0.2">
      <c r="A95" s="80"/>
      <c r="B95" s="80"/>
      <c r="C95" s="80"/>
      <c r="D95" s="80"/>
      <c r="E95" s="80"/>
      <c r="F95" s="80"/>
      <c r="G95" s="80"/>
      <c r="I95" s="80" t="str">
        <f t="shared" ref="I95:I132" ca="1" si="2">IF($S$109=0,"","F")</f>
        <v/>
      </c>
    </row>
    <row r="96" spans="1:19" x14ac:dyDescent="0.2">
      <c r="A96" s="80"/>
      <c r="B96" s="80"/>
      <c r="C96" s="80"/>
      <c r="D96" s="80"/>
      <c r="E96" s="80"/>
      <c r="F96" s="80"/>
      <c r="G96" s="80"/>
      <c r="I96" s="80" t="str">
        <f t="shared" ca="1" si="2"/>
        <v/>
      </c>
      <c r="J96" s="239" t="s">
        <v>156</v>
      </c>
      <c r="K96" s="239"/>
      <c r="L96" s="239"/>
      <c r="M96" s="239"/>
      <c r="N96" s="239"/>
      <c r="O96" s="239"/>
      <c r="P96" s="239"/>
      <c r="Q96" s="239"/>
      <c r="R96" s="239"/>
      <c r="S96" s="239"/>
    </row>
    <row r="97" spans="1:26" x14ac:dyDescent="0.2">
      <c r="A97" s="80"/>
      <c r="B97" s="80"/>
      <c r="C97" s="80"/>
      <c r="D97" s="80"/>
      <c r="E97" s="80"/>
      <c r="F97" s="80"/>
      <c r="G97" s="80"/>
      <c r="I97" s="80" t="str">
        <f t="shared" ca="1" si="2"/>
        <v/>
      </c>
      <c r="J97" s="240" t="s">
        <v>194</v>
      </c>
      <c r="K97" s="240"/>
      <c r="L97" s="240"/>
      <c r="M97" s="240"/>
      <c r="N97" s="240"/>
      <c r="O97" s="240"/>
      <c r="P97" s="240"/>
      <c r="Q97" s="240"/>
      <c r="R97" s="240"/>
      <c r="S97" s="240"/>
    </row>
    <row r="98" spans="1:26" x14ac:dyDescent="0.2">
      <c r="A98" s="80"/>
      <c r="B98" s="80"/>
      <c r="C98" s="80"/>
      <c r="D98" s="80"/>
      <c r="E98" s="80"/>
      <c r="F98" s="80"/>
      <c r="G98" s="80"/>
      <c r="I98" s="80" t="str">
        <f t="shared" ca="1" si="2"/>
        <v/>
      </c>
    </row>
    <row r="99" spans="1:26" ht="12.75" customHeight="1" x14ac:dyDescent="0.2">
      <c r="A99" s="80"/>
      <c r="B99" s="80"/>
      <c r="C99" s="80"/>
      <c r="D99" s="80"/>
      <c r="E99" s="80"/>
      <c r="F99" s="80"/>
      <c r="G99" s="80"/>
      <c r="I99" s="80" t="str">
        <f t="shared" ca="1" si="2"/>
        <v/>
      </c>
      <c r="J99" s="241" t="s">
        <v>157</v>
      </c>
      <c r="K99" s="241"/>
      <c r="L99" s="241"/>
      <c r="M99" s="241"/>
      <c r="N99" s="241"/>
      <c r="O99" s="241"/>
      <c r="P99" s="241"/>
      <c r="Q99" s="241"/>
      <c r="R99" s="241" t="s">
        <v>158</v>
      </c>
      <c r="S99" s="234" t="s">
        <v>159</v>
      </c>
      <c r="U99" s="234" t="s">
        <v>160</v>
      </c>
      <c r="V99" s="234"/>
      <c r="W99" s="234"/>
      <c r="X99" s="237" t="s">
        <v>161</v>
      </c>
      <c r="Y99" s="237" t="s">
        <v>162</v>
      </c>
      <c r="Z99" s="237" t="s">
        <v>163</v>
      </c>
    </row>
    <row r="100" spans="1:26" ht="12.75" customHeight="1" x14ac:dyDescent="0.2">
      <c r="A100" s="80"/>
      <c r="B100" s="80"/>
      <c r="C100" s="80"/>
      <c r="D100" s="80"/>
      <c r="E100" s="80"/>
      <c r="F100" s="80"/>
      <c r="G100" s="80"/>
      <c r="I100" s="80" t="str">
        <f t="shared" ca="1" si="2"/>
        <v/>
      </c>
      <c r="J100" s="241"/>
      <c r="K100" s="241"/>
      <c r="L100" s="241"/>
      <c r="M100" s="241"/>
      <c r="N100" s="241"/>
      <c r="O100" s="241"/>
      <c r="P100" s="241"/>
      <c r="Q100" s="241"/>
      <c r="R100" s="241"/>
      <c r="S100" s="234"/>
      <c r="U100" s="234"/>
      <c r="V100" s="234"/>
      <c r="W100" s="234"/>
      <c r="X100" s="237"/>
      <c r="Y100" s="237"/>
      <c r="Z100" s="237"/>
    </row>
    <row r="101" spans="1:26" ht="15" customHeight="1" x14ac:dyDescent="0.2">
      <c r="A101" s="80"/>
      <c r="B101" s="80"/>
      <c r="C101" s="80"/>
      <c r="D101" s="80"/>
      <c r="E101" s="80"/>
      <c r="F101" s="80"/>
      <c r="G101" s="80"/>
      <c r="I101" s="80" t="str">
        <f t="shared" ca="1" si="2"/>
        <v/>
      </c>
      <c r="J101" s="232" t="str">
        <f>IF($J$17=$A$146,"Encargos Sociais incidentes sobre a mão de obra","Administração Central")</f>
        <v>Administração Central</v>
      </c>
      <c r="K101" s="232"/>
      <c r="L101" s="232"/>
      <c r="M101" s="232"/>
      <c r="N101" s="232"/>
      <c r="O101" s="232"/>
      <c r="P101" s="232"/>
      <c r="Q101" s="232"/>
      <c r="R101" s="88" t="str">
        <f>IF($J97=$A$146,"K1","AC")</f>
        <v>AC</v>
      </c>
      <c r="S101" s="89"/>
      <c r="U101" s="233" t="s">
        <v>165</v>
      </c>
      <c r="V101" s="233"/>
      <c r="W101" s="233"/>
      <c r="X101" s="90" t="e">
        <f>VLOOKUP(CONCATENATE(J97,"-",R101),$C$2:$G$136,3,FALSE)</f>
        <v>#N/A</v>
      </c>
      <c r="Y101" s="90" t="e">
        <f>VLOOKUP(CONCATENATE(J97,"-",R101),$C$2:$G$136,4,FALSE)</f>
        <v>#N/A</v>
      </c>
      <c r="Z101" s="90" t="e">
        <f>VLOOKUP(CONCATENATE(J97,"-",R101),$C$2:$G$136,5,FALSE)</f>
        <v>#N/A</v>
      </c>
    </row>
    <row r="102" spans="1:26" ht="15" customHeight="1" x14ac:dyDescent="0.2">
      <c r="A102" s="80"/>
      <c r="B102" s="80"/>
      <c r="C102" s="80"/>
      <c r="D102" s="80"/>
      <c r="E102" s="80"/>
      <c r="F102" s="80"/>
      <c r="G102" s="80"/>
      <c r="I102" s="80" t="str">
        <f t="shared" ca="1" si="2"/>
        <v/>
      </c>
      <c r="J102" s="232" t="str">
        <f>IF($J$17=$A$146,"Administração Central da empresa ou consultoria - overhead","Seguro e Garantia")</f>
        <v>Seguro e Garantia</v>
      </c>
      <c r="K102" s="232"/>
      <c r="L102" s="232"/>
      <c r="M102" s="232"/>
      <c r="N102" s="232"/>
      <c r="O102" s="232"/>
      <c r="P102" s="232"/>
      <c r="Q102" s="232"/>
      <c r="R102" s="88" t="str">
        <f>IF($J97=$A$146,"K2","SG")</f>
        <v>SG</v>
      </c>
      <c r="S102" s="89"/>
      <c r="U102" s="233" t="s">
        <v>165</v>
      </c>
      <c r="V102" s="233"/>
      <c r="W102" s="233"/>
      <c r="X102" s="90" t="e">
        <f>VLOOKUP(CONCATENATE(J97,"-",R102),$C$2:$G$136,3,FALSE)</f>
        <v>#N/A</v>
      </c>
      <c r="Y102" s="90" t="e">
        <f>VLOOKUP(CONCATENATE(J97,"-",R102),$C$2:$G$136,4,FALSE)</f>
        <v>#N/A</v>
      </c>
      <c r="Z102" s="90" t="e">
        <f>VLOOKUP(CONCATENATE(J97,"-",R102),$C$2:$G$136,5,FALSE)</f>
        <v>#N/A</v>
      </c>
    </row>
    <row r="103" spans="1:26" ht="15" customHeight="1" x14ac:dyDescent="0.2">
      <c r="A103" s="80"/>
      <c r="B103" s="80"/>
      <c r="C103" s="80"/>
      <c r="D103" s="80"/>
      <c r="E103" s="80"/>
      <c r="F103" s="80"/>
      <c r="G103" s="80"/>
      <c r="I103" s="80" t="str">
        <f t="shared" ca="1" si="2"/>
        <v/>
      </c>
      <c r="J103" s="232" t="str">
        <f>IF($J$17=$A$146,"","Risco")</f>
        <v>Risco</v>
      </c>
      <c r="K103" s="232"/>
      <c r="L103" s="232"/>
      <c r="M103" s="232"/>
      <c r="N103" s="232"/>
      <c r="O103" s="232"/>
      <c r="P103" s="232"/>
      <c r="Q103" s="232"/>
      <c r="R103" s="88" t="str">
        <f>IF($J97=$A$146,"","R")</f>
        <v>R</v>
      </c>
      <c r="S103" s="89"/>
      <c r="U103" s="233" t="s">
        <v>165</v>
      </c>
      <c r="V103" s="233"/>
      <c r="W103" s="233"/>
      <c r="X103" s="90" t="e">
        <f>VLOOKUP(CONCATENATE(J97,"-",R103),$C$2:$G$136,3,FALSE)</f>
        <v>#N/A</v>
      </c>
      <c r="Y103" s="90" t="e">
        <f>VLOOKUP(CONCATENATE(J97,"-",R103),$C$2:$G$136,4,FALSE)</f>
        <v>#N/A</v>
      </c>
      <c r="Z103" s="90" t="e">
        <f>VLOOKUP(CONCATENATE(J97,"-",R103),$C$2:$G$136,5,FALSE)</f>
        <v>#N/A</v>
      </c>
    </row>
    <row r="104" spans="1:26" ht="15" customHeight="1" x14ac:dyDescent="0.2">
      <c r="A104" s="80"/>
      <c r="B104" s="80"/>
      <c r="C104" s="80"/>
      <c r="D104" s="80"/>
      <c r="E104" s="80"/>
      <c r="F104" s="80"/>
      <c r="G104" s="80"/>
      <c r="I104" s="80" t="str">
        <f t="shared" ca="1" si="2"/>
        <v/>
      </c>
      <c r="J104" s="232" t="str">
        <f>IF($J$17=$A$146,"","Despesas Financeiras")</f>
        <v>Despesas Financeiras</v>
      </c>
      <c r="K104" s="232"/>
      <c r="L104" s="232"/>
      <c r="M104" s="232"/>
      <c r="N104" s="232"/>
      <c r="O104" s="232"/>
      <c r="P104" s="232"/>
      <c r="Q104" s="232"/>
      <c r="R104" s="88" t="str">
        <f>IF($J97=$A$146,"","DF")</f>
        <v>DF</v>
      </c>
      <c r="S104" s="89"/>
      <c r="U104" s="233" t="s">
        <v>165</v>
      </c>
      <c r="V104" s="233"/>
      <c r="W104" s="233"/>
      <c r="X104" s="90" t="e">
        <f>VLOOKUP(CONCATENATE(J97,"-",R104),$C$2:$G$136,3,FALSE)</f>
        <v>#N/A</v>
      </c>
      <c r="Y104" s="90" t="e">
        <f>VLOOKUP(CONCATENATE(J97,"-",R104),$C$2:$G$136,4,FALSE)</f>
        <v>#N/A</v>
      </c>
      <c r="Z104" s="90" t="e">
        <f>VLOOKUP(CONCATENATE(J97,"-",R104),$C$2:$G$136,5,FALSE)</f>
        <v>#N/A</v>
      </c>
    </row>
    <row r="105" spans="1:26" ht="15" customHeight="1" x14ac:dyDescent="0.2">
      <c r="A105" s="80"/>
      <c r="B105" s="80"/>
      <c r="C105" s="80"/>
      <c r="D105" s="80"/>
      <c r="E105" s="80"/>
      <c r="F105" s="80"/>
      <c r="G105" s="80"/>
      <c r="I105" s="80" t="str">
        <f t="shared" ca="1" si="2"/>
        <v/>
      </c>
      <c r="J105" s="232" t="str">
        <f>IF($J$17=$A$146,"Margem bruta da empresa de consultoria","Lucro")</f>
        <v>Lucro</v>
      </c>
      <c r="K105" s="232"/>
      <c r="L105" s="232"/>
      <c r="M105" s="232"/>
      <c r="N105" s="232"/>
      <c r="O105" s="232"/>
      <c r="P105" s="232"/>
      <c r="Q105" s="232"/>
      <c r="R105" s="88" t="str">
        <f>IF($J97=$A$146,"K3","L")</f>
        <v>L</v>
      </c>
      <c r="S105" s="89"/>
      <c r="U105" s="233" t="s">
        <v>165</v>
      </c>
      <c r="V105" s="233"/>
      <c r="W105" s="233"/>
      <c r="X105" s="90" t="e">
        <f>VLOOKUP(CONCATENATE(J97,"-",R105),$C$2:$G$136,3,FALSE)</f>
        <v>#N/A</v>
      </c>
      <c r="Y105" s="90" t="e">
        <f>VLOOKUP(CONCATENATE(J97,"-",R105),$C$2:$G$136,4,FALSE)</f>
        <v>#N/A</v>
      </c>
      <c r="Z105" s="90" t="e">
        <f>VLOOKUP(CONCATENATE(J97,"-",R105),$C$2:$G$136,5,FALSE)</f>
        <v>#N/A</v>
      </c>
    </row>
    <row r="106" spans="1:26" ht="15" customHeight="1" x14ac:dyDescent="0.2">
      <c r="A106" s="80"/>
      <c r="B106" s="80"/>
      <c r="C106" s="80"/>
      <c r="D106" s="80"/>
      <c r="E106" s="80"/>
      <c r="F106" s="80"/>
      <c r="G106" s="80"/>
      <c r="I106" s="80" t="str">
        <f t="shared" ca="1" si="2"/>
        <v/>
      </c>
      <c r="J106" s="232" t="s">
        <v>167</v>
      </c>
      <c r="K106" s="232"/>
      <c r="L106" s="232"/>
      <c r="M106" s="232"/>
      <c r="N106" s="232"/>
      <c r="O106" s="232"/>
      <c r="P106" s="232"/>
      <c r="Q106" s="232"/>
      <c r="R106" s="88" t="s">
        <v>168</v>
      </c>
      <c r="S106" s="89"/>
      <c r="U106" s="233" t="s">
        <v>165</v>
      </c>
      <c r="V106" s="233"/>
      <c r="W106" s="233"/>
      <c r="X106" s="90">
        <v>3.6499999999999998E-2</v>
      </c>
      <c r="Y106" s="90">
        <v>3.6499999999999998E-2</v>
      </c>
      <c r="Z106" s="90">
        <v>3.6499999999999998E-2</v>
      </c>
    </row>
    <row r="107" spans="1:26" ht="15" customHeight="1" x14ac:dyDescent="0.2">
      <c r="A107" s="80"/>
      <c r="B107" s="80"/>
      <c r="C107" s="80"/>
      <c r="D107" s="80"/>
      <c r="E107" s="80"/>
      <c r="F107" s="80"/>
      <c r="G107" s="80"/>
      <c r="I107" s="80" t="str">
        <f t="shared" ca="1" si="2"/>
        <v/>
      </c>
      <c r="J107" s="232" t="s">
        <v>169</v>
      </c>
      <c r="K107" s="232"/>
      <c r="L107" s="232"/>
      <c r="M107" s="232"/>
      <c r="N107" s="232"/>
      <c r="O107" s="232"/>
      <c r="P107" s="232"/>
      <c r="Q107" s="232"/>
      <c r="R107" s="88" t="s">
        <v>170</v>
      </c>
      <c r="S107" s="90">
        <f ca="1">IF(AND($J97&lt;&gt;$A$145,COUNTA(OFFSET(S100,1,0,6))&gt;0),$R$11*$R$10,0)</f>
        <v>0</v>
      </c>
      <c r="U107" s="233" t="s">
        <v>165</v>
      </c>
      <c r="V107" s="233"/>
      <c r="W107" s="233"/>
      <c r="X107" s="90">
        <v>0</v>
      </c>
      <c r="Y107" s="90">
        <v>2.5000000000000001E-2</v>
      </c>
      <c r="Z107" s="90">
        <v>0.05</v>
      </c>
    </row>
    <row r="108" spans="1:26" ht="15" customHeight="1" x14ac:dyDescent="0.2">
      <c r="A108" s="80"/>
      <c r="B108" s="80"/>
      <c r="C108" s="80"/>
      <c r="D108" s="80"/>
      <c r="E108" s="80"/>
      <c r="F108" s="80"/>
      <c r="G108" s="80"/>
      <c r="I108" s="80" t="str">
        <f t="shared" ca="1" si="2"/>
        <v/>
      </c>
      <c r="J108" s="232" t="s">
        <v>171</v>
      </c>
      <c r="K108" s="232"/>
      <c r="L108" s="232"/>
      <c r="M108" s="232"/>
      <c r="N108" s="232"/>
      <c r="O108" s="232"/>
      <c r="P108" s="232"/>
      <c r="Q108" s="232"/>
      <c r="R108" s="88" t="s">
        <v>172</v>
      </c>
      <c r="S108" s="90">
        <f ca="1">IF(BDI.Opcao&lt;&gt;"Desonerado",0,IF(AND($J97&lt;&gt;$A$145,COUNTA(OFFSET(S100,1,0,6))&gt;0),4.5%,0%))</f>
        <v>0</v>
      </c>
      <c r="U108" s="233" t="s">
        <v>165</v>
      </c>
      <c r="V108" s="233"/>
      <c r="W108" s="233"/>
      <c r="X108" s="91">
        <v>0</v>
      </c>
      <c r="Y108" s="91">
        <v>4.4999999999999998E-2</v>
      </c>
      <c r="Z108" s="91">
        <v>4.4999999999999998E-2</v>
      </c>
    </row>
    <row r="109" spans="1:26" ht="15" customHeight="1" x14ac:dyDescent="0.2">
      <c r="A109" s="80"/>
      <c r="B109" s="80"/>
      <c r="C109" s="80"/>
      <c r="D109" s="80"/>
      <c r="E109" s="80"/>
      <c r="F109" s="80"/>
      <c r="G109" s="80"/>
      <c r="I109" s="80" t="str">
        <f t="shared" ca="1" si="2"/>
        <v/>
      </c>
      <c r="J109" s="232" t="s">
        <v>173</v>
      </c>
      <c r="K109" s="232"/>
      <c r="L109" s="232"/>
      <c r="M109" s="232"/>
      <c r="N109" s="232"/>
      <c r="O109" s="232"/>
      <c r="P109" s="232"/>
      <c r="Q109" s="232"/>
      <c r="R109" s="92" t="s">
        <v>147</v>
      </c>
      <c r="S109" s="90">
        <f ca="1">IF($J97=$A$145,0,ROUND((((1+S101+S102+S103)*(1+S104)*(1+S105)/(1-(S106+S107)))-1),4))</f>
        <v>0</v>
      </c>
      <c r="U109" s="234" t="e">
        <f ca="1">IF(OR($J$17=$A$146,$J$17=$A$145,AND(S109&gt;=X109,S109&lt;=Z109)),"OK","FORA DO INTERVALO")</f>
        <v>#N/A</v>
      </c>
      <c r="V109" s="234"/>
      <c r="W109" s="234"/>
      <c r="X109" s="90" t="e">
        <f>IF($J97=$A$145,0,VLOOKUP(CONCATENATE($J97,"-",$R109),$C$2:$G$136,3,FALSE))</f>
        <v>#N/A</v>
      </c>
      <c r="Y109" s="90" t="e">
        <f>IF($J97=$A$145,0,VLOOKUP(CONCATENATE($J97,"-",$R109),$C$2:$G$136,4,FALSE))</f>
        <v>#N/A</v>
      </c>
      <c r="Z109" s="90" t="e">
        <f>IF($J97=$A$145,0,VLOOKUP(CONCATENATE($J97,"-",$R109),$C$2:$G$136,5,FALSE))</f>
        <v>#N/A</v>
      </c>
    </row>
    <row r="110" spans="1:26" ht="15" customHeight="1" x14ac:dyDescent="0.2">
      <c r="A110" s="80"/>
      <c r="B110" s="80"/>
      <c r="C110" s="80"/>
      <c r="D110" s="80"/>
      <c r="E110" s="80"/>
      <c r="F110" s="80"/>
      <c r="G110" s="80"/>
      <c r="I110" s="80" t="str">
        <f t="shared" ca="1" si="2"/>
        <v/>
      </c>
      <c r="J110" s="235" t="s">
        <v>174</v>
      </c>
      <c r="K110" s="235"/>
      <c r="L110" s="235"/>
      <c r="M110" s="235"/>
      <c r="N110" s="235"/>
      <c r="O110" s="235"/>
      <c r="P110" s="235"/>
      <c r="Q110" s="235"/>
      <c r="R110" s="93" t="s">
        <v>175</v>
      </c>
      <c r="S110" s="94">
        <f ca="1">IF($J97=$A$145,0,ROUND((((1+S101+S102+S103)*(1+S104)*(1+S105)/(1-(S106+S107+S108)))-1),4))</f>
        <v>0</v>
      </c>
    </row>
    <row r="111" spans="1:26" ht="25.5" customHeight="1" x14ac:dyDescent="0.2">
      <c r="A111" s="80"/>
      <c r="B111" s="80"/>
      <c r="C111" s="80"/>
      <c r="D111" s="80"/>
      <c r="E111" s="80"/>
      <c r="F111" s="80"/>
      <c r="G111" s="80"/>
      <c r="I111" s="80" t="str">
        <f t="shared" ca="1" si="2"/>
        <v/>
      </c>
    </row>
    <row r="112" spans="1:26" ht="15.75" x14ac:dyDescent="0.2">
      <c r="A112" s="80"/>
      <c r="B112" s="80"/>
      <c r="C112" s="80"/>
      <c r="D112" s="80"/>
      <c r="E112" s="80"/>
      <c r="F112" s="80"/>
      <c r="G112" s="80"/>
      <c r="I112" s="80" t="str">
        <f t="shared" ca="1" si="2"/>
        <v/>
      </c>
      <c r="J112" s="95" t="e">
        <f ca="1">IF(U109&lt;&gt;"ok","X","")</f>
        <v>#N/A</v>
      </c>
      <c r="K112" s="236" t="e">
        <f ca="1">IF(U109&lt;&gt;"ok","Anexo: Relatório Técnico Circunstanciado justificando a adoção do percentual de cada parcela do BDI.","")</f>
        <v>#N/A</v>
      </c>
      <c r="L112" s="236"/>
      <c r="M112" s="236"/>
      <c r="N112" s="236"/>
      <c r="O112" s="236"/>
      <c r="P112" s="236"/>
      <c r="Q112" s="236"/>
      <c r="R112" s="236"/>
      <c r="S112" s="236"/>
    </row>
    <row r="113" spans="1:19" x14ac:dyDescent="0.2">
      <c r="A113" s="80"/>
      <c r="B113" s="80"/>
      <c r="C113" s="80"/>
      <c r="D113" s="80"/>
      <c r="E113" s="80"/>
      <c r="F113" s="80"/>
      <c r="G113" s="80"/>
      <c r="I113" s="80" t="str">
        <f t="shared" ca="1" si="2"/>
        <v/>
      </c>
    </row>
    <row r="114" spans="1:19" x14ac:dyDescent="0.2">
      <c r="A114" s="80"/>
      <c r="B114" s="80"/>
      <c r="C114" s="80"/>
      <c r="D114" s="80"/>
      <c r="E114" s="80"/>
      <c r="F114" s="80"/>
      <c r="G114" s="80"/>
      <c r="I114" s="80" t="str">
        <f t="shared" ca="1" si="2"/>
        <v/>
      </c>
      <c r="J114" s="227" t="s">
        <v>177</v>
      </c>
      <c r="K114" s="227"/>
      <c r="L114" s="227"/>
      <c r="M114" s="227"/>
      <c r="N114" s="227"/>
      <c r="O114" s="227"/>
      <c r="P114" s="227"/>
      <c r="Q114" s="227"/>
      <c r="R114" s="227"/>
      <c r="S114" s="227"/>
    </row>
    <row r="115" spans="1:19" ht="15.75" x14ac:dyDescent="0.25">
      <c r="A115" s="80"/>
      <c r="B115" s="80"/>
      <c r="C115" s="80"/>
      <c r="D115" s="80"/>
      <c r="E115" s="80"/>
      <c r="F115" s="80"/>
      <c r="G115" s="80"/>
      <c r="I115" s="80" t="str">
        <f t="shared" ca="1" si="2"/>
        <v/>
      </c>
      <c r="J115" s="96"/>
      <c r="K115" s="96"/>
      <c r="L115" s="96"/>
      <c r="M115" s="228" t="s">
        <v>178</v>
      </c>
      <c r="N115" s="229" t="str">
        <f>IF($J97=$A$146,"(1+K1+K2)*(1+K3)","(1+AC + S + R + G)*(1 + DF)*(1+L)")</f>
        <v>(1+AC + S + R + G)*(1 + DF)*(1+L)</v>
      </c>
      <c r="O115" s="229"/>
      <c r="P115" s="229"/>
      <c r="Q115" s="230" t="s">
        <v>179</v>
      </c>
      <c r="R115" s="96"/>
      <c r="S115" s="96"/>
    </row>
    <row r="116" spans="1:19" ht="15.75" x14ac:dyDescent="0.2">
      <c r="A116" s="80"/>
      <c r="B116" s="80"/>
      <c r="C116" s="80"/>
      <c r="D116" s="80"/>
      <c r="E116" s="80"/>
      <c r="F116" s="80"/>
      <c r="G116" s="80"/>
      <c r="I116" s="80" t="str">
        <f t="shared" ca="1" si="2"/>
        <v/>
      </c>
      <c r="J116" s="96"/>
      <c r="K116" s="96"/>
      <c r="L116" s="96"/>
      <c r="M116" s="228"/>
      <c r="N116" s="231" t="s">
        <v>180</v>
      </c>
      <c r="O116" s="231"/>
      <c r="P116" s="231"/>
      <c r="Q116" s="230"/>
      <c r="R116" s="96"/>
      <c r="S116" s="96"/>
    </row>
    <row r="117" spans="1:19" ht="15" customHeight="1" x14ac:dyDescent="0.2">
      <c r="A117" s="80"/>
      <c r="B117" s="80"/>
      <c r="C117" s="80"/>
      <c r="D117" s="80"/>
      <c r="E117" s="80"/>
      <c r="F117" s="80"/>
      <c r="G117" s="80"/>
      <c r="I117" s="80" t="str">
        <f t="shared" ca="1" si="2"/>
        <v/>
      </c>
      <c r="J117" s="96"/>
      <c r="K117" s="96"/>
      <c r="L117" s="96"/>
      <c r="M117" s="97"/>
      <c r="N117" s="99"/>
      <c r="O117" s="99"/>
      <c r="P117" s="99"/>
      <c r="Q117" s="98"/>
      <c r="R117" s="96"/>
      <c r="S117" s="96"/>
    </row>
    <row r="118" spans="1:19" ht="50.1" customHeight="1" x14ac:dyDescent="0.2">
      <c r="A118" s="80"/>
      <c r="B118" s="80"/>
      <c r="C118" s="80"/>
      <c r="D118" s="80"/>
      <c r="E118" s="80"/>
      <c r="F118" s="80"/>
      <c r="G118" s="80"/>
      <c r="I118" s="80" t="str">
        <f t="shared" ca="1" si="2"/>
        <v/>
      </c>
      <c r="J118" s="22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40%, com a respectiva alíquota de 5%.</v>
      </c>
      <c r="K118" s="221"/>
      <c r="L118" s="221"/>
      <c r="M118" s="221"/>
      <c r="N118" s="221"/>
      <c r="O118" s="221"/>
      <c r="P118" s="221"/>
      <c r="Q118" s="221"/>
      <c r="R118" s="221"/>
      <c r="S118" s="221"/>
    </row>
    <row r="119" spans="1:19" x14ac:dyDescent="0.2">
      <c r="A119" s="80"/>
      <c r="B119" s="80"/>
      <c r="C119" s="80"/>
      <c r="D119" s="80"/>
      <c r="E119" s="80"/>
      <c r="F119" s="80"/>
      <c r="G119" s="80"/>
      <c r="I119" s="80" t="str">
        <f t="shared" ca="1" si="2"/>
        <v/>
      </c>
    </row>
    <row r="120" spans="1:19" ht="50.1" customHeight="1" x14ac:dyDescent="0.2">
      <c r="A120" s="80"/>
      <c r="B120" s="80"/>
      <c r="C120" s="80"/>
      <c r="D120" s="80"/>
      <c r="E120" s="80"/>
      <c r="F120" s="80"/>
      <c r="G120" s="80"/>
      <c r="I120" s="80" t="str">
        <f t="shared" ca="1" si="2"/>
        <v/>
      </c>
      <c r="J120" s="221" t="e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#VALUE!</v>
      </c>
      <c r="K120" s="221"/>
      <c r="L120" s="221"/>
      <c r="M120" s="221"/>
      <c r="N120" s="221"/>
      <c r="O120" s="221"/>
      <c r="P120" s="221"/>
      <c r="Q120" s="221"/>
      <c r="R120" s="221"/>
      <c r="S120" s="221"/>
    </row>
    <row r="121" spans="1:19" x14ac:dyDescent="0.2">
      <c r="A121" s="80"/>
      <c r="B121" s="80"/>
      <c r="C121" s="80"/>
      <c r="D121" s="80"/>
      <c r="E121" s="80"/>
      <c r="F121" s="80"/>
      <c r="G121" s="80"/>
      <c r="I121" s="80" t="str">
        <f t="shared" ca="1" si="2"/>
        <v/>
      </c>
    </row>
    <row r="122" spans="1:19" x14ac:dyDescent="0.2">
      <c r="A122" s="80"/>
      <c r="B122" s="80"/>
      <c r="C122" s="80"/>
      <c r="D122" s="80"/>
      <c r="E122" s="80"/>
      <c r="F122" s="80"/>
      <c r="G122" s="80"/>
      <c r="I122" s="80" t="str">
        <f t="shared" ca="1" si="2"/>
        <v/>
      </c>
      <c r="J122" s="78" t="s">
        <v>182</v>
      </c>
    </row>
    <row r="123" spans="1:19" ht="110.1" customHeight="1" x14ac:dyDescent="0.2">
      <c r="A123" s="80"/>
      <c r="B123" s="80"/>
      <c r="C123" s="80"/>
      <c r="D123" s="80"/>
      <c r="E123" s="80"/>
      <c r="F123" s="80"/>
      <c r="G123" s="80"/>
      <c r="I123" s="80" t="str">
        <f t="shared" ca="1" si="2"/>
        <v/>
      </c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</row>
    <row r="124" spans="1:19" x14ac:dyDescent="0.2">
      <c r="A124" s="80"/>
      <c r="B124" s="80"/>
      <c r="C124" s="80"/>
      <c r="D124" s="80"/>
      <c r="E124" s="80"/>
      <c r="F124" s="80"/>
      <c r="G124" s="80"/>
      <c r="I124" s="80" t="str">
        <f t="shared" ca="1" si="2"/>
        <v/>
      </c>
    </row>
    <row r="125" spans="1:19" x14ac:dyDescent="0.2">
      <c r="A125" s="80"/>
      <c r="B125" s="80"/>
      <c r="C125" s="80"/>
      <c r="D125" s="80"/>
      <c r="E125" s="80"/>
      <c r="F125" s="80"/>
      <c r="G125" s="80"/>
      <c r="I125" s="80" t="str">
        <f t="shared" ca="1" si="2"/>
        <v/>
      </c>
      <c r="J125" s="223">
        <f>Import.Município</f>
        <v>0</v>
      </c>
      <c r="K125" s="223"/>
      <c r="L125" s="223"/>
      <c r="M125" s="223"/>
      <c r="P125" s="224">
        <f>[1]DADOS!$F$25</f>
        <v>45294</v>
      </c>
      <c r="Q125" s="224"/>
      <c r="R125" s="224"/>
      <c r="S125" s="224"/>
    </row>
    <row r="126" spans="1:19" x14ac:dyDescent="0.2">
      <c r="A126" s="80"/>
      <c r="B126" s="80"/>
      <c r="C126" s="80"/>
      <c r="D126" s="80"/>
      <c r="E126" s="80"/>
      <c r="F126" s="80"/>
      <c r="G126" s="80"/>
      <c r="I126" s="80" t="str">
        <f t="shared" ca="1" si="2"/>
        <v/>
      </c>
      <c r="J126" s="225" t="s">
        <v>186</v>
      </c>
      <c r="K126" s="225"/>
      <c r="L126" s="225"/>
      <c r="M126" s="225"/>
      <c r="O126" s="101"/>
      <c r="P126" s="102" t="s">
        <v>187</v>
      </c>
      <c r="Q126" s="103"/>
      <c r="R126" s="103"/>
      <c r="S126" s="103"/>
    </row>
    <row r="127" spans="1:19" ht="30" customHeight="1" x14ac:dyDescent="0.2">
      <c r="A127" s="80"/>
      <c r="B127" s="80"/>
      <c r="C127" s="80"/>
      <c r="D127" s="80"/>
      <c r="E127" s="80"/>
      <c r="F127" s="80"/>
      <c r="G127" s="80"/>
      <c r="I127" s="80" t="str">
        <f t="shared" ca="1" si="2"/>
        <v/>
      </c>
    </row>
    <row r="128" spans="1:19" ht="15" x14ac:dyDescent="0.2">
      <c r="A128" s="80"/>
      <c r="B128" s="80"/>
      <c r="C128" s="80"/>
      <c r="D128" s="80"/>
      <c r="E128" s="80"/>
      <c r="F128" s="80"/>
      <c r="G128" s="80"/>
      <c r="I128" s="80" t="str">
        <f t="shared" ca="1" si="2"/>
        <v/>
      </c>
      <c r="J128" s="226"/>
      <c r="K128" s="226"/>
      <c r="L128" s="226"/>
      <c r="M128" s="226"/>
      <c r="N128" s="104"/>
    </row>
    <row r="129" spans="1:14" x14ac:dyDescent="0.2">
      <c r="A129" s="80"/>
      <c r="B129" s="80"/>
      <c r="C129" s="80"/>
      <c r="D129" s="80"/>
      <c r="E129" s="80"/>
      <c r="F129" s="80"/>
      <c r="G129" s="80"/>
      <c r="I129" s="80" t="str">
        <f t="shared" ca="1" si="2"/>
        <v/>
      </c>
      <c r="J129" s="220" t="s">
        <v>189</v>
      </c>
      <c r="K129" s="220"/>
      <c r="L129" s="220"/>
      <c r="M129" s="220"/>
    </row>
    <row r="130" spans="1:14" ht="14.25" x14ac:dyDescent="0.2">
      <c r="A130" s="80"/>
      <c r="B130" s="80"/>
      <c r="C130" s="80"/>
      <c r="D130" s="80"/>
      <c r="E130" s="80"/>
      <c r="F130" s="80"/>
      <c r="G130" s="80"/>
      <c r="I130" s="80" t="str">
        <f t="shared" ca="1" si="2"/>
        <v/>
      </c>
      <c r="J130" s="105" t="s">
        <v>190</v>
      </c>
      <c r="K130" s="106">
        <f t="array" ref="K130:K132">Import.RespOrçamento</f>
        <v>0</v>
      </c>
      <c r="L130" s="107"/>
      <c r="M130" s="107"/>
      <c r="N130" s="104"/>
    </row>
    <row r="131" spans="1:14" ht="14.25" x14ac:dyDescent="0.2">
      <c r="A131" s="80"/>
      <c r="B131" s="80"/>
      <c r="C131" s="80"/>
      <c r="D131" s="80"/>
      <c r="E131" s="80"/>
      <c r="F131" s="80"/>
      <c r="G131" s="80"/>
      <c r="I131" s="80" t="str">
        <f t="shared" ca="1" si="2"/>
        <v/>
      </c>
      <c r="J131" s="105" t="s">
        <v>191</v>
      </c>
      <c r="K131" s="106">
        <v>0</v>
      </c>
      <c r="L131" s="107"/>
      <c r="M131" s="107"/>
      <c r="N131" s="104"/>
    </row>
    <row r="132" spans="1:14" ht="14.25" x14ac:dyDescent="0.2">
      <c r="A132" s="80"/>
      <c r="B132" s="80"/>
      <c r="C132" s="80"/>
      <c r="D132" s="80"/>
      <c r="E132" s="80"/>
      <c r="F132" s="80"/>
      <c r="G132" s="80"/>
      <c r="I132" s="80" t="str">
        <f t="shared" ca="1" si="2"/>
        <v/>
      </c>
      <c r="J132" s="105" t="s">
        <v>192</v>
      </c>
      <c r="K132" s="106">
        <v>0</v>
      </c>
      <c r="L132" s="107"/>
      <c r="M132" s="107"/>
      <c r="N132" s="104"/>
    </row>
    <row r="133" spans="1:14" x14ac:dyDescent="0.2">
      <c r="A133" s="80"/>
      <c r="B133" s="80"/>
      <c r="C133" s="80"/>
      <c r="D133" s="80"/>
      <c r="E133" s="80"/>
      <c r="F133" s="80"/>
      <c r="G133" s="80"/>
    </row>
    <row r="134" spans="1:14" x14ac:dyDescent="0.2">
      <c r="A134" s="80"/>
      <c r="B134" s="80"/>
      <c r="C134" s="80"/>
      <c r="D134" s="80"/>
      <c r="E134" s="80"/>
      <c r="F134" s="80"/>
      <c r="G134" s="80"/>
    </row>
    <row r="135" spans="1:14" x14ac:dyDescent="0.2">
      <c r="A135" s="80"/>
      <c r="B135" s="80"/>
      <c r="C135" s="80"/>
      <c r="D135" s="80"/>
      <c r="E135" s="80"/>
      <c r="F135" s="80"/>
      <c r="G135" s="80"/>
    </row>
    <row r="136" spans="1:14" x14ac:dyDescent="0.2">
      <c r="A136" s="80"/>
      <c r="B136" s="80"/>
      <c r="C136" s="80"/>
      <c r="D136" s="80"/>
      <c r="E136" s="80"/>
      <c r="F136" s="80"/>
      <c r="G136" s="80"/>
    </row>
    <row r="137" spans="1:14" x14ac:dyDescent="0.2">
      <c r="A137" s="80"/>
      <c r="B137" s="80"/>
      <c r="C137" s="80"/>
      <c r="D137" s="80"/>
      <c r="E137" s="80"/>
      <c r="F137" s="80"/>
      <c r="G137" s="80"/>
    </row>
    <row r="138" spans="1:14" x14ac:dyDescent="0.2">
      <c r="A138" s="78" t="s">
        <v>194</v>
      </c>
    </row>
    <row r="139" spans="1:14" x14ac:dyDescent="0.2">
      <c r="A139" s="78" t="s">
        <v>136</v>
      </c>
    </row>
    <row r="140" spans="1:14" x14ac:dyDescent="0.2">
      <c r="A140" s="78" t="s">
        <v>149</v>
      </c>
    </row>
    <row r="141" spans="1:14" x14ac:dyDescent="0.2">
      <c r="A141" s="78" t="s">
        <v>154</v>
      </c>
    </row>
    <row r="142" spans="1:14" x14ac:dyDescent="0.2">
      <c r="A142" s="78" t="s">
        <v>164</v>
      </c>
    </row>
    <row r="143" spans="1:14" x14ac:dyDescent="0.2">
      <c r="A143" s="78" t="s">
        <v>166</v>
      </c>
    </row>
    <row r="144" spans="1:14" x14ac:dyDescent="0.2">
      <c r="A144" s="78" t="s">
        <v>176</v>
      </c>
    </row>
    <row r="145" spans="1:1" x14ac:dyDescent="0.2">
      <c r="A145" s="78" t="s">
        <v>181</v>
      </c>
    </row>
    <row r="146" spans="1:1" x14ac:dyDescent="0.2">
      <c r="A146" s="78" t="s">
        <v>183</v>
      </c>
    </row>
  </sheetData>
  <sheetProtection algorithmName="SHA-512" hashValue="KMNwpBBG6J+u9Qp6xRxYYcUBxU0UcvfvF9Hv2H6bR2Xyq/cpGhInf+dYgqe/7BAs3CJ+pzFgqUehauwI1A/kfw==" saltValue="0giPuxVGRKIBmbbTsKjy0Q==" spinCount="100000" sheet="1" objects="1" scenarios="1" autoFilter="0"/>
  <autoFilter ref="I11:I132" xr:uid="{00000000-0009-0000-0000-000003000000}"/>
  <mergeCells count="144">
    <mergeCell ref="I6:I10"/>
    <mergeCell ref="J7:S7"/>
    <mergeCell ref="J8:S8"/>
    <mergeCell ref="J10:Q10"/>
    <mergeCell ref="R10:S10"/>
    <mergeCell ref="J11:Q11"/>
    <mergeCell ref="R11:S11"/>
    <mergeCell ref="R1:S1"/>
    <mergeCell ref="R2:S2"/>
    <mergeCell ref="J4:K4"/>
    <mergeCell ref="L4:M4"/>
    <mergeCell ref="N4:S4"/>
    <mergeCell ref="J5:K5"/>
    <mergeCell ref="L5:M5"/>
    <mergeCell ref="N5:S5"/>
    <mergeCell ref="Z19:Z20"/>
    <mergeCell ref="J21:Q21"/>
    <mergeCell ref="U21:W21"/>
    <mergeCell ref="J14:S14"/>
    <mergeCell ref="J16:S16"/>
    <mergeCell ref="J17:S17"/>
    <mergeCell ref="J19:Q20"/>
    <mergeCell ref="R19:R20"/>
    <mergeCell ref="S19:S20"/>
    <mergeCell ref="J22:Q22"/>
    <mergeCell ref="U22:W22"/>
    <mergeCell ref="J23:Q23"/>
    <mergeCell ref="U23:W23"/>
    <mergeCell ref="J24:Q24"/>
    <mergeCell ref="U24:W24"/>
    <mergeCell ref="U19:W20"/>
    <mergeCell ref="X19:X20"/>
    <mergeCell ref="Y19:Y20"/>
    <mergeCell ref="J28:Q28"/>
    <mergeCell ref="U28:W28"/>
    <mergeCell ref="J29:Q29"/>
    <mergeCell ref="U29:W29"/>
    <mergeCell ref="J30:Q30"/>
    <mergeCell ref="K32:S32"/>
    <mergeCell ref="J25:Q25"/>
    <mergeCell ref="U25:W25"/>
    <mergeCell ref="J26:Q26"/>
    <mergeCell ref="U26:W26"/>
    <mergeCell ref="J27:Q27"/>
    <mergeCell ref="U27:W27"/>
    <mergeCell ref="J40:S40"/>
    <mergeCell ref="J43:S43"/>
    <mergeCell ref="J45:M45"/>
    <mergeCell ref="P45:S45"/>
    <mergeCell ref="J46:M46"/>
    <mergeCell ref="J48:M48"/>
    <mergeCell ref="J34:S34"/>
    <mergeCell ref="M35:M36"/>
    <mergeCell ref="N35:P35"/>
    <mergeCell ref="Q35:Q36"/>
    <mergeCell ref="N36:P36"/>
    <mergeCell ref="J38:S38"/>
    <mergeCell ref="Z59:Z60"/>
    <mergeCell ref="J61:Q61"/>
    <mergeCell ref="U61:W61"/>
    <mergeCell ref="J49:M49"/>
    <mergeCell ref="J54:S54"/>
    <mergeCell ref="J56:S56"/>
    <mergeCell ref="J57:S57"/>
    <mergeCell ref="J59:Q60"/>
    <mergeCell ref="R59:R60"/>
    <mergeCell ref="S59:S60"/>
    <mergeCell ref="J62:Q62"/>
    <mergeCell ref="U62:W62"/>
    <mergeCell ref="J63:Q63"/>
    <mergeCell ref="U63:W63"/>
    <mergeCell ref="J64:Q64"/>
    <mergeCell ref="U64:W64"/>
    <mergeCell ref="U59:W60"/>
    <mergeCell ref="X59:X60"/>
    <mergeCell ref="Y59:Y60"/>
    <mergeCell ref="J68:Q68"/>
    <mergeCell ref="U68:W68"/>
    <mergeCell ref="J69:Q69"/>
    <mergeCell ref="U69:W69"/>
    <mergeCell ref="J70:Q70"/>
    <mergeCell ref="K72:S72"/>
    <mergeCell ref="J65:Q65"/>
    <mergeCell ref="U65:W65"/>
    <mergeCell ref="J66:Q66"/>
    <mergeCell ref="U66:W66"/>
    <mergeCell ref="J67:Q67"/>
    <mergeCell ref="U67:W67"/>
    <mergeCell ref="J80:S80"/>
    <mergeCell ref="J83:S83"/>
    <mergeCell ref="J85:M85"/>
    <mergeCell ref="P85:S85"/>
    <mergeCell ref="J86:M86"/>
    <mergeCell ref="J88:M88"/>
    <mergeCell ref="J74:S74"/>
    <mergeCell ref="M75:M76"/>
    <mergeCell ref="N75:P75"/>
    <mergeCell ref="Q75:Q76"/>
    <mergeCell ref="N76:P76"/>
    <mergeCell ref="J78:S78"/>
    <mergeCell ref="Z99:Z100"/>
    <mergeCell ref="J101:Q101"/>
    <mergeCell ref="U101:W101"/>
    <mergeCell ref="J89:M89"/>
    <mergeCell ref="J94:S94"/>
    <mergeCell ref="J96:S96"/>
    <mergeCell ref="J97:S97"/>
    <mergeCell ref="J99:Q100"/>
    <mergeCell ref="R99:R100"/>
    <mergeCell ref="S99:S100"/>
    <mergeCell ref="J102:Q102"/>
    <mergeCell ref="U102:W102"/>
    <mergeCell ref="J103:Q103"/>
    <mergeCell ref="U103:W103"/>
    <mergeCell ref="J104:Q104"/>
    <mergeCell ref="U104:W104"/>
    <mergeCell ref="U99:W100"/>
    <mergeCell ref="X99:X100"/>
    <mergeCell ref="Y99:Y100"/>
    <mergeCell ref="J108:Q108"/>
    <mergeCell ref="U108:W108"/>
    <mergeCell ref="J109:Q109"/>
    <mergeCell ref="U109:W109"/>
    <mergeCell ref="J110:Q110"/>
    <mergeCell ref="K112:S112"/>
    <mergeCell ref="J105:Q105"/>
    <mergeCell ref="U105:W105"/>
    <mergeCell ref="J106:Q106"/>
    <mergeCell ref="U106:W106"/>
    <mergeCell ref="J107:Q107"/>
    <mergeCell ref="U107:W107"/>
    <mergeCell ref="J129:M129"/>
    <mergeCell ref="J120:S120"/>
    <mergeCell ref="J123:S123"/>
    <mergeCell ref="J125:M125"/>
    <mergeCell ref="P125:S125"/>
    <mergeCell ref="J126:M126"/>
    <mergeCell ref="J128:M128"/>
    <mergeCell ref="J114:S114"/>
    <mergeCell ref="M115:M116"/>
    <mergeCell ref="N115:P115"/>
    <mergeCell ref="Q115:Q116"/>
    <mergeCell ref="N116:P116"/>
    <mergeCell ref="J118:S118"/>
  </mergeCells>
  <conditionalFormatting sqref="J30:S30 J70:S70 J110:S110">
    <cfRule type="expression" dxfId="3" priority="1" stopIfTrue="1">
      <formula>DESONERACAO="não"</formula>
    </cfRule>
  </conditionalFormatting>
  <conditionalFormatting sqref="S29 S69 S109">
    <cfRule type="expression" dxfId="2" priority="4" stopIfTrue="1">
      <formula>DESONERACAO="não"</formula>
    </cfRule>
  </conditionalFormatting>
  <conditionalFormatting sqref="U29:W29 U69:W69 U109:W109">
    <cfRule type="expression" dxfId="1" priority="2" stopIfTrue="1">
      <formula>AND(U29&lt;&gt;"OK",U29&lt;&gt;"-",U29&lt;&gt;"")</formula>
    </cfRule>
    <cfRule type="cellIs" dxfId="0" priority="3" stopIfTrue="1" operator="equal">
      <formula>"OK"</formula>
    </cfRule>
  </conditionalFormatting>
  <dataValidations count="6">
    <dataValidation type="list" allowBlank="1" showErrorMessage="1" sqref="J17:S17 J57:S57 J97:S97" xr:uid="{F5A06C71-A25B-4960-915E-EBBDC6ABD05E}">
      <formula1>BDI.TipoObra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 xr:uid="{5FCE0137-A678-4F9C-9672-7E610BEEA1A0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 xr:uid="{7C310A78-A42A-4939-948C-F04A97BB8689}">
      <formula1>0</formula1>
      <formula2>0</formula2>
    </dataValidation>
    <dataValidation operator="greaterThanOrEqual" allowBlank="1" showErrorMessage="1" errorTitle="Erro de valores" error="Digite um valor igual a 0% ou 2%." sqref="S28 S68 S108" xr:uid="{81C65961-D58D-419A-9C15-3196550EE3C3}">
      <formula1>0</formula1>
      <formula2>0</formula2>
    </dataValidation>
    <dataValidation type="decimal" allowBlank="1" showErrorMessage="1" errorTitle="Erro de valores" error="Digite um valor maior do que 0." sqref="S27 S67 S107" xr:uid="{04539A04-4A4E-4A94-ACA1-57FF574FC6EA}">
      <formula1>0</formula1>
      <formula2>1</formula2>
    </dataValidation>
    <dataValidation type="decimal" allowBlank="1" showErrorMessage="1" errorTitle="Erro de valores" error="Digite um valor entre 0% e 100%" sqref="S21:S26 S61:S66 S101:S106" xr:uid="{FD7AFD3C-2252-4D66-95FD-BEEE6547E65B}">
      <formula1>0</formula1>
      <formula2>1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7373-D4AF-4271-9548-0F8DC5218D5F}">
  <sheetPr>
    <tabColor rgb="FFC00000"/>
    <pageSetUpPr fitToPage="1"/>
  </sheetPr>
  <dimension ref="A1:H36"/>
  <sheetViews>
    <sheetView showGridLines="0" showZeros="0" view="pageBreakPreview" topLeftCell="A13" zoomScaleNormal="100" zoomScaleSheetLayoutView="93" workbookViewId="0">
      <selection activeCell="B18" sqref="B18:H18"/>
    </sheetView>
  </sheetViews>
  <sheetFormatPr defaultColWidth="9.140625" defaultRowHeight="12.75" x14ac:dyDescent="0.2"/>
  <cols>
    <col min="1" max="1" width="5.42578125" style="1" bestFit="1" customWidth="1"/>
    <col min="2" max="2" width="15.85546875" style="1" customWidth="1"/>
    <col min="3" max="3" width="51.85546875" style="1" customWidth="1"/>
    <col min="4" max="4" width="9.140625" style="1"/>
    <col min="5" max="6" width="12.28515625" style="1" customWidth="1"/>
    <col min="7" max="7" width="15.140625" style="1" customWidth="1"/>
    <col min="8" max="8" width="12.28515625" style="1" customWidth="1"/>
    <col min="9" max="9" width="13.140625" style="1" bestFit="1" customWidth="1"/>
    <col min="10" max="16384" width="9.140625" style="1"/>
  </cols>
  <sheetData>
    <row r="1" spans="1:8" ht="25.5" x14ac:dyDescent="0.35">
      <c r="A1" s="165" t="s">
        <v>28</v>
      </c>
      <c r="B1" s="165"/>
      <c r="C1" s="165"/>
      <c r="D1" s="165"/>
      <c r="E1" s="165"/>
      <c r="F1" s="165"/>
      <c r="G1" s="165"/>
      <c r="H1" s="165"/>
    </row>
    <row r="2" spans="1:8" ht="15.75" x14ac:dyDescent="0.25">
      <c r="A2" s="166" t="s">
        <v>30</v>
      </c>
      <c r="B2" s="152"/>
      <c r="C2" s="152"/>
      <c r="D2" s="152"/>
      <c r="E2" s="152"/>
      <c r="F2" s="152"/>
      <c r="G2" s="152"/>
      <c r="H2" s="152"/>
    </row>
    <row r="3" spans="1:8" ht="3.75" customHeight="1" thickBot="1" x14ac:dyDescent="0.25">
      <c r="A3" s="155"/>
      <c r="B3" s="155"/>
      <c r="C3" s="155"/>
      <c r="D3" s="155"/>
      <c r="E3" s="155"/>
      <c r="F3" s="155"/>
      <c r="G3" s="155"/>
      <c r="H3" s="155"/>
    </row>
    <row r="4" spans="1:8" ht="20.100000000000001" customHeight="1" thickBot="1" x14ac:dyDescent="0.25">
      <c r="A4" s="167" t="s">
        <v>4</v>
      </c>
      <c r="B4" s="168"/>
      <c r="C4" s="168"/>
      <c r="D4" s="168"/>
      <c r="E4" s="168"/>
      <c r="F4" s="168"/>
      <c r="G4" s="168"/>
      <c r="H4" s="169"/>
    </row>
    <row r="5" spans="1:8" ht="3.75" customHeight="1" thickBot="1" x14ac:dyDescent="0.25">
      <c r="A5" s="6"/>
      <c r="B5" s="6"/>
      <c r="C5" s="6"/>
      <c r="D5" s="6"/>
      <c r="E5" s="6"/>
      <c r="F5" s="6"/>
      <c r="G5" s="6"/>
      <c r="H5" s="6"/>
    </row>
    <row r="6" spans="1:8" ht="20.100000000000001" customHeight="1" x14ac:dyDescent="0.2">
      <c r="A6" s="160" t="s">
        <v>29</v>
      </c>
      <c r="B6" s="161"/>
      <c r="C6" s="161"/>
      <c r="D6" s="161"/>
      <c r="E6" s="162"/>
      <c r="F6" s="170" t="s">
        <v>16</v>
      </c>
      <c r="G6" s="163"/>
      <c r="H6" s="171"/>
    </row>
    <row r="7" spans="1:8" ht="20.100000000000001" customHeight="1" x14ac:dyDescent="0.2">
      <c r="A7" s="131" t="s">
        <v>36</v>
      </c>
      <c r="B7" s="132"/>
      <c r="C7" s="132"/>
      <c r="D7" s="132"/>
      <c r="E7" s="133"/>
      <c r="F7" s="172" t="s">
        <v>37</v>
      </c>
      <c r="G7" s="173"/>
      <c r="H7" s="174"/>
    </row>
    <row r="8" spans="1:8" ht="20.100000000000001" customHeight="1" x14ac:dyDescent="0.2">
      <c r="A8" s="142" t="s">
        <v>38</v>
      </c>
      <c r="B8" s="137"/>
      <c r="C8" s="137"/>
      <c r="D8" s="138"/>
      <c r="E8" s="139" t="s">
        <v>11</v>
      </c>
      <c r="F8" s="140"/>
      <c r="G8" s="140"/>
      <c r="H8" s="141"/>
    </row>
    <row r="9" spans="1:8" ht="20.100000000000001" customHeight="1" x14ac:dyDescent="0.2">
      <c r="A9" s="142" t="s">
        <v>75</v>
      </c>
      <c r="B9" s="137"/>
      <c r="C9" s="137"/>
      <c r="D9" s="138"/>
      <c r="E9" s="143" t="s">
        <v>8</v>
      </c>
      <c r="F9" s="175" t="s">
        <v>6</v>
      </c>
      <c r="G9" s="58" t="s">
        <v>17</v>
      </c>
      <c r="H9" s="7" t="s">
        <v>7</v>
      </c>
    </row>
    <row r="10" spans="1:8" ht="20.100000000000001" customHeight="1" thickBot="1" x14ac:dyDescent="0.25">
      <c r="A10" s="145" t="s">
        <v>39</v>
      </c>
      <c r="B10" s="146"/>
      <c r="C10" s="146"/>
      <c r="D10" s="147"/>
      <c r="E10" s="144"/>
      <c r="F10" s="176"/>
      <c r="G10" s="8" t="s">
        <v>9</v>
      </c>
      <c r="H10" s="19">
        <v>0.30459999999999998</v>
      </c>
    </row>
    <row r="11" spans="1:8" ht="3.75" customHeight="1" thickBot="1" x14ac:dyDescent="0.25">
      <c r="A11" s="127"/>
      <c r="B11" s="127"/>
      <c r="C11" s="127"/>
      <c r="D11" s="127"/>
      <c r="E11" s="127"/>
      <c r="F11" s="127"/>
      <c r="G11" s="127"/>
      <c r="H11" s="127"/>
    </row>
    <row r="12" spans="1:8" ht="39" thickBot="1" x14ac:dyDescent="0.25">
      <c r="A12" s="9" t="s">
        <v>0</v>
      </c>
      <c r="B12" s="10" t="s">
        <v>5</v>
      </c>
      <c r="C12" s="10" t="s">
        <v>1</v>
      </c>
      <c r="D12" s="10" t="s">
        <v>3</v>
      </c>
      <c r="E12" s="10" t="s">
        <v>2</v>
      </c>
      <c r="F12" s="11" t="s">
        <v>12</v>
      </c>
      <c r="G12" s="11" t="s">
        <v>13</v>
      </c>
      <c r="H12" s="12" t="s">
        <v>10</v>
      </c>
    </row>
    <row r="13" spans="1:8" x14ac:dyDescent="0.2">
      <c r="A13" s="68">
        <v>1</v>
      </c>
      <c r="B13" s="69"/>
      <c r="C13" s="70" t="s">
        <v>52</v>
      </c>
      <c r="D13" s="71"/>
      <c r="E13" s="72"/>
      <c r="F13" s="72"/>
      <c r="G13" s="75" t="s">
        <v>110</v>
      </c>
      <c r="H13" s="74">
        <f>SUM(H14:H16)</f>
        <v>40774.400000000001</v>
      </c>
    </row>
    <row r="14" spans="1:8" ht="33.75" x14ac:dyDescent="0.2">
      <c r="A14" s="21" t="s">
        <v>32</v>
      </c>
      <c r="B14" s="2" t="s">
        <v>57</v>
      </c>
      <c r="C14" s="3" t="s">
        <v>58</v>
      </c>
      <c r="D14" s="20" t="s">
        <v>33</v>
      </c>
      <c r="E14" s="13">
        <v>160</v>
      </c>
      <c r="F14" s="13">
        <v>38.35</v>
      </c>
      <c r="G14" s="4">
        <f t="shared" ref="G14:G16" si="0">ROUND(F14+(F14*$H$10),2)</f>
        <v>50.03</v>
      </c>
      <c r="H14" s="5">
        <f t="shared" ref="H14:H16" si="1">ROUND((E14*G14),2)</f>
        <v>8004.8</v>
      </c>
    </row>
    <row r="15" spans="1:8" ht="56.25" x14ac:dyDescent="0.2">
      <c r="A15" s="21" t="s">
        <v>117</v>
      </c>
      <c r="B15" s="2" t="s">
        <v>121</v>
      </c>
      <c r="C15" s="3" t="s">
        <v>120</v>
      </c>
      <c r="D15" s="20" t="s">
        <v>33</v>
      </c>
      <c r="E15" s="13">
        <v>160</v>
      </c>
      <c r="F15" s="13">
        <v>41.23</v>
      </c>
      <c r="G15" s="4">
        <f t="shared" si="0"/>
        <v>53.79</v>
      </c>
      <c r="H15" s="5">
        <f t="shared" si="1"/>
        <v>8606.4</v>
      </c>
    </row>
    <row r="16" spans="1:8" ht="56.25" x14ac:dyDescent="0.2">
      <c r="A16" s="21" t="s">
        <v>118</v>
      </c>
      <c r="B16" s="2" t="s">
        <v>125</v>
      </c>
      <c r="C16" s="3" t="s">
        <v>124</v>
      </c>
      <c r="D16" s="20" t="s">
        <v>33</v>
      </c>
      <c r="E16" s="13">
        <f>160*2</f>
        <v>320</v>
      </c>
      <c r="F16" s="13">
        <v>57.88</v>
      </c>
      <c r="G16" s="4">
        <f t="shared" si="0"/>
        <v>75.510000000000005</v>
      </c>
      <c r="H16" s="5">
        <f t="shared" si="1"/>
        <v>24163.200000000001</v>
      </c>
    </row>
    <row r="17" spans="1:8" x14ac:dyDescent="0.2">
      <c r="A17" s="68">
        <v>2</v>
      </c>
      <c r="B17" s="69"/>
      <c r="C17" s="70" t="s">
        <v>61</v>
      </c>
      <c r="D17" s="71"/>
      <c r="E17" s="72"/>
      <c r="F17" s="72"/>
      <c r="G17" s="75" t="s">
        <v>108</v>
      </c>
      <c r="H17" s="74">
        <f>SUM(H18:H19)</f>
        <v>81318.600000000006</v>
      </c>
    </row>
    <row r="18" spans="1:8" ht="45" x14ac:dyDescent="0.2">
      <c r="A18" s="21" t="s">
        <v>14</v>
      </c>
      <c r="B18" s="2" t="s">
        <v>122</v>
      </c>
      <c r="C18" s="3" t="s">
        <v>123</v>
      </c>
      <c r="D18" s="20" t="s">
        <v>34</v>
      </c>
      <c r="E18" s="13">
        <f>4.4*160</f>
        <v>704</v>
      </c>
      <c r="F18" s="13">
        <v>84.92</v>
      </c>
      <c r="G18" s="4">
        <f t="shared" ref="G18:G19" si="2">ROUND(F18+(F18*$H$10),2)</f>
        <v>110.79</v>
      </c>
      <c r="H18" s="5">
        <f t="shared" ref="H18:H19" si="3">ROUND((E18*G18),2)</f>
        <v>77996.160000000003</v>
      </c>
    </row>
    <row r="19" spans="1:8" ht="22.5" x14ac:dyDescent="0.2">
      <c r="A19" s="21" t="s">
        <v>91</v>
      </c>
      <c r="B19" s="2" t="s">
        <v>79</v>
      </c>
      <c r="C19" s="3" t="s">
        <v>126</v>
      </c>
      <c r="D19" s="20" t="s">
        <v>33</v>
      </c>
      <c r="E19" s="73">
        <f>4.4*10</f>
        <v>44</v>
      </c>
      <c r="F19" s="13">
        <f>F16</f>
        <v>57.88</v>
      </c>
      <c r="G19" s="4">
        <f t="shared" si="2"/>
        <v>75.510000000000005</v>
      </c>
      <c r="H19" s="5">
        <f t="shared" si="3"/>
        <v>3322.44</v>
      </c>
    </row>
    <row r="20" spans="1:8" ht="13.5" thickBot="1" x14ac:dyDescent="0.25">
      <c r="A20" s="177" t="s">
        <v>19</v>
      </c>
      <c r="B20" s="178"/>
      <c r="C20" s="178"/>
      <c r="D20" s="178"/>
      <c r="E20" s="178"/>
      <c r="F20" s="178"/>
      <c r="G20" s="179"/>
      <c r="H20" s="22">
        <f>H13+H17</f>
        <v>122093</v>
      </c>
    </row>
    <row r="21" spans="1:8" ht="18" customHeight="1" thickBot="1" x14ac:dyDescent="0.25">
      <c r="A21" s="128" t="s">
        <v>15</v>
      </c>
      <c r="B21" s="129"/>
      <c r="C21" s="129"/>
      <c r="D21" s="129"/>
      <c r="E21" s="129"/>
      <c r="F21" s="129"/>
      <c r="G21" s="130"/>
      <c r="H21" s="14">
        <f>H20</f>
        <v>122093</v>
      </c>
    </row>
    <row r="22" spans="1:8" ht="14.25" customHeight="1" x14ac:dyDescent="0.2">
      <c r="A22" s="15"/>
      <c r="B22" s="15"/>
      <c r="C22" s="15"/>
      <c r="D22" s="15"/>
      <c r="E22" s="15"/>
      <c r="F22" s="15"/>
      <c r="G22" s="15"/>
      <c r="H22" s="16"/>
    </row>
    <row r="23" spans="1:8" ht="14.25" customHeight="1" x14ac:dyDescent="0.2">
      <c r="A23" s="15"/>
      <c r="B23" s="15"/>
      <c r="C23" s="15"/>
      <c r="D23" s="15"/>
      <c r="E23" s="15"/>
      <c r="F23" s="15"/>
      <c r="G23" s="15"/>
      <c r="H23" s="16"/>
    </row>
    <row r="24" spans="1:8" ht="11.25" customHeight="1" x14ac:dyDescent="0.2">
      <c r="A24" s="17"/>
      <c r="B24" s="17"/>
      <c r="C24" s="17"/>
      <c r="D24" s="17"/>
      <c r="E24" s="17"/>
      <c r="F24" s="15"/>
      <c r="G24" s="15"/>
      <c r="H24" s="16"/>
    </row>
    <row r="25" spans="1:8" ht="11.25" customHeight="1" x14ac:dyDescent="0.2">
      <c r="A25" s="17"/>
      <c r="B25" s="126"/>
      <c r="C25" s="126"/>
      <c r="D25" s="17"/>
      <c r="E25" s="126"/>
      <c r="F25" s="126"/>
      <c r="G25" s="57"/>
      <c r="H25" s="17"/>
    </row>
    <row r="26" spans="1:8" x14ac:dyDescent="0.2">
      <c r="A26" s="18"/>
      <c r="B26" s="124" t="s">
        <v>40</v>
      </c>
      <c r="C26" s="125"/>
      <c r="D26" s="18"/>
      <c r="E26" s="180" t="s">
        <v>41</v>
      </c>
      <c r="F26" s="181"/>
      <c r="G26" s="56"/>
      <c r="H26" s="18"/>
    </row>
    <row r="27" spans="1:8" hidden="1" x14ac:dyDescent="0.2"/>
    <row r="30" spans="1:8" ht="11.25" customHeight="1" x14ac:dyDescent="0.2">
      <c r="A30" s="17"/>
      <c r="B30" s="126"/>
      <c r="C30" s="126"/>
      <c r="D30" s="17"/>
      <c r="E30" s="182"/>
      <c r="F30" s="182"/>
      <c r="G30" s="57"/>
      <c r="H30" s="17"/>
    </row>
    <row r="31" spans="1:8" x14ac:dyDescent="0.2">
      <c r="A31" s="18"/>
      <c r="B31" s="124" t="s">
        <v>31</v>
      </c>
      <c r="C31" s="125"/>
      <c r="D31" s="18"/>
      <c r="E31" s="181"/>
      <c r="F31" s="181"/>
      <c r="G31" s="56"/>
      <c r="H31" s="18"/>
    </row>
    <row r="32" spans="1:8" ht="12" customHeight="1" x14ac:dyDescent="0.2"/>
    <row r="33" ht="9.75" customHeight="1" x14ac:dyDescent="0.2"/>
    <row r="34" ht="12" hidden="1" customHeight="1" x14ac:dyDescent="0.2"/>
    <row r="35" ht="13.5" hidden="1" customHeight="1" x14ac:dyDescent="0.2"/>
    <row r="36" ht="4.5" customHeight="1" x14ac:dyDescent="0.2"/>
  </sheetData>
  <mergeCells count="25">
    <mergeCell ref="A1:H1"/>
    <mergeCell ref="A2:H2"/>
    <mergeCell ref="A3:H3"/>
    <mergeCell ref="A4:H4"/>
    <mergeCell ref="A6:E6"/>
    <mergeCell ref="F6:H6"/>
    <mergeCell ref="A7:E7"/>
    <mergeCell ref="F7:H7"/>
    <mergeCell ref="A8:D8"/>
    <mergeCell ref="E8:H8"/>
    <mergeCell ref="A9:D9"/>
    <mergeCell ref="E9:E10"/>
    <mergeCell ref="F9:F10"/>
    <mergeCell ref="A10:D10"/>
    <mergeCell ref="B30:C30"/>
    <mergeCell ref="E30:F30"/>
    <mergeCell ref="B31:C31"/>
    <mergeCell ref="E31:F31"/>
    <mergeCell ref="A11:H11"/>
    <mergeCell ref="A20:G20"/>
    <mergeCell ref="A21:G21"/>
    <mergeCell ref="B25:C25"/>
    <mergeCell ref="E25:F25"/>
    <mergeCell ref="B26:C26"/>
    <mergeCell ref="E26:F26"/>
  </mergeCells>
  <printOptions horizontalCentered="1"/>
  <pageMargins left="0.78740157480314965" right="0.19685039370078741" top="0.39370078740157483" bottom="0.39370078740157483" header="0" footer="0"/>
  <pageSetup paperSize="9" scale="7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7</vt:i4>
      </vt:variant>
    </vt:vector>
  </HeadingPairs>
  <TitlesOfParts>
    <vt:vector size="13" baseType="lpstr">
      <vt:lpstr>GERAL</vt:lpstr>
      <vt:lpstr>ESTRADA CORREGO FUNDO</vt:lpstr>
      <vt:lpstr>CRONOGRAMA</vt:lpstr>
      <vt:lpstr>ESTRADA CORREGO FUNDO.</vt:lpstr>
      <vt:lpstr>BDI</vt:lpstr>
      <vt:lpstr>OBSOLETO (Básico) SETOP</vt:lpstr>
      <vt:lpstr>BDI!Area_de_impressao</vt:lpstr>
      <vt:lpstr>CRONOGRAMA!Area_de_impressao</vt:lpstr>
      <vt:lpstr>'ESTRADA CORREGO FUNDO'!Area_de_impressao</vt:lpstr>
      <vt:lpstr>'ESTRADA CORREGO FUNDO.'!Area_de_impressao</vt:lpstr>
      <vt:lpstr>GERAL!Area_de_impressao</vt:lpstr>
      <vt:lpstr>'OBSOLETO (Básico) SETOP'!Area_de_impressao</vt:lpstr>
      <vt:lpstr>BDI!Titulos_de_impressao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Dell Vostro</cp:lastModifiedBy>
  <cp:lastPrinted>2024-08-08T19:21:59Z</cp:lastPrinted>
  <dcterms:created xsi:type="dcterms:W3CDTF">2006-09-22T13:55:22Z</dcterms:created>
  <dcterms:modified xsi:type="dcterms:W3CDTF">2024-08-08T19:33:22Z</dcterms:modified>
</cp:coreProperties>
</file>