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Projetos Lívio\Engenharia 2026\Franciscópolis\UBS Domicio Manoel não usado\"/>
    </mc:Choice>
  </mc:AlternateContent>
  <xr:revisionPtr revIDLastSave="0" documentId="13_ncr:1_{CDCD53F3-719E-4718-9D60-C53FEFE466BC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Planilha" sheetId="1" r:id="rId1"/>
    <sheet name="BDI" sheetId="5" r:id="rId2"/>
    <sheet name="Memorial de Calculo" sheetId="2" r:id="rId3"/>
    <sheet name="Cronograma" sheetId="3" r:id="rId4"/>
    <sheet name="Orçamento" sheetId="4" r:id="rId5"/>
  </sheets>
  <definedNames>
    <definedName name="_xlnm.Print_Titles" localSheetId="2">'Memorial de Calculo'!$1:$3</definedName>
    <definedName name="_xlnm.Print_Titles" localSheetId="0">Planilha!$1:$6</definedName>
  </definedNames>
  <calcPr calcId="191029"/>
</workbook>
</file>

<file path=xl/calcChain.xml><?xml version="1.0" encoding="utf-8"?>
<calcChain xmlns="http://schemas.openxmlformats.org/spreadsheetml/2006/main">
  <c r="B18" i="3" l="1"/>
  <c r="B17" i="3"/>
  <c r="B16" i="3"/>
  <c r="B15" i="3"/>
  <c r="B14" i="3"/>
  <c r="B13" i="3"/>
  <c r="B12" i="3"/>
  <c r="B11" i="3"/>
  <c r="I24" i="5"/>
  <c r="I23" i="5"/>
  <c r="I22" i="5"/>
  <c r="I21" i="5"/>
  <c r="I20" i="5"/>
  <c r="I19" i="5"/>
  <c r="I18" i="5"/>
  <c r="I17" i="5"/>
  <c r="D15" i="4" l="1"/>
  <c r="E14" i="4"/>
  <c r="E13" i="4"/>
  <c r="E12" i="4"/>
  <c r="P24" i="3"/>
  <c r="N24" i="3"/>
  <c r="L19" i="3"/>
  <c r="H45" i="1" l="1"/>
  <c r="I45" i="1" s="1"/>
  <c r="J45" i="1" s="1"/>
  <c r="H44" i="1"/>
  <c r="I44" i="1" s="1"/>
  <c r="H42" i="1"/>
  <c r="I42" i="1" s="1"/>
  <c r="J42" i="1" s="1"/>
  <c r="H41" i="1"/>
  <c r="I41" i="1" s="1"/>
  <c r="H39" i="1"/>
  <c r="I39" i="1" s="1"/>
  <c r="J39" i="1" s="1"/>
  <c r="H38" i="1"/>
  <c r="I38" i="1" s="1"/>
  <c r="J38" i="1" s="1"/>
  <c r="H37" i="1"/>
  <c r="I37" i="1" s="1"/>
  <c r="J37" i="1" s="1"/>
  <c r="H36" i="1"/>
  <c r="I36" i="1" s="1"/>
  <c r="J36" i="1" s="1"/>
  <c r="H35" i="1"/>
  <c r="I35" i="1" s="1"/>
  <c r="J35" i="1" s="1"/>
  <c r="H34" i="1"/>
  <c r="I34" i="1" s="1"/>
  <c r="J34" i="1" s="1"/>
  <c r="H33" i="1"/>
  <c r="I33" i="1" s="1"/>
  <c r="J33" i="1" s="1"/>
  <c r="H32" i="1"/>
  <c r="I32" i="1" s="1"/>
  <c r="J32" i="1" s="1"/>
  <c r="H31" i="1"/>
  <c r="I31" i="1" s="1"/>
  <c r="H29" i="1"/>
  <c r="I29" i="1" s="1"/>
  <c r="H27" i="1"/>
  <c r="I27" i="1" s="1"/>
  <c r="J27" i="1" s="1"/>
  <c r="H26" i="1"/>
  <c r="I26" i="1" s="1"/>
  <c r="H24" i="1"/>
  <c r="I24" i="1" s="1"/>
  <c r="J24" i="1" s="1"/>
  <c r="H23" i="1"/>
  <c r="I23" i="1" s="1"/>
  <c r="H21" i="1"/>
  <c r="I21" i="1" s="1"/>
  <c r="J21" i="1" s="1"/>
  <c r="H20" i="1"/>
  <c r="I20" i="1" s="1"/>
  <c r="J20" i="1" s="1"/>
  <c r="H19" i="1"/>
  <c r="I19" i="1" s="1"/>
  <c r="J19" i="1" s="1"/>
  <c r="H18" i="1"/>
  <c r="I18" i="1" s="1"/>
  <c r="H16" i="1"/>
  <c r="I16" i="1" s="1"/>
  <c r="J16" i="1" s="1"/>
  <c r="H15" i="1"/>
  <c r="I15" i="1" s="1"/>
  <c r="J15" i="1" s="1"/>
  <c r="H14" i="1"/>
  <c r="I14" i="1" s="1"/>
  <c r="J14" i="1" s="1"/>
  <c r="H13" i="1"/>
  <c r="I13" i="1" s="1"/>
  <c r="J13" i="1" s="1"/>
  <c r="H12" i="1"/>
  <c r="I12" i="1" s="1"/>
  <c r="J12" i="1" s="1"/>
  <c r="H11" i="1"/>
  <c r="I11" i="1" s="1"/>
  <c r="J11" i="1" s="1"/>
  <c r="H10" i="1"/>
  <c r="I10" i="1" s="1"/>
  <c r="J10" i="1" s="1"/>
  <c r="H9" i="1"/>
  <c r="I9" i="1" s="1"/>
  <c r="H17" i="1" l="1"/>
  <c r="I17" i="1" s="1"/>
  <c r="J18" i="1"/>
  <c r="J23" i="1"/>
  <c r="H22" i="1"/>
  <c r="I22" i="1" s="1"/>
  <c r="H25" i="1"/>
  <c r="I25" i="1" s="1"/>
  <c r="J26" i="1"/>
  <c r="J41" i="1"/>
  <c r="H40" i="1"/>
  <c r="I40" i="1" s="1"/>
  <c r="J9" i="1"/>
  <c r="H8" i="1"/>
  <c r="I8" i="1" s="1"/>
  <c r="F11" i="3" s="1"/>
  <c r="J29" i="1"/>
  <c r="H28" i="1"/>
  <c r="I28" i="1" s="1"/>
  <c r="J44" i="1"/>
  <c r="H43" i="1"/>
  <c r="I43" i="1" s="1"/>
  <c r="J31" i="1"/>
  <c r="H30" i="1"/>
  <c r="I30" i="1" s="1"/>
  <c r="J28" i="1" l="1"/>
  <c r="F15" i="3"/>
  <c r="J40" i="1"/>
  <c r="F17" i="3"/>
  <c r="J25" i="1"/>
  <c r="F14" i="3"/>
  <c r="J22" i="1"/>
  <c r="F13" i="3"/>
  <c r="H11" i="3"/>
  <c r="L11" i="3"/>
  <c r="J11" i="3"/>
  <c r="F24" i="3"/>
  <c r="J30" i="1"/>
  <c r="F16" i="3"/>
  <c r="J43" i="1"/>
  <c r="F18" i="3"/>
  <c r="J17" i="1"/>
  <c r="F12" i="3"/>
  <c r="J8" i="1"/>
  <c r="H7" i="1"/>
  <c r="I7" i="1" s="1"/>
  <c r="L13" i="3" l="1"/>
  <c r="H13" i="3"/>
  <c r="J13" i="3"/>
  <c r="H12" i="3"/>
  <c r="L12" i="3"/>
  <c r="J12" i="3"/>
  <c r="J14" i="3"/>
  <c r="H14" i="3"/>
  <c r="L14" i="3"/>
  <c r="J18" i="3"/>
  <c r="L18" i="3"/>
  <c r="H18" i="3"/>
  <c r="L17" i="3"/>
  <c r="H17" i="3"/>
  <c r="J17" i="3"/>
  <c r="J16" i="3"/>
  <c r="L16" i="3"/>
  <c r="H16" i="3"/>
  <c r="L15" i="3"/>
  <c r="H15" i="3"/>
  <c r="J15" i="3"/>
  <c r="F25" i="3"/>
  <c r="M24" i="3"/>
  <c r="O24" i="3"/>
  <c r="J7" i="1"/>
  <c r="J1" i="1"/>
  <c r="J24" i="3" l="1"/>
  <c r="L24" i="3"/>
  <c r="H24" i="3"/>
  <c r="I24" i="3"/>
  <c r="K24" i="3"/>
  <c r="H25" i="3"/>
  <c r="G25" i="3" s="1"/>
  <c r="G24" i="3"/>
  <c r="J25" i="3" l="1"/>
  <c r="I25" i="3" s="1"/>
  <c r="L25" i="3"/>
  <c r="K25" i="3" l="1"/>
  <c r="N25" i="3"/>
  <c r="M25" i="3" l="1"/>
  <c r="P25" i="3"/>
  <c r="O25" i="3" s="1"/>
</calcChain>
</file>

<file path=xl/sharedStrings.xml><?xml version="1.0" encoding="utf-8"?>
<sst xmlns="http://schemas.openxmlformats.org/spreadsheetml/2006/main" count="759" uniqueCount="305">
  <si>
    <t>Obra</t>
  </si>
  <si>
    <t>Bancos</t>
  </si>
  <si>
    <t>B.D.I.</t>
  </si>
  <si>
    <t>Encargos Sociais</t>
  </si>
  <si>
    <t xml:space="preserve">SINAPI - 02/2026 - Minas Gerais
SBC - 03/2026 - Minas Gerais
SICRO3 - 10/2025 - Minas Gerais
ORSE - 12/2025 - Sergipe
SEDOP - 03/2026 - Pará
SEINFRA - 028 - Ceará
SETOP - 01/2026 - Minas Gerais
IOPES - 12/2025 - Espírito Santo
SIURB - 07/2025 - São Paulo
SIURB INFRA - 07/2025 - São Paulo
SUDECAP - 10/2025 - Minas Gerais
CPOS/CDHU - 01/2026 - São Paulo
FDE - 01/2026 - São Paulo
AGESUL - 01/2026 - Mato Grosso do Sul
AGETOP CIVIL - 12/2025 - Goiás
AGETOP RODOVIARIA - 12/2025 - Goiás
CAEMA - 12/2019 - Maranhão
EMBASA - 06/2025 - sem_encargos
CAERN - 01/2026 - Rio Grande do Norte
COMPESA - 07/2024 - Pernambuco
EMOP - 02/2026 - Rio de Janeiro
DERPR - 08/2025 - Paraná
SCO - 01/2026 - Rio de Janeiro
</t>
  </si>
  <si>
    <t>26,24%</t>
  </si>
  <si>
    <t>Desonerado: embutido nos preços unitário dos insumos de mão de obra, de acordo com as bases.</t>
  </si>
  <si>
    <t>Valor Final do Orçamento</t>
  </si>
  <si>
    <t>BDI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</si>
  <si>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</si>
  <si>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</si>
  <si>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</si>
  <si>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</si>
  <si>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</si>
  <si>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</si>
  <si>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</si>
  <si>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</si>
  <si>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</si>
  <si>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</si>
  <si>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</si>
  <si>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</si>
  <si>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MANUTENÇÃO UBS DOMÍCIO MANOEL DE CAIRES</t>
  </si>
  <si>
    <t/>
  </si>
  <si>
    <t xml:space="preserve"> 1.1 </t>
  </si>
  <si>
    <t>SERVIÇOS PRELIMINARES</t>
  </si>
  <si>
    <t xml:space="preserve"> 1.1.1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</si>
  <si>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</si>
  <si>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</si>
  <si>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</si>
  <si>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</si>
  <si>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1.1.2 </t>
  </si>
  <si>
    <t xml:space="preserve"> 97650 </t>
  </si>
  <si>
    <t>REMOÇÃO DE TRAMA DE MADEIRA PARA COBERTURA, DE FORMA MANUAL, SEM REAPROVEITAMENTO. AF_09/2023</t>
  </si>
  <si>
    <t xml:space="preserve"> 1.1.3 </t>
  </si>
  <si>
    <t xml:space="preserve"> 97647 </t>
  </si>
  <si>
    <t>REMOÇÃO DE TELHAS DE FIBROCIMENTO METÁLICA E CERÂMICA, DE FORMA MANUAL, SEM REAPROVEITAMENTO. AF_09/2023</t>
  </si>
  <si>
    <t xml:space="preserve"> 1.1.4 </t>
  </si>
  <si>
    <t xml:space="preserve"> ED-50505 </t>
  </si>
  <si>
    <t>SETOP</t>
  </si>
  <si>
    <t>LIXAMENTO MANUAL EM PAREDE PARA REMOÇÃO DE TINTA</t>
  </si>
  <si>
    <t xml:space="preserve"> 1.1.5 </t>
  </si>
  <si>
    <t xml:space="preserve"> 93590 </t>
  </si>
  <si>
    <t>TRANSPORTE COM CAMINHÃO BASCULANTE DE 10 M³, EM VIA URBANA PAVIMENTADA, ADICIONAL PARA DMT EXCEDENTE A 30 KM (UNIDADE: M3XKM). AF_02/2026</t>
  </si>
  <si>
    <t>M3XKM</t>
  </si>
  <si>
    <t xml:space="preserve"> 1.1.6 </t>
  </si>
  <si>
    <t xml:space="preserve"> 100973 </t>
  </si>
  <si>
    <t>CARGA, MANOBRA E DESCARGA DE SOLOS E MATERIAIS GRANULARES EM CAMINHÃO BASCULANTE 6 M³ - CARGA COM PÁ CARREGADEIRA (CAÇAMBA DE 1,7 A 2,8 M³ / 128 HP) E DESCARGA LIVRE (UNIDADE: M3). AF_02/2026</t>
  </si>
  <si>
    <t>m³</t>
  </si>
  <si>
    <t xml:space="preserve"> 1.1.7 </t>
  </si>
  <si>
    <t xml:space="preserve"> 97664 </t>
  </si>
  <si>
    <t>REMOÇÃO DE ACESSÓRIOS, DE FORMA MANUAL, SEM REAPROVEITAMENTO. AF_09/2023</t>
  </si>
  <si>
    <t>UN</t>
  </si>
  <si>
    <t xml:space="preserve"> 1.1.8 </t>
  </si>
  <si>
    <t xml:space="preserve"> 97641 </t>
  </si>
  <si>
    <t>REMOÇÃO DE FORRO DE GESSO, DE FORMA MANUAL, SEM REAPROVEITAMENTO. AF_09/2023</t>
  </si>
  <si>
    <t xml:space="preserve"> 1.2 </t>
  </si>
  <si>
    <t>COBERTURA</t>
  </si>
  <si>
    <t xml:space="preserve"> 1.2.1 </t>
  </si>
  <si>
    <t xml:space="preserve"> 94448 </t>
  </si>
  <si>
    <t>TELHAMENTO COM TELHA CERÂMICA CAPA-CANAL, TIPO PAULISTA, COM MAIS DE 2 ÁGUAS, INCLUSO TRANSPORTE VERTICAL. AF_07/2019</t>
  </si>
  <si>
    <t xml:space="preserve"> 1.2.2 </t>
  </si>
  <si>
    <t xml:space="preserve"> 12536 </t>
  </si>
  <si>
    <t>ORSE</t>
  </si>
  <si>
    <t>Fornecimento e instalação de mão francesa reforçada 100 x 1400mm (ref. mopa ou similar)</t>
  </si>
  <si>
    <t>un</t>
  </si>
  <si>
    <t xml:space="preserve"> 1.2.3 </t>
  </si>
  <si>
    <t xml:space="preserve"> 92539 </t>
  </si>
  <si>
    <t>TRAMA DE MADEIRA COMPOSTA POR RIPAS, CAIBROS E TERÇAS PARA TELHADOS DE ATÉ 2 ÁGUAS PARA TELHA CERÂMICA OU DE CONCRETO, INCLUSO TRANSPORTE VERTICAL. AF_10/2025</t>
  </si>
  <si>
    <t xml:space="preserve"> 1.2.4 </t>
  </si>
  <si>
    <t xml:space="preserve"> 96113 </t>
  </si>
  <si>
    <t>FORRO EM PLACAS DE GESSO, PARA AMBIENTES COMERCIAIS. AF_08/2023_PS</t>
  </si>
  <si>
    <t xml:space="preserve"> 1.3 </t>
  </si>
  <si>
    <t>INSTALAÇÕES HIDRO-SANITÁRIAS</t>
  </si>
  <si>
    <t xml:space="preserve"> 1.3.1 </t>
  </si>
  <si>
    <t xml:space="preserve"> ED-22765 </t>
  </si>
  <si>
    <t>TORNEIRA METÁLICA HOSPITALAR, ABERTURA ALAVANCA 1/4 DE VOLTA, ACABAMENTO CROMADO, COM AREJADOR, APLICAÇÃO DE PAREDE</t>
  </si>
  <si>
    <t xml:space="preserve"> 1.3.2 </t>
  </si>
  <si>
    <t xml:space="preserve"> 103018 </t>
  </si>
  <si>
    <t>VÁLVULA DE DESCARGA METÁLICA, BASE 1 1/4", ACABAMENTO METALICO CROMADO - FORNECIMENTO E INSTALAÇÃO. AF_08/2021</t>
  </si>
  <si>
    <t xml:space="preserve"> 1.4 </t>
  </si>
  <si>
    <t>ESQUADRIAS</t>
  </si>
  <si>
    <t xml:space="preserve"> 1.4.1 </t>
  </si>
  <si>
    <t xml:space="preserve"> 102181 </t>
  </si>
  <si>
    <t>INSTALAÇÃO DE VIDRO TEMPERADO, E = 10 MM, ENCAIXADO EM PERFIL U. AF_11/2025</t>
  </si>
  <si>
    <t xml:space="preserve"> 1.4.2 </t>
  </si>
  <si>
    <t xml:space="preserve"> 106320 </t>
  </si>
  <si>
    <t>PORTA DE ABRIR COM MOLA HIDRÁULICA, EM VIDRO TEMPERADO, 120X210 CM, ESPESSURA 10 MM, INCLUSIVE ACESSÓRIOS. AF_11/2025</t>
  </si>
  <si>
    <t xml:space="preserve"> 1.5 </t>
  </si>
  <si>
    <t>REVESTIMENTO</t>
  </si>
  <si>
    <t xml:space="preserve"> 1.5.1 </t>
  </si>
  <si>
    <t xml:space="preserve"> ED-9081 </t>
  </si>
  <si>
    <t>REVESTIMENTO COM CERÂMICA APLICADO EM PAREDE, ACABAMENTO ESMALTADO, AMBIENTE INTERNO/EXTERNO, PADRÃO EXTRA, DIMENSÃO DA PEÇA ATÉ 2025 CM2, PEI III, ASSENTAMENTO COM ARGAMASSA INDUSTRIALIZADA, INCLUSIVE REJUNTAMENTO</t>
  </si>
  <si>
    <t xml:space="preserve"> 1.6 </t>
  </si>
  <si>
    <t>PINTURA</t>
  </si>
  <si>
    <t xml:space="preserve"> 1.6.1 </t>
  </si>
  <si>
    <t xml:space="preserve"> 88489 </t>
  </si>
  <si>
    <t>PINTURA LÁTEX ACRÍLICA PREMIUM, APLICAÇÃO MANUAL EM PAREDES, DUAS DEMÃOS. AF_04/2023</t>
  </si>
  <si>
    <t xml:space="preserve"> 1.6.2 </t>
  </si>
  <si>
    <t xml:space="preserve"> 88415 </t>
  </si>
  <si>
    <t>APLICAÇÃO MANUAL DE FUNDO SELADOR ACRÍLICO EM PAREDES EXTERNAS DE CASAS. AF_03/2024</t>
  </si>
  <si>
    <t xml:space="preserve"> 1.6.3 </t>
  </si>
  <si>
    <t xml:space="preserve"> 102217 </t>
  </si>
  <si>
    <t>PINTURA TINTA DE ACABAMENTO (PIGMENTADA) A ÓLEO EM MADEIRA, 2 DEMÃOS. AF_01/2021</t>
  </si>
  <si>
    <t xml:space="preserve"> 1.6.4 </t>
  </si>
  <si>
    <t xml:space="preserve"> 104640 </t>
  </si>
  <si>
    <t>PINTURA LÁTEX ACRÍLICA STANDARD, APLICAÇÃO MANUAL EM TETO, DUAS DEMÃOS. AF_04/2023</t>
  </si>
  <si>
    <t xml:space="preserve"> 1.6.5 </t>
  </si>
  <si>
    <t xml:space="preserve"> 88484 </t>
  </si>
  <si>
    <t>FUNDO SELADOR ACRÍLICO, APLICAÇÃO MANUAL EM TETO, UMA DEMÃO. AF_04/2023</t>
  </si>
  <si>
    <t xml:space="preserve"> 1.6.6 </t>
  </si>
  <si>
    <t xml:space="preserve"> ED-50506 </t>
  </si>
  <si>
    <t>LIXAMENTO MANUAL EM TETO PARA REMOÇÃO DE TINTA</t>
  </si>
  <si>
    <t xml:space="preserve"> 1.6.7 </t>
  </si>
  <si>
    <t xml:space="preserve"> 100721 </t>
  </si>
  <si>
    <t>PINTURA COM TINTA ALQUÍDICA DE FUNDO (TIPO ZARCÃO) PULVERIZADA SOBRE SUPERFÍCIES METÁLICAS (EXCETO PERFIL) EXECUTADO EM OBRA (POR DEMÃO). AF_01/2020_PE</t>
  </si>
  <si>
    <t xml:space="preserve"> 1.6.8 </t>
  </si>
  <si>
    <t xml:space="preserve"> 100717 </t>
  </si>
  <si>
    <t>LIXAMENTO MANUAL EM SUPERFÍCIES METÁLICAS EM OBRA. AF_01/2020</t>
  </si>
  <si>
    <t xml:space="preserve"> 1.6.9 </t>
  </si>
  <si>
    <t xml:space="preserve"> 100746 </t>
  </si>
  <si>
    <t>PINTURA COM TINTA ALQUÍDICA DE ACABAMENTO (ESMALTE SINTÉTICO BRILHANTE) APLICADA A ROLO OU PINCEL SOBRE SUPERFÍCIES METÁLICAS (EXCETO PERFIL) EXECUTADO EM OBRA (POR DEMÃO). AF_01/2020</t>
  </si>
  <si>
    <t xml:space="preserve"> 1.7 </t>
  </si>
  <si>
    <t>DIVERSOS</t>
  </si>
  <si>
    <t xml:space="preserve"> 1.7.1 </t>
  </si>
  <si>
    <t xml:space="preserve"> 99803 </t>
  </si>
  <si>
    <t>LIMPEZA DE PISO CERÂMICO OU PORCELANATO COM PANO ÚMIDO. AF_10/2025_PS</t>
  </si>
  <si>
    <t xml:space="preserve"> 1.7.2 </t>
  </si>
  <si>
    <t xml:space="preserve"> COMPOSIÇÃO 7 </t>
  </si>
  <si>
    <t>Próprio</t>
  </si>
  <si>
    <t>LETRAS CAIXA (UBS DO DISTRITO DE ANTONIO FERREIRA) FACHADA DE 07 M COMPRIMENTO X 01 M DE ALTURA, MATERIAL PVC EXPANDIDO DE 30 MM OE ALTURA COM PINTURA AUTOMOTIVA BRANCA E VERNIZ PARA PROTEyAO E DURABILIDADE. OBS.: MATERIAL APLICADO NA OBRA</t>
  </si>
  <si>
    <t xml:space="preserve"> 1.8 </t>
  </si>
  <si>
    <t>ADMINISTRAÇÃO LOCAL</t>
  </si>
  <si>
    <t xml:space="preserve"> 1.8.1 </t>
  </si>
  <si>
    <t xml:space="preserve"> 93568 </t>
  </si>
  <si>
    <t>ENGENHEIRO CIVIL DE OBRA SENIOR COM ENCARGOS COMPLEMENTARES</t>
  </si>
  <si>
    <t>MES</t>
  </si>
  <si>
    <t xml:space="preserve"> 1.8.2 </t>
  </si>
  <si>
    <t xml:space="preserve"> 93572 </t>
  </si>
  <si>
    <t>ENCARREGADO GERAL DE OBRAS COM ENCARGOS COMPLEMENTARES</t>
  </si>
  <si>
    <t>Total sem BDI</t>
  </si>
  <si>
    <t>Total do BDI</t>
  </si>
  <si>
    <t>Total Geral</t>
  </si>
  <si>
    <t>_______________________________________________________________
Lívio Pereira de Oliveira
Setor de Engenharia</t>
  </si>
  <si>
    <t>COTAÇÃO</t>
  </si>
  <si>
    <t>MANUTENÇÃO  UBS DOMICIO MANOEL DE CAIRES                            LOCAL: RUA PRESIDENTE KENNEDY Nº143</t>
  </si>
  <si>
    <t>Planilha Orçamentária</t>
  </si>
  <si>
    <t>Local</t>
  </si>
  <si>
    <t>Fórmula</t>
  </si>
  <si>
    <t>Quantidade</t>
  </si>
  <si>
    <t>FORNECIMENTO E INSTALAÇÃO DE PLACA DE OBRA</t>
  </si>
  <si>
    <t>(3,60*1,80)</t>
  </si>
  <si>
    <t>REMOÇÃO DE TRAMA DE MADEIRA PARA COBERTURA</t>
  </si>
  <si>
    <t>(4,35*12,46)*0,50</t>
  </si>
  <si>
    <t>REMOÇÃO DE TELHAS DE FIBROCIMENTO</t>
  </si>
  <si>
    <t>LIXAMENTO MANUAL EM PAREDE</t>
  </si>
  <si>
    <t>2,90*(343,42+73,16-7,00-8,60-8,60-9,70-9,70)+(12,76+12,76+4,35+4,35)*1,10</t>
  </si>
  <si>
    <t>TRANSPORTE COM CAMINHÃO BASCULANTE</t>
  </si>
  <si>
    <t>1,97*5,00</t>
  </si>
  <si>
    <t>CARGA, MANOBRA E DESCARGA DE SOLOS E MATERIAIS</t>
  </si>
  <si>
    <t>(27,10*0,05)+(27,10*0,01)+(17,53*0,02)</t>
  </si>
  <si>
    <t>REMOÇÃO DE ACESSÓRIOS, DE FORMA MANUAL</t>
  </si>
  <si>
    <t>16,00</t>
  </si>
  <si>
    <t>REMOÇÃO DE FORRO DE GESSO, DE FORMA MANUAL</t>
  </si>
  <si>
    <t>(4,35*4,03)</t>
  </si>
  <si>
    <t>TELHAMENTO COM TELHA CERÂMICA CAPA-CANAL, TIPO PAULISTA</t>
  </si>
  <si>
    <t>(11,70*1,50)+(4,35*12,46)*0,50</t>
  </si>
  <si>
    <t>Fornecimento e instalação de mão francesa reforçad</t>
  </si>
  <si>
    <t>6,00</t>
  </si>
  <si>
    <t>TRAMA DE MADEIRA COMPOSTA POR RIPAS</t>
  </si>
  <si>
    <t>FORRO EM PLACAS DE GESSO</t>
  </si>
  <si>
    <t>TORNEIRA METÁLICA HOSPITALAR</t>
  </si>
  <si>
    <t>14,00</t>
  </si>
  <si>
    <t>VÁLVULA DE DESCARGA METÁLICA, BASE 1 1/4"</t>
  </si>
  <si>
    <t>2,00</t>
  </si>
  <si>
    <t>NSTALAÇÃO DE VIDRO TEMPERADO, E = 10 MM, ENCAIXADO EM PERFIL U</t>
  </si>
  <si>
    <t>(1,65*2,90)-(2,10*1,20)</t>
  </si>
  <si>
    <t>PORTA DE ABRIR COM MOLA HIDRÁULICA</t>
  </si>
  <si>
    <t>1,00</t>
  </si>
  <si>
    <t>REVESTIMENTO COM CERÂMICA APLICADO EM PAREDE</t>
  </si>
  <si>
    <t>(3,95+2,70+0,85+1,80+2,99+4,50+4,50+2,04+4,50+4,18)*1,30+(22,15+0,15+0,15+1,90+0,80+3,45+0,39+0,40+5,35+0,15+0,15+6,80+1,20+3,15+1,20+5,05+0,30+2,10+2,00)*1,30+(4,00*2,90)</t>
  </si>
  <si>
    <t>PINTURA LÁTEX ACRÍLICA PREMIUM, APLICAÇÃO MANUAL EM PAREDES</t>
  </si>
  <si>
    <t>APLICAÇÃO MANUAL DE FUNDO SELADOR</t>
  </si>
  <si>
    <t>PINTURA TINTA DE ACABAMENTO (PIGMENTADA) A ÓLEO EM MADEIRA</t>
  </si>
  <si>
    <t>(20,00*(0,80*2,10)+(0,70*2,10)*2,00+(1,20*2,10)*2,00+(1,50*2,10))*2,00</t>
  </si>
  <si>
    <t>PINTURA LÁTEX ACRÍLICA STANDARD, APLICAÇÃO MANUAL EM TETO</t>
  </si>
  <si>
    <t>(17,53+9,18+25,30+7,61+33,22+11,50+6,00+4,20+4,20+11,00+10,00+7,20+6,00+6,00+3,03+2,16+5,28+5,28+38,68+3,06+3,48+11,80+10,00+9,70+16,70+11,16+5,31+9,12)</t>
  </si>
  <si>
    <t>FUNDO SELADOR ACRÍLICO</t>
  </si>
  <si>
    <t>PINTURA COM TINTA ALQUÍDICA DE FUNDO (TIPO ZARCÃO)</t>
  </si>
  <si>
    <t>(11,72*2,50)*2,00</t>
  </si>
  <si>
    <t>LIXAMENTO MANUAL EM SUPERFÍCIES METÁLICAS EM OBRA</t>
  </si>
  <si>
    <t>PINTURA COM TINTA ALQUÍDICA DE ACABAMENTO</t>
  </si>
  <si>
    <t>LIMPEZA DE PISO CERÂMICO</t>
  </si>
  <si>
    <t>ENGENHEIRO CIVIL DE OBRA SENIOR</t>
  </si>
  <si>
    <t>(2*4*2)/220</t>
  </si>
  <si>
    <t>ENCARREGADO GERAL DE OBRAS COM ENCARGOS</t>
  </si>
  <si>
    <t>(1*5*4*2)/220</t>
  </si>
  <si>
    <t>Memorial de Calculo</t>
  </si>
  <si>
    <t>Cronograma Físico-Financeiro</t>
  </si>
  <si>
    <t>CIDADE:</t>
  </si>
  <si>
    <t>FRANCISCÓPOLIS</t>
  </si>
  <si>
    <t>ESTADO:</t>
  </si>
  <si>
    <t>MINAS GERAIS</t>
  </si>
  <si>
    <t xml:space="preserve">OBRA: </t>
  </si>
  <si>
    <t xml:space="preserve">PROJETO PARA MANUTENÇÃO DE UBS DOMICIO MANOEL DE CAIRES </t>
  </si>
  <si>
    <t>LOCAL:</t>
  </si>
  <si>
    <t>LOCAL: RUA PRESIDENTE KENNEDY Nº143</t>
  </si>
  <si>
    <t>RESPONSÁVEL:</t>
  </si>
  <si>
    <t xml:space="preserve">LIVIO PEREIRA DE OLIVEIRA- CREA-MG-83.170/D </t>
  </si>
  <si>
    <t>FOLHA:</t>
  </si>
  <si>
    <t>01/01</t>
  </si>
  <si>
    <t>Ítem</t>
  </si>
  <si>
    <t>Discriminação</t>
  </si>
  <si>
    <t xml:space="preserve">Investimento </t>
  </si>
  <si>
    <t>%</t>
  </si>
  <si>
    <t>Mês</t>
  </si>
  <si>
    <t>Previsto</t>
  </si>
  <si>
    <t>1.0</t>
  </si>
  <si>
    <t>2.0</t>
  </si>
  <si>
    <t>3.0</t>
  </si>
  <si>
    <t>4.0</t>
  </si>
  <si>
    <t>5.0</t>
  </si>
  <si>
    <t>6.0</t>
  </si>
  <si>
    <t>7.0</t>
  </si>
  <si>
    <t>8.0</t>
  </si>
  <si>
    <t>TOTAL DO MÊS:</t>
  </si>
  <si>
    <t>TOTAL ACUMULADO:</t>
  </si>
  <si>
    <t xml:space="preserve">PROJETO: MANUTENÇÃO UBS DOMICIO MANOEL DE CAIRES </t>
  </si>
  <si>
    <t>DATA: 20/08/2026</t>
  </si>
  <si>
    <t>LETRAS CAIXA (UBS DOMICIO MANOEL DE CAIRES ) FACHADA DE 07 M COMPRIMENTO X 01 M DE ALTURA, MATERIAL PVC EXPANDIDO DE
30 MM OE ALTURA COM PINTURA AUTOMOTIVA BRANCA E VERNIZ PARA PROTEyAO E DURABILIDADE. OBS.: MATERIAL APLICADO NA
OBRA</t>
  </si>
  <si>
    <t>EMPRESA</t>
  </si>
  <si>
    <t>CNPJ</t>
  </si>
  <si>
    <t>NOME</t>
  </si>
  <si>
    <t>FONE</t>
  </si>
  <si>
    <t>CONTATO</t>
  </si>
  <si>
    <t>E1</t>
  </si>
  <si>
    <t>30.251.306.0001/81</t>
  </si>
  <si>
    <t>RESOLVE IMPRESSOS LTDA</t>
  </si>
  <si>
    <t>33 9.9141.9234</t>
  </si>
  <si>
    <t>Alan Camargo</t>
  </si>
  <si>
    <t>E2</t>
  </si>
  <si>
    <t>24.207.509/0001-78</t>
  </si>
  <si>
    <t>VALDONOR ANGELO MINE BLANC LTDA</t>
  </si>
  <si>
    <t>(33) 98859-8987</t>
  </si>
  <si>
    <t>Valdonor Angelo</t>
  </si>
  <si>
    <t>E3</t>
  </si>
  <si>
    <t>65.551.149/0001-04</t>
  </si>
  <si>
    <t>LUCIANO LEITE LEMOS</t>
  </si>
  <si>
    <t>33 98871-1448</t>
  </si>
  <si>
    <t>Luciano Leite Lemos</t>
  </si>
  <si>
    <t>DESCRIÇÃO</t>
  </si>
  <si>
    <t>UNID.</t>
  </si>
  <si>
    <t>PREÇO</t>
  </si>
  <si>
    <t>DATA</t>
  </si>
  <si>
    <t>LETRAS CAIXA (UBS DO DISTRITO DE ANTONIO FERREIRA) FACHADA DE 07 M COMPRIMENTO X 01 M DE ALTURA, MATERIAL PVC EXPANDIDO DE
30 MM OE ALTURA COM PINTURA AUTOMOTIVA BRANCA E VERNIZ PARA PROTEyAO E DURABILIDADE. OBS.: MATERIAL APLICADO NA
OBRA</t>
  </si>
  <si>
    <t>LETRAS CAIXA (UBS DO DISTRITO DE ANTONIO FERREIRA) FACHADA DE 07 M COMPRIMENTO X 01 M DE ALTURA, MATERIAL PVC EXPANDIDO DE
30 MM DE ALTURA COM PINTURA AUTOMOTIVA BRANCA E VERNIZ PARA PROTEÇÃO E
DURABILIDADE. OBS.: MATERIAL APLICADO NA OBRA</t>
  </si>
  <si>
    <t>MÉDIA:</t>
  </si>
  <si>
    <t>LÍVIO PEREIRA DE OLIVEIRA ENGENHEIRO CIVIL CREA: 83.170/D</t>
  </si>
  <si>
    <t>CÁLCULO B.D.I. (Conforme Acórdão 2622/2013 – TCU)</t>
  </si>
  <si>
    <t>VALORES DE BDI POR TIPO DE OBRA</t>
  </si>
  <si>
    <t>MUNICIPIO: FRANCISCÓPOLIS</t>
  </si>
  <si>
    <t>TIPO DE OBRA - ENQUADRAMENTO</t>
  </si>
  <si>
    <t>TIPO DE OBRA</t>
  </si>
  <si>
    <t>1 Quartil</t>
  </si>
  <si>
    <t>Médio</t>
  </si>
  <si>
    <t>3 Quartil</t>
  </si>
  <si>
    <t>(MARQUE X)</t>
  </si>
  <si>
    <t>Construção de Edifícios</t>
  </si>
  <si>
    <t>CONSTRUÇÃO DE EDIFÍCIOS</t>
  </si>
  <si>
    <t>x</t>
  </si>
  <si>
    <t>Construção de Rodovias e Ferrovias</t>
  </si>
  <si>
    <t>CONSTRUÇÃO DE RODOVIAS E FERROVIAS</t>
  </si>
  <si>
    <t>Construção de Redes de Abastecimento de Água, Coleta de Esgoto e Construções Correlatas</t>
  </si>
  <si>
    <t>CONSTRUÇÃO DE REDES DE ABASTECIMENTO DE ÁGUA, COLETA DE ESGOTO E CONSTRUÇÕES CORRELATAS</t>
  </si>
  <si>
    <t>Construção e Manutenção de Estações e Redes de Distribuição de Energia Elétrica</t>
  </si>
  <si>
    <t>CONSTRUÇÃO E MANUTENÇÃO DE ESTAÇÕES E REDES DE DISTRIBUIÇÃO DE ENERGIA ELÉTRICA</t>
  </si>
  <si>
    <t>Obras Portuárias, Marítimas e Fluviais</t>
  </si>
  <si>
    <t>OBRAS PORTUÁRIAS, MARÍTIMAS E FLUVIAIS</t>
  </si>
  <si>
    <t>Fornecimento de Materiais e Equipamentos</t>
  </si>
  <si>
    <t>FORNECIMENTO DE MATERIAIS E EQUIPAMENTOS</t>
  </si>
  <si>
    <t>CÁLCULO DO BDI</t>
  </si>
  <si>
    <t>VALORES BASE</t>
  </si>
  <si>
    <t>(Preencha os valores)</t>
  </si>
  <si>
    <t>1 QUARTIL</t>
  </si>
  <si>
    <t>MÉDIO</t>
  </si>
  <si>
    <t>3 QUARTIL</t>
  </si>
  <si>
    <t>Administração Central</t>
  </si>
  <si>
    <t>Seguro e Garantia</t>
  </si>
  <si>
    <t>Risco</t>
  </si>
  <si>
    <t>Despesas Financeiras</t>
  </si>
  <si>
    <t>Lucro</t>
  </si>
  <si>
    <t xml:space="preserve">Lucro </t>
  </si>
  <si>
    <t>PIS</t>
  </si>
  <si>
    <t>COFINS</t>
  </si>
  <si>
    <t>ISS</t>
  </si>
  <si>
    <t>-</t>
  </si>
  <si>
    <t>VERIFICAÇÃO</t>
  </si>
  <si>
    <t>LIMITE MÍNIMO BDI SEM DESONERAÇÃO</t>
  </si>
  <si>
    <t>LIMITE MÁXIMO BDI SEM DESONERAÇÃO</t>
  </si>
  <si>
    <t>BDI CALCULADO SEM DESONERAÇÃO</t>
  </si>
  <si>
    <t>BDI CALCULADO COM DESONERAÇÃO</t>
  </si>
  <si>
    <t>BDI ACEITO</t>
  </si>
  <si>
    <t>Declaro que, conforme legislação tributária municipal, o ISS indicado acima é o praticado no município.</t>
  </si>
  <si>
    <t>PREFEITO MUNICIPAL</t>
  </si>
  <si>
    <t xml:space="preserve">LIVIO PEREIRA DE OLIVEIRA </t>
  </si>
  <si>
    <t>CREA: 83.170/D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</si>
</sst>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.00\ %"/>
    <numFmt numFmtId="165" formatCode="#,##0.0000000"/>
    <numFmt numFmtId="166" formatCode="###,##0.00;###,##0.00;* &quot; &quot;"/>
    <numFmt numFmtId="167" formatCode="#,##0.0"/>
    <numFmt numFmtId="168" formatCode="_-[$R$-416]\ * #,##0.00_-;\-[$R$-416]\ * #,##0.00_-;_-[$R$-416]\ * &quot;-&quot;??_-;_-@_-"/>
  </numFmts>
  <fonts count="39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2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i/>
      <sz val="10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10.5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42"/>
        <bgColor indexed="64"/>
      </patternFill>
    </fill>
  </fills>
  <borders count="5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4" fillId="0" borderId="0" applyFont="0" applyFill="0" applyBorder="0" applyAlignment="0" applyProtection="0"/>
    <xf numFmtId="9" fontId="24" fillId="0" borderId="0" applyFont="0" applyFill="0" applyBorder="0" applyAlignment="0" applyProtection="0"/>
  </cellStyleXfs>
  <cellXfs count="2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17" fillId="17" borderId="0" xfId="0" applyFont="1" applyFill="1" applyAlignment="1">
      <alignment horizontal="left" vertical="top" wrapText="1"/>
    </xf>
    <xf numFmtId="0" fontId="18" fillId="18" borderId="0" xfId="0" applyFont="1" applyFill="1" applyAlignment="1">
      <alignment horizontal="center" vertical="top" wrapText="1"/>
    </xf>
    <xf numFmtId="0" fontId="19" fillId="19" borderId="0" xfId="0" applyFont="1" applyFill="1" applyAlignment="1">
      <alignment horizontal="right" vertical="top" wrapText="1"/>
    </xf>
    <xf numFmtId="4" fontId="20" fillId="20" borderId="0" xfId="0" applyNumberFormat="1" applyFont="1" applyFill="1" applyAlignment="1">
      <alignment horizontal="right" vertical="top" wrapText="1"/>
    </xf>
    <xf numFmtId="164" fontId="21" fillId="21" borderId="0" xfId="0" applyNumberFormat="1" applyFont="1" applyFill="1" applyAlignment="1">
      <alignment horizontal="right" vertical="top" wrapText="1"/>
    </xf>
    <xf numFmtId="0" fontId="22" fillId="22" borderId="0" xfId="0" applyFont="1" applyFill="1" applyAlignment="1">
      <alignment horizontal="left" vertical="top" wrapText="1"/>
    </xf>
    <xf numFmtId="0" fontId="23" fillId="23" borderId="0" xfId="0" applyFont="1" applyFill="1" applyAlignment="1">
      <alignment horizontal="center" vertical="top" wrapText="1"/>
    </xf>
    <xf numFmtId="0" fontId="10" fillId="26" borderId="0" xfId="0" applyFont="1" applyFill="1" applyAlignment="1">
      <alignment horizontal="left" vertical="center" wrapText="1"/>
    </xf>
    <xf numFmtId="0" fontId="1" fillId="26" borderId="0" xfId="0" applyFont="1" applyFill="1" applyAlignment="1">
      <alignment horizontal="left" vertical="top" wrapText="1"/>
    </xf>
    <xf numFmtId="0" fontId="10" fillId="26" borderId="0" xfId="0" applyFont="1" applyFill="1" applyAlignment="1">
      <alignment horizontal="left" vertical="top" wrapText="1"/>
    </xf>
    <xf numFmtId="0" fontId="1" fillId="26" borderId="14" xfId="0" applyFont="1" applyFill="1" applyBorder="1" applyAlignment="1">
      <alignment horizontal="left" vertical="top" wrapText="1"/>
    </xf>
    <xf numFmtId="0" fontId="1" fillId="26" borderId="14" xfId="0" applyFont="1" applyFill="1" applyBorder="1" applyAlignment="1">
      <alignment horizontal="right" vertical="top" wrapText="1"/>
    </xf>
    <xf numFmtId="0" fontId="1" fillId="26" borderId="14" xfId="0" applyFont="1" applyFill="1" applyBorder="1" applyAlignment="1">
      <alignment horizontal="center" vertical="top" wrapText="1"/>
    </xf>
    <xf numFmtId="0" fontId="5" fillId="24" borderId="14" xfId="0" applyFont="1" applyFill="1" applyBorder="1" applyAlignment="1">
      <alignment horizontal="left" vertical="top" wrapText="1"/>
    </xf>
    <xf numFmtId="0" fontId="5" fillId="24" borderId="14" xfId="0" applyFont="1" applyFill="1" applyBorder="1" applyAlignment="1">
      <alignment horizontal="center" vertical="top" wrapText="1"/>
    </xf>
    <xf numFmtId="0" fontId="5" fillId="24" borderId="14" xfId="0" applyFont="1" applyFill="1" applyBorder="1" applyAlignment="1">
      <alignment horizontal="right" vertical="top" wrapText="1"/>
    </xf>
    <xf numFmtId="4" fontId="5" fillId="24" borderId="14" xfId="0" applyNumberFormat="1" applyFont="1" applyFill="1" applyBorder="1" applyAlignment="1">
      <alignment horizontal="right" vertical="top" wrapText="1"/>
    </xf>
    <xf numFmtId="164" fontId="5" fillId="24" borderId="14" xfId="0" applyNumberFormat="1" applyFont="1" applyFill="1" applyBorder="1" applyAlignment="1">
      <alignment horizontal="right" vertical="top" wrapText="1"/>
    </xf>
    <xf numFmtId="0" fontId="11" fillId="25" borderId="14" xfId="0" applyFont="1" applyFill="1" applyBorder="1" applyAlignment="1">
      <alignment horizontal="left" vertical="top" wrapText="1"/>
    </xf>
    <xf numFmtId="0" fontId="11" fillId="25" borderId="14" xfId="0" applyFont="1" applyFill="1" applyBorder="1" applyAlignment="1">
      <alignment horizontal="center" vertical="top" wrapText="1"/>
    </xf>
    <xf numFmtId="0" fontId="11" fillId="25" borderId="14" xfId="0" applyFont="1" applyFill="1" applyBorder="1" applyAlignment="1">
      <alignment horizontal="right" vertical="top" wrapText="1"/>
    </xf>
    <xf numFmtId="4" fontId="11" fillId="25" borderId="14" xfId="0" applyNumberFormat="1" applyFont="1" applyFill="1" applyBorder="1" applyAlignment="1">
      <alignment horizontal="right" vertical="top" wrapText="1"/>
    </xf>
    <xf numFmtId="164" fontId="11" fillId="25" borderId="14" xfId="0" applyNumberFormat="1" applyFont="1" applyFill="1" applyBorder="1" applyAlignment="1">
      <alignment horizontal="right" vertical="top" wrapText="1"/>
    </xf>
    <xf numFmtId="0" fontId="16" fillId="26" borderId="0" xfId="0" applyFont="1" applyFill="1" applyAlignment="1">
      <alignment horizontal="left" vertical="top" wrapText="1"/>
    </xf>
    <xf numFmtId="0" fontId="16" fillId="26" borderId="0" xfId="0" applyFont="1" applyFill="1" applyAlignment="1">
      <alignment horizontal="right" vertical="top" wrapText="1"/>
    </xf>
    <xf numFmtId="165" fontId="10" fillId="26" borderId="0" xfId="0" applyNumberFormat="1" applyFont="1" applyFill="1" applyAlignment="1">
      <alignment horizontal="right" vertical="top" wrapText="1"/>
    </xf>
    <xf numFmtId="0" fontId="16" fillId="26" borderId="0" xfId="0" applyFont="1" applyFill="1" applyAlignment="1">
      <alignment horizontal="center" vertical="top" wrapText="1"/>
    </xf>
    <xf numFmtId="0" fontId="10" fillId="26" borderId="0" xfId="0" applyFont="1" applyFill="1" applyAlignment="1">
      <alignment horizontal="right" vertical="top" wrapText="1"/>
    </xf>
    <xf numFmtId="0" fontId="10" fillId="26" borderId="0" xfId="0" applyFont="1" applyFill="1" applyAlignment="1">
      <alignment horizontal="center" vertical="top" wrapText="1"/>
    </xf>
    <xf numFmtId="0" fontId="26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0" fillId="0" borderId="22" xfId="0" applyBorder="1"/>
    <xf numFmtId="16" fontId="27" fillId="0" borderId="0" xfId="0" applyNumberFormat="1" applyFont="1" applyAlignment="1">
      <alignment horizontal="left"/>
    </xf>
    <xf numFmtId="0" fontId="26" fillId="0" borderId="19" xfId="0" applyFont="1" applyBorder="1" applyAlignment="1">
      <alignment horizontal="left"/>
    </xf>
    <xf numFmtId="49" fontId="27" fillId="0" borderId="19" xfId="0" applyNumberFormat="1" applyFont="1" applyBorder="1" applyAlignment="1">
      <alignment horizontal="left"/>
    </xf>
    <xf numFmtId="0" fontId="0" fillId="0" borderId="19" xfId="0" applyBorder="1"/>
    <xf numFmtId="0" fontId="0" fillId="0" borderId="20" xfId="0" applyBorder="1"/>
    <xf numFmtId="0" fontId="27" fillId="27" borderId="23" xfId="0" applyFont="1" applyFill="1" applyBorder="1" applyAlignment="1">
      <alignment horizontal="center"/>
    </xf>
    <xf numFmtId="0" fontId="27" fillId="27" borderId="0" xfId="0" applyFont="1" applyFill="1" applyAlignment="1">
      <alignment horizontal="center"/>
    </xf>
    <xf numFmtId="0" fontId="27" fillId="27" borderId="22" xfId="0" applyFont="1" applyFill="1" applyBorder="1" applyAlignment="1">
      <alignment horizontal="center"/>
    </xf>
    <xf numFmtId="0" fontId="27" fillId="27" borderId="17" xfId="0" applyFont="1" applyFill="1" applyBorder="1" applyAlignment="1">
      <alignment horizontal="center"/>
    </xf>
    <xf numFmtId="0" fontId="27" fillId="27" borderId="24" xfId="0" applyFont="1" applyFill="1" applyBorder="1" applyAlignment="1">
      <alignment horizontal="center"/>
    </xf>
    <xf numFmtId="0" fontId="27" fillId="27" borderId="18" xfId="0" applyFont="1" applyFill="1" applyBorder="1" applyAlignment="1">
      <alignment horizontal="center"/>
    </xf>
    <xf numFmtId="0" fontId="27" fillId="27" borderId="19" xfId="0" applyFont="1" applyFill="1" applyBorder="1" applyAlignment="1">
      <alignment horizontal="center"/>
    </xf>
    <xf numFmtId="0" fontId="27" fillId="27" borderId="20" xfId="0" applyFont="1" applyFill="1" applyBorder="1" applyAlignment="1">
      <alignment horizontal="center"/>
    </xf>
    <xf numFmtId="0" fontId="27" fillId="0" borderId="25" xfId="0" applyFont="1" applyBorder="1" applyAlignment="1">
      <alignment horizontal="center"/>
    </xf>
    <xf numFmtId="4" fontId="26" fillId="0" borderId="29" xfId="0" applyNumberFormat="1" applyFont="1" applyBorder="1" applyAlignment="1">
      <alignment horizontal="center"/>
    </xf>
    <xf numFmtId="10" fontId="26" fillId="0" borderId="26" xfId="0" applyNumberFormat="1" applyFont="1" applyBorder="1" applyAlignment="1">
      <alignment horizontal="center"/>
    </xf>
    <xf numFmtId="166" fontId="26" fillId="0" borderId="28" xfId="0" applyNumberFormat="1" applyFont="1" applyBorder="1" applyAlignment="1">
      <alignment horizontal="center"/>
    </xf>
    <xf numFmtId="167" fontId="27" fillId="0" borderId="29" xfId="0" applyNumberFormat="1" applyFont="1" applyBorder="1" applyAlignment="1">
      <alignment horizontal="center"/>
    </xf>
    <xf numFmtId="10" fontId="26" fillId="0" borderId="30" xfId="0" applyNumberFormat="1" applyFont="1" applyBorder="1" applyAlignment="1">
      <alignment horizontal="center"/>
    </xf>
    <xf numFmtId="166" fontId="26" fillId="0" borderId="32" xfId="0" applyNumberFormat="1" applyFont="1" applyBorder="1" applyAlignment="1">
      <alignment horizontal="center"/>
    </xf>
    <xf numFmtId="0" fontId="0" fillId="0" borderId="30" xfId="0" applyBorder="1"/>
    <xf numFmtId="0" fontId="0" fillId="0" borderId="32" xfId="0" applyBorder="1"/>
    <xf numFmtId="167" fontId="27" fillId="0" borderId="29" xfId="0" applyNumberFormat="1" applyFont="1" applyBorder="1" applyAlignment="1">
      <alignment horizontal="center" vertical="center"/>
    </xf>
    <xf numFmtId="0" fontId="27" fillId="0" borderId="32" xfId="0" applyFont="1" applyBorder="1" applyAlignment="1">
      <alignment horizontal="left" wrapText="1"/>
    </xf>
    <xf numFmtId="4" fontId="26" fillId="0" borderId="29" xfId="0" applyNumberFormat="1" applyFont="1" applyBorder="1" applyAlignment="1">
      <alignment horizontal="center" vertical="center"/>
    </xf>
    <xf numFmtId="167" fontId="27" fillId="0" borderId="33" xfId="0" applyNumberFormat="1" applyFont="1" applyBorder="1" applyAlignment="1">
      <alignment horizontal="center"/>
    </xf>
    <xf numFmtId="10" fontId="26" fillId="0" borderId="31" xfId="0" applyNumberFormat="1" applyFont="1" applyBorder="1" applyAlignment="1">
      <alignment horizontal="center"/>
    </xf>
    <xf numFmtId="166" fontId="28" fillId="0" borderId="32" xfId="0" applyNumberFormat="1" applyFont="1" applyBorder="1" applyAlignment="1">
      <alignment horizontal="center"/>
    </xf>
    <xf numFmtId="167" fontId="29" fillId="0" borderId="34" xfId="0" applyNumberFormat="1" applyFont="1" applyBorder="1" applyAlignment="1">
      <alignment horizontal="center"/>
    </xf>
    <xf numFmtId="4" fontId="26" fillId="0" borderId="34" xfId="0" applyNumberFormat="1" applyFont="1" applyBorder="1" applyAlignment="1">
      <alignment horizontal="center"/>
    </xf>
    <xf numFmtId="10" fontId="26" fillId="0" borderId="35" xfId="0" applyNumberFormat="1" applyFont="1" applyBorder="1" applyAlignment="1">
      <alignment horizontal="center"/>
    </xf>
    <xf numFmtId="166" fontId="26" fillId="0" borderId="36" xfId="0" applyNumberFormat="1" applyFont="1" applyBorder="1" applyAlignment="1">
      <alignment horizontal="center"/>
    </xf>
    <xf numFmtId="10" fontId="26" fillId="0" borderId="37" xfId="0" applyNumberFormat="1" applyFont="1" applyBorder="1" applyAlignment="1">
      <alignment horizontal="center"/>
    </xf>
    <xf numFmtId="166" fontId="28" fillId="0" borderId="38" xfId="0" applyNumberFormat="1" applyFont="1" applyBorder="1" applyAlignment="1">
      <alignment horizontal="center"/>
    </xf>
    <xf numFmtId="0" fontId="0" fillId="0" borderId="39" xfId="0" applyBorder="1"/>
    <xf numFmtId="0" fontId="0" fillId="0" borderId="38" xfId="0" applyBorder="1"/>
    <xf numFmtId="0" fontId="30" fillId="27" borderId="40" xfId="0" applyFont="1" applyFill="1" applyBorder="1" applyAlignment="1">
      <alignment horizontal="center"/>
    </xf>
    <xf numFmtId="4" fontId="27" fillId="27" borderId="42" xfId="0" applyNumberFormat="1" applyFont="1" applyFill="1" applyBorder="1" applyAlignment="1">
      <alignment horizontal="center"/>
    </xf>
    <xf numFmtId="10" fontId="26" fillId="27" borderId="40" xfId="1" applyNumberFormat="1" applyFont="1" applyFill="1" applyBorder="1" applyAlignment="1">
      <alignment horizontal="center"/>
    </xf>
    <xf numFmtId="4" fontId="26" fillId="27" borderId="43" xfId="0" applyNumberFormat="1" applyFont="1" applyFill="1" applyBorder="1" applyAlignment="1">
      <alignment horizontal="center"/>
    </xf>
    <xf numFmtId="10" fontId="26" fillId="27" borderId="41" xfId="1" applyNumberFormat="1" applyFont="1" applyFill="1" applyBorder="1" applyAlignment="1">
      <alignment horizontal="center"/>
    </xf>
    <xf numFmtId="0" fontId="30" fillId="27" borderId="18" xfId="0" applyFont="1" applyFill="1" applyBorder="1" applyAlignment="1">
      <alignment horizontal="center"/>
    </xf>
    <xf numFmtId="166" fontId="27" fillId="27" borderId="24" xfId="0" applyNumberFormat="1" applyFont="1" applyFill="1" applyBorder="1" applyAlignment="1">
      <alignment horizontal="center"/>
    </xf>
    <xf numFmtId="10" fontId="26" fillId="27" borderId="19" xfId="1" applyNumberFormat="1" applyFont="1" applyFill="1" applyBorder="1" applyAlignment="1">
      <alignment horizontal="center"/>
    </xf>
    <xf numFmtId="166" fontId="26" fillId="27" borderId="20" xfId="0" applyNumberFormat="1" applyFont="1" applyFill="1" applyBorder="1" applyAlignment="1">
      <alignment horizontal="center"/>
    </xf>
    <xf numFmtId="166" fontId="26" fillId="27" borderId="38" xfId="0" applyNumberFormat="1" applyFont="1" applyFill="1" applyBorder="1" applyAlignment="1">
      <alignment horizontal="center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30" fillId="0" borderId="47" xfId="0" applyFont="1" applyBorder="1" applyAlignment="1">
      <alignment horizontal="center" vertical="center"/>
    </xf>
    <xf numFmtId="0" fontId="30" fillId="0" borderId="47" xfId="0" applyFont="1" applyBorder="1" applyAlignment="1">
      <alignment horizontal="center" wrapText="1"/>
    </xf>
    <xf numFmtId="0" fontId="30" fillId="0" borderId="47" xfId="0" applyFont="1" applyBorder="1" applyAlignment="1">
      <alignment horizontal="center"/>
    </xf>
    <xf numFmtId="3" fontId="30" fillId="0" borderId="47" xfId="0" applyNumberFormat="1" applyFont="1" applyBorder="1" applyAlignment="1">
      <alignment horizontal="center"/>
    </xf>
    <xf numFmtId="0" fontId="30" fillId="0" borderId="44" xfId="0" applyFont="1" applyBorder="1"/>
    <xf numFmtId="0" fontId="30" fillId="0" borderId="45" xfId="0" applyFont="1" applyBorder="1"/>
    <xf numFmtId="0" fontId="30" fillId="0" borderId="46" xfId="0" applyFont="1" applyBorder="1"/>
    <xf numFmtId="0" fontId="30" fillId="0" borderId="47" xfId="0" applyFont="1" applyBorder="1" applyAlignment="1">
      <alignment horizontal="left" vertical="center" wrapText="1"/>
    </xf>
    <xf numFmtId="168" fontId="30" fillId="0" borderId="47" xfId="0" applyNumberFormat="1" applyFont="1" applyBorder="1" applyAlignment="1">
      <alignment horizontal="center" vertical="center"/>
    </xf>
    <xf numFmtId="14" fontId="30" fillId="0" borderId="47" xfId="0" applyNumberFormat="1" applyFont="1" applyBorder="1" applyAlignment="1">
      <alignment horizontal="center" vertical="center"/>
    </xf>
    <xf numFmtId="0" fontId="30" fillId="0" borderId="47" xfId="0" applyFont="1" applyBorder="1" applyAlignment="1">
      <alignment wrapText="1"/>
    </xf>
    <xf numFmtId="2" fontId="29" fillId="0" borderId="47" xfId="0" applyNumberFormat="1" applyFont="1" applyBorder="1" applyAlignment="1">
      <alignment horizontal="center" vertical="center"/>
    </xf>
    <xf numFmtId="0" fontId="26" fillId="0" borderId="0" xfId="0" applyFont="1"/>
    <xf numFmtId="0" fontId="0" fillId="0" borderId="50" xfId="0" applyBorder="1" applyAlignment="1" applyProtection="1">
      <alignment vertical="center"/>
      <protection hidden="1"/>
    </xf>
    <xf numFmtId="0" fontId="0" fillId="0" borderId="51" xfId="0" applyBorder="1" applyAlignment="1" applyProtection="1">
      <alignment vertical="center"/>
      <protection hidden="1"/>
    </xf>
    <xf numFmtId="0" fontId="33" fillId="0" borderId="50" xfId="0" applyFont="1" applyBorder="1" applyAlignment="1">
      <alignment vertical="top" wrapText="1"/>
    </xf>
    <xf numFmtId="0" fontId="33" fillId="0" borderId="54" xfId="0" applyFont="1" applyBorder="1" applyAlignment="1">
      <alignment horizontal="center" vertical="top" wrapText="1"/>
    </xf>
    <xf numFmtId="0" fontId="33" fillId="0" borderId="48" xfId="0" applyFont="1" applyBorder="1" applyAlignment="1">
      <alignment horizontal="center" vertical="top" wrapText="1"/>
    </xf>
    <xf numFmtId="0" fontId="32" fillId="0" borderId="19" xfId="0" applyFont="1" applyBorder="1" applyAlignment="1" applyProtection="1">
      <alignment horizontal="center" vertical="center"/>
      <protection hidden="1"/>
    </xf>
    <xf numFmtId="0" fontId="33" fillId="0" borderId="55" xfId="0" applyFont="1" applyBorder="1" applyAlignment="1">
      <alignment horizontal="center" vertical="top" wrapText="1"/>
    </xf>
    <xf numFmtId="0" fontId="34" fillId="0" borderId="56" xfId="0" applyFont="1" applyBorder="1" applyAlignment="1">
      <alignment horizontal="center" vertical="top" wrapText="1"/>
    </xf>
    <xf numFmtId="0" fontId="34" fillId="0" borderId="48" xfId="0" applyFont="1" applyBorder="1" applyAlignment="1">
      <alignment horizontal="center" vertical="top" wrapText="1"/>
    </xf>
    <xf numFmtId="0" fontId="34" fillId="0" borderId="50" xfId="0" applyFont="1" applyBorder="1" applyAlignment="1">
      <alignment horizontal="center" vertical="top" wrapText="1"/>
    </xf>
    <xf numFmtId="0" fontId="34" fillId="0" borderId="55" xfId="0" applyFont="1" applyBorder="1" applyAlignment="1">
      <alignment vertical="top" wrapText="1"/>
    </xf>
    <xf numFmtId="10" fontId="34" fillId="0" borderId="56" xfId="0" applyNumberFormat="1" applyFont="1" applyBorder="1" applyAlignment="1">
      <alignment horizontal="center" vertical="top" wrapText="1"/>
    </xf>
    <xf numFmtId="10" fontId="34" fillId="0" borderId="48" xfId="0" applyNumberFormat="1" applyFont="1" applyBorder="1" applyAlignment="1">
      <alignment horizontal="center" vertical="top" wrapText="1"/>
    </xf>
    <xf numFmtId="10" fontId="34" fillId="0" borderId="50" xfId="0" applyNumberFormat="1" applyFont="1" applyBorder="1" applyAlignment="1">
      <alignment horizontal="center" vertical="top" wrapText="1"/>
    </xf>
    <xf numFmtId="0" fontId="27" fillId="29" borderId="47" xfId="0" applyFont="1" applyFill="1" applyBorder="1" applyAlignment="1" applyProtection="1">
      <alignment horizontal="center" vertical="center"/>
      <protection hidden="1"/>
    </xf>
    <xf numFmtId="0" fontId="32" fillId="0" borderId="0" xfId="0" applyFont="1" applyAlignment="1">
      <alignment horizontal="center"/>
    </xf>
    <xf numFmtId="0" fontId="0" fillId="0" borderId="0" xfId="0" applyAlignment="1" applyProtection="1">
      <alignment vertical="center"/>
      <protection hidden="1"/>
    </xf>
    <xf numFmtId="0" fontId="34" fillId="0" borderId="0" xfId="0" applyFont="1"/>
    <xf numFmtId="0" fontId="29" fillId="27" borderId="47" xfId="0" applyFont="1" applyFill="1" applyBorder="1" applyAlignment="1" applyProtection="1">
      <alignment horizontal="center" vertical="center"/>
      <protection hidden="1"/>
    </xf>
    <xf numFmtId="0" fontId="34" fillId="0" borderId="0" xfId="0" applyFont="1" applyAlignment="1">
      <alignment horizontal="center" vertical="top" wrapText="1"/>
    </xf>
    <xf numFmtId="10" fontId="0" fillId="0" borderId="47" xfId="2" applyNumberFormat="1" applyFont="1" applyBorder="1" applyAlignment="1" applyProtection="1">
      <alignment horizontal="center" vertical="center"/>
      <protection hidden="1"/>
    </xf>
    <xf numFmtId="0" fontId="32" fillId="0" borderId="0" xfId="0" applyFont="1"/>
    <xf numFmtId="0" fontId="33" fillId="0" borderId="57" xfId="0" applyFont="1" applyBorder="1" applyAlignment="1">
      <alignment horizontal="center" vertical="top" wrapText="1"/>
    </xf>
    <xf numFmtId="10" fontId="0" fillId="29" borderId="47" xfId="2" applyNumberFormat="1" applyFont="1" applyFill="1" applyBorder="1" applyAlignment="1" applyProtection="1">
      <alignment horizontal="center" vertical="center"/>
      <protection hidden="1"/>
    </xf>
    <xf numFmtId="10" fontId="0" fillId="0" borderId="44" xfId="2" applyNumberFormat="1" applyFont="1" applyBorder="1" applyAlignment="1" applyProtection="1">
      <alignment horizontal="center" vertical="center"/>
      <protection hidden="1"/>
    </xf>
    <xf numFmtId="10" fontId="0" fillId="0" borderId="45" xfId="2" applyNumberFormat="1" applyFont="1" applyBorder="1" applyAlignment="1" applyProtection="1">
      <alignment horizontal="center" vertical="center"/>
      <protection hidden="1"/>
    </xf>
    <xf numFmtId="10" fontId="0" fillId="0" borderId="46" xfId="2" applyNumberFormat="1" applyFont="1" applyBorder="1" applyAlignment="1" applyProtection="1">
      <alignment horizontal="center" vertical="center"/>
      <protection hidden="1"/>
    </xf>
    <xf numFmtId="0" fontId="34" fillId="0" borderId="49" xfId="0" applyFont="1" applyBorder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5" fillId="0" borderId="47" xfId="0" applyFont="1" applyBorder="1" applyAlignment="1" applyProtection="1">
      <alignment vertical="center"/>
      <protection hidden="1"/>
    </xf>
    <xf numFmtId="0" fontId="36" fillId="0" borderId="47" xfId="0" applyFont="1" applyBorder="1" applyAlignment="1" applyProtection="1">
      <alignment vertical="center"/>
      <protection hidden="1"/>
    </xf>
    <xf numFmtId="0" fontId="38" fillId="0" borderId="0" xfId="0" applyFont="1" applyProtection="1">
      <protection hidden="1"/>
    </xf>
    <xf numFmtId="0" fontId="27" fillId="0" borderId="16" xfId="0" applyFont="1" applyBorder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7" borderId="4" xfId="0" applyFont="1" applyFill="1" applyBorder="1" applyAlignment="1">
      <alignment horizontal="left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7" fillId="9" borderId="6" xfId="0" applyFont="1" applyFill="1" applyBorder="1" applyAlignment="1">
      <alignment horizontal="right" vertical="center" wrapText="1"/>
    </xf>
    <xf numFmtId="4" fontId="8" fillId="10" borderId="7" xfId="0" applyNumberFormat="1" applyFont="1" applyFill="1" applyBorder="1" applyAlignment="1">
      <alignment horizontal="right" vertical="center" wrapText="1"/>
    </xf>
    <xf numFmtId="164" fontId="9" fillId="11" borderId="8" xfId="0" applyNumberFormat="1" applyFont="1" applyFill="1" applyBorder="1" applyAlignment="1">
      <alignment horizontal="right" vertical="center" wrapText="1"/>
    </xf>
    <xf numFmtId="0" fontId="11" fillId="12" borderId="9" xfId="0" applyFont="1" applyFill="1" applyBorder="1" applyAlignment="1">
      <alignment horizontal="left" vertical="center" wrapText="1"/>
    </xf>
    <xf numFmtId="0" fontId="12" fillId="13" borderId="10" xfId="0" applyFont="1" applyFill="1" applyBorder="1" applyAlignment="1">
      <alignment horizontal="center" vertical="center" wrapText="1"/>
    </xf>
    <xf numFmtId="0" fontId="13" fillId="14" borderId="11" xfId="0" applyFont="1" applyFill="1" applyBorder="1" applyAlignment="1">
      <alignment horizontal="right" vertical="center" wrapText="1"/>
    </xf>
    <xf numFmtId="4" fontId="14" fillId="15" borderId="12" xfId="0" applyNumberFormat="1" applyFont="1" applyFill="1" applyBorder="1" applyAlignment="1">
      <alignment horizontal="right" vertical="center" wrapText="1"/>
    </xf>
    <xf numFmtId="164" fontId="15" fillId="16" borderId="13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11" fillId="12" borderId="9" xfId="0" applyFont="1" applyFill="1" applyBorder="1" applyAlignment="1">
      <alignment horizontal="center" vertical="center" wrapText="1"/>
    </xf>
    <xf numFmtId="0" fontId="19" fillId="19" borderId="0" xfId="0" applyFont="1" applyFill="1" applyAlignment="1">
      <alignment horizontal="right" vertical="top" wrapText="1"/>
    </xf>
    <xf numFmtId="0" fontId="17" fillId="17" borderId="0" xfId="0" applyFont="1" applyFill="1" applyAlignment="1">
      <alignment horizontal="left" vertical="top" wrapText="1"/>
    </xf>
    <xf numFmtId="4" fontId="20" fillId="20" borderId="0" xfId="0" applyNumberFormat="1" applyFont="1" applyFill="1" applyAlignment="1">
      <alignment horizontal="right" vertical="top" wrapText="1"/>
    </xf>
    <xf numFmtId="0" fontId="23" fillId="23" borderId="0" xfId="0" applyFont="1" applyFill="1" applyAlignment="1">
      <alignment horizontal="center" vertical="top" wrapText="1"/>
    </xf>
    <xf numFmtId="0" fontId="0" fillId="0" borderId="0" xfId="0"/>
    <xf numFmtId="0" fontId="1" fillId="3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vertical="top" wrapText="1"/>
    </xf>
    <xf numFmtId="0" fontId="0" fillId="0" borderId="54" xfId="0" applyBorder="1" applyAlignment="1" applyProtection="1">
      <alignment horizontal="center" vertical="center"/>
      <protection hidden="1"/>
    </xf>
    <xf numFmtId="0" fontId="0" fillId="0" borderId="48" xfId="0" applyBorder="1" applyAlignment="1" applyProtection="1">
      <alignment horizontal="center" vertical="center"/>
      <protection hidden="1"/>
    </xf>
    <xf numFmtId="0" fontId="0" fillId="0" borderId="56" xfId="0" applyBorder="1" applyAlignment="1" applyProtection="1">
      <alignment horizontal="center" vertical="center"/>
      <protection hidden="1"/>
    </xf>
    <xf numFmtId="0" fontId="27" fillId="0" borderId="16" xfId="0" applyFont="1" applyBorder="1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34" fillId="0" borderId="0" xfId="0" applyFont="1" applyAlignment="1">
      <alignment horizontal="center" vertical="top" wrapText="1"/>
    </xf>
    <xf numFmtId="0" fontId="27" fillId="0" borderId="44" xfId="0" applyFont="1" applyBorder="1" applyAlignment="1" applyProtection="1">
      <alignment horizontal="center" vertical="center" wrapText="1"/>
      <protection hidden="1"/>
    </xf>
    <xf numFmtId="0" fontId="27" fillId="0" borderId="45" xfId="0" applyFont="1" applyBorder="1" applyAlignment="1" applyProtection="1">
      <alignment horizontal="center" vertical="center" wrapText="1"/>
      <protection hidden="1"/>
    </xf>
    <xf numFmtId="0" fontId="27" fillId="0" borderId="46" xfId="0" applyFont="1" applyBorder="1" applyAlignment="1" applyProtection="1">
      <alignment horizontal="center" vertical="center" wrapText="1"/>
      <protection hidden="1"/>
    </xf>
    <xf numFmtId="10" fontId="0" fillId="0" borderId="47" xfId="2" applyNumberFormat="1" applyFont="1" applyBorder="1" applyAlignment="1" applyProtection="1">
      <alignment horizontal="center" vertical="center"/>
      <protection hidden="1"/>
    </xf>
    <xf numFmtId="10" fontId="37" fillId="0" borderId="47" xfId="2" applyNumberFormat="1" applyFont="1" applyBorder="1" applyAlignment="1" applyProtection="1">
      <alignment horizontal="center" vertical="center"/>
      <protection hidden="1"/>
    </xf>
    <xf numFmtId="0" fontId="27" fillId="0" borderId="47" xfId="0" applyFont="1" applyBorder="1" applyAlignment="1" applyProtection="1">
      <alignment horizontal="center" vertical="center"/>
      <protection hidden="1"/>
    </xf>
    <xf numFmtId="0" fontId="26" fillId="0" borderId="47" xfId="0" applyFont="1" applyBorder="1" applyAlignment="1" applyProtection="1">
      <alignment horizontal="left" vertical="center"/>
      <protection hidden="1"/>
    </xf>
    <xf numFmtId="0" fontId="27" fillId="27" borderId="47" xfId="0" applyFont="1" applyFill="1" applyBorder="1" applyAlignment="1" applyProtection="1">
      <alignment horizontal="center" vertical="center"/>
      <protection hidden="1"/>
    </xf>
    <xf numFmtId="0" fontId="34" fillId="0" borderId="50" xfId="0" applyFont="1" applyBorder="1" applyAlignment="1">
      <alignment horizontal="center" vertical="top" wrapText="1"/>
    </xf>
    <xf numFmtId="0" fontId="30" fillId="0" borderId="47" xfId="0" applyFont="1" applyBorder="1" applyAlignment="1" applyProtection="1">
      <alignment horizontal="left" vertical="center"/>
      <protection hidden="1"/>
    </xf>
    <xf numFmtId="0" fontId="27" fillId="27" borderId="15" xfId="0" applyFont="1" applyFill="1" applyBorder="1" applyAlignment="1" applyProtection="1">
      <alignment horizontal="center" vertical="center"/>
      <protection hidden="1"/>
    </xf>
    <xf numFmtId="0" fontId="27" fillId="27" borderId="16" xfId="0" applyFont="1" applyFill="1" applyBorder="1" applyAlignment="1" applyProtection="1">
      <alignment horizontal="center" vertical="center"/>
      <protection hidden="1"/>
    </xf>
    <xf numFmtId="0" fontId="27" fillId="27" borderId="17" xfId="0" applyFont="1" applyFill="1" applyBorder="1" applyAlignment="1" applyProtection="1">
      <alignment horizontal="center" vertical="center"/>
      <protection hidden="1"/>
    </xf>
    <xf numFmtId="0" fontId="27" fillId="27" borderId="18" xfId="0" applyFont="1" applyFill="1" applyBorder="1" applyAlignment="1" applyProtection="1">
      <alignment horizontal="center" vertical="center"/>
      <protection hidden="1"/>
    </xf>
    <xf numFmtId="0" fontId="27" fillId="27" borderId="19" xfId="0" applyFont="1" applyFill="1" applyBorder="1" applyAlignment="1" applyProtection="1">
      <alignment horizontal="center" vertical="center"/>
      <protection hidden="1"/>
    </xf>
    <xf numFmtId="0" fontId="27" fillId="27" borderId="20" xfId="0" applyFont="1" applyFill="1" applyBorder="1" applyAlignment="1" applyProtection="1">
      <alignment horizontal="center" vertical="center"/>
      <protection hidden="1"/>
    </xf>
    <xf numFmtId="0" fontId="32" fillId="0" borderId="16" xfId="0" applyFont="1" applyBorder="1" applyAlignment="1" applyProtection="1">
      <alignment horizontal="center" vertical="center"/>
      <protection hidden="1"/>
    </xf>
    <xf numFmtId="0" fontId="33" fillId="0" borderId="52" xfId="0" applyFont="1" applyBorder="1" applyAlignment="1">
      <alignment horizontal="center" vertical="top" wrapText="1"/>
    </xf>
    <xf numFmtId="0" fontId="33" fillId="0" borderId="53" xfId="0" applyFont="1" applyBorder="1" applyAlignment="1">
      <alignment horizontal="center" vertical="top" wrapText="1"/>
    </xf>
    <xf numFmtId="0" fontId="27" fillId="27" borderId="40" xfId="0" applyFont="1" applyFill="1" applyBorder="1" applyAlignment="1" applyProtection="1">
      <alignment horizontal="center" vertical="center"/>
      <protection hidden="1"/>
    </xf>
    <xf numFmtId="0" fontId="27" fillId="27" borderId="41" xfId="0" applyFont="1" applyFill="1" applyBorder="1" applyAlignment="1" applyProtection="1">
      <alignment horizontal="center" vertical="center"/>
      <protection hidden="1"/>
    </xf>
    <xf numFmtId="0" fontId="27" fillId="27" borderId="43" xfId="0" applyFont="1" applyFill="1" applyBorder="1" applyAlignment="1" applyProtection="1">
      <alignment horizontal="center" vertical="center"/>
      <protection hidden="1"/>
    </xf>
    <xf numFmtId="0" fontId="27" fillId="27" borderId="39" xfId="0" applyFont="1" applyFill="1" applyBorder="1" applyAlignment="1" applyProtection="1">
      <alignment horizontal="center" vertical="center"/>
      <protection hidden="1"/>
    </xf>
    <xf numFmtId="0" fontId="27" fillId="27" borderId="37" xfId="0" applyFont="1" applyFill="1" applyBorder="1" applyAlignment="1" applyProtection="1">
      <alignment horizontal="center" vertical="center"/>
      <protection hidden="1"/>
    </xf>
    <xf numFmtId="0" fontId="27" fillId="27" borderId="38" xfId="0" applyFont="1" applyFill="1" applyBorder="1" applyAlignment="1" applyProtection="1">
      <alignment horizontal="center" vertical="center"/>
      <protection hidden="1"/>
    </xf>
    <xf numFmtId="0" fontId="10" fillId="26" borderId="0" xfId="0" applyFont="1" applyFill="1" applyAlignment="1">
      <alignment horizontal="right" vertical="top" wrapText="1"/>
    </xf>
    <xf numFmtId="0" fontId="10" fillId="26" borderId="0" xfId="0" applyFont="1" applyFill="1" applyAlignment="1">
      <alignment horizontal="left" vertical="top" wrapText="1"/>
    </xf>
    <xf numFmtId="4" fontId="10" fillId="26" borderId="0" xfId="0" applyNumberFormat="1" applyFont="1" applyFill="1" applyAlignment="1">
      <alignment horizontal="right" vertical="top" wrapText="1"/>
    </xf>
    <xf numFmtId="0" fontId="16" fillId="26" borderId="0" xfId="0" applyFont="1" applyFill="1" applyAlignment="1">
      <alignment horizontal="center" vertical="top" wrapText="1"/>
    </xf>
    <xf numFmtId="0" fontId="16" fillId="26" borderId="0" xfId="0" applyFont="1" applyFill="1" applyAlignment="1">
      <alignment horizontal="left" vertical="top" wrapText="1"/>
    </xf>
    <xf numFmtId="0" fontId="1" fillId="26" borderId="0" xfId="0" applyFont="1" applyFill="1" applyAlignment="1">
      <alignment horizontal="center" wrapText="1"/>
    </xf>
    <xf numFmtId="0" fontId="1" fillId="26" borderId="0" xfId="0" applyFont="1" applyFill="1" applyAlignment="1">
      <alignment horizontal="left" vertical="top" wrapText="1"/>
    </xf>
    <xf numFmtId="0" fontId="31" fillId="27" borderId="41" xfId="0" applyFont="1" applyFill="1" applyBorder="1" applyAlignment="1">
      <alignment horizontal="right"/>
    </xf>
    <xf numFmtId="0" fontId="31" fillId="27" borderId="19" xfId="0" applyFont="1" applyFill="1" applyBorder="1" applyAlignment="1">
      <alignment horizontal="right"/>
    </xf>
    <xf numFmtId="0" fontId="27" fillId="0" borderId="26" xfId="0" applyFont="1" applyBorder="1" applyAlignment="1">
      <alignment horizontal="left" wrapText="1"/>
    </xf>
    <xf numFmtId="0" fontId="27" fillId="0" borderId="27" xfId="0" applyFont="1" applyBorder="1" applyAlignment="1">
      <alignment horizontal="left" wrapText="1"/>
    </xf>
    <xf numFmtId="0" fontId="27" fillId="0" borderId="28" xfId="0" applyFont="1" applyBorder="1" applyAlignment="1">
      <alignment horizontal="left" wrapText="1"/>
    </xf>
    <xf numFmtId="0" fontId="27" fillId="0" borderId="30" xfId="0" applyFont="1" applyBorder="1" applyAlignment="1">
      <alignment horizontal="left" wrapText="1"/>
    </xf>
    <xf numFmtId="0" fontId="27" fillId="0" borderId="31" xfId="0" applyFont="1" applyBorder="1" applyAlignment="1">
      <alignment horizontal="left" wrapText="1"/>
    </xf>
    <xf numFmtId="0" fontId="27" fillId="0" borderId="26" xfId="0" applyFont="1" applyBorder="1" applyAlignment="1">
      <alignment horizontal="left"/>
    </xf>
    <xf numFmtId="0" fontId="27" fillId="0" borderId="27" xfId="0" applyFont="1" applyBorder="1" applyAlignment="1">
      <alignment horizontal="left"/>
    </xf>
    <xf numFmtId="0" fontId="27" fillId="0" borderId="28" xfId="0" applyFont="1" applyBorder="1" applyAlignment="1">
      <alignment horizontal="left"/>
    </xf>
    <xf numFmtId="0" fontId="27" fillId="27" borderId="15" xfId="0" applyFont="1" applyFill="1" applyBorder="1" applyAlignment="1">
      <alignment horizontal="center" vertical="center"/>
    </xf>
    <xf numFmtId="0" fontId="27" fillId="27" borderId="18" xfId="0" applyFont="1" applyFill="1" applyBorder="1" applyAlignment="1">
      <alignment horizontal="center" vertical="center"/>
    </xf>
    <xf numFmtId="0" fontId="26" fillId="0" borderId="18" xfId="0" applyFont="1" applyBorder="1" applyAlignment="1">
      <alignment horizontal="left"/>
    </xf>
    <xf numFmtId="0" fontId="26" fillId="0" borderId="19" xfId="0" applyFont="1" applyBorder="1" applyAlignment="1">
      <alignment horizontal="left"/>
    </xf>
    <xf numFmtId="0" fontId="27" fillId="27" borderId="21" xfId="0" applyFont="1" applyFill="1" applyBorder="1" applyAlignment="1">
      <alignment horizontal="center"/>
    </xf>
    <xf numFmtId="0" fontId="27" fillId="27" borderId="0" xfId="0" applyFont="1" applyFill="1" applyAlignment="1">
      <alignment horizontal="center"/>
    </xf>
    <xf numFmtId="0" fontId="27" fillId="27" borderId="22" xfId="0" applyFont="1" applyFill="1" applyBorder="1" applyAlignment="1">
      <alignment horizontal="center"/>
    </xf>
    <xf numFmtId="0" fontId="27" fillId="27" borderId="21" xfId="0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/>
    </xf>
    <xf numFmtId="0" fontId="25" fillId="0" borderId="16" xfId="0" applyFont="1" applyBorder="1" applyAlignment="1">
      <alignment horizontal="center"/>
    </xf>
    <xf numFmtId="0" fontId="25" fillId="0" borderId="17" xfId="0" applyFont="1" applyBorder="1" applyAlignment="1">
      <alignment horizontal="center"/>
    </xf>
    <xf numFmtId="0" fontId="25" fillId="0" borderId="18" xfId="0" applyFont="1" applyBorder="1" applyAlignment="1">
      <alignment horizontal="center"/>
    </xf>
    <xf numFmtId="0" fontId="25" fillId="0" borderId="19" xfId="0" applyFont="1" applyBorder="1" applyAlignment="1">
      <alignment horizontal="center"/>
    </xf>
    <xf numFmtId="0" fontId="25" fillId="0" borderId="20" xfId="0" applyFont="1" applyBorder="1" applyAlignment="1">
      <alignment horizontal="center"/>
    </xf>
    <xf numFmtId="0" fontId="26" fillId="0" borderId="21" xfId="0" applyFont="1" applyBorder="1" applyAlignment="1">
      <alignment horizontal="left"/>
    </xf>
    <xf numFmtId="0" fontId="26" fillId="0" borderId="0" xfId="0" applyFont="1" applyAlignment="1">
      <alignment horizontal="left"/>
    </xf>
    <xf numFmtId="0" fontId="26" fillId="0" borderId="49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30" fillId="0" borderId="47" xfId="0" applyFont="1" applyBorder="1" applyAlignment="1">
      <alignment horizontal="left"/>
    </xf>
    <xf numFmtId="0" fontId="30" fillId="28" borderId="44" xfId="0" applyFont="1" applyFill="1" applyBorder="1" applyAlignment="1">
      <alignment horizontal="left" wrapText="1"/>
    </xf>
    <xf numFmtId="0" fontId="30" fillId="28" borderId="45" xfId="0" applyFont="1" applyFill="1" applyBorder="1" applyAlignment="1">
      <alignment horizontal="left" wrapText="1"/>
    </xf>
    <xf numFmtId="0" fontId="30" fillId="28" borderId="46" xfId="0" applyFont="1" applyFill="1" applyBorder="1" applyAlignment="1">
      <alignment horizontal="left" wrapText="1"/>
    </xf>
    <xf numFmtId="0" fontId="30" fillId="0" borderId="44" xfId="0" applyFont="1" applyBorder="1" applyAlignment="1">
      <alignment horizontal="center" vertical="center"/>
    </xf>
    <xf numFmtId="0" fontId="30" fillId="0" borderId="45" xfId="0" applyFont="1" applyBorder="1" applyAlignment="1">
      <alignment horizontal="center" vertical="center"/>
    </xf>
    <xf numFmtId="0" fontId="30" fillId="0" borderId="46" xfId="0" applyFont="1" applyBorder="1" applyAlignment="1">
      <alignment horizontal="center" vertical="center"/>
    </xf>
    <xf numFmtId="0" fontId="0" fillId="0" borderId="48" xfId="0" applyBorder="1" applyAlignment="1">
      <alignment horizontal="center"/>
    </xf>
  </cellXfs>
  <cellStyles count="3">
    <cellStyle name="Normal" xfId="0" builtinId="0"/>
    <cellStyle name="Porcentagem" xfId="2" builtinId="5"/>
    <cellStyle name="Vírgula" xfId="1" builtinId="3"/>
  </cellStyles>
  <dxfs count="26">
    <dxf>
      <fill>
        <patternFill>
          <bgColor indexed="42"/>
        </patternFill>
      </fill>
    </dxf>
    <dxf>
      <fill>
        <patternFill>
          <bgColor indexed="42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ont>
        <strike/>
        <condense val="0"/>
        <extend val="0"/>
      </font>
      <fill>
        <patternFill>
          <bgColor indexed="10"/>
        </patternFill>
      </fill>
    </dxf>
    <dxf>
      <fill>
        <patternFill>
          <bgColor indexed="42"/>
        </patternFill>
      </fill>
    </dxf>
    <dxf>
      <fill>
        <patternFill>
          <bgColor indexed="10"/>
        </patternFill>
      </fill>
    </dxf>
    <dxf>
      <fill>
        <patternFill>
          <bgColor indexed="42"/>
        </patternFill>
      </fill>
    </dxf>
    <dxf>
      <font>
        <condense val="0"/>
        <extend val="0"/>
        <color indexed="22"/>
      </font>
    </dxf>
    <dxf>
      <font>
        <condense val="0"/>
        <extend val="0"/>
        <color indexed="22"/>
      </font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ill>
        <patternFill>
          <bgColor indexed="42"/>
        </patternFill>
      </fill>
    </dxf>
    <dxf>
      <font>
        <b/>
        <i val="0"/>
        <condense val="0"/>
        <extend val="0"/>
        <color indexed="57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142875</xdr:rowOff>
    </xdr:from>
    <xdr:to>
      <xdr:col>2</xdr:col>
      <xdr:colOff>428625</xdr:colOff>
      <xdr:row>1</xdr:row>
      <xdr:rowOff>1008678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1030CDD-7245-4070-A751-E1B31BF8CC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42875"/>
          <a:ext cx="1514475" cy="1056303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104775</xdr:rowOff>
    </xdr:from>
    <xdr:to>
      <xdr:col>2</xdr:col>
      <xdr:colOff>809625</xdr:colOff>
      <xdr:row>1</xdr:row>
      <xdr:rowOff>970578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438622-B03A-447B-9309-25347868E8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104775"/>
          <a:ext cx="2095500" cy="1056303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113</xdr:row>
      <xdr:rowOff>171450</xdr:rowOff>
    </xdr:from>
    <xdr:to>
      <xdr:col>10</xdr:col>
      <xdr:colOff>838200</xdr:colOff>
      <xdr:row>114</xdr:row>
      <xdr:rowOff>0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id="{F34FA898-3D5E-40A1-84EB-09A42E611C62}"/>
            </a:ext>
          </a:extLst>
        </xdr:cNvPr>
        <xdr:cNvSpPr txBox="1">
          <a:spLocks noChangeArrowheads="1"/>
        </xdr:cNvSpPr>
      </xdr:nvSpPr>
      <xdr:spPr bwMode="auto">
        <a:xfrm>
          <a:off x="47625" y="21097875"/>
          <a:ext cx="725805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304800</xdr:colOff>
      <xdr:row>0</xdr:row>
      <xdr:rowOff>57150</xdr:rowOff>
    </xdr:from>
    <xdr:to>
      <xdr:col>3</xdr:col>
      <xdr:colOff>104775</xdr:colOff>
      <xdr:row>0</xdr:row>
      <xdr:rowOff>742950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F4B32B87-2A22-4A5B-812D-DC2A0A2EED46}"/>
            </a:ext>
          </a:extLst>
        </xdr:cNvPr>
        <xdr:cNvSpPr txBox="1">
          <a:spLocks noChangeArrowheads="1"/>
        </xdr:cNvSpPr>
      </xdr:nvSpPr>
      <xdr:spPr bwMode="auto">
        <a:xfrm>
          <a:off x="838200" y="57150"/>
          <a:ext cx="1171575" cy="104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265458</xdr:colOff>
      <xdr:row>0</xdr:row>
      <xdr:rowOff>112645</xdr:rowOff>
    </xdr:from>
    <xdr:to>
      <xdr:col>2</xdr:col>
      <xdr:colOff>146320</xdr:colOff>
      <xdr:row>1</xdr:row>
      <xdr:rowOff>505241</xdr:rowOff>
    </xdr:to>
    <xdr:pic>
      <xdr:nvPicPr>
        <xdr:cNvPr id="4" name="Picture 1">
          <a:extLst>
            <a:ext uri="{FF2B5EF4-FFF2-40B4-BE49-F238E27FC236}">
              <a16:creationId xmlns:a16="http://schemas.microsoft.com/office/drawing/2014/main" id="{1F12D927-D024-487D-8B7C-87B84D2726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458" y="112645"/>
          <a:ext cx="1100062" cy="554521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66675</xdr:rowOff>
    </xdr:from>
    <xdr:to>
      <xdr:col>1</xdr:col>
      <xdr:colOff>352425</xdr:colOff>
      <xdr:row>0</xdr:row>
      <xdr:rowOff>466725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53F2211-459C-448B-824E-F603925EB1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66675"/>
          <a:ext cx="885825" cy="40005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1"/>
  <sheetViews>
    <sheetView showWhiteSpace="0" workbookViewId="0">
      <selection activeCell="D56" sqref="D56"/>
    </sheetView>
  </sheetViews>
  <sheetFormatPr defaultRowHeight="14.25" x14ac:dyDescent="0.2"/>
  <cols>
    <col min="1" max="1" width="8.375" customWidth="1"/>
    <col min="2" max="2" width="10" customWidth="1"/>
    <col min="3" max="3" width="9.875" customWidth="1"/>
    <col min="4" max="4" width="60" bestFit="1" customWidth="1"/>
    <col min="5" max="5" width="8" bestFit="1" customWidth="1"/>
    <col min="6" max="6" width="8.25" customWidth="1"/>
    <col min="7" max="7" width="10.625" customWidth="1"/>
    <col min="8" max="11" width="13" bestFit="1" customWidth="1"/>
  </cols>
  <sheetData>
    <row r="1" spans="1:10" ht="15" x14ac:dyDescent="0.2">
      <c r="A1" s="1"/>
      <c r="B1" s="1"/>
      <c r="C1" s="1"/>
      <c r="D1" s="1" t="s">
        <v>0</v>
      </c>
      <c r="E1" s="152" t="s">
        <v>1</v>
      </c>
      <c r="F1" s="152"/>
      <c r="G1" s="152" t="s">
        <v>2</v>
      </c>
      <c r="H1" s="152"/>
      <c r="I1" s="152" t="s">
        <v>3</v>
      </c>
      <c r="J1" s="152">
        <f>I7</f>
        <v>107954.3</v>
      </c>
    </row>
    <row r="2" spans="1:10" ht="80.099999999999994" customHeight="1" x14ac:dyDescent="0.2">
      <c r="A2" s="2"/>
      <c r="B2" s="2"/>
      <c r="C2" s="2"/>
      <c r="D2" s="9" t="s">
        <v>144</v>
      </c>
      <c r="E2" s="147" t="s">
        <v>4</v>
      </c>
      <c r="F2" s="147"/>
      <c r="G2" s="147" t="s">
        <v>5</v>
      </c>
      <c r="H2" s="147"/>
      <c r="I2" s="147" t="s">
        <v>6</v>
      </c>
      <c r="J2" s="147"/>
    </row>
    <row r="3" spans="1:10" ht="15" x14ac:dyDescent="0.25">
      <c r="A3" s="151" t="s">
        <v>145</v>
      </c>
      <c r="B3" s="150"/>
      <c r="C3" s="150"/>
      <c r="D3" s="150"/>
      <c r="E3" s="150"/>
      <c r="F3" s="150"/>
      <c r="G3" s="150"/>
      <c r="H3" s="150"/>
      <c r="I3" s="150"/>
      <c r="J3" s="150"/>
    </row>
    <row r="4" spans="1:10" ht="30" customHeight="1" x14ac:dyDescent="0.2">
      <c r="A4" s="2"/>
      <c r="B4" s="2"/>
      <c r="C4" s="2"/>
      <c r="D4" s="2"/>
      <c r="E4" s="2"/>
      <c r="F4" s="2"/>
      <c r="G4" s="2"/>
      <c r="H4" s="2" t="s">
        <v>7</v>
      </c>
      <c r="I4" s="2"/>
      <c r="J4" s="5">
        <v>107954.3</v>
      </c>
    </row>
    <row r="5" spans="1:10" ht="20.100000000000001" customHeight="1" x14ac:dyDescent="0.2">
      <c r="A5" s="2"/>
      <c r="B5" s="2"/>
      <c r="C5" s="2"/>
      <c r="D5" s="2"/>
      <c r="E5" s="2"/>
      <c r="F5" s="2"/>
      <c r="G5" s="2"/>
      <c r="H5" s="2" t="s">
        <v>8</v>
      </c>
      <c r="I5" s="2"/>
      <c r="J5" s="6">
        <v>0.26240000000000002</v>
      </c>
    </row>
    <row r="6" spans="1:10" ht="30" customHeight="1" x14ac:dyDescent="0.2">
      <c r="A6" s="141" t="s">
        <v>9</v>
      </c>
      <c r="B6" s="142" t="s">
        <v>10</v>
      </c>
      <c r="C6" s="141" t="s">
        <v>11</v>
      </c>
      <c r="D6" s="141" t="s">
        <v>12</v>
      </c>
      <c r="E6" s="143" t="s">
        <v>13</v>
      </c>
      <c r="F6" s="142" t="s">
        <v>14</v>
      </c>
      <c r="G6" s="142" t="s">
        <v>15</v>
      </c>
      <c r="H6" s="142" t="s">
        <v>16</v>
      </c>
      <c r="I6" s="142" t="s">
        <v>17</v>
      </c>
      <c r="J6" s="142" t="s">
        <v>18</v>
      </c>
    </row>
    <row r="7" spans="1:10" ht="24" customHeight="1" x14ac:dyDescent="0.2">
      <c r="A7" s="144" t="s">
        <v>19</v>
      </c>
      <c r="B7" s="144" t="s">
        <v>20</v>
      </c>
      <c r="C7" s="144"/>
      <c r="D7" s="131" t="s">
        <v>21</v>
      </c>
      <c r="E7" s="132"/>
      <c r="F7" s="133">
        <v>1</v>
      </c>
      <c r="G7" s="133" t="s">
        <v>22</v>
      </c>
      <c r="H7" s="134">
        <f>I8 + I17 + I22 + I25 + I28 + I30 + I40 + I43</f>
        <v>107954.3</v>
      </c>
      <c r="I7" s="134">
        <f t="shared" ref="I7:I45" si="0">ROUND(F7 * H7,2)</f>
        <v>107954.3</v>
      </c>
      <c r="J7" s="135">
        <f>I7 / J4</f>
        <v>1</v>
      </c>
    </row>
    <row r="8" spans="1:10" ht="24" customHeight="1" x14ac:dyDescent="0.2">
      <c r="A8" s="144" t="s">
        <v>23</v>
      </c>
      <c r="B8" s="144" t="s">
        <v>20</v>
      </c>
      <c r="C8" s="144"/>
      <c r="D8" s="131" t="s">
        <v>24</v>
      </c>
      <c r="E8" s="132"/>
      <c r="F8" s="133">
        <v>1</v>
      </c>
      <c r="G8" s="133" t="s">
        <v>22</v>
      </c>
      <c r="H8" s="134">
        <f>I9 + I10 + I11 + I12 + I13 + I14 + I15 + I16</f>
        <v>8598.7800000000025</v>
      </c>
      <c r="I8" s="134">
        <f t="shared" si="0"/>
        <v>8598.7800000000007</v>
      </c>
      <c r="J8" s="135">
        <f>I8 / J4</f>
        <v>7.9652037945686274E-2</v>
      </c>
    </row>
    <row r="9" spans="1:10" ht="39" customHeight="1" x14ac:dyDescent="0.2">
      <c r="A9" s="145" t="s">
        <v>25</v>
      </c>
      <c r="B9" s="145" t="s">
        <v>26</v>
      </c>
      <c r="C9" s="145" t="s">
        <v>27</v>
      </c>
      <c r="D9" s="136" t="s">
        <v>28</v>
      </c>
      <c r="E9" s="137" t="s">
        <v>29</v>
      </c>
      <c r="F9" s="138">
        <v>6.48</v>
      </c>
      <c r="G9" s="139">
        <v>375.1</v>
      </c>
      <c r="H9" s="139">
        <f>ROUND(ROUND(G9 * J5, 2) + G9, 2)</f>
        <v>473.53</v>
      </c>
      <c r="I9" s="139">
        <f t="shared" si="0"/>
        <v>3068.47</v>
      </c>
      <c r="J9" s="140">
        <f>I9 / J4</f>
        <v>2.8423786731978252E-2</v>
      </c>
    </row>
    <row r="10" spans="1:10" ht="26.1" customHeight="1" x14ac:dyDescent="0.2">
      <c r="A10" s="145" t="s">
        <v>30</v>
      </c>
      <c r="B10" s="145" t="s">
        <v>31</v>
      </c>
      <c r="C10" s="145" t="s">
        <v>27</v>
      </c>
      <c r="D10" s="136" t="s">
        <v>32</v>
      </c>
      <c r="E10" s="137" t="s">
        <v>29</v>
      </c>
      <c r="F10" s="138">
        <v>27.1005</v>
      </c>
      <c r="G10" s="139">
        <v>8.56</v>
      </c>
      <c r="H10" s="139">
        <f>ROUND(ROUND(G10 * J5, 2) + G10, 2)</f>
        <v>10.81</v>
      </c>
      <c r="I10" s="139">
        <f t="shared" si="0"/>
        <v>292.95999999999998</v>
      </c>
      <c r="J10" s="140">
        <f>I10 / J4</f>
        <v>2.7137409070319566E-3</v>
      </c>
    </row>
    <row r="11" spans="1:10" ht="39" customHeight="1" x14ac:dyDescent="0.2">
      <c r="A11" s="145" t="s">
        <v>33</v>
      </c>
      <c r="B11" s="145" t="s">
        <v>34</v>
      </c>
      <c r="C11" s="145" t="s">
        <v>27</v>
      </c>
      <c r="D11" s="136" t="s">
        <v>35</v>
      </c>
      <c r="E11" s="137" t="s">
        <v>29</v>
      </c>
      <c r="F11" s="138">
        <v>27.1005</v>
      </c>
      <c r="G11" s="139">
        <v>3.97</v>
      </c>
      <c r="H11" s="139">
        <f>ROUND(ROUND(G11 * J5, 2) + G11, 2)</f>
        <v>5.01</v>
      </c>
      <c r="I11" s="139">
        <f t="shared" si="0"/>
        <v>135.77000000000001</v>
      </c>
      <c r="J11" s="140">
        <f>I11 / J4</f>
        <v>1.2576618068942135E-3</v>
      </c>
    </row>
    <row r="12" spans="1:10" ht="24" customHeight="1" x14ac:dyDescent="0.2">
      <c r="A12" s="145" t="s">
        <v>36</v>
      </c>
      <c r="B12" s="145" t="s">
        <v>37</v>
      </c>
      <c r="C12" s="145" t="s">
        <v>38</v>
      </c>
      <c r="D12" s="136" t="s">
        <v>39</v>
      </c>
      <c r="E12" s="137" t="s">
        <v>29</v>
      </c>
      <c r="F12" s="138">
        <v>1119.2840000000001</v>
      </c>
      <c r="G12" s="139">
        <v>3.51</v>
      </c>
      <c r="H12" s="139">
        <f>ROUND(ROUND(G12 * J5, 2) + G12, 2)</f>
        <v>4.43</v>
      </c>
      <c r="I12" s="139">
        <f t="shared" si="0"/>
        <v>4958.43</v>
      </c>
      <c r="J12" s="140">
        <f>I12 / J4</f>
        <v>4.5930824432190293E-2</v>
      </c>
    </row>
    <row r="13" spans="1:10" ht="39" customHeight="1" x14ac:dyDescent="0.2">
      <c r="A13" s="145" t="s">
        <v>40</v>
      </c>
      <c r="B13" s="145" t="s">
        <v>41</v>
      </c>
      <c r="C13" s="145" t="s">
        <v>27</v>
      </c>
      <c r="D13" s="136" t="s">
        <v>42</v>
      </c>
      <c r="E13" s="137" t="s">
        <v>43</v>
      </c>
      <c r="F13" s="138">
        <v>9.85</v>
      </c>
      <c r="G13" s="139">
        <v>1.01</v>
      </c>
      <c r="H13" s="139">
        <f>ROUND(ROUND(G13 * J5, 2) + G13, 2)</f>
        <v>1.28</v>
      </c>
      <c r="I13" s="139">
        <f t="shared" si="0"/>
        <v>12.61</v>
      </c>
      <c r="J13" s="140">
        <f>I13 / J4</f>
        <v>1.1680868663869803E-4</v>
      </c>
    </row>
    <row r="14" spans="1:10" ht="51.95" customHeight="1" x14ac:dyDescent="0.2">
      <c r="A14" s="145" t="s">
        <v>44</v>
      </c>
      <c r="B14" s="145" t="s">
        <v>45</v>
      </c>
      <c r="C14" s="145" t="s">
        <v>27</v>
      </c>
      <c r="D14" s="136" t="s">
        <v>46</v>
      </c>
      <c r="E14" s="137" t="s">
        <v>47</v>
      </c>
      <c r="F14" s="138">
        <v>1.9765999999999999</v>
      </c>
      <c r="G14" s="139">
        <v>8.58</v>
      </c>
      <c r="H14" s="139">
        <f>ROUND(ROUND(G14 * J5, 2) + G14, 2)</f>
        <v>10.83</v>
      </c>
      <c r="I14" s="139">
        <f t="shared" si="0"/>
        <v>21.41</v>
      </c>
      <c r="J14" s="140">
        <f>I14 / J4</f>
        <v>1.9832466145396709E-4</v>
      </c>
    </row>
    <row r="15" spans="1:10" ht="26.1" customHeight="1" x14ac:dyDescent="0.2">
      <c r="A15" s="145" t="s">
        <v>48</v>
      </c>
      <c r="B15" s="145" t="s">
        <v>49</v>
      </c>
      <c r="C15" s="145" t="s">
        <v>27</v>
      </c>
      <c r="D15" s="136" t="s">
        <v>50</v>
      </c>
      <c r="E15" s="137" t="s">
        <v>51</v>
      </c>
      <c r="F15" s="138">
        <v>16</v>
      </c>
      <c r="G15" s="139">
        <v>1.77</v>
      </c>
      <c r="H15" s="139">
        <f>ROUND(ROUND(G15 * J5, 2) + G15, 2)</f>
        <v>2.23</v>
      </c>
      <c r="I15" s="139">
        <f t="shared" si="0"/>
        <v>35.68</v>
      </c>
      <c r="J15" s="140">
        <f>I15 / J4</f>
        <v>3.3051022516009088E-4</v>
      </c>
    </row>
    <row r="16" spans="1:10" ht="26.1" customHeight="1" x14ac:dyDescent="0.2">
      <c r="A16" s="145" t="s">
        <v>52</v>
      </c>
      <c r="B16" s="145" t="s">
        <v>53</v>
      </c>
      <c r="C16" s="145" t="s">
        <v>27</v>
      </c>
      <c r="D16" s="136" t="s">
        <v>54</v>
      </c>
      <c r="E16" s="137" t="s">
        <v>29</v>
      </c>
      <c r="F16" s="138">
        <v>17.5305</v>
      </c>
      <c r="G16" s="139">
        <v>3.32</v>
      </c>
      <c r="H16" s="139">
        <f>ROUND(ROUND(G16 * J5, 2) + G16, 2)</f>
        <v>4.1900000000000004</v>
      </c>
      <c r="I16" s="139">
        <f t="shared" si="0"/>
        <v>73.45</v>
      </c>
      <c r="J16" s="140">
        <f>I16 / J4</f>
        <v>6.8038049433880824E-4</v>
      </c>
    </row>
    <row r="17" spans="1:10" ht="24" customHeight="1" x14ac:dyDescent="0.2">
      <c r="A17" s="144" t="s">
        <v>55</v>
      </c>
      <c r="B17" s="144" t="s">
        <v>20</v>
      </c>
      <c r="C17" s="144"/>
      <c r="D17" s="131" t="s">
        <v>56</v>
      </c>
      <c r="E17" s="132"/>
      <c r="F17" s="133">
        <v>1</v>
      </c>
      <c r="G17" s="133" t="s">
        <v>22</v>
      </c>
      <c r="H17" s="134">
        <f>I18 + I19 + I20 + I21</f>
        <v>16550.36</v>
      </c>
      <c r="I17" s="134">
        <f t="shared" si="0"/>
        <v>16550.36</v>
      </c>
      <c r="J17" s="135">
        <f>I17 / J4</f>
        <v>0.15330894647086776</v>
      </c>
    </row>
    <row r="18" spans="1:10" ht="39" customHeight="1" x14ac:dyDescent="0.2">
      <c r="A18" s="145" t="s">
        <v>57</v>
      </c>
      <c r="B18" s="145" t="s">
        <v>58</v>
      </c>
      <c r="C18" s="145" t="s">
        <v>27</v>
      </c>
      <c r="D18" s="136" t="s">
        <v>59</v>
      </c>
      <c r="E18" s="137" t="s">
        <v>29</v>
      </c>
      <c r="F18" s="138">
        <v>44.650500000000001</v>
      </c>
      <c r="G18" s="139">
        <v>100.22</v>
      </c>
      <c r="H18" s="139">
        <f>ROUND(ROUND(G18 * J5, 2) + G18, 2)</f>
        <v>126.52</v>
      </c>
      <c r="I18" s="139">
        <f t="shared" si="0"/>
        <v>5649.18</v>
      </c>
      <c r="J18" s="140">
        <f>I18 / J4</f>
        <v>5.2329365296241097E-2</v>
      </c>
    </row>
    <row r="19" spans="1:10" ht="26.1" customHeight="1" x14ac:dyDescent="0.2">
      <c r="A19" s="145" t="s">
        <v>60</v>
      </c>
      <c r="B19" s="145" t="s">
        <v>61</v>
      </c>
      <c r="C19" s="145" t="s">
        <v>62</v>
      </c>
      <c r="D19" s="136" t="s">
        <v>63</v>
      </c>
      <c r="E19" s="137" t="s">
        <v>64</v>
      </c>
      <c r="F19" s="138">
        <v>6</v>
      </c>
      <c r="G19" s="139">
        <v>451.71</v>
      </c>
      <c r="H19" s="139">
        <f>ROUND(ROUND(G19 * J5, 2) + G19, 2)</f>
        <v>570.24</v>
      </c>
      <c r="I19" s="139">
        <f t="shared" si="0"/>
        <v>3421.44</v>
      </c>
      <c r="J19" s="140">
        <f>I19 / J4</f>
        <v>3.169341100817661E-2</v>
      </c>
    </row>
    <row r="20" spans="1:10" ht="51.95" customHeight="1" x14ac:dyDescent="0.2">
      <c r="A20" s="145" t="s">
        <v>65</v>
      </c>
      <c r="B20" s="145" t="s">
        <v>66</v>
      </c>
      <c r="C20" s="145" t="s">
        <v>27</v>
      </c>
      <c r="D20" s="136" t="s">
        <v>67</v>
      </c>
      <c r="E20" s="137" t="s">
        <v>29</v>
      </c>
      <c r="F20" s="138">
        <v>44.650500000000001</v>
      </c>
      <c r="G20" s="139">
        <v>112.37</v>
      </c>
      <c r="H20" s="139">
        <f>ROUND(ROUND(G20 * J5, 2) + G20, 2)</f>
        <v>141.86000000000001</v>
      </c>
      <c r="I20" s="139">
        <f t="shared" si="0"/>
        <v>6334.12</v>
      </c>
      <c r="J20" s="140">
        <f>I20 / J4</f>
        <v>5.867408709055591E-2</v>
      </c>
    </row>
    <row r="21" spans="1:10" ht="26.1" customHeight="1" x14ac:dyDescent="0.2">
      <c r="A21" s="145" t="s">
        <v>68</v>
      </c>
      <c r="B21" s="145" t="s">
        <v>69</v>
      </c>
      <c r="C21" s="145" t="s">
        <v>27</v>
      </c>
      <c r="D21" s="136" t="s">
        <v>70</v>
      </c>
      <c r="E21" s="137" t="s">
        <v>29</v>
      </c>
      <c r="F21" s="138">
        <v>17.5305</v>
      </c>
      <c r="G21" s="139">
        <v>51.77</v>
      </c>
      <c r="H21" s="139">
        <f>ROUND(ROUND(G21 * J5, 2) + G21, 2)</f>
        <v>65.349999999999994</v>
      </c>
      <c r="I21" s="139">
        <f t="shared" si="0"/>
        <v>1145.6199999999999</v>
      </c>
      <c r="J21" s="140">
        <f>I21 / J4</f>
        <v>1.061208307589415E-2</v>
      </c>
    </row>
    <row r="22" spans="1:10" ht="24" customHeight="1" x14ac:dyDescent="0.2">
      <c r="A22" s="144" t="s">
        <v>71</v>
      </c>
      <c r="B22" s="144" t="s">
        <v>20</v>
      </c>
      <c r="C22" s="144"/>
      <c r="D22" s="131" t="s">
        <v>72</v>
      </c>
      <c r="E22" s="132"/>
      <c r="F22" s="133">
        <v>1</v>
      </c>
      <c r="G22" s="133" t="s">
        <v>22</v>
      </c>
      <c r="H22" s="134">
        <f>I23 + I24</f>
        <v>8912.36</v>
      </c>
      <c r="I22" s="134">
        <f t="shared" si="0"/>
        <v>8912.36</v>
      </c>
      <c r="J22" s="135">
        <f>I22 / J4</f>
        <v>8.2556785602796737E-2</v>
      </c>
    </row>
    <row r="23" spans="1:10" ht="39" customHeight="1" x14ac:dyDescent="0.2">
      <c r="A23" s="145" t="s">
        <v>73</v>
      </c>
      <c r="B23" s="145" t="s">
        <v>74</v>
      </c>
      <c r="C23" s="145" t="s">
        <v>38</v>
      </c>
      <c r="D23" s="136" t="s">
        <v>75</v>
      </c>
      <c r="E23" s="137" t="s">
        <v>64</v>
      </c>
      <c r="F23" s="138">
        <v>14</v>
      </c>
      <c r="G23" s="139">
        <v>456.03</v>
      </c>
      <c r="H23" s="139">
        <f>ROUND(ROUND(G23 * J5, 2) + G23, 2)</f>
        <v>575.69000000000005</v>
      </c>
      <c r="I23" s="139">
        <f t="shared" si="0"/>
        <v>8059.66</v>
      </c>
      <c r="J23" s="140">
        <f>I23 / J4</f>
        <v>7.4658072906776285E-2</v>
      </c>
    </row>
    <row r="24" spans="1:10" ht="39" customHeight="1" x14ac:dyDescent="0.2">
      <c r="A24" s="145" t="s">
        <v>76</v>
      </c>
      <c r="B24" s="145" t="s">
        <v>77</v>
      </c>
      <c r="C24" s="145" t="s">
        <v>27</v>
      </c>
      <c r="D24" s="136" t="s">
        <v>78</v>
      </c>
      <c r="E24" s="137" t="s">
        <v>51</v>
      </c>
      <c r="F24" s="138">
        <v>2</v>
      </c>
      <c r="G24" s="139">
        <v>337.73</v>
      </c>
      <c r="H24" s="139">
        <f>ROUND(ROUND(G24 * J5, 2) + G24, 2)</f>
        <v>426.35</v>
      </c>
      <c r="I24" s="139">
        <f t="shared" si="0"/>
        <v>852.7</v>
      </c>
      <c r="J24" s="140">
        <f>I24 / J4</f>
        <v>7.8987126960204466E-3</v>
      </c>
    </row>
    <row r="25" spans="1:10" ht="24" customHeight="1" x14ac:dyDescent="0.2">
      <c r="A25" s="144" t="s">
        <v>79</v>
      </c>
      <c r="B25" s="144" t="s">
        <v>20</v>
      </c>
      <c r="C25" s="144"/>
      <c r="D25" s="131" t="s">
        <v>80</v>
      </c>
      <c r="E25" s="132"/>
      <c r="F25" s="133">
        <v>1</v>
      </c>
      <c r="G25" s="133" t="s">
        <v>22</v>
      </c>
      <c r="H25" s="134">
        <f>I26 + I27</f>
        <v>3186.1</v>
      </c>
      <c r="I25" s="134">
        <f t="shared" si="0"/>
        <v>3186.1</v>
      </c>
      <c r="J25" s="135">
        <f>I25 / J4</f>
        <v>2.9513414472605536E-2</v>
      </c>
    </row>
    <row r="26" spans="1:10" ht="26.1" customHeight="1" x14ac:dyDescent="0.2">
      <c r="A26" s="145" t="s">
        <v>81</v>
      </c>
      <c r="B26" s="145" t="s">
        <v>82</v>
      </c>
      <c r="C26" s="145" t="s">
        <v>27</v>
      </c>
      <c r="D26" s="136" t="s">
        <v>83</v>
      </c>
      <c r="E26" s="137" t="s">
        <v>29</v>
      </c>
      <c r="F26" s="138">
        <v>2.2650000000000001</v>
      </c>
      <c r="G26" s="139">
        <v>341.11</v>
      </c>
      <c r="H26" s="139">
        <f>ROUND(ROUND(G26 * J5, 2) + G26, 2)</f>
        <v>430.62</v>
      </c>
      <c r="I26" s="139">
        <f t="shared" si="0"/>
        <v>975.35</v>
      </c>
      <c r="J26" s="140">
        <f>I26 / J4</f>
        <v>9.034841595008258E-3</v>
      </c>
    </row>
    <row r="27" spans="1:10" ht="39" customHeight="1" x14ac:dyDescent="0.2">
      <c r="A27" s="145" t="s">
        <v>84</v>
      </c>
      <c r="B27" s="145" t="s">
        <v>85</v>
      </c>
      <c r="C27" s="145" t="s">
        <v>27</v>
      </c>
      <c r="D27" s="136" t="s">
        <v>86</v>
      </c>
      <c r="E27" s="137" t="s">
        <v>51</v>
      </c>
      <c r="F27" s="138">
        <v>1</v>
      </c>
      <c r="G27" s="139">
        <v>1751.23</v>
      </c>
      <c r="H27" s="139">
        <f>ROUND(ROUND(G27 * J5, 2) + G27, 2)</f>
        <v>2210.75</v>
      </c>
      <c r="I27" s="139">
        <f t="shared" si="0"/>
        <v>2210.75</v>
      </c>
      <c r="J27" s="140">
        <f>I27 / J4</f>
        <v>2.047857287759728E-2</v>
      </c>
    </row>
    <row r="28" spans="1:10" ht="24" customHeight="1" x14ac:dyDescent="0.2">
      <c r="A28" s="144" t="s">
        <v>87</v>
      </c>
      <c r="B28" s="144" t="s">
        <v>20</v>
      </c>
      <c r="C28" s="144"/>
      <c r="D28" s="131" t="s">
        <v>88</v>
      </c>
      <c r="E28" s="132"/>
      <c r="F28" s="133">
        <v>1</v>
      </c>
      <c r="G28" s="133" t="s">
        <v>22</v>
      </c>
      <c r="H28" s="134">
        <f>I29</f>
        <v>12827.44</v>
      </c>
      <c r="I28" s="134">
        <f t="shared" si="0"/>
        <v>12827.44</v>
      </c>
      <c r="J28" s="135">
        <f>I28 / J4</f>
        <v>0.11882287227095169</v>
      </c>
    </row>
    <row r="29" spans="1:10" ht="65.099999999999994" customHeight="1" x14ac:dyDescent="0.2">
      <c r="A29" s="145" t="s">
        <v>89</v>
      </c>
      <c r="B29" s="145" t="s">
        <v>90</v>
      </c>
      <c r="C29" s="145" t="s">
        <v>38</v>
      </c>
      <c r="D29" s="136" t="s">
        <v>91</v>
      </c>
      <c r="E29" s="137" t="s">
        <v>29</v>
      </c>
      <c r="F29" s="138">
        <v>127.105</v>
      </c>
      <c r="G29" s="139">
        <v>79.94</v>
      </c>
      <c r="H29" s="139">
        <f>ROUND(ROUND(G29 * J5, 2) + G29, 2)</f>
        <v>100.92</v>
      </c>
      <c r="I29" s="139">
        <f t="shared" si="0"/>
        <v>12827.44</v>
      </c>
      <c r="J29" s="140">
        <f>I29 / J4</f>
        <v>0.11882287227095169</v>
      </c>
    </row>
    <row r="30" spans="1:10" ht="24" customHeight="1" x14ac:dyDescent="0.2">
      <c r="A30" s="144" t="s">
        <v>92</v>
      </c>
      <c r="B30" s="144" t="s">
        <v>20</v>
      </c>
      <c r="C30" s="144"/>
      <c r="D30" s="131" t="s">
        <v>93</v>
      </c>
      <c r="E30" s="132"/>
      <c r="F30" s="133">
        <v>1</v>
      </c>
      <c r="G30" s="133" t="s">
        <v>22</v>
      </c>
      <c r="H30" s="134">
        <f>I31 + I32 + I33 + I34 + I35 + I36 + I37 + I38 + I39</f>
        <v>45310.840000000004</v>
      </c>
      <c r="I30" s="134">
        <f t="shared" si="0"/>
        <v>45310.84</v>
      </c>
      <c r="J30" s="135">
        <f>I30 / J4</f>
        <v>0.41972241957939604</v>
      </c>
    </row>
    <row r="31" spans="1:10" ht="26.1" customHeight="1" x14ac:dyDescent="0.2">
      <c r="A31" s="145" t="s">
        <v>94</v>
      </c>
      <c r="B31" s="145" t="s">
        <v>95</v>
      </c>
      <c r="C31" s="145" t="s">
        <v>27</v>
      </c>
      <c r="D31" s="136" t="s">
        <v>96</v>
      </c>
      <c r="E31" s="137" t="s">
        <v>29</v>
      </c>
      <c r="F31" s="138">
        <v>1119.2840000000001</v>
      </c>
      <c r="G31" s="139">
        <v>14.39</v>
      </c>
      <c r="H31" s="139">
        <f>ROUND(ROUND(G31 * J5, 2) + G31, 2)</f>
        <v>18.170000000000002</v>
      </c>
      <c r="I31" s="139">
        <f t="shared" si="0"/>
        <v>20337.39</v>
      </c>
      <c r="J31" s="140">
        <f>I31 / J4</f>
        <v>0.18838888307367097</v>
      </c>
    </row>
    <row r="32" spans="1:10" ht="26.1" customHeight="1" x14ac:dyDescent="0.2">
      <c r="A32" s="145" t="s">
        <v>97</v>
      </c>
      <c r="B32" s="145" t="s">
        <v>98</v>
      </c>
      <c r="C32" s="145" t="s">
        <v>27</v>
      </c>
      <c r="D32" s="136" t="s">
        <v>99</v>
      </c>
      <c r="E32" s="137" t="s">
        <v>29</v>
      </c>
      <c r="F32" s="138">
        <v>1119.2840000000001</v>
      </c>
      <c r="G32" s="139">
        <v>5.89</v>
      </c>
      <c r="H32" s="139">
        <f>ROUND(ROUND(G32 * J5, 2) + G32, 2)</f>
        <v>7.44</v>
      </c>
      <c r="I32" s="139">
        <f t="shared" si="0"/>
        <v>8327.4699999999993</v>
      </c>
      <c r="J32" s="140">
        <f>I32 / J4</f>
        <v>7.713884486305779E-2</v>
      </c>
    </row>
    <row r="33" spans="1:10" ht="26.1" customHeight="1" x14ac:dyDescent="0.2">
      <c r="A33" s="145" t="s">
        <v>100</v>
      </c>
      <c r="B33" s="145" t="s">
        <v>101</v>
      </c>
      <c r="C33" s="145" t="s">
        <v>27</v>
      </c>
      <c r="D33" s="136" t="s">
        <v>102</v>
      </c>
      <c r="E33" s="137" t="s">
        <v>29</v>
      </c>
      <c r="F33" s="138">
        <v>89.46</v>
      </c>
      <c r="G33" s="139">
        <v>20.58</v>
      </c>
      <c r="H33" s="139">
        <f>ROUND(ROUND(G33 * J5, 2) + G33, 2)</f>
        <v>25.98</v>
      </c>
      <c r="I33" s="139">
        <f t="shared" si="0"/>
        <v>2324.17</v>
      </c>
      <c r="J33" s="140">
        <f>I33 / J4</f>
        <v>2.1529202634818622E-2</v>
      </c>
    </row>
    <row r="34" spans="1:10" ht="26.1" customHeight="1" x14ac:dyDescent="0.2">
      <c r="A34" s="145" t="s">
        <v>103</v>
      </c>
      <c r="B34" s="145" t="s">
        <v>104</v>
      </c>
      <c r="C34" s="145" t="s">
        <v>27</v>
      </c>
      <c r="D34" s="136" t="s">
        <v>105</v>
      </c>
      <c r="E34" s="137" t="s">
        <v>29</v>
      </c>
      <c r="F34" s="138">
        <v>293.7</v>
      </c>
      <c r="G34" s="139">
        <v>14.57</v>
      </c>
      <c r="H34" s="139">
        <f>ROUND(ROUND(G34 * J5, 2) + G34, 2)</f>
        <v>18.39</v>
      </c>
      <c r="I34" s="139">
        <f t="shared" si="0"/>
        <v>5401.14</v>
      </c>
      <c r="J34" s="140">
        <f>I34 / J4</f>
        <v>5.003172638792526E-2</v>
      </c>
    </row>
    <row r="35" spans="1:10" ht="26.1" customHeight="1" x14ac:dyDescent="0.2">
      <c r="A35" s="145" t="s">
        <v>106</v>
      </c>
      <c r="B35" s="145" t="s">
        <v>107</v>
      </c>
      <c r="C35" s="145" t="s">
        <v>27</v>
      </c>
      <c r="D35" s="136" t="s">
        <v>108</v>
      </c>
      <c r="E35" s="137" t="s">
        <v>29</v>
      </c>
      <c r="F35" s="138">
        <v>293.7</v>
      </c>
      <c r="G35" s="139">
        <v>5.97</v>
      </c>
      <c r="H35" s="139">
        <f>ROUND(ROUND(G35 * J5, 2) + G35, 2)</f>
        <v>7.54</v>
      </c>
      <c r="I35" s="139">
        <f t="shared" si="0"/>
        <v>2214.5</v>
      </c>
      <c r="J35" s="140">
        <f>I35 / J4</f>
        <v>2.0513309798683332E-2</v>
      </c>
    </row>
    <row r="36" spans="1:10" ht="24" customHeight="1" x14ac:dyDescent="0.2">
      <c r="A36" s="145" t="s">
        <v>109</v>
      </c>
      <c r="B36" s="145" t="s">
        <v>110</v>
      </c>
      <c r="C36" s="145" t="s">
        <v>38</v>
      </c>
      <c r="D36" s="136" t="s">
        <v>111</v>
      </c>
      <c r="E36" s="137" t="s">
        <v>29</v>
      </c>
      <c r="F36" s="138">
        <v>293.7</v>
      </c>
      <c r="G36" s="139">
        <v>3.98</v>
      </c>
      <c r="H36" s="139">
        <f>ROUND(ROUND(G36 * J5, 2) + G36, 2)</f>
        <v>5.0199999999999996</v>
      </c>
      <c r="I36" s="139">
        <f t="shared" si="0"/>
        <v>1474.37</v>
      </c>
      <c r="J36" s="140">
        <f>I36 / J4</f>
        <v>1.3657353157771389E-2</v>
      </c>
    </row>
    <row r="37" spans="1:10" ht="51.95" customHeight="1" x14ac:dyDescent="0.2">
      <c r="A37" s="145" t="s">
        <v>112</v>
      </c>
      <c r="B37" s="145" t="s">
        <v>113</v>
      </c>
      <c r="C37" s="145" t="s">
        <v>27</v>
      </c>
      <c r="D37" s="136" t="s">
        <v>114</v>
      </c>
      <c r="E37" s="137" t="s">
        <v>29</v>
      </c>
      <c r="F37" s="138">
        <v>58.6</v>
      </c>
      <c r="G37" s="139">
        <v>30.29</v>
      </c>
      <c r="H37" s="139">
        <f>ROUND(ROUND(G37 * J5, 2) + G37, 2)</f>
        <v>38.24</v>
      </c>
      <c r="I37" s="139">
        <f t="shared" si="0"/>
        <v>2240.86</v>
      </c>
      <c r="J37" s="140">
        <f>I37 / J4</f>
        <v>2.0757487195970887E-2</v>
      </c>
    </row>
    <row r="38" spans="1:10" ht="26.1" customHeight="1" x14ac:dyDescent="0.2">
      <c r="A38" s="145" t="s">
        <v>115</v>
      </c>
      <c r="B38" s="145" t="s">
        <v>116</v>
      </c>
      <c r="C38" s="145" t="s">
        <v>27</v>
      </c>
      <c r="D38" s="136" t="s">
        <v>117</v>
      </c>
      <c r="E38" s="137" t="s">
        <v>29</v>
      </c>
      <c r="F38" s="138">
        <v>58.6</v>
      </c>
      <c r="G38" s="139">
        <v>11.17</v>
      </c>
      <c r="H38" s="139">
        <f>ROUND(ROUND(G38 * J5, 2) + G38, 2)</f>
        <v>14.1</v>
      </c>
      <c r="I38" s="139">
        <f t="shared" si="0"/>
        <v>826.26</v>
      </c>
      <c r="J38" s="140">
        <f>I38 / J4</f>
        <v>7.6537942444163867E-3</v>
      </c>
    </row>
    <row r="39" spans="1:10" ht="51.95" customHeight="1" x14ac:dyDescent="0.2">
      <c r="A39" s="145" t="s">
        <v>118</v>
      </c>
      <c r="B39" s="145" t="s">
        <v>119</v>
      </c>
      <c r="C39" s="145" t="s">
        <v>27</v>
      </c>
      <c r="D39" s="136" t="s">
        <v>120</v>
      </c>
      <c r="E39" s="137" t="s">
        <v>29</v>
      </c>
      <c r="F39" s="138">
        <v>58.6</v>
      </c>
      <c r="G39" s="139">
        <v>29.26</v>
      </c>
      <c r="H39" s="139">
        <f>ROUND(ROUND(G39 * J5, 2) + G39, 2)</f>
        <v>36.94</v>
      </c>
      <c r="I39" s="139">
        <f t="shared" si="0"/>
        <v>2164.6799999999998</v>
      </c>
      <c r="J39" s="140">
        <f>I39 / J4</f>
        <v>2.0051818223081431E-2</v>
      </c>
    </row>
    <row r="40" spans="1:10" ht="24" customHeight="1" x14ac:dyDescent="0.2">
      <c r="A40" s="144" t="s">
        <v>121</v>
      </c>
      <c r="B40" s="144" t="s">
        <v>20</v>
      </c>
      <c r="C40" s="144"/>
      <c r="D40" s="131" t="s">
        <v>122</v>
      </c>
      <c r="E40" s="132"/>
      <c r="F40" s="133">
        <v>1</v>
      </c>
      <c r="G40" s="133" t="s">
        <v>22</v>
      </c>
      <c r="H40" s="134">
        <f>I41 + I42</f>
        <v>7387.15</v>
      </c>
      <c r="I40" s="134">
        <f t="shared" si="0"/>
        <v>7387.15</v>
      </c>
      <c r="J40" s="135">
        <f>I40 / J4</f>
        <v>6.8428492426888032E-2</v>
      </c>
    </row>
    <row r="41" spans="1:10" ht="26.1" customHeight="1" x14ac:dyDescent="0.2">
      <c r="A41" s="145" t="s">
        <v>123</v>
      </c>
      <c r="B41" s="145" t="s">
        <v>124</v>
      </c>
      <c r="C41" s="145" t="s">
        <v>27</v>
      </c>
      <c r="D41" s="136" t="s">
        <v>125</v>
      </c>
      <c r="E41" s="137" t="s">
        <v>29</v>
      </c>
      <c r="F41" s="138">
        <v>293.7</v>
      </c>
      <c r="G41" s="139">
        <v>4.26</v>
      </c>
      <c r="H41" s="139">
        <f>ROUND(ROUND(G41 * J5, 2) + G41, 2)</f>
        <v>5.38</v>
      </c>
      <c r="I41" s="139">
        <f t="shared" si="0"/>
        <v>1580.11</v>
      </c>
      <c r="J41" s="140">
        <f>I41 / J4</f>
        <v>1.4636841700608498E-2</v>
      </c>
    </row>
    <row r="42" spans="1:10" ht="65.099999999999994" customHeight="1" x14ac:dyDescent="0.2">
      <c r="A42" s="145" t="s">
        <v>126</v>
      </c>
      <c r="B42" s="145" t="s">
        <v>143</v>
      </c>
      <c r="C42" s="145" t="s">
        <v>128</v>
      </c>
      <c r="D42" s="136" t="s">
        <v>129</v>
      </c>
      <c r="E42" s="137" t="s">
        <v>51</v>
      </c>
      <c r="F42" s="138">
        <v>1</v>
      </c>
      <c r="G42" s="139">
        <v>4600</v>
      </c>
      <c r="H42" s="139">
        <f>ROUND(ROUND(G42 * J5, 2) + G42, 2)</f>
        <v>5807.04</v>
      </c>
      <c r="I42" s="139">
        <f t="shared" si="0"/>
        <v>5807.04</v>
      </c>
      <c r="J42" s="140">
        <f>I42 / J4</f>
        <v>5.3791650726279547E-2</v>
      </c>
    </row>
    <row r="43" spans="1:10" ht="24" customHeight="1" x14ac:dyDescent="0.2">
      <c r="A43" s="144" t="s">
        <v>130</v>
      </c>
      <c r="B43" s="144" t="s">
        <v>20</v>
      </c>
      <c r="C43" s="144"/>
      <c r="D43" s="131" t="s">
        <v>131</v>
      </c>
      <c r="E43" s="132"/>
      <c r="F43" s="133">
        <v>1</v>
      </c>
      <c r="G43" s="133" t="s">
        <v>22</v>
      </c>
      <c r="H43" s="134">
        <f>I44 + I45</f>
        <v>5181.2700000000004</v>
      </c>
      <c r="I43" s="134">
        <f t="shared" si="0"/>
        <v>5181.2700000000004</v>
      </c>
      <c r="J43" s="135">
        <f>I43 / J4</f>
        <v>4.7995031230807852E-2</v>
      </c>
    </row>
    <row r="44" spans="1:10" ht="26.1" customHeight="1" x14ac:dyDescent="0.2">
      <c r="A44" s="145" t="s">
        <v>132</v>
      </c>
      <c r="B44" s="145" t="s">
        <v>133</v>
      </c>
      <c r="C44" s="145" t="s">
        <v>27</v>
      </c>
      <c r="D44" s="136" t="s">
        <v>134</v>
      </c>
      <c r="E44" s="137" t="s">
        <v>135</v>
      </c>
      <c r="F44" s="138">
        <v>7.2727299999999995E-2</v>
      </c>
      <c r="G44" s="139">
        <v>29556.17</v>
      </c>
      <c r="H44" s="139">
        <f>ROUND(ROUND(G44 * J5, 2) + G44, 2)</f>
        <v>37311.71</v>
      </c>
      <c r="I44" s="139">
        <f t="shared" si="0"/>
        <v>2713.58</v>
      </c>
      <c r="J44" s="140">
        <f>I44 / J4</f>
        <v>2.513637715218384E-2</v>
      </c>
    </row>
    <row r="45" spans="1:10" ht="26.1" customHeight="1" x14ac:dyDescent="0.2">
      <c r="A45" s="145" t="s">
        <v>136</v>
      </c>
      <c r="B45" s="145" t="s">
        <v>137</v>
      </c>
      <c r="C45" s="145" t="s">
        <v>27</v>
      </c>
      <c r="D45" s="136" t="s">
        <v>138</v>
      </c>
      <c r="E45" s="137" t="s">
        <v>135</v>
      </c>
      <c r="F45" s="138">
        <v>0.18181820000000001</v>
      </c>
      <c r="G45" s="139">
        <v>10751.2</v>
      </c>
      <c r="H45" s="139">
        <f>ROUND(ROUND(G45 * J5, 2) + G45, 2)</f>
        <v>13572.31</v>
      </c>
      <c r="I45" s="139">
        <f t="shared" si="0"/>
        <v>2467.69</v>
      </c>
      <c r="J45" s="140">
        <f>I45 / J4</f>
        <v>2.2858654078624009E-2</v>
      </c>
    </row>
    <row r="46" spans="1:10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0" x14ac:dyDescent="0.2">
      <c r="A47" s="146"/>
      <c r="B47" s="146"/>
      <c r="C47" s="146"/>
      <c r="D47" s="7"/>
      <c r="E47" s="4"/>
      <c r="F47" s="147" t="s">
        <v>139</v>
      </c>
      <c r="G47" s="146"/>
      <c r="H47" s="148">
        <v>85508.24</v>
      </c>
      <c r="I47" s="146"/>
      <c r="J47" s="146"/>
    </row>
    <row r="48" spans="1:10" x14ac:dyDescent="0.2">
      <c r="A48" s="146"/>
      <c r="B48" s="146"/>
      <c r="C48" s="146"/>
      <c r="D48" s="7"/>
      <c r="E48" s="4"/>
      <c r="F48" s="147" t="s">
        <v>140</v>
      </c>
      <c r="G48" s="146"/>
      <c r="H48" s="148">
        <v>22446.06</v>
      </c>
      <c r="I48" s="146"/>
      <c r="J48" s="146"/>
    </row>
    <row r="49" spans="1:10" x14ac:dyDescent="0.2">
      <c r="A49" s="146"/>
      <c r="B49" s="146"/>
      <c r="C49" s="146"/>
      <c r="D49" s="7"/>
      <c r="E49" s="4"/>
      <c r="F49" s="147" t="s">
        <v>141</v>
      </c>
      <c r="G49" s="146"/>
      <c r="H49" s="148">
        <v>107954.3</v>
      </c>
      <c r="I49" s="146"/>
      <c r="J49" s="146"/>
    </row>
    <row r="50" spans="1:10" ht="51.75" customHeight="1" x14ac:dyDescent="0.2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ht="69.95" customHeight="1" x14ac:dyDescent="0.2">
      <c r="A51" s="149" t="s">
        <v>142</v>
      </c>
      <c r="B51" s="150"/>
      <c r="C51" s="150"/>
      <c r="D51" s="150"/>
      <c r="E51" s="150"/>
      <c r="F51" s="150"/>
      <c r="G51" s="150"/>
      <c r="H51" s="150"/>
      <c r="I51" s="150"/>
      <c r="J51" s="150"/>
    </row>
  </sheetData>
  <mergeCells count="17">
    <mergeCell ref="E1:F1"/>
    <mergeCell ref="G1:H1"/>
    <mergeCell ref="I1:J1"/>
    <mergeCell ref="E2:F2"/>
    <mergeCell ref="G2:H2"/>
    <mergeCell ref="I2:J2"/>
    <mergeCell ref="A49:C49"/>
    <mergeCell ref="F49:G49"/>
    <mergeCell ref="H49:J49"/>
    <mergeCell ref="A51:J51"/>
    <mergeCell ref="A3:J3"/>
    <mergeCell ref="A47:C47"/>
    <mergeCell ref="F47:G47"/>
    <mergeCell ref="H47:J47"/>
    <mergeCell ref="A48:C48"/>
    <mergeCell ref="F48:G48"/>
    <mergeCell ref="H48:J48"/>
  </mergeCells>
  <pageMargins left="0.19685039370078741" right="0.19685039370078741" top="0.19685039370078741" bottom="0.19685039370078741" header="0.51181102362204722" footer="0.51181102362204722"/>
  <pageSetup paperSize="9" scale="85" fitToHeight="0" orientation="landscape" r:id="rId1"/>
  <headerFooter>
    <oddHeader>&amp;L &amp;C &amp;R</oddHeader>
    <oddFooter>&amp;L &amp;C &amp;R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4F02C-667F-486C-AB3C-51144B06458C}">
  <dimension ref="A1:AC66"/>
  <sheetViews>
    <sheetView tabSelected="1" workbookViewId="0">
      <selection activeCell="B8" sqref="B8:F8"/>
    </sheetView>
  </sheetViews>
  <sheetFormatPr defaultRowHeight="14.25" x14ac:dyDescent="0.2"/>
  <cols>
    <col min="1" max="1" width="2.625" customWidth="1"/>
    <col min="2" max="2" width="31.25" customWidth="1"/>
    <col min="4" max="4" width="14" customWidth="1"/>
    <col min="5" max="7" width="9.375" customWidth="1"/>
    <col min="8" max="8" width="2.625" customWidth="1"/>
    <col min="14" max="14" width="44.375" hidden="1" customWidth="1"/>
    <col min="15" max="29" width="8" hidden="1" customWidth="1"/>
  </cols>
  <sheetData>
    <row r="1" spans="1:29" ht="15" customHeight="1" thickBot="1" x14ac:dyDescent="0.25">
      <c r="A1" s="166" t="s">
        <v>257</v>
      </c>
      <c r="B1" s="166"/>
      <c r="C1" s="166"/>
      <c r="D1" s="166"/>
      <c r="E1" s="166"/>
      <c r="F1" s="166"/>
      <c r="G1" s="166"/>
      <c r="H1" s="166"/>
    </row>
    <row r="2" spans="1:29" ht="15" customHeight="1" thickBot="1" x14ac:dyDescent="0.25">
      <c r="A2" s="96"/>
      <c r="B2" s="175"/>
      <c r="C2" s="175"/>
      <c r="D2" s="175"/>
      <c r="E2" s="175"/>
      <c r="F2" s="175"/>
      <c r="G2" s="175"/>
      <c r="H2" s="97"/>
      <c r="N2" s="176" t="s">
        <v>258</v>
      </c>
      <c r="O2" s="177"/>
      <c r="P2" s="177"/>
      <c r="Q2" s="177"/>
      <c r="R2" s="98"/>
    </row>
    <row r="3" spans="1:29" ht="15" customHeight="1" thickBot="1" x14ac:dyDescent="0.25">
      <c r="A3" s="96"/>
      <c r="B3" s="178" t="s">
        <v>259</v>
      </c>
      <c r="C3" s="179"/>
      <c r="D3" s="179"/>
      <c r="E3" s="179"/>
      <c r="F3" s="179"/>
      <c r="G3" s="180"/>
      <c r="H3" s="97"/>
      <c r="N3" s="99"/>
      <c r="O3" s="100"/>
      <c r="P3" s="100"/>
      <c r="Q3" s="100"/>
      <c r="R3" s="98"/>
    </row>
    <row r="4" spans="1:29" ht="15" customHeight="1" thickBot="1" x14ac:dyDescent="0.25">
      <c r="A4" s="96"/>
      <c r="B4" s="181">
        <v>0</v>
      </c>
      <c r="C4" s="182"/>
      <c r="D4" s="182"/>
      <c r="E4" s="182"/>
      <c r="F4" s="182"/>
      <c r="G4" s="183"/>
      <c r="H4" s="97"/>
      <c r="N4" s="99"/>
      <c r="O4" s="100"/>
      <c r="P4" s="100"/>
      <c r="Q4" s="100"/>
      <c r="R4" s="98"/>
    </row>
    <row r="5" spans="1:29" ht="15" customHeight="1" thickBot="1" x14ac:dyDescent="0.25">
      <c r="A5" s="96"/>
      <c r="B5" s="101"/>
      <c r="C5" s="101"/>
      <c r="D5" s="101"/>
      <c r="E5" s="101"/>
      <c r="F5" s="101"/>
      <c r="G5" s="101"/>
      <c r="H5" s="97"/>
      <c r="N5" s="99"/>
      <c r="O5" s="100"/>
      <c r="P5" s="100"/>
      <c r="Q5" s="100"/>
      <c r="R5" s="98"/>
    </row>
    <row r="6" spans="1:29" ht="15" customHeight="1" thickBot="1" x14ac:dyDescent="0.25">
      <c r="A6" s="96"/>
      <c r="B6" s="169" t="s">
        <v>260</v>
      </c>
      <c r="C6" s="170"/>
      <c r="D6" s="170"/>
      <c r="E6" s="170"/>
      <c r="F6" s="170"/>
      <c r="G6" s="171"/>
      <c r="H6" s="97"/>
      <c r="N6" s="102" t="s">
        <v>261</v>
      </c>
      <c r="O6" s="103" t="s">
        <v>262</v>
      </c>
      <c r="P6" s="103" t="s">
        <v>263</v>
      </c>
      <c r="Q6" s="104" t="s">
        <v>264</v>
      </c>
      <c r="R6" s="105"/>
    </row>
    <row r="7" spans="1:29" ht="15" customHeight="1" thickBot="1" x14ac:dyDescent="0.25">
      <c r="A7" s="96"/>
      <c r="B7" s="172" t="s">
        <v>265</v>
      </c>
      <c r="C7" s="173"/>
      <c r="D7" s="173"/>
      <c r="E7" s="173"/>
      <c r="F7" s="173"/>
      <c r="G7" s="174"/>
      <c r="H7" s="97"/>
      <c r="N7" s="106" t="s">
        <v>266</v>
      </c>
      <c r="O7" s="107">
        <v>0.2034</v>
      </c>
      <c r="P7" s="107">
        <v>0.22120000000000001</v>
      </c>
      <c r="Q7" s="108">
        <v>0.25</v>
      </c>
      <c r="R7" s="109"/>
    </row>
    <row r="8" spans="1:29" ht="15" customHeight="1" thickBot="1" x14ac:dyDescent="0.25">
      <c r="A8" s="96"/>
      <c r="B8" s="168" t="s">
        <v>267</v>
      </c>
      <c r="C8" s="168"/>
      <c r="D8" s="168"/>
      <c r="E8" s="168"/>
      <c r="F8" s="168"/>
      <c r="G8" s="110" t="s">
        <v>268</v>
      </c>
      <c r="H8" s="97"/>
      <c r="I8" s="111"/>
      <c r="N8" s="106" t="s">
        <v>269</v>
      </c>
      <c r="O8" s="107">
        <v>0.19600000000000001</v>
      </c>
      <c r="P8" s="107">
        <v>0.2097</v>
      </c>
      <c r="Q8" s="108">
        <v>0.24229999999999999</v>
      </c>
      <c r="R8" s="109"/>
    </row>
    <row r="9" spans="1:29" ht="15" customHeight="1" thickBot="1" x14ac:dyDescent="0.25">
      <c r="A9" s="96"/>
      <c r="B9" s="168" t="s">
        <v>270</v>
      </c>
      <c r="C9" s="168"/>
      <c r="D9" s="168"/>
      <c r="E9" s="168"/>
      <c r="F9" s="168"/>
      <c r="G9" s="110"/>
      <c r="H9" s="97"/>
      <c r="N9" s="106" t="s">
        <v>271</v>
      </c>
      <c r="O9" s="107">
        <v>0.20760000000000001</v>
      </c>
      <c r="P9" s="107">
        <v>0.24179999999999999</v>
      </c>
      <c r="Q9" s="108">
        <v>0.26440000000000002</v>
      </c>
      <c r="R9" s="109"/>
    </row>
    <row r="10" spans="1:29" ht="15" customHeight="1" thickBot="1" x14ac:dyDescent="0.25">
      <c r="A10" s="96"/>
      <c r="B10" s="168" t="s">
        <v>272</v>
      </c>
      <c r="C10" s="168"/>
      <c r="D10" s="168"/>
      <c r="E10" s="168"/>
      <c r="F10" s="168"/>
      <c r="G10" s="110"/>
      <c r="H10" s="97"/>
      <c r="N10" s="106" t="s">
        <v>273</v>
      </c>
      <c r="O10" s="107">
        <v>0.24</v>
      </c>
      <c r="P10" s="107">
        <v>0.25840000000000002</v>
      </c>
      <c r="Q10" s="108">
        <v>0.27860000000000001</v>
      </c>
      <c r="R10" s="109"/>
    </row>
    <row r="11" spans="1:29" ht="15" customHeight="1" thickBot="1" x14ac:dyDescent="0.25">
      <c r="A11" s="96"/>
      <c r="B11" s="168" t="s">
        <v>274</v>
      </c>
      <c r="C11" s="168"/>
      <c r="D11" s="168"/>
      <c r="E11" s="168"/>
      <c r="F11" s="168"/>
      <c r="G11" s="110"/>
      <c r="H11" s="97"/>
      <c r="N11" s="106" t="s">
        <v>275</v>
      </c>
      <c r="O11" s="107">
        <v>0.22800000000000001</v>
      </c>
      <c r="P11" s="107">
        <v>0.27479999999999999</v>
      </c>
      <c r="Q11" s="108">
        <v>0.3095</v>
      </c>
      <c r="R11" s="109"/>
    </row>
    <row r="12" spans="1:29" ht="15" customHeight="1" thickBot="1" x14ac:dyDescent="0.25">
      <c r="A12" s="96"/>
      <c r="B12" s="168" t="s">
        <v>276</v>
      </c>
      <c r="C12" s="168"/>
      <c r="D12" s="168"/>
      <c r="E12" s="168"/>
      <c r="F12" s="168"/>
      <c r="G12" s="110"/>
      <c r="H12" s="97"/>
      <c r="N12" s="106" t="s">
        <v>277</v>
      </c>
      <c r="O12" s="107">
        <v>0.111</v>
      </c>
      <c r="P12" s="107">
        <v>0.14019999999999999</v>
      </c>
      <c r="Q12" s="108">
        <v>0.16800000000000001</v>
      </c>
      <c r="R12" s="109"/>
    </row>
    <row r="13" spans="1:29" ht="15" customHeight="1" x14ac:dyDescent="0.2">
      <c r="A13" s="96"/>
      <c r="B13" s="168" t="s">
        <v>278</v>
      </c>
      <c r="C13" s="168"/>
      <c r="D13" s="168"/>
      <c r="E13" s="168"/>
      <c r="F13" s="168"/>
      <c r="G13" s="110"/>
      <c r="H13" s="97"/>
    </row>
    <row r="14" spans="1:29" ht="15" customHeight="1" x14ac:dyDescent="0.2">
      <c r="A14" s="96"/>
      <c r="B14" s="112"/>
      <c r="C14" s="112"/>
      <c r="D14" s="112"/>
      <c r="E14" s="112"/>
      <c r="F14" s="112"/>
      <c r="G14" s="112"/>
      <c r="H14" s="97"/>
      <c r="N14" s="113"/>
    </row>
    <row r="15" spans="1:29" ht="15" customHeight="1" x14ac:dyDescent="0.2">
      <c r="A15" s="96"/>
      <c r="B15" s="169" t="s">
        <v>279</v>
      </c>
      <c r="C15" s="170"/>
      <c r="D15" s="171"/>
      <c r="E15" s="166" t="s">
        <v>280</v>
      </c>
      <c r="F15" s="166"/>
      <c r="G15" s="166"/>
      <c r="H15" s="97"/>
    </row>
    <row r="16" spans="1:29" ht="15" customHeight="1" thickBot="1" x14ac:dyDescent="0.25">
      <c r="A16" s="96"/>
      <c r="B16" s="172" t="s">
        <v>281</v>
      </c>
      <c r="C16" s="173"/>
      <c r="D16" s="174"/>
      <c r="E16" s="114" t="s">
        <v>282</v>
      </c>
      <c r="F16" s="114" t="s">
        <v>283</v>
      </c>
      <c r="G16" s="114" t="s">
        <v>284</v>
      </c>
      <c r="H16" s="97"/>
      <c r="O16" s="167" t="s">
        <v>285</v>
      </c>
      <c r="P16" s="158"/>
      <c r="Q16" s="158"/>
      <c r="R16" s="167" t="s">
        <v>286</v>
      </c>
      <c r="S16" s="158"/>
      <c r="T16" s="158"/>
      <c r="U16" s="167" t="s">
        <v>287</v>
      </c>
      <c r="V16" s="158"/>
      <c r="W16" s="158"/>
      <c r="X16" s="167" t="s">
        <v>288</v>
      </c>
      <c r="Y16" s="158"/>
      <c r="Z16" s="158"/>
      <c r="AA16" s="167" t="s">
        <v>289</v>
      </c>
      <c r="AB16" s="158"/>
      <c r="AC16" s="158"/>
    </row>
    <row r="17" spans="1:29" ht="15" customHeight="1" thickBot="1" x14ac:dyDescent="0.25">
      <c r="A17" s="96"/>
      <c r="B17" s="165" t="s">
        <v>285</v>
      </c>
      <c r="C17" s="165"/>
      <c r="D17" s="116">
        <v>0.03</v>
      </c>
      <c r="E17" s="116">
        <v>0.03</v>
      </c>
      <c r="F17" s="116">
        <v>0.04</v>
      </c>
      <c r="G17" s="116">
        <v>5.5E-2</v>
      </c>
      <c r="H17" s="97"/>
      <c r="I17" s="117" t="str">
        <f>IF(D17="","",IF(AND(D17&gt;=E17,D17&lt;=G17),"","ADMINISTRAÇÃO CENTRAL FORA DOS LIMITES"))</f>
        <v/>
      </c>
      <c r="N17" s="118" t="s">
        <v>266</v>
      </c>
      <c r="O17" s="107">
        <v>0.03</v>
      </c>
      <c r="P17" s="107">
        <v>0.04</v>
      </c>
      <c r="Q17" s="107">
        <v>5.5E-2</v>
      </c>
      <c r="R17" s="107">
        <v>8.0000000000000002E-3</v>
      </c>
      <c r="S17" s="107">
        <v>8.0000000000000002E-3</v>
      </c>
      <c r="T17" s="107">
        <v>0.01</v>
      </c>
      <c r="U17" s="107">
        <v>9.7000000000000003E-3</v>
      </c>
      <c r="V17" s="107">
        <v>1.2699999999999999E-2</v>
      </c>
      <c r="W17" s="107">
        <v>1.2699999999999999E-2</v>
      </c>
      <c r="X17" s="107">
        <v>5.8999999999999999E-3</v>
      </c>
      <c r="Y17" s="107">
        <v>1.23E-2</v>
      </c>
      <c r="Z17" s="107">
        <v>1.3899999999999999E-2</v>
      </c>
      <c r="AA17" s="107">
        <v>6.1600000000000002E-2</v>
      </c>
      <c r="AB17" s="107">
        <v>7.3999999999999996E-2</v>
      </c>
      <c r="AC17" s="107">
        <v>8.9599999999999999E-2</v>
      </c>
    </row>
    <row r="18" spans="1:29" ht="15" customHeight="1" thickBot="1" x14ac:dyDescent="0.25">
      <c r="A18" s="96"/>
      <c r="B18" s="165" t="s">
        <v>286</v>
      </c>
      <c r="C18" s="165"/>
      <c r="D18" s="116">
        <v>8.0000000000000002E-3</v>
      </c>
      <c r="E18" s="116">
        <v>8.0000000000000002E-3</v>
      </c>
      <c r="F18" s="116">
        <v>8.0000000000000002E-3</v>
      </c>
      <c r="G18" s="116">
        <v>0.01</v>
      </c>
      <c r="H18" s="97"/>
      <c r="I18" s="117" t="str">
        <f>IF(D18="","",IF(AND(D18&gt;=E18,D18&lt;=G18),"","SEGURO E GARANTIA FORA DOS LIMITES"))</f>
        <v/>
      </c>
      <c r="N18" s="118" t="s">
        <v>269</v>
      </c>
      <c r="O18" s="107">
        <v>3.7999999999999999E-2</v>
      </c>
      <c r="P18" s="107">
        <v>4.0099999999999997E-2</v>
      </c>
      <c r="Q18" s="107">
        <v>4.6699999999999998E-2</v>
      </c>
      <c r="R18" s="107">
        <v>3.2000000000000002E-3</v>
      </c>
      <c r="S18" s="107">
        <v>4.0000000000000001E-3</v>
      </c>
      <c r="T18" s="107">
        <v>7.4000000000000003E-3</v>
      </c>
      <c r="U18" s="107">
        <v>5.0000000000000001E-3</v>
      </c>
      <c r="V18" s="107">
        <v>5.5999999999999999E-3</v>
      </c>
      <c r="W18" s="107">
        <v>9.7000000000000003E-3</v>
      </c>
      <c r="X18" s="107">
        <v>1.0200000000000001E-2</v>
      </c>
      <c r="Y18" s="107">
        <v>1.11E-2</v>
      </c>
      <c r="Z18" s="107">
        <v>1.21E-2</v>
      </c>
      <c r="AA18" s="107">
        <v>6.6400000000000001E-2</v>
      </c>
      <c r="AB18" s="107">
        <v>7.2999999999999995E-2</v>
      </c>
      <c r="AC18" s="107">
        <v>8.6900000000000005E-2</v>
      </c>
    </row>
    <row r="19" spans="1:29" ht="15" customHeight="1" thickBot="1" x14ac:dyDescent="0.25">
      <c r="A19" s="96"/>
      <c r="B19" s="165" t="s">
        <v>287</v>
      </c>
      <c r="C19" s="165"/>
      <c r="D19" s="116">
        <v>9.7000000000000003E-3</v>
      </c>
      <c r="E19" s="116">
        <v>9.7000000000000003E-3</v>
      </c>
      <c r="F19" s="116">
        <v>1.2699999999999999E-2</v>
      </c>
      <c r="G19" s="116">
        <v>1.2699999999999999E-2</v>
      </c>
      <c r="H19" s="97"/>
      <c r="I19" s="117" t="str">
        <f>IF(D19="","",IF(AND(D19&gt;=E19,D19&lt;=G19),"","RISCO FORA DOS LIMITES"))</f>
        <v/>
      </c>
      <c r="N19" s="118" t="s">
        <v>271</v>
      </c>
      <c r="O19" s="107">
        <v>3.4299999999999997E-2</v>
      </c>
      <c r="P19" s="107">
        <v>4.9299999999999997E-2</v>
      </c>
      <c r="Q19" s="107">
        <v>6.7100000000000007E-2</v>
      </c>
      <c r="R19" s="107">
        <v>2.8E-3</v>
      </c>
      <c r="S19" s="107">
        <v>4.8999999999999998E-3</v>
      </c>
      <c r="T19" s="107">
        <v>7.4999999999999997E-3</v>
      </c>
      <c r="U19" s="107">
        <v>0.01</v>
      </c>
      <c r="V19" s="107">
        <v>1.3899999999999999E-2</v>
      </c>
      <c r="W19" s="107">
        <v>1.7399999999999999E-2</v>
      </c>
      <c r="X19" s="107">
        <v>9.4000000000000004E-3</v>
      </c>
      <c r="Y19" s="107">
        <v>9.9000000000000008E-3</v>
      </c>
      <c r="Z19" s="107">
        <v>1.17E-2</v>
      </c>
      <c r="AA19" s="107">
        <v>6.7400000000000002E-2</v>
      </c>
      <c r="AB19" s="107">
        <v>8.0399999999999999E-2</v>
      </c>
      <c r="AC19" s="107">
        <v>9.4E-2</v>
      </c>
    </row>
    <row r="20" spans="1:29" ht="15" customHeight="1" thickBot="1" x14ac:dyDescent="0.25">
      <c r="A20" s="96"/>
      <c r="B20" s="165" t="s">
        <v>288</v>
      </c>
      <c r="C20" s="165"/>
      <c r="D20" s="116">
        <v>5.8999999999999999E-3</v>
      </c>
      <c r="E20" s="116">
        <v>5.8999999999999999E-3</v>
      </c>
      <c r="F20" s="116">
        <v>1.23E-2</v>
      </c>
      <c r="G20" s="116">
        <v>1.3899999999999999E-2</v>
      </c>
      <c r="H20" s="97"/>
      <c r="I20" s="117" t="str">
        <f>IF(D20="","",IF(AND(D20&gt;=E20,D20&lt;=G20),"","DESPESAS FINANCEIRAS FORA DOS LIMITES"))</f>
        <v/>
      </c>
      <c r="N20" s="118" t="s">
        <v>273</v>
      </c>
      <c r="O20" s="107">
        <v>5.2900000000000003E-2</v>
      </c>
      <c r="P20" s="107">
        <v>5.9200000000000003E-2</v>
      </c>
      <c r="Q20" s="107">
        <v>7.9299999999999995E-2</v>
      </c>
      <c r="R20" s="107">
        <v>2.5000000000000001E-3</v>
      </c>
      <c r="S20" s="107">
        <v>5.1000000000000004E-3</v>
      </c>
      <c r="T20" s="107">
        <v>5.5999999999999999E-3</v>
      </c>
      <c r="U20" s="107">
        <v>0.01</v>
      </c>
      <c r="V20" s="107">
        <v>1.4800000000000001E-2</v>
      </c>
      <c r="W20" s="107">
        <v>1.9699999999999999E-2</v>
      </c>
      <c r="X20" s="107">
        <v>1.01E-2</v>
      </c>
      <c r="Y20" s="107">
        <v>1.0699999999999999E-2</v>
      </c>
      <c r="Z20" s="107">
        <v>1.11E-2</v>
      </c>
      <c r="AA20" s="107">
        <v>0.08</v>
      </c>
      <c r="AB20" s="107">
        <v>8.3099999999999993E-2</v>
      </c>
      <c r="AC20" s="107">
        <v>9.5100000000000004E-2</v>
      </c>
    </row>
    <row r="21" spans="1:29" ht="15" customHeight="1" thickBot="1" x14ac:dyDescent="0.25">
      <c r="A21" s="96"/>
      <c r="B21" s="165" t="s">
        <v>290</v>
      </c>
      <c r="C21" s="165"/>
      <c r="D21" s="116">
        <v>7.0260000000000003E-2</v>
      </c>
      <c r="E21" s="116">
        <v>6.1600000000000002E-2</v>
      </c>
      <c r="F21" s="116">
        <v>7.3999999999999996E-2</v>
      </c>
      <c r="G21" s="116">
        <v>8.9599999999999999E-2</v>
      </c>
      <c r="H21" s="97"/>
      <c r="I21" s="117" t="str">
        <f>IF(D21="","",IF(AND(D21&gt;=E21,D21&lt;=G21),"","LUCRO FORA DOS LIMITES"))</f>
        <v/>
      </c>
      <c r="N21" s="118" t="s">
        <v>275</v>
      </c>
      <c r="O21" s="107">
        <v>0.04</v>
      </c>
      <c r="P21" s="107">
        <v>5.5199999999999999E-2</v>
      </c>
      <c r="Q21" s="107">
        <v>7.85E-2</v>
      </c>
      <c r="R21" s="107">
        <v>8.0999999999999996E-3</v>
      </c>
      <c r="S21" s="107">
        <v>1.2200000000000001E-2</v>
      </c>
      <c r="T21" s="107">
        <v>1.9900000000000001E-2</v>
      </c>
      <c r="U21" s="107">
        <v>1.46E-2</v>
      </c>
      <c r="V21" s="107">
        <v>2.3199999999999998E-2</v>
      </c>
      <c r="W21" s="107">
        <v>3.1600000000000003E-2</v>
      </c>
      <c r="X21" s="107">
        <v>9.4000000000000004E-3</v>
      </c>
      <c r="Y21" s="107">
        <v>1.0200000000000001E-2</v>
      </c>
      <c r="Z21" s="107">
        <v>1.3299999999999999E-2</v>
      </c>
      <c r="AA21" s="107">
        <v>7.1400000000000005E-2</v>
      </c>
      <c r="AB21" s="107">
        <v>8.4000000000000005E-2</v>
      </c>
      <c r="AC21" s="107">
        <v>0.1043</v>
      </c>
    </row>
    <row r="22" spans="1:29" ht="15" customHeight="1" thickBot="1" x14ac:dyDescent="0.25">
      <c r="A22" s="96"/>
      <c r="B22" s="165" t="s">
        <v>291</v>
      </c>
      <c r="C22" s="165"/>
      <c r="D22" s="119">
        <v>6.4999999999999997E-3</v>
      </c>
      <c r="E22" s="120"/>
      <c r="F22" s="121">
        <v>6.5000000000000006E-3</v>
      </c>
      <c r="G22" s="122"/>
      <c r="H22" s="97"/>
      <c r="I22" s="117" t="str">
        <f>IF(D22="","",IF(D22=F22,"","CORRIGIR PIS"))</f>
        <v/>
      </c>
      <c r="N22" s="118" t="s">
        <v>277</v>
      </c>
      <c r="O22" s="107">
        <v>1.4999999999999999E-2</v>
      </c>
      <c r="P22" s="107">
        <v>3.4500000000000003E-2</v>
      </c>
      <c r="Q22" s="107">
        <v>4.4900000000000002E-2</v>
      </c>
      <c r="R22" s="107">
        <v>3.0000000000000001E-3</v>
      </c>
      <c r="S22" s="107">
        <v>4.7999999999999996E-3</v>
      </c>
      <c r="T22" s="107">
        <v>8.2000000000000007E-3</v>
      </c>
      <c r="U22" s="107">
        <v>5.5999999999999999E-3</v>
      </c>
      <c r="V22" s="107">
        <v>8.5000000000000006E-3</v>
      </c>
      <c r="W22" s="107">
        <v>8.8999999999999999E-3</v>
      </c>
      <c r="X22" s="107">
        <v>8.5000000000000006E-3</v>
      </c>
      <c r="Y22" s="107">
        <v>8.5000000000000006E-3</v>
      </c>
      <c r="Z22" s="107">
        <v>1.11E-2</v>
      </c>
      <c r="AA22" s="107">
        <v>3.5000000000000003E-2</v>
      </c>
      <c r="AB22" s="107">
        <v>5.11E-2</v>
      </c>
      <c r="AC22" s="107">
        <v>6.2199999999999998E-2</v>
      </c>
    </row>
    <row r="23" spans="1:29" ht="15" customHeight="1" x14ac:dyDescent="0.2">
      <c r="A23" s="96"/>
      <c r="B23" s="165" t="s">
        <v>292</v>
      </c>
      <c r="C23" s="165"/>
      <c r="D23" s="116">
        <v>0.03</v>
      </c>
      <c r="E23" s="120"/>
      <c r="F23" s="121">
        <v>0.03</v>
      </c>
      <c r="G23" s="122"/>
      <c r="H23" s="97"/>
      <c r="I23" s="117" t="str">
        <f>IF(D23="","",IF(D23=F23,"","CORRIGIR COFINS"))</f>
        <v/>
      </c>
      <c r="O23" s="123"/>
      <c r="P23" s="123"/>
      <c r="Q23" s="123"/>
    </row>
    <row r="24" spans="1:29" ht="15" customHeight="1" x14ac:dyDescent="0.2">
      <c r="A24" s="96"/>
      <c r="B24" s="165" t="s">
        <v>293</v>
      </c>
      <c r="C24" s="165"/>
      <c r="D24" s="116">
        <v>0.05</v>
      </c>
      <c r="E24" s="116">
        <v>0.02</v>
      </c>
      <c r="F24" s="116" t="s">
        <v>294</v>
      </c>
      <c r="G24" s="116">
        <v>0.05</v>
      </c>
      <c r="H24" s="97"/>
      <c r="I24" s="117" t="str">
        <f>IF(D24="","",IF(AND(D24&gt;=E24,D24&lt;=G24),"","ISS FORA DOS LIMITES"))</f>
        <v/>
      </c>
      <c r="N24" s="124"/>
    </row>
    <row r="25" spans="1:29" ht="15" customHeight="1" x14ac:dyDescent="0.2">
      <c r="A25" s="96"/>
      <c r="B25" s="112"/>
      <c r="C25" s="112"/>
      <c r="D25" s="112"/>
      <c r="E25" s="112"/>
      <c r="F25" s="112"/>
      <c r="G25" s="112"/>
      <c r="H25" s="97"/>
      <c r="N25" s="124"/>
    </row>
    <row r="26" spans="1:29" ht="15" customHeight="1" x14ac:dyDescent="0.2">
      <c r="A26" s="96"/>
      <c r="B26" s="166" t="s">
        <v>295</v>
      </c>
      <c r="C26" s="166"/>
      <c r="D26" s="166"/>
      <c r="E26" s="166"/>
      <c r="F26" s="166"/>
      <c r="G26" s="166"/>
      <c r="H26" s="97"/>
      <c r="N26" s="124"/>
    </row>
    <row r="27" spans="1:29" ht="24.95" customHeight="1" x14ac:dyDescent="0.2">
      <c r="A27" s="96"/>
      <c r="B27" s="125" t="s">
        <v>261</v>
      </c>
      <c r="C27" s="159" t="s">
        <v>267</v>
      </c>
      <c r="D27" s="160"/>
      <c r="E27" s="160"/>
      <c r="F27" s="160"/>
      <c r="G27" s="161"/>
      <c r="H27" s="97"/>
      <c r="O27" s="115"/>
      <c r="P27" s="115"/>
      <c r="Q27" s="115"/>
    </row>
    <row r="28" spans="1:29" ht="15" customHeight="1" x14ac:dyDescent="0.2">
      <c r="A28" s="96"/>
      <c r="B28" s="125" t="s">
        <v>296</v>
      </c>
      <c r="C28" s="162">
        <v>0.2034</v>
      </c>
      <c r="D28" s="162"/>
      <c r="E28" s="162"/>
      <c r="F28" s="162"/>
      <c r="G28" s="162"/>
      <c r="H28" s="97"/>
      <c r="N28" s="124"/>
    </row>
    <row r="29" spans="1:29" ht="15" customHeight="1" x14ac:dyDescent="0.2">
      <c r="A29" s="96"/>
      <c r="B29" s="125" t="s">
        <v>297</v>
      </c>
      <c r="C29" s="162">
        <v>0.25</v>
      </c>
      <c r="D29" s="162"/>
      <c r="E29" s="162"/>
      <c r="F29" s="162"/>
      <c r="G29" s="162"/>
      <c r="H29" s="97"/>
      <c r="N29" s="124"/>
    </row>
    <row r="30" spans="1:29" ht="15" customHeight="1" x14ac:dyDescent="0.2">
      <c r="A30" s="96"/>
      <c r="B30" s="126" t="s">
        <v>298</v>
      </c>
      <c r="C30" s="163">
        <v>0.23469999999999999</v>
      </c>
      <c r="D30" s="163"/>
      <c r="E30" s="163"/>
      <c r="F30" s="163"/>
      <c r="G30" s="163"/>
      <c r="H30" s="97"/>
      <c r="N30" s="124"/>
    </row>
    <row r="31" spans="1:29" ht="15" customHeight="1" x14ac:dyDescent="0.2">
      <c r="A31" s="96"/>
      <c r="B31" s="126" t="s">
        <v>299</v>
      </c>
      <c r="C31" s="163">
        <v>0.26240000000000002</v>
      </c>
      <c r="D31" s="163"/>
      <c r="E31" s="163"/>
      <c r="F31" s="163"/>
      <c r="G31" s="163"/>
      <c r="H31" s="97"/>
      <c r="N31" s="124"/>
    </row>
    <row r="32" spans="1:29" ht="15" customHeight="1" x14ac:dyDescent="0.2">
      <c r="A32" s="96"/>
      <c r="B32" s="125" t="s">
        <v>295</v>
      </c>
      <c r="C32" s="164" t="s">
        <v>300</v>
      </c>
      <c r="D32" s="164"/>
      <c r="E32" s="164"/>
      <c r="F32" s="164"/>
      <c r="G32" s="164"/>
      <c r="H32" s="97"/>
      <c r="N32" s="124"/>
    </row>
    <row r="33" spans="1:17" ht="15" thickBot="1" x14ac:dyDescent="0.25">
      <c r="A33" s="153"/>
      <c r="B33" s="154"/>
      <c r="C33" s="154"/>
      <c r="D33" s="154"/>
      <c r="E33" s="154"/>
      <c r="F33" s="154"/>
      <c r="G33" s="154"/>
      <c r="H33" s="155"/>
      <c r="N33" s="124"/>
    </row>
    <row r="34" spans="1:17" x14ac:dyDescent="0.2">
      <c r="O34" s="115"/>
      <c r="P34" s="115"/>
      <c r="Q34" s="115"/>
    </row>
    <row r="35" spans="1:17" x14ac:dyDescent="0.2">
      <c r="N35" s="124"/>
    </row>
    <row r="36" spans="1:17" x14ac:dyDescent="0.2">
      <c r="N36" s="124"/>
    </row>
    <row r="37" spans="1:17" ht="14.25" customHeight="1" x14ac:dyDescent="0.2">
      <c r="B37" s="127" t="s">
        <v>301</v>
      </c>
      <c r="N37" s="124"/>
    </row>
    <row r="38" spans="1:17" ht="14.25" customHeight="1" x14ac:dyDescent="0.2">
      <c r="N38" s="124"/>
    </row>
    <row r="39" spans="1:17" ht="14.25" customHeight="1" x14ac:dyDescent="0.2">
      <c r="N39" s="124"/>
    </row>
    <row r="40" spans="1:17" ht="14.25" customHeight="1" x14ac:dyDescent="0.2">
      <c r="O40" s="115"/>
      <c r="P40" s="115"/>
      <c r="Q40" s="115"/>
    </row>
    <row r="41" spans="1:17" ht="14.25" customHeight="1" x14ac:dyDescent="0.2">
      <c r="B41" s="128" t="s">
        <v>302</v>
      </c>
      <c r="E41" s="156" t="s">
        <v>303</v>
      </c>
      <c r="F41" s="156"/>
      <c r="G41" s="156"/>
      <c r="N41" s="124"/>
    </row>
    <row r="42" spans="1:17" ht="14.25" customHeight="1" x14ac:dyDescent="0.2">
      <c r="B42" s="129" t="s">
        <v>259</v>
      </c>
      <c r="E42" s="157" t="s">
        <v>304</v>
      </c>
      <c r="F42" s="157"/>
      <c r="G42" s="157"/>
      <c r="N42" s="124"/>
    </row>
    <row r="43" spans="1:17" ht="14.25" customHeight="1" x14ac:dyDescent="0.2">
      <c r="B43" s="130"/>
      <c r="N43" s="124"/>
    </row>
    <row r="44" spans="1:17" x14ac:dyDescent="0.2">
      <c r="N44" s="124"/>
    </row>
    <row r="45" spans="1:17" x14ac:dyDescent="0.2">
      <c r="N45" s="124"/>
    </row>
    <row r="46" spans="1:17" x14ac:dyDescent="0.2">
      <c r="O46" s="115"/>
      <c r="P46" s="115"/>
      <c r="Q46" s="115"/>
    </row>
    <row r="47" spans="1:17" x14ac:dyDescent="0.2">
      <c r="N47" s="124"/>
    </row>
    <row r="48" spans="1:17" ht="28.5" customHeight="1" x14ac:dyDescent="0.2">
      <c r="N48" s="124"/>
    </row>
    <row r="49" spans="14:17" x14ac:dyDescent="0.2">
      <c r="N49" s="124"/>
    </row>
    <row r="50" spans="14:17" x14ac:dyDescent="0.2">
      <c r="N50" s="124"/>
    </row>
    <row r="51" spans="14:17" x14ac:dyDescent="0.2">
      <c r="N51" s="124"/>
    </row>
    <row r="52" spans="14:17" x14ac:dyDescent="0.2">
      <c r="N52" s="124"/>
      <c r="O52" s="158"/>
      <c r="P52" s="158"/>
      <c r="Q52" s="158"/>
    </row>
    <row r="57" spans="14:17" ht="28.5" customHeight="1" x14ac:dyDescent="0.2"/>
    <row r="59" spans="14:17" x14ac:dyDescent="0.2">
      <c r="N59" s="113"/>
    </row>
    <row r="66" customFormat="1" ht="28.5" customHeight="1" x14ac:dyDescent="0.2"/>
  </sheetData>
  <protectedRanges>
    <protectedRange sqref="E41:G42" name="Intervalo4"/>
    <protectedRange sqref="B41:B43" name="Intervalo3"/>
    <protectedRange sqref="D17:D24" name="Intervalo2"/>
    <protectedRange sqref="G8:G13" name="Intervalo1"/>
  </protectedRanges>
  <mergeCells count="40">
    <mergeCell ref="B12:F12"/>
    <mergeCell ref="A1:H1"/>
    <mergeCell ref="B2:G2"/>
    <mergeCell ref="N2:Q2"/>
    <mergeCell ref="B3:G3"/>
    <mergeCell ref="B4:G4"/>
    <mergeCell ref="B6:G6"/>
    <mergeCell ref="B7:G7"/>
    <mergeCell ref="B8:F8"/>
    <mergeCell ref="B9:F9"/>
    <mergeCell ref="B10:F10"/>
    <mergeCell ref="B11:F11"/>
    <mergeCell ref="B13:F13"/>
    <mergeCell ref="B15:D15"/>
    <mergeCell ref="E15:G15"/>
    <mergeCell ref="B16:D16"/>
    <mergeCell ref="O16:Q16"/>
    <mergeCell ref="B26:G26"/>
    <mergeCell ref="U16:W16"/>
    <mergeCell ref="X16:Z16"/>
    <mergeCell ref="AA16:AC16"/>
    <mergeCell ref="B17:C17"/>
    <mergeCell ref="B18:C18"/>
    <mergeCell ref="B19:C19"/>
    <mergeCell ref="R16:T16"/>
    <mergeCell ref="B20:C20"/>
    <mergeCell ref="B21:C21"/>
    <mergeCell ref="B22:C22"/>
    <mergeCell ref="B23:C23"/>
    <mergeCell ref="B24:C24"/>
    <mergeCell ref="A33:H33"/>
    <mergeCell ref="E41:G41"/>
    <mergeCell ref="E42:G42"/>
    <mergeCell ref="O52:Q52"/>
    <mergeCell ref="C27:G27"/>
    <mergeCell ref="C28:G28"/>
    <mergeCell ref="C29:G29"/>
    <mergeCell ref="C30:G30"/>
    <mergeCell ref="C31:G31"/>
    <mergeCell ref="C32:G32"/>
  </mergeCells>
  <conditionalFormatting sqref="B29">
    <cfRule type="cellIs" dxfId="25" priority="3" stopIfTrue="1" operator="equal">
      <formula>"LIMITE MÁXIMO BDI C/ DESONERAÇÃO"</formula>
    </cfRule>
  </conditionalFormatting>
  <conditionalFormatting sqref="B41">
    <cfRule type="cellIs" dxfId="24" priority="4" stopIfTrue="1" operator="equal">
      <formula>"Preencher NOME DO PREFEITO"</formula>
    </cfRule>
  </conditionalFormatting>
  <conditionalFormatting sqref="B42">
    <cfRule type="cellIs" dxfId="23" priority="5" stopIfTrue="1" operator="equal">
      <formula>"Preencher NOME DO MUNICÍPIO"</formula>
    </cfRule>
  </conditionalFormatting>
  <conditionalFormatting sqref="B43">
    <cfRule type="cellIs" dxfId="22" priority="6" stopIfTrue="1" operator="equal">
      <formula>"Peencher Nº do CONTRATO DE REPASSE"</formula>
    </cfRule>
  </conditionalFormatting>
  <conditionalFormatting sqref="B3:G3">
    <cfRule type="cellIs" dxfId="21" priority="25" stopIfTrue="1" operator="equal">
      <formula>"Preencher NOME DO MUNICÍPIO"</formula>
    </cfRule>
  </conditionalFormatting>
  <conditionalFormatting sqref="B4:G4">
    <cfRule type="cellIs" dxfId="20" priority="26" stopIfTrue="1" operator="equal">
      <formula>"Peencher Nº do CONTRATO DE REPASSE"</formula>
    </cfRule>
  </conditionalFormatting>
  <conditionalFormatting sqref="C32:G32">
    <cfRule type="cellIs" dxfId="19" priority="1" stopIfTrue="1" operator="equal">
      <formula>"BDI ACEITO"</formula>
    </cfRule>
    <cfRule type="cellIs" dxfId="18" priority="2" stopIfTrue="1" operator="equal">
      <formula>"BDI FORA DOS LIMITES"</formula>
    </cfRule>
  </conditionalFormatting>
  <conditionalFormatting sqref="D17">
    <cfRule type="cellIs" dxfId="17" priority="9" stopIfTrue="1" operator="between">
      <formula>$E$17</formula>
      <formula>$G$17</formula>
    </cfRule>
    <cfRule type="cellIs" dxfId="16" priority="10" stopIfTrue="1" operator="notBetween">
      <formula>$E$17</formula>
      <formula>$G$17</formula>
    </cfRule>
  </conditionalFormatting>
  <conditionalFormatting sqref="D18">
    <cfRule type="cellIs" dxfId="15" priority="11" stopIfTrue="1" operator="between">
      <formula>$E$18</formula>
      <formula>$G$18</formula>
    </cfRule>
    <cfRule type="cellIs" dxfId="14" priority="12" stopIfTrue="1" operator="notBetween">
      <formula>$E$18</formula>
      <formula>$G$18</formula>
    </cfRule>
  </conditionalFormatting>
  <conditionalFormatting sqref="D19">
    <cfRule type="cellIs" dxfId="13" priority="13" stopIfTrue="1" operator="between">
      <formula>$E$19</formula>
      <formula>$G$19</formula>
    </cfRule>
    <cfRule type="cellIs" dxfId="12" priority="14" stopIfTrue="1" operator="notBetween">
      <formula>$E$19</formula>
      <formula>$G$19</formula>
    </cfRule>
  </conditionalFormatting>
  <conditionalFormatting sqref="D20">
    <cfRule type="cellIs" dxfId="11" priority="15" stopIfTrue="1" operator="between">
      <formula>$E$20</formula>
      <formula>$G$20</formula>
    </cfRule>
    <cfRule type="cellIs" dxfId="10" priority="16" stopIfTrue="1" operator="notBetween">
      <formula>$E$20</formula>
      <formula>$G$20</formula>
    </cfRule>
  </conditionalFormatting>
  <conditionalFormatting sqref="D21">
    <cfRule type="cellIs" dxfId="9" priority="17" stopIfTrue="1" operator="between">
      <formula>$E$21</formula>
      <formula>$G$21</formula>
    </cfRule>
    <cfRule type="cellIs" dxfId="8" priority="18" stopIfTrue="1" operator="notBetween">
      <formula>$E$21</formula>
      <formula>$G$21</formula>
    </cfRule>
  </conditionalFormatting>
  <conditionalFormatting sqref="D22">
    <cfRule type="cellIs" dxfId="7" priority="19" stopIfTrue="1" operator="equal">
      <formula>$F$22</formula>
    </cfRule>
    <cfRule type="cellIs" dxfId="6" priority="20" stopIfTrue="1" operator="notEqual">
      <formula>$F$22</formula>
    </cfRule>
  </conditionalFormatting>
  <conditionalFormatting sqref="D23">
    <cfRule type="cellIs" dxfId="5" priority="21" stopIfTrue="1" operator="equal">
      <formula>$F$23</formula>
    </cfRule>
    <cfRule type="cellIs" dxfId="4" priority="22" stopIfTrue="1" operator="notEqual">
      <formula>$F$23</formula>
    </cfRule>
  </conditionalFormatting>
  <conditionalFormatting sqref="D24">
    <cfRule type="cellIs" dxfId="3" priority="23" stopIfTrue="1" operator="between">
      <formula>$E$24</formula>
      <formula>$G$24</formula>
    </cfRule>
    <cfRule type="cellIs" dxfId="2" priority="24" stopIfTrue="1" operator="notBetween">
      <formula>$E$24</formula>
      <formula>$G$24</formula>
    </cfRule>
  </conditionalFormatting>
  <conditionalFormatting sqref="E41:G41">
    <cfRule type="cellIs" dxfId="1" priority="8" stopIfTrue="1" operator="equal">
      <formula>"Preencher NOME DO ENG. RT"</formula>
    </cfRule>
  </conditionalFormatting>
  <conditionalFormatting sqref="E42:G42">
    <cfRule type="cellIs" dxfId="0" priority="7" stopIfTrue="1" operator="equal">
      <formula>"Preencher CREA/CAU"</formula>
    </cfRule>
  </conditionalFormatting>
  <printOptions horizontalCentered="1"/>
  <pageMargins left="0.19685039370078741" right="0.19685039370078741" top="0.19685039370078741" bottom="0.19685039370078741" header="0.31496062992125984" footer="0.31496062992125984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C79F1-940C-4F0A-B1F3-3E468E5F9B73}">
  <dimension ref="A1:J107"/>
  <sheetViews>
    <sheetView workbookViewId="0">
      <selection activeCell="D14" sqref="D14"/>
    </sheetView>
  </sheetViews>
  <sheetFormatPr defaultRowHeight="14.25" x14ac:dyDescent="0.2"/>
  <cols>
    <col min="1" max="1" width="7.625" customWidth="1"/>
    <col min="2" max="2" width="8.375" customWidth="1"/>
    <col min="3" max="3" width="10.375" customWidth="1"/>
    <col min="4" max="4" width="60" bestFit="1" customWidth="1"/>
    <col min="5" max="5" width="8" bestFit="1" customWidth="1"/>
    <col min="6" max="10" width="13" bestFit="1" customWidth="1"/>
  </cols>
  <sheetData>
    <row r="1" spans="1:10" ht="15" x14ac:dyDescent="0.2">
      <c r="A1" s="10"/>
      <c r="B1" s="10"/>
      <c r="C1" s="10"/>
      <c r="D1" s="10" t="s">
        <v>0</v>
      </c>
      <c r="E1" s="190" t="s">
        <v>1</v>
      </c>
      <c r="F1" s="190"/>
      <c r="G1" s="190" t="s">
        <v>2</v>
      </c>
      <c r="H1" s="190"/>
      <c r="I1" s="190" t="s">
        <v>3</v>
      </c>
      <c r="J1" s="190"/>
    </row>
    <row r="2" spans="1:10" ht="80.099999999999994" customHeight="1" x14ac:dyDescent="0.2">
      <c r="A2" s="11"/>
      <c r="B2" s="11"/>
      <c r="C2" s="11"/>
      <c r="D2" s="9" t="s">
        <v>144</v>
      </c>
      <c r="E2" s="185" t="s">
        <v>4</v>
      </c>
      <c r="F2" s="185"/>
      <c r="G2" s="185" t="s">
        <v>5</v>
      </c>
      <c r="H2" s="185"/>
      <c r="I2" s="185" t="s">
        <v>6</v>
      </c>
      <c r="J2" s="185"/>
    </row>
    <row r="3" spans="1:10" ht="15" x14ac:dyDescent="0.25">
      <c r="A3" s="189" t="s">
        <v>196</v>
      </c>
      <c r="B3" s="150"/>
      <c r="C3" s="150"/>
      <c r="D3" s="150"/>
      <c r="E3" s="150"/>
      <c r="F3" s="150"/>
      <c r="G3" s="150"/>
      <c r="H3" s="150"/>
      <c r="I3" s="150"/>
      <c r="J3" s="150"/>
    </row>
    <row r="4" spans="1:10" ht="30" customHeight="1" x14ac:dyDescent="0.2">
      <c r="A4" s="12" t="s">
        <v>9</v>
      </c>
      <c r="B4" s="13" t="s">
        <v>10</v>
      </c>
      <c r="C4" s="12" t="s">
        <v>11</v>
      </c>
      <c r="D4" s="12" t="s">
        <v>12</v>
      </c>
      <c r="E4" s="14" t="s">
        <v>13</v>
      </c>
      <c r="F4" s="13" t="s">
        <v>14</v>
      </c>
      <c r="G4" s="13" t="s">
        <v>15</v>
      </c>
      <c r="H4" s="13" t="s">
        <v>16</v>
      </c>
      <c r="I4" s="13" t="s">
        <v>17</v>
      </c>
      <c r="J4" s="13" t="s">
        <v>18</v>
      </c>
    </row>
    <row r="5" spans="1:10" ht="24" customHeight="1" x14ac:dyDescent="0.2">
      <c r="A5" s="15" t="s">
        <v>19</v>
      </c>
      <c r="B5" s="15" t="s">
        <v>20</v>
      </c>
      <c r="C5" s="15"/>
      <c r="D5" s="15" t="s">
        <v>21</v>
      </c>
      <c r="E5" s="16"/>
      <c r="F5" s="17">
        <v>1</v>
      </c>
      <c r="G5" s="17" t="s">
        <v>22</v>
      </c>
      <c r="H5" s="18">
        <v>107954.3</v>
      </c>
      <c r="I5" s="18">
        <v>107954.3</v>
      </c>
      <c r="J5" s="19">
        <v>1</v>
      </c>
    </row>
    <row r="6" spans="1:10" ht="24" customHeight="1" x14ac:dyDescent="0.2">
      <c r="A6" s="15" t="s">
        <v>23</v>
      </c>
      <c r="B6" s="15" t="s">
        <v>20</v>
      </c>
      <c r="C6" s="15"/>
      <c r="D6" s="15" t="s">
        <v>24</v>
      </c>
      <c r="E6" s="16"/>
      <c r="F6" s="17">
        <v>1</v>
      </c>
      <c r="G6" s="17" t="s">
        <v>22</v>
      </c>
      <c r="H6" s="18">
        <v>8598.7800000000007</v>
      </c>
      <c r="I6" s="18">
        <v>8598.7800000000007</v>
      </c>
      <c r="J6" s="19">
        <v>7.9652037945686274E-2</v>
      </c>
    </row>
    <row r="7" spans="1:10" ht="39" customHeight="1" x14ac:dyDescent="0.2">
      <c r="A7" s="20" t="s">
        <v>25</v>
      </c>
      <c r="B7" s="20" t="s">
        <v>26</v>
      </c>
      <c r="C7" s="20" t="s">
        <v>27</v>
      </c>
      <c r="D7" s="20" t="s">
        <v>28</v>
      </c>
      <c r="E7" s="21" t="s">
        <v>29</v>
      </c>
      <c r="F7" s="22">
        <v>6.48</v>
      </c>
      <c r="G7" s="23">
        <v>375.1</v>
      </c>
      <c r="H7" s="23">
        <v>473.53</v>
      </c>
      <c r="I7" s="23">
        <v>3068.47</v>
      </c>
      <c r="J7" s="24">
        <v>2.8423786731978255E-2</v>
      </c>
    </row>
    <row r="8" spans="1:10" ht="20.100000000000001" customHeight="1" x14ac:dyDescent="0.2">
      <c r="A8" s="25" t="s">
        <v>146</v>
      </c>
      <c r="B8" s="188"/>
      <c r="C8" s="188"/>
      <c r="D8" s="25" t="s">
        <v>12</v>
      </c>
      <c r="E8" s="188" t="s">
        <v>147</v>
      </c>
      <c r="F8" s="188"/>
      <c r="G8" s="188"/>
      <c r="H8" s="25"/>
      <c r="I8" s="26" t="s">
        <v>148</v>
      </c>
      <c r="J8" s="25"/>
    </row>
    <row r="9" spans="1:10" ht="20.100000000000001" customHeight="1" x14ac:dyDescent="0.2">
      <c r="A9" s="188"/>
      <c r="B9" s="188"/>
      <c r="C9" s="188"/>
      <c r="D9" s="25" t="s">
        <v>149</v>
      </c>
      <c r="E9" s="188" t="s">
        <v>150</v>
      </c>
      <c r="F9" s="188"/>
      <c r="G9" s="188"/>
      <c r="H9" s="188"/>
      <c r="I9" s="27">
        <v>6.48</v>
      </c>
      <c r="J9" s="25" t="s">
        <v>22</v>
      </c>
    </row>
    <row r="10" spans="1:10" ht="26.1" customHeight="1" x14ac:dyDescent="0.2">
      <c r="A10" s="20" t="s">
        <v>30</v>
      </c>
      <c r="B10" s="20" t="s">
        <v>31</v>
      </c>
      <c r="C10" s="20" t="s">
        <v>27</v>
      </c>
      <c r="D10" s="20" t="s">
        <v>32</v>
      </c>
      <c r="E10" s="21" t="s">
        <v>29</v>
      </c>
      <c r="F10" s="22">
        <v>27.1005</v>
      </c>
      <c r="G10" s="23">
        <v>8.56</v>
      </c>
      <c r="H10" s="23">
        <v>10.81</v>
      </c>
      <c r="I10" s="23">
        <v>292.95999999999998</v>
      </c>
      <c r="J10" s="24">
        <v>2.713740907031957E-3</v>
      </c>
    </row>
    <row r="11" spans="1:10" ht="20.100000000000001" customHeight="1" x14ac:dyDescent="0.2">
      <c r="A11" s="25" t="s">
        <v>146</v>
      </c>
      <c r="B11" s="188"/>
      <c r="C11" s="188"/>
      <c r="D11" s="25" t="s">
        <v>12</v>
      </c>
      <c r="E11" s="188" t="s">
        <v>147</v>
      </c>
      <c r="F11" s="188"/>
      <c r="G11" s="188"/>
      <c r="H11" s="25"/>
      <c r="I11" s="26" t="s">
        <v>148</v>
      </c>
      <c r="J11" s="25"/>
    </row>
    <row r="12" spans="1:10" ht="20.100000000000001" customHeight="1" x14ac:dyDescent="0.2">
      <c r="A12" s="188"/>
      <c r="B12" s="188"/>
      <c r="C12" s="188"/>
      <c r="D12" s="25" t="s">
        <v>151</v>
      </c>
      <c r="E12" s="188" t="s">
        <v>152</v>
      </c>
      <c r="F12" s="188"/>
      <c r="G12" s="188"/>
      <c r="H12" s="188"/>
      <c r="I12" s="27">
        <v>27.1005</v>
      </c>
      <c r="J12" s="25" t="s">
        <v>22</v>
      </c>
    </row>
    <row r="13" spans="1:10" ht="39" customHeight="1" x14ac:dyDescent="0.2">
      <c r="A13" s="20" t="s">
        <v>33</v>
      </c>
      <c r="B13" s="20" t="s">
        <v>34</v>
      </c>
      <c r="C13" s="20" t="s">
        <v>27</v>
      </c>
      <c r="D13" s="20" t="s">
        <v>35</v>
      </c>
      <c r="E13" s="21" t="s">
        <v>29</v>
      </c>
      <c r="F13" s="22">
        <v>27.1005</v>
      </c>
      <c r="G13" s="23">
        <v>3.97</v>
      </c>
      <c r="H13" s="23">
        <v>5.01</v>
      </c>
      <c r="I13" s="23">
        <v>135.77000000000001</v>
      </c>
      <c r="J13" s="24">
        <v>1.2576618068942135E-3</v>
      </c>
    </row>
    <row r="14" spans="1:10" ht="20.100000000000001" customHeight="1" x14ac:dyDescent="0.2">
      <c r="A14" s="25" t="s">
        <v>146</v>
      </c>
      <c r="B14" s="188"/>
      <c r="C14" s="188"/>
      <c r="D14" s="25" t="s">
        <v>12</v>
      </c>
      <c r="E14" s="188" t="s">
        <v>147</v>
      </c>
      <c r="F14" s="188"/>
      <c r="G14" s="188"/>
      <c r="H14" s="25"/>
      <c r="I14" s="26" t="s">
        <v>148</v>
      </c>
      <c r="J14" s="25"/>
    </row>
    <row r="15" spans="1:10" ht="20.100000000000001" customHeight="1" x14ac:dyDescent="0.2">
      <c r="A15" s="188"/>
      <c r="B15" s="188"/>
      <c r="C15" s="188"/>
      <c r="D15" s="25" t="s">
        <v>153</v>
      </c>
      <c r="E15" s="188" t="s">
        <v>152</v>
      </c>
      <c r="F15" s="188"/>
      <c r="G15" s="188"/>
      <c r="H15" s="188"/>
      <c r="I15" s="27">
        <v>27.1005</v>
      </c>
      <c r="J15" s="25" t="s">
        <v>22</v>
      </c>
    </row>
    <row r="16" spans="1:10" ht="24" customHeight="1" x14ac:dyDescent="0.2">
      <c r="A16" s="20" t="s">
        <v>36</v>
      </c>
      <c r="B16" s="20" t="s">
        <v>37</v>
      </c>
      <c r="C16" s="20" t="s">
        <v>38</v>
      </c>
      <c r="D16" s="20" t="s">
        <v>39</v>
      </c>
      <c r="E16" s="21" t="s">
        <v>29</v>
      </c>
      <c r="F16" s="22">
        <v>1119.2840000000001</v>
      </c>
      <c r="G16" s="23">
        <v>3.51</v>
      </c>
      <c r="H16" s="23">
        <v>4.43</v>
      </c>
      <c r="I16" s="23">
        <v>4958.43</v>
      </c>
      <c r="J16" s="24">
        <v>4.5930824432190286E-2</v>
      </c>
    </row>
    <row r="17" spans="1:10" ht="20.100000000000001" customHeight="1" x14ac:dyDescent="0.2">
      <c r="A17" s="25" t="s">
        <v>146</v>
      </c>
      <c r="B17" s="188"/>
      <c r="C17" s="188"/>
      <c r="D17" s="25" t="s">
        <v>12</v>
      </c>
      <c r="E17" s="188" t="s">
        <v>147</v>
      </c>
      <c r="F17" s="188"/>
      <c r="G17" s="188"/>
      <c r="H17" s="25"/>
      <c r="I17" s="26" t="s">
        <v>148</v>
      </c>
      <c r="J17" s="25"/>
    </row>
    <row r="18" spans="1:10" ht="36" customHeight="1" x14ac:dyDescent="0.2">
      <c r="A18" s="188"/>
      <c r="B18" s="188"/>
      <c r="C18" s="188"/>
      <c r="D18" s="25" t="s">
        <v>154</v>
      </c>
      <c r="E18" s="188" t="s">
        <v>155</v>
      </c>
      <c r="F18" s="188"/>
      <c r="G18" s="188"/>
      <c r="H18" s="188"/>
      <c r="I18" s="27">
        <v>1119.2840000000001</v>
      </c>
      <c r="J18" s="25" t="s">
        <v>22</v>
      </c>
    </row>
    <row r="19" spans="1:10" ht="39" customHeight="1" x14ac:dyDescent="0.2">
      <c r="A19" s="20" t="s">
        <v>40</v>
      </c>
      <c r="B19" s="20" t="s">
        <v>41</v>
      </c>
      <c r="C19" s="20" t="s">
        <v>27</v>
      </c>
      <c r="D19" s="20" t="s">
        <v>42</v>
      </c>
      <c r="E19" s="21" t="s">
        <v>43</v>
      </c>
      <c r="F19" s="22">
        <v>9.85</v>
      </c>
      <c r="G19" s="23">
        <v>1.01</v>
      </c>
      <c r="H19" s="23">
        <v>1.28</v>
      </c>
      <c r="I19" s="23">
        <v>12.61</v>
      </c>
      <c r="J19" s="24">
        <v>1.1680868663869805E-4</v>
      </c>
    </row>
    <row r="20" spans="1:10" ht="20.100000000000001" customHeight="1" x14ac:dyDescent="0.2">
      <c r="A20" s="25" t="s">
        <v>146</v>
      </c>
      <c r="B20" s="188"/>
      <c r="C20" s="188"/>
      <c r="D20" s="25" t="s">
        <v>12</v>
      </c>
      <c r="E20" s="188" t="s">
        <v>147</v>
      </c>
      <c r="F20" s="188"/>
      <c r="G20" s="188"/>
      <c r="H20" s="25"/>
      <c r="I20" s="26" t="s">
        <v>148</v>
      </c>
      <c r="J20" s="25"/>
    </row>
    <row r="21" spans="1:10" ht="20.100000000000001" customHeight="1" x14ac:dyDescent="0.2">
      <c r="A21" s="188"/>
      <c r="B21" s="188"/>
      <c r="C21" s="188"/>
      <c r="D21" s="25" t="s">
        <v>156</v>
      </c>
      <c r="E21" s="188" t="s">
        <v>157</v>
      </c>
      <c r="F21" s="188"/>
      <c r="G21" s="188"/>
      <c r="H21" s="188"/>
      <c r="I21" s="27">
        <v>9.85</v>
      </c>
      <c r="J21" s="25" t="s">
        <v>22</v>
      </c>
    </row>
    <row r="22" spans="1:10" ht="51.95" customHeight="1" x14ac:dyDescent="0.2">
      <c r="A22" s="20" t="s">
        <v>44</v>
      </c>
      <c r="B22" s="20" t="s">
        <v>45</v>
      </c>
      <c r="C22" s="20" t="s">
        <v>27</v>
      </c>
      <c r="D22" s="20" t="s">
        <v>46</v>
      </c>
      <c r="E22" s="21" t="s">
        <v>47</v>
      </c>
      <c r="F22" s="22">
        <v>1.9765999999999999</v>
      </c>
      <c r="G22" s="23">
        <v>8.58</v>
      </c>
      <c r="H22" s="23">
        <v>10.83</v>
      </c>
      <c r="I22" s="23">
        <v>21.41</v>
      </c>
      <c r="J22" s="24">
        <v>1.9832466145396709E-4</v>
      </c>
    </row>
    <row r="23" spans="1:10" ht="20.100000000000001" customHeight="1" x14ac:dyDescent="0.2">
      <c r="A23" s="25" t="s">
        <v>146</v>
      </c>
      <c r="B23" s="188"/>
      <c r="C23" s="188"/>
      <c r="D23" s="25" t="s">
        <v>12</v>
      </c>
      <c r="E23" s="188" t="s">
        <v>147</v>
      </c>
      <c r="F23" s="188"/>
      <c r="G23" s="188"/>
      <c r="H23" s="25"/>
      <c r="I23" s="26" t="s">
        <v>148</v>
      </c>
      <c r="J23" s="25"/>
    </row>
    <row r="24" spans="1:10" ht="20.100000000000001" customHeight="1" x14ac:dyDescent="0.2">
      <c r="A24" s="188"/>
      <c r="B24" s="188"/>
      <c r="C24" s="188"/>
      <c r="D24" s="25" t="s">
        <v>158</v>
      </c>
      <c r="E24" s="188" t="s">
        <v>159</v>
      </c>
      <c r="F24" s="188"/>
      <c r="G24" s="188"/>
      <c r="H24" s="188"/>
      <c r="I24" s="27">
        <v>1.9765999999999999</v>
      </c>
      <c r="J24" s="25" t="s">
        <v>22</v>
      </c>
    </row>
    <row r="25" spans="1:10" ht="26.1" customHeight="1" x14ac:dyDescent="0.2">
      <c r="A25" s="20" t="s">
        <v>48</v>
      </c>
      <c r="B25" s="20" t="s">
        <v>49</v>
      </c>
      <c r="C25" s="20" t="s">
        <v>27</v>
      </c>
      <c r="D25" s="20" t="s">
        <v>50</v>
      </c>
      <c r="E25" s="21" t="s">
        <v>51</v>
      </c>
      <c r="F25" s="22">
        <v>16</v>
      </c>
      <c r="G25" s="23">
        <v>1.77</v>
      </c>
      <c r="H25" s="23">
        <v>2.23</v>
      </c>
      <c r="I25" s="23">
        <v>35.68</v>
      </c>
      <c r="J25" s="24">
        <v>3.3051022516009088E-4</v>
      </c>
    </row>
    <row r="26" spans="1:10" ht="20.100000000000001" customHeight="1" x14ac:dyDescent="0.2">
      <c r="A26" s="25" t="s">
        <v>146</v>
      </c>
      <c r="B26" s="188"/>
      <c r="C26" s="188"/>
      <c r="D26" s="25" t="s">
        <v>12</v>
      </c>
      <c r="E26" s="188" t="s">
        <v>147</v>
      </c>
      <c r="F26" s="188"/>
      <c r="G26" s="188"/>
      <c r="H26" s="25"/>
      <c r="I26" s="26" t="s">
        <v>148</v>
      </c>
      <c r="J26" s="25"/>
    </row>
    <row r="27" spans="1:10" ht="20.100000000000001" customHeight="1" x14ac:dyDescent="0.2">
      <c r="A27" s="188"/>
      <c r="B27" s="188"/>
      <c r="C27" s="188"/>
      <c r="D27" s="25" t="s">
        <v>160</v>
      </c>
      <c r="E27" s="188" t="s">
        <v>161</v>
      </c>
      <c r="F27" s="188"/>
      <c r="G27" s="188"/>
      <c r="H27" s="188"/>
      <c r="I27" s="27">
        <v>16</v>
      </c>
      <c r="J27" s="25" t="s">
        <v>22</v>
      </c>
    </row>
    <row r="28" spans="1:10" ht="26.1" customHeight="1" x14ac:dyDescent="0.2">
      <c r="A28" s="20" t="s">
        <v>52</v>
      </c>
      <c r="B28" s="20" t="s">
        <v>53</v>
      </c>
      <c r="C28" s="20" t="s">
        <v>27</v>
      </c>
      <c r="D28" s="20" t="s">
        <v>54</v>
      </c>
      <c r="E28" s="21" t="s">
        <v>29</v>
      </c>
      <c r="F28" s="22">
        <v>17.5305</v>
      </c>
      <c r="G28" s="23">
        <v>3.32</v>
      </c>
      <c r="H28" s="23">
        <v>4.1900000000000004</v>
      </c>
      <c r="I28" s="23">
        <v>73.45</v>
      </c>
      <c r="J28" s="24">
        <v>6.8038049433880813E-4</v>
      </c>
    </row>
    <row r="29" spans="1:10" ht="20.100000000000001" customHeight="1" x14ac:dyDescent="0.2">
      <c r="A29" s="25" t="s">
        <v>146</v>
      </c>
      <c r="B29" s="188"/>
      <c r="C29" s="188"/>
      <c r="D29" s="25" t="s">
        <v>12</v>
      </c>
      <c r="E29" s="188" t="s">
        <v>147</v>
      </c>
      <c r="F29" s="188"/>
      <c r="G29" s="188"/>
      <c r="H29" s="25"/>
      <c r="I29" s="26" t="s">
        <v>148</v>
      </c>
      <c r="J29" s="25"/>
    </row>
    <row r="30" spans="1:10" ht="20.100000000000001" customHeight="1" x14ac:dyDescent="0.2">
      <c r="A30" s="188"/>
      <c r="B30" s="188"/>
      <c r="C30" s="188"/>
      <c r="D30" s="25" t="s">
        <v>162</v>
      </c>
      <c r="E30" s="188" t="s">
        <v>163</v>
      </c>
      <c r="F30" s="188"/>
      <c r="G30" s="188"/>
      <c r="H30" s="188"/>
      <c r="I30" s="27">
        <v>17.5305</v>
      </c>
      <c r="J30" s="25" t="s">
        <v>22</v>
      </c>
    </row>
    <row r="31" spans="1:10" ht="24" customHeight="1" x14ac:dyDescent="0.2">
      <c r="A31" s="15" t="s">
        <v>55</v>
      </c>
      <c r="B31" s="15" t="s">
        <v>20</v>
      </c>
      <c r="C31" s="15"/>
      <c r="D31" s="15" t="s">
        <v>56</v>
      </c>
      <c r="E31" s="16"/>
      <c r="F31" s="17">
        <v>1</v>
      </c>
      <c r="G31" s="17" t="s">
        <v>22</v>
      </c>
      <c r="H31" s="18">
        <v>16550.36</v>
      </c>
      <c r="I31" s="18">
        <v>16550.36</v>
      </c>
      <c r="J31" s="19">
        <v>0.15330894647086776</v>
      </c>
    </row>
    <row r="32" spans="1:10" ht="39" customHeight="1" x14ac:dyDescent="0.2">
      <c r="A32" s="20" t="s">
        <v>57</v>
      </c>
      <c r="B32" s="20" t="s">
        <v>58</v>
      </c>
      <c r="C32" s="20" t="s">
        <v>27</v>
      </c>
      <c r="D32" s="20" t="s">
        <v>59</v>
      </c>
      <c r="E32" s="21" t="s">
        <v>29</v>
      </c>
      <c r="F32" s="22">
        <v>44.650500000000001</v>
      </c>
      <c r="G32" s="23">
        <v>100.22</v>
      </c>
      <c r="H32" s="23">
        <v>126.52</v>
      </c>
      <c r="I32" s="23">
        <v>5649.18</v>
      </c>
      <c r="J32" s="24">
        <v>5.2329365296241097E-2</v>
      </c>
    </row>
    <row r="33" spans="1:10" ht="20.100000000000001" customHeight="1" x14ac:dyDescent="0.2">
      <c r="A33" s="25" t="s">
        <v>146</v>
      </c>
      <c r="B33" s="188"/>
      <c r="C33" s="188"/>
      <c r="D33" s="25" t="s">
        <v>12</v>
      </c>
      <c r="E33" s="188" t="s">
        <v>147</v>
      </c>
      <c r="F33" s="188"/>
      <c r="G33" s="188"/>
      <c r="H33" s="25"/>
      <c r="I33" s="26" t="s">
        <v>148</v>
      </c>
      <c r="J33" s="25"/>
    </row>
    <row r="34" spans="1:10" ht="20.100000000000001" customHeight="1" x14ac:dyDescent="0.2">
      <c r="A34" s="188"/>
      <c r="B34" s="188"/>
      <c r="C34" s="188"/>
      <c r="D34" s="25" t="s">
        <v>164</v>
      </c>
      <c r="E34" s="188" t="s">
        <v>165</v>
      </c>
      <c r="F34" s="188"/>
      <c r="G34" s="188"/>
      <c r="H34" s="188"/>
      <c r="I34" s="27">
        <v>44.650500000000001</v>
      </c>
      <c r="J34" s="25" t="s">
        <v>22</v>
      </c>
    </row>
    <row r="35" spans="1:10" ht="26.1" customHeight="1" x14ac:dyDescent="0.2">
      <c r="A35" s="20" t="s">
        <v>60</v>
      </c>
      <c r="B35" s="20" t="s">
        <v>61</v>
      </c>
      <c r="C35" s="20" t="s">
        <v>62</v>
      </c>
      <c r="D35" s="20" t="s">
        <v>63</v>
      </c>
      <c r="E35" s="21" t="s">
        <v>64</v>
      </c>
      <c r="F35" s="22">
        <v>6</v>
      </c>
      <c r="G35" s="23">
        <v>451.71</v>
      </c>
      <c r="H35" s="23">
        <v>570.24</v>
      </c>
      <c r="I35" s="23">
        <v>3421.44</v>
      </c>
      <c r="J35" s="24">
        <v>3.169341100817661E-2</v>
      </c>
    </row>
    <row r="36" spans="1:10" ht="20.100000000000001" customHeight="1" x14ac:dyDescent="0.2">
      <c r="A36" s="25" t="s">
        <v>146</v>
      </c>
      <c r="B36" s="188"/>
      <c r="C36" s="188"/>
      <c r="D36" s="25" t="s">
        <v>12</v>
      </c>
      <c r="E36" s="188" t="s">
        <v>147</v>
      </c>
      <c r="F36" s="188"/>
      <c r="G36" s="188"/>
      <c r="H36" s="25"/>
      <c r="I36" s="26" t="s">
        <v>148</v>
      </c>
      <c r="J36" s="25"/>
    </row>
    <row r="37" spans="1:10" ht="20.100000000000001" customHeight="1" x14ac:dyDescent="0.2">
      <c r="A37" s="188"/>
      <c r="B37" s="188"/>
      <c r="C37" s="188"/>
      <c r="D37" s="25" t="s">
        <v>166</v>
      </c>
      <c r="E37" s="188" t="s">
        <v>167</v>
      </c>
      <c r="F37" s="188"/>
      <c r="G37" s="188"/>
      <c r="H37" s="188"/>
      <c r="I37" s="27">
        <v>6</v>
      </c>
      <c r="J37" s="25" t="s">
        <v>22</v>
      </c>
    </row>
    <row r="38" spans="1:10" ht="51.95" customHeight="1" x14ac:dyDescent="0.2">
      <c r="A38" s="20" t="s">
        <v>65</v>
      </c>
      <c r="B38" s="20" t="s">
        <v>66</v>
      </c>
      <c r="C38" s="20" t="s">
        <v>27</v>
      </c>
      <c r="D38" s="20" t="s">
        <v>67</v>
      </c>
      <c r="E38" s="21" t="s">
        <v>29</v>
      </c>
      <c r="F38" s="22">
        <v>44.650500000000001</v>
      </c>
      <c r="G38" s="23">
        <v>112.37</v>
      </c>
      <c r="H38" s="23">
        <v>141.86000000000001</v>
      </c>
      <c r="I38" s="23">
        <v>6334.12</v>
      </c>
      <c r="J38" s="24">
        <v>5.867408709055591E-2</v>
      </c>
    </row>
    <row r="39" spans="1:10" ht="20.100000000000001" customHeight="1" x14ac:dyDescent="0.2">
      <c r="A39" s="25" t="s">
        <v>146</v>
      </c>
      <c r="B39" s="188"/>
      <c r="C39" s="188"/>
      <c r="D39" s="25" t="s">
        <v>12</v>
      </c>
      <c r="E39" s="188" t="s">
        <v>147</v>
      </c>
      <c r="F39" s="188"/>
      <c r="G39" s="188"/>
      <c r="H39" s="25"/>
      <c r="I39" s="26" t="s">
        <v>148</v>
      </c>
      <c r="J39" s="25"/>
    </row>
    <row r="40" spans="1:10" ht="20.100000000000001" customHeight="1" x14ac:dyDescent="0.2">
      <c r="A40" s="188"/>
      <c r="B40" s="188"/>
      <c r="C40" s="188"/>
      <c r="D40" s="25" t="s">
        <v>168</v>
      </c>
      <c r="E40" s="188" t="s">
        <v>165</v>
      </c>
      <c r="F40" s="188"/>
      <c r="G40" s="188"/>
      <c r="H40" s="188"/>
      <c r="I40" s="27">
        <v>44.650500000000001</v>
      </c>
      <c r="J40" s="25" t="s">
        <v>22</v>
      </c>
    </row>
    <row r="41" spans="1:10" ht="26.1" customHeight="1" x14ac:dyDescent="0.2">
      <c r="A41" s="20" t="s">
        <v>68</v>
      </c>
      <c r="B41" s="20" t="s">
        <v>69</v>
      </c>
      <c r="C41" s="20" t="s">
        <v>27</v>
      </c>
      <c r="D41" s="20" t="s">
        <v>70</v>
      </c>
      <c r="E41" s="21" t="s">
        <v>29</v>
      </c>
      <c r="F41" s="22">
        <v>17.5305</v>
      </c>
      <c r="G41" s="23">
        <v>51.77</v>
      </c>
      <c r="H41" s="23">
        <v>65.349999999999994</v>
      </c>
      <c r="I41" s="23">
        <v>1145.6199999999999</v>
      </c>
      <c r="J41" s="24">
        <v>1.0612083075894152E-2</v>
      </c>
    </row>
    <row r="42" spans="1:10" ht="20.100000000000001" customHeight="1" x14ac:dyDescent="0.2">
      <c r="A42" s="25" t="s">
        <v>146</v>
      </c>
      <c r="B42" s="188"/>
      <c r="C42" s="188"/>
      <c r="D42" s="25" t="s">
        <v>12</v>
      </c>
      <c r="E42" s="188" t="s">
        <v>147</v>
      </c>
      <c r="F42" s="188"/>
      <c r="G42" s="188"/>
      <c r="H42" s="25"/>
      <c r="I42" s="26" t="s">
        <v>148</v>
      </c>
      <c r="J42" s="25"/>
    </row>
    <row r="43" spans="1:10" ht="20.100000000000001" customHeight="1" x14ac:dyDescent="0.2">
      <c r="A43" s="188"/>
      <c r="B43" s="188"/>
      <c r="C43" s="188"/>
      <c r="D43" s="25" t="s">
        <v>169</v>
      </c>
      <c r="E43" s="188" t="s">
        <v>163</v>
      </c>
      <c r="F43" s="188"/>
      <c r="G43" s="188"/>
      <c r="H43" s="188"/>
      <c r="I43" s="27">
        <v>17.5305</v>
      </c>
      <c r="J43" s="25" t="s">
        <v>22</v>
      </c>
    </row>
    <row r="44" spans="1:10" ht="24" customHeight="1" x14ac:dyDescent="0.2">
      <c r="A44" s="15" t="s">
        <v>71</v>
      </c>
      <c r="B44" s="15" t="s">
        <v>20</v>
      </c>
      <c r="C44" s="15"/>
      <c r="D44" s="15" t="s">
        <v>72</v>
      </c>
      <c r="E44" s="16"/>
      <c r="F44" s="17">
        <v>1</v>
      </c>
      <c r="G44" s="17" t="s">
        <v>22</v>
      </c>
      <c r="H44" s="18">
        <v>8912.36</v>
      </c>
      <c r="I44" s="18">
        <v>8912.36</v>
      </c>
      <c r="J44" s="19">
        <v>8.2556785602796737E-2</v>
      </c>
    </row>
    <row r="45" spans="1:10" ht="39" customHeight="1" x14ac:dyDescent="0.2">
      <c r="A45" s="20" t="s">
        <v>73</v>
      </c>
      <c r="B45" s="20" t="s">
        <v>74</v>
      </c>
      <c r="C45" s="20" t="s">
        <v>38</v>
      </c>
      <c r="D45" s="20" t="s">
        <v>75</v>
      </c>
      <c r="E45" s="21" t="s">
        <v>64</v>
      </c>
      <c r="F45" s="22">
        <v>14</v>
      </c>
      <c r="G45" s="23">
        <v>456.03</v>
      </c>
      <c r="H45" s="23">
        <v>575.69000000000005</v>
      </c>
      <c r="I45" s="23">
        <v>8059.66</v>
      </c>
      <c r="J45" s="24">
        <v>7.4658072906776299E-2</v>
      </c>
    </row>
    <row r="46" spans="1:10" ht="20.100000000000001" customHeight="1" x14ac:dyDescent="0.2">
      <c r="A46" s="25" t="s">
        <v>146</v>
      </c>
      <c r="B46" s="188"/>
      <c r="C46" s="188"/>
      <c r="D46" s="25" t="s">
        <v>12</v>
      </c>
      <c r="E46" s="188" t="s">
        <v>147</v>
      </c>
      <c r="F46" s="188"/>
      <c r="G46" s="188"/>
      <c r="H46" s="25"/>
      <c r="I46" s="26" t="s">
        <v>148</v>
      </c>
      <c r="J46" s="25"/>
    </row>
    <row r="47" spans="1:10" ht="20.100000000000001" customHeight="1" x14ac:dyDescent="0.2">
      <c r="A47" s="188"/>
      <c r="B47" s="188"/>
      <c r="C47" s="188"/>
      <c r="D47" s="25" t="s">
        <v>170</v>
      </c>
      <c r="E47" s="188" t="s">
        <v>171</v>
      </c>
      <c r="F47" s="188"/>
      <c r="G47" s="188"/>
      <c r="H47" s="188"/>
      <c r="I47" s="27">
        <v>14</v>
      </c>
      <c r="J47" s="25" t="s">
        <v>22</v>
      </c>
    </row>
    <row r="48" spans="1:10" ht="39" customHeight="1" x14ac:dyDescent="0.2">
      <c r="A48" s="20" t="s">
        <v>76</v>
      </c>
      <c r="B48" s="20" t="s">
        <v>77</v>
      </c>
      <c r="C48" s="20" t="s">
        <v>27</v>
      </c>
      <c r="D48" s="20" t="s">
        <v>78</v>
      </c>
      <c r="E48" s="21" t="s">
        <v>51</v>
      </c>
      <c r="F48" s="22">
        <v>2</v>
      </c>
      <c r="G48" s="23">
        <v>337.73</v>
      </c>
      <c r="H48" s="23">
        <v>426.35</v>
      </c>
      <c r="I48" s="23">
        <v>852.7</v>
      </c>
      <c r="J48" s="24">
        <v>7.8987126960204448E-3</v>
      </c>
    </row>
    <row r="49" spans="1:10" ht="20.100000000000001" customHeight="1" x14ac:dyDescent="0.2">
      <c r="A49" s="25" t="s">
        <v>146</v>
      </c>
      <c r="B49" s="188"/>
      <c r="C49" s="188"/>
      <c r="D49" s="25" t="s">
        <v>12</v>
      </c>
      <c r="E49" s="188" t="s">
        <v>147</v>
      </c>
      <c r="F49" s="188"/>
      <c r="G49" s="188"/>
      <c r="H49" s="25"/>
      <c r="I49" s="26" t="s">
        <v>148</v>
      </c>
      <c r="J49" s="25"/>
    </row>
    <row r="50" spans="1:10" ht="20.100000000000001" customHeight="1" x14ac:dyDescent="0.2">
      <c r="A50" s="188"/>
      <c r="B50" s="188"/>
      <c r="C50" s="188"/>
      <c r="D50" s="25" t="s">
        <v>172</v>
      </c>
      <c r="E50" s="188" t="s">
        <v>173</v>
      </c>
      <c r="F50" s="188"/>
      <c r="G50" s="188"/>
      <c r="H50" s="188"/>
      <c r="I50" s="27">
        <v>2</v>
      </c>
      <c r="J50" s="25" t="s">
        <v>22</v>
      </c>
    </row>
    <row r="51" spans="1:10" ht="24" customHeight="1" x14ac:dyDescent="0.2">
      <c r="A51" s="15" t="s">
        <v>79</v>
      </c>
      <c r="B51" s="15" t="s">
        <v>20</v>
      </c>
      <c r="C51" s="15"/>
      <c r="D51" s="15" t="s">
        <v>80</v>
      </c>
      <c r="E51" s="16"/>
      <c r="F51" s="17">
        <v>1</v>
      </c>
      <c r="G51" s="17" t="s">
        <v>22</v>
      </c>
      <c r="H51" s="18">
        <v>3186.1</v>
      </c>
      <c r="I51" s="18">
        <v>3186.1</v>
      </c>
      <c r="J51" s="19">
        <v>2.9513414472605536E-2</v>
      </c>
    </row>
    <row r="52" spans="1:10" ht="26.1" customHeight="1" x14ac:dyDescent="0.2">
      <c r="A52" s="20" t="s">
        <v>81</v>
      </c>
      <c r="B52" s="20" t="s">
        <v>82</v>
      </c>
      <c r="C52" s="20" t="s">
        <v>27</v>
      </c>
      <c r="D52" s="20" t="s">
        <v>83</v>
      </c>
      <c r="E52" s="21" t="s">
        <v>29</v>
      </c>
      <c r="F52" s="22">
        <v>2.2650000000000001</v>
      </c>
      <c r="G52" s="23">
        <v>341.11</v>
      </c>
      <c r="H52" s="23">
        <v>430.62</v>
      </c>
      <c r="I52" s="23">
        <v>975.35</v>
      </c>
      <c r="J52" s="24">
        <v>9.034841595008258E-3</v>
      </c>
    </row>
    <row r="53" spans="1:10" ht="20.100000000000001" customHeight="1" x14ac:dyDescent="0.2">
      <c r="A53" s="25" t="s">
        <v>146</v>
      </c>
      <c r="B53" s="188"/>
      <c r="C53" s="188"/>
      <c r="D53" s="25" t="s">
        <v>12</v>
      </c>
      <c r="E53" s="188" t="s">
        <v>147</v>
      </c>
      <c r="F53" s="188"/>
      <c r="G53" s="188"/>
      <c r="H53" s="25"/>
      <c r="I53" s="26" t="s">
        <v>148</v>
      </c>
      <c r="J53" s="25"/>
    </row>
    <row r="54" spans="1:10" ht="20.100000000000001" customHeight="1" x14ac:dyDescent="0.2">
      <c r="A54" s="188"/>
      <c r="B54" s="188"/>
      <c r="C54" s="188"/>
      <c r="D54" s="25" t="s">
        <v>174</v>
      </c>
      <c r="E54" s="188" t="s">
        <v>175</v>
      </c>
      <c r="F54" s="188"/>
      <c r="G54" s="188"/>
      <c r="H54" s="188"/>
      <c r="I54" s="27">
        <v>2.2650000000000001</v>
      </c>
      <c r="J54" s="25" t="s">
        <v>22</v>
      </c>
    </row>
    <row r="55" spans="1:10" ht="39" customHeight="1" x14ac:dyDescent="0.2">
      <c r="A55" s="20" t="s">
        <v>84</v>
      </c>
      <c r="B55" s="20" t="s">
        <v>85</v>
      </c>
      <c r="C55" s="20" t="s">
        <v>27</v>
      </c>
      <c r="D55" s="20" t="s">
        <v>86</v>
      </c>
      <c r="E55" s="21" t="s">
        <v>51</v>
      </c>
      <c r="F55" s="22">
        <v>1</v>
      </c>
      <c r="G55" s="23">
        <v>1751.23</v>
      </c>
      <c r="H55" s="23">
        <v>2210.75</v>
      </c>
      <c r="I55" s="23">
        <v>2210.75</v>
      </c>
      <c r="J55" s="24">
        <v>2.047857287759728E-2</v>
      </c>
    </row>
    <row r="56" spans="1:10" ht="20.100000000000001" customHeight="1" x14ac:dyDescent="0.2">
      <c r="A56" s="25" t="s">
        <v>146</v>
      </c>
      <c r="B56" s="188"/>
      <c r="C56" s="188"/>
      <c r="D56" s="25" t="s">
        <v>12</v>
      </c>
      <c r="E56" s="188" t="s">
        <v>147</v>
      </c>
      <c r="F56" s="188"/>
      <c r="G56" s="188"/>
      <c r="H56" s="25"/>
      <c r="I56" s="26" t="s">
        <v>148</v>
      </c>
      <c r="J56" s="25"/>
    </row>
    <row r="57" spans="1:10" ht="20.100000000000001" customHeight="1" x14ac:dyDescent="0.2">
      <c r="A57" s="188"/>
      <c r="B57" s="188"/>
      <c r="C57" s="188"/>
      <c r="D57" s="25" t="s">
        <v>176</v>
      </c>
      <c r="E57" s="188" t="s">
        <v>177</v>
      </c>
      <c r="F57" s="188"/>
      <c r="G57" s="188"/>
      <c r="H57" s="188"/>
      <c r="I57" s="27">
        <v>1</v>
      </c>
      <c r="J57" s="25" t="s">
        <v>22</v>
      </c>
    </row>
    <row r="58" spans="1:10" ht="24" customHeight="1" x14ac:dyDescent="0.2">
      <c r="A58" s="15" t="s">
        <v>87</v>
      </c>
      <c r="B58" s="15" t="s">
        <v>20</v>
      </c>
      <c r="C58" s="15"/>
      <c r="D58" s="15" t="s">
        <v>88</v>
      </c>
      <c r="E58" s="16"/>
      <c r="F58" s="17">
        <v>1</v>
      </c>
      <c r="G58" s="17" t="s">
        <v>22</v>
      </c>
      <c r="H58" s="18">
        <v>12827.44</v>
      </c>
      <c r="I58" s="18">
        <v>12827.44</v>
      </c>
      <c r="J58" s="19">
        <v>0.11882287227095169</v>
      </c>
    </row>
    <row r="59" spans="1:10" ht="65.099999999999994" customHeight="1" x14ac:dyDescent="0.2">
      <c r="A59" s="20" t="s">
        <v>89</v>
      </c>
      <c r="B59" s="20" t="s">
        <v>90</v>
      </c>
      <c r="C59" s="20" t="s">
        <v>38</v>
      </c>
      <c r="D59" s="20" t="s">
        <v>91</v>
      </c>
      <c r="E59" s="21" t="s">
        <v>29</v>
      </c>
      <c r="F59" s="22">
        <v>127.105</v>
      </c>
      <c r="G59" s="23">
        <v>79.94</v>
      </c>
      <c r="H59" s="23">
        <v>100.92</v>
      </c>
      <c r="I59" s="23">
        <v>12827.44</v>
      </c>
      <c r="J59" s="24">
        <v>0.11882287227095169</v>
      </c>
    </row>
    <row r="60" spans="1:10" ht="20.100000000000001" customHeight="1" x14ac:dyDescent="0.2">
      <c r="A60" s="25" t="s">
        <v>146</v>
      </c>
      <c r="B60" s="188"/>
      <c r="C60" s="188"/>
      <c r="D60" s="25" t="s">
        <v>12</v>
      </c>
      <c r="E60" s="188" t="s">
        <v>147</v>
      </c>
      <c r="F60" s="188"/>
      <c r="G60" s="188"/>
      <c r="H60" s="25"/>
      <c r="I60" s="26" t="s">
        <v>148</v>
      </c>
      <c r="J60" s="25"/>
    </row>
    <row r="61" spans="1:10" ht="49.5" customHeight="1" x14ac:dyDescent="0.2">
      <c r="A61" s="188"/>
      <c r="B61" s="188"/>
      <c r="C61" s="188"/>
      <c r="D61" s="25" t="s">
        <v>178</v>
      </c>
      <c r="E61" s="188" t="s">
        <v>179</v>
      </c>
      <c r="F61" s="188"/>
      <c r="G61" s="188"/>
      <c r="H61" s="188"/>
      <c r="I61" s="27">
        <v>127.105</v>
      </c>
      <c r="J61" s="25" t="s">
        <v>22</v>
      </c>
    </row>
    <row r="62" spans="1:10" ht="24" customHeight="1" x14ac:dyDescent="0.2">
      <c r="A62" s="15" t="s">
        <v>92</v>
      </c>
      <c r="B62" s="15" t="s">
        <v>20</v>
      </c>
      <c r="C62" s="15"/>
      <c r="D62" s="15" t="s">
        <v>93</v>
      </c>
      <c r="E62" s="16"/>
      <c r="F62" s="17">
        <v>1</v>
      </c>
      <c r="G62" s="17" t="s">
        <v>22</v>
      </c>
      <c r="H62" s="18">
        <v>45310.84</v>
      </c>
      <c r="I62" s="18">
        <v>45310.84</v>
      </c>
      <c r="J62" s="19">
        <v>0.4197224195793961</v>
      </c>
    </row>
    <row r="63" spans="1:10" ht="26.1" customHeight="1" x14ac:dyDescent="0.2">
      <c r="A63" s="20" t="s">
        <v>94</v>
      </c>
      <c r="B63" s="20" t="s">
        <v>95</v>
      </c>
      <c r="C63" s="20" t="s">
        <v>27</v>
      </c>
      <c r="D63" s="20" t="s">
        <v>96</v>
      </c>
      <c r="E63" s="21" t="s">
        <v>29</v>
      </c>
      <c r="F63" s="22">
        <v>1119.2840000000001</v>
      </c>
      <c r="G63" s="23">
        <v>14.39</v>
      </c>
      <c r="H63" s="23">
        <v>18.170000000000002</v>
      </c>
      <c r="I63" s="23">
        <v>20337.39</v>
      </c>
      <c r="J63" s="24">
        <v>0.18838888307367099</v>
      </c>
    </row>
    <row r="64" spans="1:10" ht="20.100000000000001" customHeight="1" x14ac:dyDescent="0.2">
      <c r="A64" s="25" t="s">
        <v>146</v>
      </c>
      <c r="B64" s="188"/>
      <c r="C64" s="188"/>
      <c r="D64" s="25" t="s">
        <v>12</v>
      </c>
      <c r="E64" s="188" t="s">
        <v>147</v>
      </c>
      <c r="F64" s="188"/>
      <c r="G64" s="188"/>
      <c r="H64" s="25"/>
      <c r="I64" s="26" t="s">
        <v>148</v>
      </c>
      <c r="J64" s="25"/>
    </row>
    <row r="65" spans="1:10" ht="33.75" customHeight="1" x14ac:dyDescent="0.2">
      <c r="A65" s="188"/>
      <c r="B65" s="188"/>
      <c r="C65" s="188"/>
      <c r="D65" s="25" t="s">
        <v>180</v>
      </c>
      <c r="E65" s="188" t="s">
        <v>155</v>
      </c>
      <c r="F65" s="188"/>
      <c r="G65" s="188"/>
      <c r="H65" s="188"/>
      <c r="I65" s="27">
        <v>1119.2840000000001</v>
      </c>
      <c r="J65" s="25" t="s">
        <v>22</v>
      </c>
    </row>
    <row r="66" spans="1:10" ht="26.1" customHeight="1" x14ac:dyDescent="0.2">
      <c r="A66" s="20" t="s">
        <v>97</v>
      </c>
      <c r="B66" s="20" t="s">
        <v>98</v>
      </c>
      <c r="C66" s="20" t="s">
        <v>27</v>
      </c>
      <c r="D66" s="20" t="s">
        <v>99</v>
      </c>
      <c r="E66" s="21" t="s">
        <v>29</v>
      </c>
      <c r="F66" s="22">
        <v>1119.2840000000001</v>
      </c>
      <c r="G66" s="23">
        <v>5.89</v>
      </c>
      <c r="H66" s="23">
        <v>7.44</v>
      </c>
      <c r="I66" s="23">
        <v>8327.4699999999993</v>
      </c>
      <c r="J66" s="24">
        <v>7.713884486305779E-2</v>
      </c>
    </row>
    <row r="67" spans="1:10" ht="20.100000000000001" customHeight="1" x14ac:dyDescent="0.2">
      <c r="A67" s="25" t="s">
        <v>146</v>
      </c>
      <c r="B67" s="188"/>
      <c r="C67" s="188"/>
      <c r="D67" s="25" t="s">
        <v>12</v>
      </c>
      <c r="E67" s="188" t="s">
        <v>147</v>
      </c>
      <c r="F67" s="188"/>
      <c r="G67" s="188"/>
      <c r="H67" s="25"/>
      <c r="I67" s="26" t="s">
        <v>148</v>
      </c>
      <c r="J67" s="25"/>
    </row>
    <row r="68" spans="1:10" ht="33" customHeight="1" x14ac:dyDescent="0.2">
      <c r="A68" s="188"/>
      <c r="B68" s="188"/>
      <c r="C68" s="188"/>
      <c r="D68" s="25" t="s">
        <v>181</v>
      </c>
      <c r="E68" s="188" t="s">
        <v>155</v>
      </c>
      <c r="F68" s="188"/>
      <c r="G68" s="188"/>
      <c r="H68" s="188"/>
      <c r="I68" s="27">
        <v>1119.2840000000001</v>
      </c>
      <c r="J68" s="25" t="s">
        <v>22</v>
      </c>
    </row>
    <row r="69" spans="1:10" ht="26.1" customHeight="1" x14ac:dyDescent="0.2">
      <c r="A69" s="20" t="s">
        <v>100</v>
      </c>
      <c r="B69" s="20" t="s">
        <v>101</v>
      </c>
      <c r="C69" s="20" t="s">
        <v>27</v>
      </c>
      <c r="D69" s="20" t="s">
        <v>102</v>
      </c>
      <c r="E69" s="21" t="s">
        <v>29</v>
      </c>
      <c r="F69" s="22">
        <v>89.46</v>
      </c>
      <c r="G69" s="23">
        <v>20.58</v>
      </c>
      <c r="H69" s="23">
        <v>25.98</v>
      </c>
      <c r="I69" s="23">
        <v>2324.17</v>
      </c>
      <c r="J69" s="24">
        <v>2.1529202634818622E-2</v>
      </c>
    </row>
    <row r="70" spans="1:10" ht="20.100000000000001" customHeight="1" x14ac:dyDescent="0.2">
      <c r="A70" s="25" t="s">
        <v>146</v>
      </c>
      <c r="B70" s="188"/>
      <c r="C70" s="188"/>
      <c r="D70" s="25" t="s">
        <v>12</v>
      </c>
      <c r="E70" s="188" t="s">
        <v>147</v>
      </c>
      <c r="F70" s="188"/>
      <c r="G70" s="188"/>
      <c r="H70" s="25"/>
      <c r="I70" s="26" t="s">
        <v>148</v>
      </c>
      <c r="J70" s="25"/>
    </row>
    <row r="71" spans="1:10" ht="30" customHeight="1" x14ac:dyDescent="0.2">
      <c r="A71" s="188"/>
      <c r="B71" s="188"/>
      <c r="C71" s="188"/>
      <c r="D71" s="25" t="s">
        <v>182</v>
      </c>
      <c r="E71" s="188" t="s">
        <v>183</v>
      </c>
      <c r="F71" s="188"/>
      <c r="G71" s="188"/>
      <c r="H71" s="188"/>
      <c r="I71" s="27">
        <v>89.46</v>
      </c>
      <c r="J71" s="25" t="s">
        <v>22</v>
      </c>
    </row>
    <row r="72" spans="1:10" ht="26.1" customHeight="1" x14ac:dyDescent="0.2">
      <c r="A72" s="20" t="s">
        <v>103</v>
      </c>
      <c r="B72" s="20" t="s">
        <v>104</v>
      </c>
      <c r="C72" s="20" t="s">
        <v>27</v>
      </c>
      <c r="D72" s="20" t="s">
        <v>105</v>
      </c>
      <c r="E72" s="21" t="s">
        <v>29</v>
      </c>
      <c r="F72" s="22">
        <v>293.7</v>
      </c>
      <c r="G72" s="23">
        <v>14.57</v>
      </c>
      <c r="H72" s="23">
        <v>18.39</v>
      </c>
      <c r="I72" s="23">
        <v>5401.14</v>
      </c>
      <c r="J72" s="24">
        <v>5.003172638792526E-2</v>
      </c>
    </row>
    <row r="73" spans="1:10" ht="20.100000000000001" customHeight="1" x14ac:dyDescent="0.2">
      <c r="A73" s="25" t="s">
        <v>146</v>
      </c>
      <c r="B73" s="188"/>
      <c r="C73" s="188"/>
      <c r="D73" s="25" t="s">
        <v>12</v>
      </c>
      <c r="E73" s="188" t="s">
        <v>147</v>
      </c>
      <c r="F73" s="188"/>
      <c r="G73" s="188"/>
      <c r="H73" s="25"/>
      <c r="I73" s="26" t="s">
        <v>148</v>
      </c>
      <c r="J73" s="25"/>
    </row>
    <row r="74" spans="1:10" ht="42.75" customHeight="1" x14ac:dyDescent="0.2">
      <c r="A74" s="188"/>
      <c r="B74" s="188"/>
      <c r="C74" s="188"/>
      <c r="D74" s="25" t="s">
        <v>184</v>
      </c>
      <c r="E74" s="188" t="s">
        <v>185</v>
      </c>
      <c r="F74" s="188"/>
      <c r="G74" s="188"/>
      <c r="H74" s="188"/>
      <c r="I74" s="27">
        <v>293.7</v>
      </c>
      <c r="J74" s="25" t="s">
        <v>22</v>
      </c>
    </row>
    <row r="75" spans="1:10" ht="26.1" customHeight="1" x14ac:dyDescent="0.2">
      <c r="A75" s="20" t="s">
        <v>106</v>
      </c>
      <c r="B75" s="20" t="s">
        <v>107</v>
      </c>
      <c r="C75" s="20" t="s">
        <v>27</v>
      </c>
      <c r="D75" s="20" t="s">
        <v>108</v>
      </c>
      <c r="E75" s="21" t="s">
        <v>29</v>
      </c>
      <c r="F75" s="22">
        <v>293.7</v>
      </c>
      <c r="G75" s="23">
        <v>5.97</v>
      </c>
      <c r="H75" s="23">
        <v>7.54</v>
      </c>
      <c r="I75" s="23">
        <v>2214.5</v>
      </c>
      <c r="J75" s="24">
        <v>2.0513309798683332E-2</v>
      </c>
    </row>
    <row r="76" spans="1:10" ht="20.100000000000001" customHeight="1" x14ac:dyDescent="0.2">
      <c r="A76" s="25" t="s">
        <v>146</v>
      </c>
      <c r="B76" s="188"/>
      <c r="C76" s="188"/>
      <c r="D76" s="25" t="s">
        <v>12</v>
      </c>
      <c r="E76" s="188" t="s">
        <v>147</v>
      </c>
      <c r="F76" s="188"/>
      <c r="G76" s="188"/>
      <c r="H76" s="25"/>
      <c r="I76" s="26" t="s">
        <v>148</v>
      </c>
      <c r="J76" s="25"/>
    </row>
    <row r="77" spans="1:10" ht="42" customHeight="1" x14ac:dyDescent="0.2">
      <c r="A77" s="188"/>
      <c r="B77" s="188"/>
      <c r="C77" s="188"/>
      <c r="D77" s="25" t="s">
        <v>186</v>
      </c>
      <c r="E77" s="188" t="s">
        <v>185</v>
      </c>
      <c r="F77" s="188"/>
      <c r="G77" s="188"/>
      <c r="H77" s="188"/>
      <c r="I77" s="27">
        <v>293.7</v>
      </c>
      <c r="J77" s="25" t="s">
        <v>22</v>
      </c>
    </row>
    <row r="78" spans="1:10" ht="24" customHeight="1" x14ac:dyDescent="0.2">
      <c r="A78" s="20" t="s">
        <v>109</v>
      </c>
      <c r="B78" s="20" t="s">
        <v>110</v>
      </c>
      <c r="C78" s="20" t="s">
        <v>38</v>
      </c>
      <c r="D78" s="20" t="s">
        <v>111</v>
      </c>
      <c r="E78" s="21" t="s">
        <v>29</v>
      </c>
      <c r="F78" s="22">
        <v>293.7</v>
      </c>
      <c r="G78" s="23">
        <v>3.98</v>
      </c>
      <c r="H78" s="23">
        <v>5.0199999999999996</v>
      </c>
      <c r="I78" s="23">
        <v>1474.37</v>
      </c>
      <c r="J78" s="24">
        <v>1.365735315777139E-2</v>
      </c>
    </row>
    <row r="79" spans="1:10" ht="20.100000000000001" customHeight="1" x14ac:dyDescent="0.2">
      <c r="A79" s="25" t="s">
        <v>146</v>
      </c>
      <c r="B79" s="188"/>
      <c r="C79" s="188"/>
      <c r="D79" s="25" t="s">
        <v>12</v>
      </c>
      <c r="E79" s="188" t="s">
        <v>147</v>
      </c>
      <c r="F79" s="188"/>
      <c r="G79" s="188"/>
      <c r="H79" s="25"/>
      <c r="I79" s="26" t="s">
        <v>148</v>
      </c>
      <c r="J79" s="25"/>
    </row>
    <row r="80" spans="1:10" ht="42" customHeight="1" x14ac:dyDescent="0.2">
      <c r="A80" s="188"/>
      <c r="B80" s="188"/>
      <c r="C80" s="188"/>
      <c r="D80" s="25" t="s">
        <v>111</v>
      </c>
      <c r="E80" s="188" t="s">
        <v>185</v>
      </c>
      <c r="F80" s="188"/>
      <c r="G80" s="188"/>
      <c r="H80" s="188"/>
      <c r="I80" s="27">
        <v>293.7</v>
      </c>
      <c r="J80" s="25" t="s">
        <v>22</v>
      </c>
    </row>
    <row r="81" spans="1:10" ht="51.95" customHeight="1" x14ac:dyDescent="0.2">
      <c r="A81" s="20" t="s">
        <v>112</v>
      </c>
      <c r="B81" s="20" t="s">
        <v>113</v>
      </c>
      <c r="C81" s="20" t="s">
        <v>27</v>
      </c>
      <c r="D81" s="20" t="s">
        <v>114</v>
      </c>
      <c r="E81" s="21" t="s">
        <v>29</v>
      </c>
      <c r="F81" s="22">
        <v>58.6</v>
      </c>
      <c r="G81" s="23">
        <v>30.29</v>
      </c>
      <c r="H81" s="23">
        <v>38.24</v>
      </c>
      <c r="I81" s="23">
        <v>2240.86</v>
      </c>
      <c r="J81" s="24">
        <v>2.0757487195970887E-2</v>
      </c>
    </row>
    <row r="82" spans="1:10" ht="20.100000000000001" customHeight="1" x14ac:dyDescent="0.2">
      <c r="A82" s="25" t="s">
        <v>146</v>
      </c>
      <c r="B82" s="188"/>
      <c r="C82" s="188"/>
      <c r="D82" s="25" t="s">
        <v>12</v>
      </c>
      <c r="E82" s="188" t="s">
        <v>147</v>
      </c>
      <c r="F82" s="188"/>
      <c r="G82" s="188"/>
      <c r="H82" s="25"/>
      <c r="I82" s="26" t="s">
        <v>148</v>
      </c>
      <c r="J82" s="25"/>
    </row>
    <row r="83" spans="1:10" ht="20.100000000000001" customHeight="1" x14ac:dyDescent="0.2">
      <c r="A83" s="188"/>
      <c r="B83" s="188"/>
      <c r="C83" s="188"/>
      <c r="D83" s="25" t="s">
        <v>187</v>
      </c>
      <c r="E83" s="188" t="s">
        <v>188</v>
      </c>
      <c r="F83" s="188"/>
      <c r="G83" s="188"/>
      <c r="H83" s="188"/>
      <c r="I83" s="27">
        <v>58.6</v>
      </c>
      <c r="J83" s="25" t="s">
        <v>22</v>
      </c>
    </row>
    <row r="84" spans="1:10" ht="26.1" customHeight="1" x14ac:dyDescent="0.2">
      <c r="A84" s="20" t="s">
        <v>115</v>
      </c>
      <c r="B84" s="20" t="s">
        <v>116</v>
      </c>
      <c r="C84" s="20" t="s">
        <v>27</v>
      </c>
      <c r="D84" s="20" t="s">
        <v>117</v>
      </c>
      <c r="E84" s="21" t="s">
        <v>29</v>
      </c>
      <c r="F84" s="22">
        <v>58.6</v>
      </c>
      <c r="G84" s="23">
        <v>11.17</v>
      </c>
      <c r="H84" s="23">
        <v>14.1</v>
      </c>
      <c r="I84" s="23">
        <v>826.26</v>
      </c>
      <c r="J84" s="24">
        <v>7.6537942444163875E-3</v>
      </c>
    </row>
    <row r="85" spans="1:10" ht="20.100000000000001" customHeight="1" x14ac:dyDescent="0.2">
      <c r="A85" s="25" t="s">
        <v>146</v>
      </c>
      <c r="B85" s="188"/>
      <c r="C85" s="188"/>
      <c r="D85" s="25" t="s">
        <v>12</v>
      </c>
      <c r="E85" s="188" t="s">
        <v>147</v>
      </c>
      <c r="F85" s="188"/>
      <c r="G85" s="188"/>
      <c r="H85" s="25"/>
      <c r="I85" s="26" t="s">
        <v>148</v>
      </c>
      <c r="J85" s="25"/>
    </row>
    <row r="86" spans="1:10" ht="20.100000000000001" customHeight="1" x14ac:dyDescent="0.2">
      <c r="A86" s="188"/>
      <c r="B86" s="188"/>
      <c r="C86" s="188"/>
      <c r="D86" s="25" t="s">
        <v>189</v>
      </c>
      <c r="E86" s="188" t="s">
        <v>188</v>
      </c>
      <c r="F86" s="188"/>
      <c r="G86" s="188"/>
      <c r="H86" s="188"/>
      <c r="I86" s="27">
        <v>58.6</v>
      </c>
      <c r="J86" s="25" t="s">
        <v>22</v>
      </c>
    </row>
    <row r="87" spans="1:10" ht="51.95" customHeight="1" x14ac:dyDescent="0.2">
      <c r="A87" s="20" t="s">
        <v>118</v>
      </c>
      <c r="B87" s="20" t="s">
        <v>119</v>
      </c>
      <c r="C87" s="20" t="s">
        <v>27</v>
      </c>
      <c r="D87" s="20" t="s">
        <v>120</v>
      </c>
      <c r="E87" s="21" t="s">
        <v>29</v>
      </c>
      <c r="F87" s="22">
        <v>58.6</v>
      </c>
      <c r="G87" s="23">
        <v>29.26</v>
      </c>
      <c r="H87" s="23">
        <v>36.94</v>
      </c>
      <c r="I87" s="23">
        <v>2164.6799999999998</v>
      </c>
      <c r="J87" s="24">
        <v>2.0051818223081434E-2</v>
      </c>
    </row>
    <row r="88" spans="1:10" ht="20.100000000000001" customHeight="1" x14ac:dyDescent="0.2">
      <c r="A88" s="25" t="s">
        <v>146</v>
      </c>
      <c r="B88" s="188"/>
      <c r="C88" s="188"/>
      <c r="D88" s="25" t="s">
        <v>12</v>
      </c>
      <c r="E88" s="188" t="s">
        <v>147</v>
      </c>
      <c r="F88" s="188"/>
      <c r="G88" s="188"/>
      <c r="H88" s="25"/>
      <c r="I88" s="26" t="s">
        <v>148</v>
      </c>
      <c r="J88" s="25"/>
    </row>
    <row r="89" spans="1:10" ht="20.100000000000001" customHeight="1" x14ac:dyDescent="0.2">
      <c r="A89" s="188"/>
      <c r="B89" s="188"/>
      <c r="C89" s="188"/>
      <c r="D89" s="25" t="s">
        <v>190</v>
      </c>
      <c r="E89" s="188" t="s">
        <v>188</v>
      </c>
      <c r="F89" s="188"/>
      <c r="G89" s="188"/>
      <c r="H89" s="188"/>
      <c r="I89" s="27">
        <v>58.6</v>
      </c>
      <c r="J89" s="25" t="s">
        <v>22</v>
      </c>
    </row>
    <row r="90" spans="1:10" ht="24" customHeight="1" x14ac:dyDescent="0.2">
      <c r="A90" s="15" t="s">
        <v>121</v>
      </c>
      <c r="B90" s="15" t="s">
        <v>20</v>
      </c>
      <c r="C90" s="15"/>
      <c r="D90" s="15" t="s">
        <v>122</v>
      </c>
      <c r="E90" s="16"/>
      <c r="F90" s="17">
        <v>1</v>
      </c>
      <c r="G90" s="17" t="s">
        <v>22</v>
      </c>
      <c r="H90" s="18">
        <v>7387.15</v>
      </c>
      <c r="I90" s="18">
        <v>7387.15</v>
      </c>
      <c r="J90" s="19">
        <v>6.8428492426888046E-2</v>
      </c>
    </row>
    <row r="91" spans="1:10" ht="26.1" customHeight="1" x14ac:dyDescent="0.2">
      <c r="A91" s="20" t="s">
        <v>123</v>
      </c>
      <c r="B91" s="20" t="s">
        <v>124</v>
      </c>
      <c r="C91" s="20" t="s">
        <v>27</v>
      </c>
      <c r="D91" s="20" t="s">
        <v>125</v>
      </c>
      <c r="E91" s="21" t="s">
        <v>29</v>
      </c>
      <c r="F91" s="22">
        <v>293.7</v>
      </c>
      <c r="G91" s="23">
        <v>4.26</v>
      </c>
      <c r="H91" s="23">
        <v>5.38</v>
      </c>
      <c r="I91" s="23">
        <v>1580.11</v>
      </c>
      <c r="J91" s="24">
        <v>1.4636841700608498E-2</v>
      </c>
    </row>
    <row r="92" spans="1:10" ht="20.100000000000001" customHeight="1" x14ac:dyDescent="0.2">
      <c r="A92" s="25" t="s">
        <v>146</v>
      </c>
      <c r="B92" s="188"/>
      <c r="C92" s="188"/>
      <c r="D92" s="25" t="s">
        <v>12</v>
      </c>
      <c r="E92" s="188" t="s">
        <v>147</v>
      </c>
      <c r="F92" s="188"/>
      <c r="G92" s="188"/>
      <c r="H92" s="25"/>
      <c r="I92" s="26" t="s">
        <v>148</v>
      </c>
      <c r="J92" s="25"/>
    </row>
    <row r="93" spans="1:10" ht="43.5" customHeight="1" x14ac:dyDescent="0.2">
      <c r="A93" s="188"/>
      <c r="B93" s="188"/>
      <c r="C93" s="188"/>
      <c r="D93" s="25" t="s">
        <v>191</v>
      </c>
      <c r="E93" s="188" t="s">
        <v>185</v>
      </c>
      <c r="F93" s="188"/>
      <c r="G93" s="188"/>
      <c r="H93" s="188"/>
      <c r="I93" s="27">
        <v>293.7</v>
      </c>
      <c r="J93" s="25" t="s">
        <v>22</v>
      </c>
    </row>
    <row r="94" spans="1:10" ht="65.099999999999994" customHeight="1" x14ac:dyDescent="0.2">
      <c r="A94" s="20" t="s">
        <v>126</v>
      </c>
      <c r="B94" s="20" t="s">
        <v>127</v>
      </c>
      <c r="C94" s="20" t="s">
        <v>128</v>
      </c>
      <c r="D94" s="20" t="s">
        <v>129</v>
      </c>
      <c r="E94" s="21" t="s">
        <v>51</v>
      </c>
      <c r="F94" s="22">
        <v>1</v>
      </c>
      <c r="G94" s="23">
        <v>4600</v>
      </c>
      <c r="H94" s="23">
        <v>5807.04</v>
      </c>
      <c r="I94" s="23">
        <v>5807.04</v>
      </c>
      <c r="J94" s="24">
        <v>5.3791650726279547E-2</v>
      </c>
    </row>
    <row r="95" spans="1:10" ht="24" customHeight="1" x14ac:dyDescent="0.2">
      <c r="A95" s="15" t="s">
        <v>130</v>
      </c>
      <c r="B95" s="15" t="s">
        <v>20</v>
      </c>
      <c r="C95" s="15"/>
      <c r="D95" s="15" t="s">
        <v>131</v>
      </c>
      <c r="E95" s="16"/>
      <c r="F95" s="17">
        <v>1</v>
      </c>
      <c r="G95" s="17" t="s">
        <v>22</v>
      </c>
      <c r="H95" s="18">
        <v>5181.2700000000004</v>
      </c>
      <c r="I95" s="18">
        <v>5181.2700000000004</v>
      </c>
      <c r="J95" s="19">
        <v>4.7995031230807852E-2</v>
      </c>
    </row>
    <row r="96" spans="1:10" ht="26.1" customHeight="1" x14ac:dyDescent="0.2">
      <c r="A96" s="20" t="s">
        <v>132</v>
      </c>
      <c r="B96" s="20" t="s">
        <v>133</v>
      </c>
      <c r="C96" s="20" t="s">
        <v>27</v>
      </c>
      <c r="D96" s="20" t="s">
        <v>134</v>
      </c>
      <c r="E96" s="21" t="s">
        <v>135</v>
      </c>
      <c r="F96" s="22">
        <v>7.2727299999999995E-2</v>
      </c>
      <c r="G96" s="23">
        <v>29556.17</v>
      </c>
      <c r="H96" s="23">
        <v>37311.71</v>
      </c>
      <c r="I96" s="23">
        <v>2713.58</v>
      </c>
      <c r="J96" s="24">
        <v>2.513637715218384E-2</v>
      </c>
    </row>
    <row r="97" spans="1:10" ht="20.100000000000001" customHeight="1" x14ac:dyDescent="0.2">
      <c r="A97" s="25" t="s">
        <v>146</v>
      </c>
      <c r="B97" s="188"/>
      <c r="C97" s="188"/>
      <c r="D97" s="25" t="s">
        <v>12</v>
      </c>
      <c r="E97" s="188" t="s">
        <v>147</v>
      </c>
      <c r="F97" s="188"/>
      <c r="G97" s="188"/>
      <c r="H97" s="25"/>
      <c r="I97" s="26" t="s">
        <v>148</v>
      </c>
      <c r="J97" s="25"/>
    </row>
    <row r="98" spans="1:10" ht="20.100000000000001" customHeight="1" x14ac:dyDescent="0.2">
      <c r="A98" s="188"/>
      <c r="B98" s="188"/>
      <c r="C98" s="188"/>
      <c r="D98" s="25" t="s">
        <v>192</v>
      </c>
      <c r="E98" s="188" t="s">
        <v>193</v>
      </c>
      <c r="F98" s="188"/>
      <c r="G98" s="188"/>
      <c r="H98" s="188"/>
      <c r="I98" s="27">
        <v>7.2727299999999995E-2</v>
      </c>
      <c r="J98" s="25" t="s">
        <v>22</v>
      </c>
    </row>
    <row r="99" spans="1:10" ht="26.1" customHeight="1" x14ac:dyDescent="0.2">
      <c r="A99" s="20" t="s">
        <v>136</v>
      </c>
      <c r="B99" s="20" t="s">
        <v>137</v>
      </c>
      <c r="C99" s="20" t="s">
        <v>27</v>
      </c>
      <c r="D99" s="20" t="s">
        <v>138</v>
      </c>
      <c r="E99" s="21" t="s">
        <v>135</v>
      </c>
      <c r="F99" s="22">
        <v>0.18181820000000001</v>
      </c>
      <c r="G99" s="23">
        <v>10751.2</v>
      </c>
      <c r="H99" s="23">
        <v>13572.31</v>
      </c>
      <c r="I99" s="23">
        <v>2467.69</v>
      </c>
      <c r="J99" s="24">
        <v>2.2858654078624009E-2</v>
      </c>
    </row>
    <row r="100" spans="1:10" ht="20.100000000000001" customHeight="1" x14ac:dyDescent="0.2">
      <c r="A100" s="25" t="s">
        <v>146</v>
      </c>
      <c r="B100" s="188"/>
      <c r="C100" s="188"/>
      <c r="D100" s="25" t="s">
        <v>12</v>
      </c>
      <c r="E100" s="188" t="s">
        <v>147</v>
      </c>
      <c r="F100" s="188"/>
      <c r="G100" s="188"/>
      <c r="H100" s="25"/>
      <c r="I100" s="26" t="s">
        <v>148</v>
      </c>
      <c r="J100" s="25"/>
    </row>
    <row r="101" spans="1:10" ht="20.100000000000001" customHeight="1" x14ac:dyDescent="0.2">
      <c r="A101" s="188"/>
      <c r="B101" s="188"/>
      <c r="C101" s="188"/>
      <c r="D101" s="25" t="s">
        <v>194</v>
      </c>
      <c r="E101" s="188" t="s">
        <v>195</v>
      </c>
      <c r="F101" s="188"/>
      <c r="G101" s="188"/>
      <c r="H101" s="188"/>
      <c r="I101" s="27">
        <v>0.18181820000000001</v>
      </c>
      <c r="J101" s="25" t="s">
        <v>22</v>
      </c>
    </row>
    <row r="102" spans="1:10" x14ac:dyDescent="0.2">
      <c r="A102" s="28"/>
      <c r="B102" s="28"/>
      <c r="C102" s="28"/>
      <c r="D102" s="28"/>
      <c r="E102" s="28"/>
      <c r="F102" s="28"/>
      <c r="G102" s="28"/>
      <c r="H102" s="28"/>
      <c r="I102" s="28"/>
      <c r="J102" s="28"/>
    </row>
    <row r="103" spans="1:10" x14ac:dyDescent="0.2">
      <c r="A103" s="184"/>
      <c r="B103" s="184"/>
      <c r="C103" s="184"/>
      <c r="D103" s="25"/>
      <c r="E103" s="29"/>
      <c r="F103" s="185" t="s">
        <v>139</v>
      </c>
      <c r="G103" s="184"/>
      <c r="H103" s="186">
        <v>85508.24</v>
      </c>
      <c r="I103" s="184"/>
      <c r="J103" s="184"/>
    </row>
    <row r="104" spans="1:10" x14ac:dyDescent="0.2">
      <c r="A104" s="184"/>
      <c r="B104" s="184"/>
      <c r="C104" s="184"/>
      <c r="D104" s="25"/>
      <c r="E104" s="29"/>
      <c r="F104" s="185" t="s">
        <v>140</v>
      </c>
      <c r="G104" s="184"/>
      <c r="H104" s="186">
        <v>22446.06</v>
      </c>
      <c r="I104" s="184"/>
      <c r="J104" s="184"/>
    </row>
    <row r="105" spans="1:10" x14ac:dyDescent="0.2">
      <c r="A105" s="184"/>
      <c r="B105" s="184"/>
      <c r="C105" s="184"/>
      <c r="D105" s="25"/>
      <c r="E105" s="29"/>
      <c r="F105" s="185" t="s">
        <v>141</v>
      </c>
      <c r="G105" s="184"/>
      <c r="H105" s="186">
        <v>107954.3</v>
      </c>
      <c r="I105" s="184"/>
      <c r="J105" s="184"/>
    </row>
    <row r="106" spans="1:10" ht="60" customHeight="1" x14ac:dyDescent="0.2">
      <c r="A106" s="30"/>
      <c r="B106" s="30"/>
      <c r="C106" s="30"/>
      <c r="D106" s="30"/>
      <c r="E106" s="30"/>
      <c r="F106" s="30"/>
      <c r="G106" s="30"/>
      <c r="H106" s="30"/>
      <c r="I106" s="30"/>
      <c r="J106" s="30"/>
    </row>
    <row r="107" spans="1:10" ht="69.95" customHeight="1" x14ac:dyDescent="0.2">
      <c r="A107" s="187" t="s">
        <v>142</v>
      </c>
      <c r="B107" s="150"/>
      <c r="C107" s="150"/>
      <c r="D107" s="150"/>
      <c r="E107" s="150"/>
      <c r="F107" s="150"/>
      <c r="G107" s="150"/>
      <c r="H107" s="150"/>
      <c r="I107" s="150"/>
      <c r="J107" s="150"/>
    </row>
  </sheetData>
  <mergeCells count="133">
    <mergeCell ref="A3:J3"/>
    <mergeCell ref="B8:C8"/>
    <mergeCell ref="E8:G8"/>
    <mergeCell ref="A9:C9"/>
    <mergeCell ref="E9:H9"/>
    <mergeCell ref="B11:C11"/>
    <mergeCell ref="E11:G11"/>
    <mergeCell ref="E1:F1"/>
    <mergeCell ref="G1:H1"/>
    <mergeCell ref="I1:J1"/>
    <mergeCell ref="E2:F2"/>
    <mergeCell ref="G2:H2"/>
    <mergeCell ref="I2:J2"/>
    <mergeCell ref="B17:C17"/>
    <mergeCell ref="E17:G17"/>
    <mergeCell ref="A18:C18"/>
    <mergeCell ref="E18:H18"/>
    <mergeCell ref="B20:C20"/>
    <mergeCell ref="E20:G20"/>
    <mergeCell ref="A12:C12"/>
    <mergeCell ref="E12:H12"/>
    <mergeCell ref="B14:C14"/>
    <mergeCell ref="E14:G14"/>
    <mergeCell ref="A15:C15"/>
    <mergeCell ref="E15:H15"/>
    <mergeCell ref="B26:C26"/>
    <mergeCell ref="E26:G26"/>
    <mergeCell ref="A27:C27"/>
    <mergeCell ref="E27:H27"/>
    <mergeCell ref="B29:C29"/>
    <mergeCell ref="E29:G29"/>
    <mergeCell ref="A21:C21"/>
    <mergeCell ref="E21:H21"/>
    <mergeCell ref="B23:C23"/>
    <mergeCell ref="E23:G23"/>
    <mergeCell ref="A24:C24"/>
    <mergeCell ref="E24:H24"/>
    <mergeCell ref="B36:C36"/>
    <mergeCell ref="E36:G36"/>
    <mergeCell ref="A37:C37"/>
    <mergeCell ref="E37:H37"/>
    <mergeCell ref="B39:C39"/>
    <mergeCell ref="E39:G39"/>
    <mergeCell ref="A30:C30"/>
    <mergeCell ref="E30:H30"/>
    <mergeCell ref="B33:C33"/>
    <mergeCell ref="E33:G33"/>
    <mergeCell ref="A34:C34"/>
    <mergeCell ref="E34:H34"/>
    <mergeCell ref="B46:C46"/>
    <mergeCell ref="E46:G46"/>
    <mergeCell ref="A47:C47"/>
    <mergeCell ref="E47:H47"/>
    <mergeCell ref="B49:C49"/>
    <mergeCell ref="E49:G49"/>
    <mergeCell ref="A40:C40"/>
    <mergeCell ref="E40:H40"/>
    <mergeCell ref="B42:C42"/>
    <mergeCell ref="E42:G42"/>
    <mergeCell ref="A43:C43"/>
    <mergeCell ref="E43:H43"/>
    <mergeCell ref="B56:C56"/>
    <mergeCell ref="E56:G56"/>
    <mergeCell ref="A57:C57"/>
    <mergeCell ref="E57:H57"/>
    <mergeCell ref="B60:C60"/>
    <mergeCell ref="E60:G60"/>
    <mergeCell ref="A50:C50"/>
    <mergeCell ref="E50:H50"/>
    <mergeCell ref="B53:C53"/>
    <mergeCell ref="E53:G53"/>
    <mergeCell ref="A54:C54"/>
    <mergeCell ref="E54:H54"/>
    <mergeCell ref="B67:C67"/>
    <mergeCell ref="E67:G67"/>
    <mergeCell ref="A68:C68"/>
    <mergeCell ref="E68:H68"/>
    <mergeCell ref="B70:C70"/>
    <mergeCell ref="E70:G70"/>
    <mergeCell ref="A61:C61"/>
    <mergeCell ref="E61:H61"/>
    <mergeCell ref="B64:C64"/>
    <mergeCell ref="E64:G64"/>
    <mergeCell ref="A65:C65"/>
    <mergeCell ref="E65:H65"/>
    <mergeCell ref="B76:C76"/>
    <mergeCell ref="E76:G76"/>
    <mergeCell ref="A77:C77"/>
    <mergeCell ref="E77:H77"/>
    <mergeCell ref="B79:C79"/>
    <mergeCell ref="E79:G79"/>
    <mergeCell ref="A71:C71"/>
    <mergeCell ref="E71:H71"/>
    <mergeCell ref="B73:C73"/>
    <mergeCell ref="E73:G73"/>
    <mergeCell ref="A74:C74"/>
    <mergeCell ref="E74:H74"/>
    <mergeCell ref="B85:C85"/>
    <mergeCell ref="E85:G85"/>
    <mergeCell ref="A86:C86"/>
    <mergeCell ref="E86:H86"/>
    <mergeCell ref="B88:C88"/>
    <mergeCell ref="E88:G88"/>
    <mergeCell ref="A80:C80"/>
    <mergeCell ref="E80:H80"/>
    <mergeCell ref="B82:C82"/>
    <mergeCell ref="E82:G82"/>
    <mergeCell ref="A83:C83"/>
    <mergeCell ref="E83:H83"/>
    <mergeCell ref="B97:C97"/>
    <mergeCell ref="E97:G97"/>
    <mergeCell ref="A98:C98"/>
    <mergeCell ref="E98:H98"/>
    <mergeCell ref="B100:C100"/>
    <mergeCell ref="E100:G100"/>
    <mergeCell ref="A89:C89"/>
    <mergeCell ref="E89:H89"/>
    <mergeCell ref="B92:C92"/>
    <mergeCell ref="E92:G92"/>
    <mergeCell ref="A93:C93"/>
    <mergeCell ref="E93:H93"/>
    <mergeCell ref="A105:C105"/>
    <mergeCell ref="F105:G105"/>
    <mergeCell ref="H105:J105"/>
    <mergeCell ref="A107:J107"/>
    <mergeCell ref="A101:C101"/>
    <mergeCell ref="E101:H101"/>
    <mergeCell ref="A103:C103"/>
    <mergeCell ref="F103:G103"/>
    <mergeCell ref="H103:J103"/>
    <mergeCell ref="A104:C104"/>
    <mergeCell ref="F104:G104"/>
    <mergeCell ref="H104:J104"/>
  </mergeCells>
  <pageMargins left="0.23622047244094491" right="0.23622047244094491" top="0.74803149606299213" bottom="0.74803149606299213" header="0.31496062992125984" footer="0.31496062992125984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F06FE-44FC-4891-A6F6-A90123F10228}">
  <dimension ref="A1:P25"/>
  <sheetViews>
    <sheetView workbookViewId="0">
      <selection activeCell="F19" sqref="F19"/>
    </sheetView>
  </sheetViews>
  <sheetFormatPr defaultRowHeight="14.25" x14ac:dyDescent="0.2"/>
  <cols>
    <col min="1" max="1" width="7" customWidth="1"/>
    <col min="4" max="4" width="5.625" customWidth="1"/>
    <col min="5" max="5" width="5" customWidth="1"/>
    <col min="6" max="6" width="13" customWidth="1"/>
    <col min="8" max="8" width="10.25" customWidth="1"/>
    <col min="10" max="10" width="10" customWidth="1"/>
    <col min="12" max="12" width="9.875" customWidth="1"/>
    <col min="238" max="238" width="8" customWidth="1"/>
    <col min="239" max="239" width="0" hidden="1" customWidth="1"/>
    <col min="240" max="240" width="10.875" customWidth="1"/>
    <col min="242" max="242" width="10.25" customWidth="1"/>
    <col min="244" max="244" width="10" customWidth="1"/>
    <col min="246" max="246" width="9.875" customWidth="1"/>
    <col min="250" max="250" width="9.375" customWidth="1"/>
    <col min="494" max="494" width="8" customWidth="1"/>
    <col min="495" max="495" width="0" hidden="1" customWidth="1"/>
    <col min="496" max="496" width="10.875" customWidth="1"/>
    <col min="498" max="498" width="10.25" customWidth="1"/>
    <col min="500" max="500" width="10" customWidth="1"/>
    <col min="502" max="502" width="9.875" customWidth="1"/>
    <col min="506" max="506" width="9.375" customWidth="1"/>
    <col min="750" max="750" width="8" customWidth="1"/>
    <col min="751" max="751" width="0" hidden="1" customWidth="1"/>
    <col min="752" max="752" width="10.875" customWidth="1"/>
    <col min="754" max="754" width="10.25" customWidth="1"/>
    <col min="756" max="756" width="10" customWidth="1"/>
    <col min="758" max="758" width="9.875" customWidth="1"/>
    <col min="762" max="762" width="9.375" customWidth="1"/>
    <col min="1006" max="1006" width="8" customWidth="1"/>
    <col min="1007" max="1007" width="0" hidden="1" customWidth="1"/>
    <col min="1008" max="1008" width="10.875" customWidth="1"/>
    <col min="1010" max="1010" width="10.25" customWidth="1"/>
    <col min="1012" max="1012" width="10" customWidth="1"/>
    <col min="1014" max="1014" width="9.875" customWidth="1"/>
    <col min="1018" max="1018" width="9.375" customWidth="1"/>
    <col min="1262" max="1262" width="8" customWidth="1"/>
    <col min="1263" max="1263" width="0" hidden="1" customWidth="1"/>
    <col min="1264" max="1264" width="10.875" customWidth="1"/>
    <col min="1266" max="1266" width="10.25" customWidth="1"/>
    <col min="1268" max="1268" width="10" customWidth="1"/>
    <col min="1270" max="1270" width="9.875" customWidth="1"/>
    <col min="1274" max="1274" width="9.375" customWidth="1"/>
    <col min="1518" max="1518" width="8" customWidth="1"/>
    <col min="1519" max="1519" width="0" hidden="1" customWidth="1"/>
    <col min="1520" max="1520" width="10.875" customWidth="1"/>
    <col min="1522" max="1522" width="10.25" customWidth="1"/>
    <col min="1524" max="1524" width="10" customWidth="1"/>
    <col min="1526" max="1526" width="9.875" customWidth="1"/>
    <col min="1530" max="1530" width="9.375" customWidth="1"/>
    <col min="1774" max="1774" width="8" customWidth="1"/>
    <col min="1775" max="1775" width="0" hidden="1" customWidth="1"/>
    <col min="1776" max="1776" width="10.875" customWidth="1"/>
    <col min="1778" max="1778" width="10.25" customWidth="1"/>
    <col min="1780" max="1780" width="10" customWidth="1"/>
    <col min="1782" max="1782" width="9.875" customWidth="1"/>
    <col min="1786" max="1786" width="9.375" customWidth="1"/>
    <col min="2030" max="2030" width="8" customWidth="1"/>
    <col min="2031" max="2031" width="0" hidden="1" customWidth="1"/>
    <col min="2032" max="2032" width="10.875" customWidth="1"/>
    <col min="2034" max="2034" width="10.25" customWidth="1"/>
    <col min="2036" max="2036" width="10" customWidth="1"/>
    <col min="2038" max="2038" width="9.875" customWidth="1"/>
    <col min="2042" max="2042" width="9.375" customWidth="1"/>
    <col min="2286" max="2286" width="8" customWidth="1"/>
    <col min="2287" max="2287" width="0" hidden="1" customWidth="1"/>
    <col min="2288" max="2288" width="10.875" customWidth="1"/>
    <col min="2290" max="2290" width="10.25" customWidth="1"/>
    <col min="2292" max="2292" width="10" customWidth="1"/>
    <col min="2294" max="2294" width="9.875" customWidth="1"/>
    <col min="2298" max="2298" width="9.375" customWidth="1"/>
    <col min="2542" max="2542" width="8" customWidth="1"/>
    <col min="2543" max="2543" width="0" hidden="1" customWidth="1"/>
    <col min="2544" max="2544" width="10.875" customWidth="1"/>
    <col min="2546" max="2546" width="10.25" customWidth="1"/>
    <col min="2548" max="2548" width="10" customWidth="1"/>
    <col min="2550" max="2550" width="9.875" customWidth="1"/>
    <col min="2554" max="2554" width="9.375" customWidth="1"/>
    <col min="2798" max="2798" width="8" customWidth="1"/>
    <col min="2799" max="2799" width="0" hidden="1" customWidth="1"/>
    <col min="2800" max="2800" width="10.875" customWidth="1"/>
    <col min="2802" max="2802" width="10.25" customWidth="1"/>
    <col min="2804" max="2804" width="10" customWidth="1"/>
    <col min="2806" max="2806" width="9.875" customWidth="1"/>
    <col min="2810" max="2810" width="9.375" customWidth="1"/>
    <col min="3054" max="3054" width="8" customWidth="1"/>
    <col min="3055" max="3055" width="0" hidden="1" customWidth="1"/>
    <col min="3056" max="3056" width="10.875" customWidth="1"/>
    <col min="3058" max="3058" width="10.25" customWidth="1"/>
    <col min="3060" max="3060" width="10" customWidth="1"/>
    <col min="3062" max="3062" width="9.875" customWidth="1"/>
    <col min="3066" max="3066" width="9.375" customWidth="1"/>
    <col min="3310" max="3310" width="8" customWidth="1"/>
    <col min="3311" max="3311" width="0" hidden="1" customWidth="1"/>
    <col min="3312" max="3312" width="10.875" customWidth="1"/>
    <col min="3314" max="3314" width="10.25" customWidth="1"/>
    <col min="3316" max="3316" width="10" customWidth="1"/>
    <col min="3318" max="3318" width="9.875" customWidth="1"/>
    <col min="3322" max="3322" width="9.375" customWidth="1"/>
    <col min="3566" max="3566" width="8" customWidth="1"/>
    <col min="3567" max="3567" width="0" hidden="1" customWidth="1"/>
    <col min="3568" max="3568" width="10.875" customWidth="1"/>
    <col min="3570" max="3570" width="10.25" customWidth="1"/>
    <col min="3572" max="3572" width="10" customWidth="1"/>
    <col min="3574" max="3574" width="9.875" customWidth="1"/>
    <col min="3578" max="3578" width="9.375" customWidth="1"/>
    <col min="3822" max="3822" width="8" customWidth="1"/>
    <col min="3823" max="3823" width="0" hidden="1" customWidth="1"/>
    <col min="3824" max="3824" width="10.875" customWidth="1"/>
    <col min="3826" max="3826" width="10.25" customWidth="1"/>
    <col min="3828" max="3828" width="10" customWidth="1"/>
    <col min="3830" max="3830" width="9.875" customWidth="1"/>
    <col min="3834" max="3834" width="9.375" customWidth="1"/>
    <col min="4078" max="4078" width="8" customWidth="1"/>
    <col min="4079" max="4079" width="0" hidden="1" customWidth="1"/>
    <col min="4080" max="4080" width="10.875" customWidth="1"/>
    <col min="4082" max="4082" width="10.25" customWidth="1"/>
    <col min="4084" max="4084" width="10" customWidth="1"/>
    <col min="4086" max="4086" width="9.875" customWidth="1"/>
    <col min="4090" max="4090" width="9.375" customWidth="1"/>
    <col min="4334" max="4334" width="8" customWidth="1"/>
    <col min="4335" max="4335" width="0" hidden="1" customWidth="1"/>
    <col min="4336" max="4336" width="10.875" customWidth="1"/>
    <col min="4338" max="4338" width="10.25" customWidth="1"/>
    <col min="4340" max="4340" width="10" customWidth="1"/>
    <col min="4342" max="4342" width="9.875" customWidth="1"/>
    <col min="4346" max="4346" width="9.375" customWidth="1"/>
    <col min="4590" max="4590" width="8" customWidth="1"/>
    <col min="4591" max="4591" width="0" hidden="1" customWidth="1"/>
    <col min="4592" max="4592" width="10.875" customWidth="1"/>
    <col min="4594" max="4594" width="10.25" customWidth="1"/>
    <col min="4596" max="4596" width="10" customWidth="1"/>
    <col min="4598" max="4598" width="9.875" customWidth="1"/>
    <col min="4602" max="4602" width="9.375" customWidth="1"/>
    <col min="4846" max="4846" width="8" customWidth="1"/>
    <col min="4847" max="4847" width="0" hidden="1" customWidth="1"/>
    <col min="4848" max="4848" width="10.875" customWidth="1"/>
    <col min="4850" max="4850" width="10.25" customWidth="1"/>
    <col min="4852" max="4852" width="10" customWidth="1"/>
    <col min="4854" max="4854" width="9.875" customWidth="1"/>
    <col min="4858" max="4858" width="9.375" customWidth="1"/>
    <col min="5102" max="5102" width="8" customWidth="1"/>
    <col min="5103" max="5103" width="0" hidden="1" customWidth="1"/>
    <col min="5104" max="5104" width="10.875" customWidth="1"/>
    <col min="5106" max="5106" width="10.25" customWidth="1"/>
    <col min="5108" max="5108" width="10" customWidth="1"/>
    <col min="5110" max="5110" width="9.875" customWidth="1"/>
    <col min="5114" max="5114" width="9.375" customWidth="1"/>
    <col min="5358" max="5358" width="8" customWidth="1"/>
    <col min="5359" max="5359" width="0" hidden="1" customWidth="1"/>
    <col min="5360" max="5360" width="10.875" customWidth="1"/>
    <col min="5362" max="5362" width="10.25" customWidth="1"/>
    <col min="5364" max="5364" width="10" customWidth="1"/>
    <col min="5366" max="5366" width="9.875" customWidth="1"/>
    <col min="5370" max="5370" width="9.375" customWidth="1"/>
    <col min="5614" max="5614" width="8" customWidth="1"/>
    <col min="5615" max="5615" width="0" hidden="1" customWidth="1"/>
    <col min="5616" max="5616" width="10.875" customWidth="1"/>
    <col min="5618" max="5618" width="10.25" customWidth="1"/>
    <col min="5620" max="5620" width="10" customWidth="1"/>
    <col min="5622" max="5622" width="9.875" customWidth="1"/>
    <col min="5626" max="5626" width="9.375" customWidth="1"/>
    <col min="5870" max="5870" width="8" customWidth="1"/>
    <col min="5871" max="5871" width="0" hidden="1" customWidth="1"/>
    <col min="5872" max="5872" width="10.875" customWidth="1"/>
    <col min="5874" max="5874" width="10.25" customWidth="1"/>
    <col min="5876" max="5876" width="10" customWidth="1"/>
    <col min="5878" max="5878" width="9.875" customWidth="1"/>
    <col min="5882" max="5882" width="9.375" customWidth="1"/>
    <col min="6126" max="6126" width="8" customWidth="1"/>
    <col min="6127" max="6127" width="0" hidden="1" customWidth="1"/>
    <col min="6128" max="6128" width="10.875" customWidth="1"/>
    <col min="6130" max="6130" width="10.25" customWidth="1"/>
    <col min="6132" max="6132" width="10" customWidth="1"/>
    <col min="6134" max="6134" width="9.875" customWidth="1"/>
    <col min="6138" max="6138" width="9.375" customWidth="1"/>
    <col min="6382" max="6382" width="8" customWidth="1"/>
    <col min="6383" max="6383" width="0" hidden="1" customWidth="1"/>
    <col min="6384" max="6384" width="10.875" customWidth="1"/>
    <col min="6386" max="6386" width="10.25" customWidth="1"/>
    <col min="6388" max="6388" width="10" customWidth="1"/>
    <col min="6390" max="6390" width="9.875" customWidth="1"/>
    <col min="6394" max="6394" width="9.375" customWidth="1"/>
    <col min="6638" max="6638" width="8" customWidth="1"/>
    <col min="6639" max="6639" width="0" hidden="1" customWidth="1"/>
    <col min="6640" max="6640" width="10.875" customWidth="1"/>
    <col min="6642" max="6642" width="10.25" customWidth="1"/>
    <col min="6644" max="6644" width="10" customWidth="1"/>
    <col min="6646" max="6646" width="9.875" customWidth="1"/>
    <col min="6650" max="6650" width="9.375" customWidth="1"/>
    <col min="6894" max="6894" width="8" customWidth="1"/>
    <col min="6895" max="6895" width="0" hidden="1" customWidth="1"/>
    <col min="6896" max="6896" width="10.875" customWidth="1"/>
    <col min="6898" max="6898" width="10.25" customWidth="1"/>
    <col min="6900" max="6900" width="10" customWidth="1"/>
    <col min="6902" max="6902" width="9.875" customWidth="1"/>
    <col min="6906" max="6906" width="9.375" customWidth="1"/>
    <col min="7150" max="7150" width="8" customWidth="1"/>
    <col min="7151" max="7151" width="0" hidden="1" customWidth="1"/>
    <col min="7152" max="7152" width="10.875" customWidth="1"/>
    <col min="7154" max="7154" width="10.25" customWidth="1"/>
    <col min="7156" max="7156" width="10" customWidth="1"/>
    <col min="7158" max="7158" width="9.875" customWidth="1"/>
    <col min="7162" max="7162" width="9.375" customWidth="1"/>
    <col min="7406" max="7406" width="8" customWidth="1"/>
    <col min="7407" max="7407" width="0" hidden="1" customWidth="1"/>
    <col min="7408" max="7408" width="10.875" customWidth="1"/>
    <col min="7410" max="7410" width="10.25" customWidth="1"/>
    <col min="7412" max="7412" width="10" customWidth="1"/>
    <col min="7414" max="7414" width="9.875" customWidth="1"/>
    <col min="7418" max="7418" width="9.375" customWidth="1"/>
    <col min="7662" max="7662" width="8" customWidth="1"/>
    <col min="7663" max="7663" width="0" hidden="1" customWidth="1"/>
    <col min="7664" max="7664" width="10.875" customWidth="1"/>
    <col min="7666" max="7666" width="10.25" customWidth="1"/>
    <col min="7668" max="7668" width="10" customWidth="1"/>
    <col min="7670" max="7670" width="9.875" customWidth="1"/>
    <col min="7674" max="7674" width="9.375" customWidth="1"/>
    <col min="7918" max="7918" width="8" customWidth="1"/>
    <col min="7919" max="7919" width="0" hidden="1" customWidth="1"/>
    <col min="7920" max="7920" width="10.875" customWidth="1"/>
    <col min="7922" max="7922" width="10.25" customWidth="1"/>
    <col min="7924" max="7924" width="10" customWidth="1"/>
    <col min="7926" max="7926" width="9.875" customWidth="1"/>
    <col min="7930" max="7930" width="9.375" customWidth="1"/>
    <col min="8174" max="8174" width="8" customWidth="1"/>
    <col min="8175" max="8175" width="0" hidden="1" customWidth="1"/>
    <col min="8176" max="8176" width="10.875" customWidth="1"/>
    <col min="8178" max="8178" width="10.25" customWidth="1"/>
    <col min="8180" max="8180" width="10" customWidth="1"/>
    <col min="8182" max="8182" width="9.875" customWidth="1"/>
    <col min="8186" max="8186" width="9.375" customWidth="1"/>
    <col min="8430" max="8430" width="8" customWidth="1"/>
    <col min="8431" max="8431" width="0" hidden="1" customWidth="1"/>
    <col min="8432" max="8432" width="10.875" customWidth="1"/>
    <col min="8434" max="8434" width="10.25" customWidth="1"/>
    <col min="8436" max="8436" width="10" customWidth="1"/>
    <col min="8438" max="8438" width="9.875" customWidth="1"/>
    <col min="8442" max="8442" width="9.375" customWidth="1"/>
    <col min="8686" max="8686" width="8" customWidth="1"/>
    <col min="8687" max="8687" width="0" hidden="1" customWidth="1"/>
    <col min="8688" max="8688" width="10.875" customWidth="1"/>
    <col min="8690" max="8690" width="10.25" customWidth="1"/>
    <col min="8692" max="8692" width="10" customWidth="1"/>
    <col min="8694" max="8694" width="9.875" customWidth="1"/>
    <col min="8698" max="8698" width="9.375" customWidth="1"/>
    <col min="8942" max="8942" width="8" customWidth="1"/>
    <col min="8943" max="8943" width="0" hidden="1" customWidth="1"/>
    <col min="8944" max="8944" width="10.875" customWidth="1"/>
    <col min="8946" max="8946" width="10.25" customWidth="1"/>
    <col min="8948" max="8948" width="10" customWidth="1"/>
    <col min="8950" max="8950" width="9.875" customWidth="1"/>
    <col min="8954" max="8954" width="9.375" customWidth="1"/>
    <col min="9198" max="9198" width="8" customWidth="1"/>
    <col min="9199" max="9199" width="0" hidden="1" customWidth="1"/>
    <col min="9200" max="9200" width="10.875" customWidth="1"/>
    <col min="9202" max="9202" width="10.25" customWidth="1"/>
    <col min="9204" max="9204" width="10" customWidth="1"/>
    <col min="9206" max="9206" width="9.875" customWidth="1"/>
    <col min="9210" max="9210" width="9.375" customWidth="1"/>
    <col min="9454" max="9454" width="8" customWidth="1"/>
    <col min="9455" max="9455" width="0" hidden="1" customWidth="1"/>
    <col min="9456" max="9456" width="10.875" customWidth="1"/>
    <col min="9458" max="9458" width="10.25" customWidth="1"/>
    <col min="9460" max="9460" width="10" customWidth="1"/>
    <col min="9462" max="9462" width="9.875" customWidth="1"/>
    <col min="9466" max="9466" width="9.375" customWidth="1"/>
    <col min="9710" max="9710" width="8" customWidth="1"/>
    <col min="9711" max="9711" width="0" hidden="1" customWidth="1"/>
    <col min="9712" max="9712" width="10.875" customWidth="1"/>
    <col min="9714" max="9714" width="10.25" customWidth="1"/>
    <col min="9716" max="9716" width="10" customWidth="1"/>
    <col min="9718" max="9718" width="9.875" customWidth="1"/>
    <col min="9722" max="9722" width="9.375" customWidth="1"/>
    <col min="9966" max="9966" width="8" customWidth="1"/>
    <col min="9967" max="9967" width="0" hidden="1" customWidth="1"/>
    <col min="9968" max="9968" width="10.875" customWidth="1"/>
    <col min="9970" max="9970" width="10.25" customWidth="1"/>
    <col min="9972" max="9972" width="10" customWidth="1"/>
    <col min="9974" max="9974" width="9.875" customWidth="1"/>
    <col min="9978" max="9978" width="9.375" customWidth="1"/>
    <col min="10222" max="10222" width="8" customWidth="1"/>
    <col min="10223" max="10223" width="0" hidden="1" customWidth="1"/>
    <col min="10224" max="10224" width="10.875" customWidth="1"/>
    <col min="10226" max="10226" width="10.25" customWidth="1"/>
    <col min="10228" max="10228" width="10" customWidth="1"/>
    <col min="10230" max="10230" width="9.875" customWidth="1"/>
    <col min="10234" max="10234" width="9.375" customWidth="1"/>
    <col min="10478" max="10478" width="8" customWidth="1"/>
    <col min="10479" max="10479" width="0" hidden="1" customWidth="1"/>
    <col min="10480" max="10480" width="10.875" customWidth="1"/>
    <col min="10482" max="10482" width="10.25" customWidth="1"/>
    <col min="10484" max="10484" width="10" customWidth="1"/>
    <col min="10486" max="10486" width="9.875" customWidth="1"/>
    <col min="10490" max="10490" width="9.375" customWidth="1"/>
    <col min="10734" max="10734" width="8" customWidth="1"/>
    <col min="10735" max="10735" width="0" hidden="1" customWidth="1"/>
    <col min="10736" max="10736" width="10.875" customWidth="1"/>
    <col min="10738" max="10738" width="10.25" customWidth="1"/>
    <col min="10740" max="10740" width="10" customWidth="1"/>
    <col min="10742" max="10742" width="9.875" customWidth="1"/>
    <col min="10746" max="10746" width="9.375" customWidth="1"/>
    <col min="10990" max="10990" width="8" customWidth="1"/>
    <col min="10991" max="10991" width="0" hidden="1" customWidth="1"/>
    <col min="10992" max="10992" width="10.875" customWidth="1"/>
    <col min="10994" max="10994" width="10.25" customWidth="1"/>
    <col min="10996" max="10996" width="10" customWidth="1"/>
    <col min="10998" max="10998" width="9.875" customWidth="1"/>
    <col min="11002" max="11002" width="9.375" customWidth="1"/>
    <col min="11246" max="11246" width="8" customWidth="1"/>
    <col min="11247" max="11247" width="0" hidden="1" customWidth="1"/>
    <col min="11248" max="11248" width="10.875" customWidth="1"/>
    <col min="11250" max="11250" width="10.25" customWidth="1"/>
    <col min="11252" max="11252" width="10" customWidth="1"/>
    <col min="11254" max="11254" width="9.875" customWidth="1"/>
    <col min="11258" max="11258" width="9.375" customWidth="1"/>
    <col min="11502" max="11502" width="8" customWidth="1"/>
    <col min="11503" max="11503" width="0" hidden="1" customWidth="1"/>
    <col min="11504" max="11504" width="10.875" customWidth="1"/>
    <col min="11506" max="11506" width="10.25" customWidth="1"/>
    <col min="11508" max="11508" width="10" customWidth="1"/>
    <col min="11510" max="11510" width="9.875" customWidth="1"/>
    <col min="11514" max="11514" width="9.375" customWidth="1"/>
    <col min="11758" max="11758" width="8" customWidth="1"/>
    <col min="11759" max="11759" width="0" hidden="1" customWidth="1"/>
    <col min="11760" max="11760" width="10.875" customWidth="1"/>
    <col min="11762" max="11762" width="10.25" customWidth="1"/>
    <col min="11764" max="11764" width="10" customWidth="1"/>
    <col min="11766" max="11766" width="9.875" customWidth="1"/>
    <col min="11770" max="11770" width="9.375" customWidth="1"/>
    <col min="12014" max="12014" width="8" customWidth="1"/>
    <col min="12015" max="12015" width="0" hidden="1" customWidth="1"/>
    <col min="12016" max="12016" width="10.875" customWidth="1"/>
    <col min="12018" max="12018" width="10.25" customWidth="1"/>
    <col min="12020" max="12020" width="10" customWidth="1"/>
    <col min="12022" max="12022" width="9.875" customWidth="1"/>
    <col min="12026" max="12026" width="9.375" customWidth="1"/>
    <col min="12270" max="12270" width="8" customWidth="1"/>
    <col min="12271" max="12271" width="0" hidden="1" customWidth="1"/>
    <col min="12272" max="12272" width="10.875" customWidth="1"/>
    <col min="12274" max="12274" width="10.25" customWidth="1"/>
    <col min="12276" max="12276" width="10" customWidth="1"/>
    <col min="12278" max="12278" width="9.875" customWidth="1"/>
    <col min="12282" max="12282" width="9.375" customWidth="1"/>
    <col min="12526" max="12526" width="8" customWidth="1"/>
    <col min="12527" max="12527" width="0" hidden="1" customWidth="1"/>
    <col min="12528" max="12528" width="10.875" customWidth="1"/>
    <col min="12530" max="12530" width="10.25" customWidth="1"/>
    <col min="12532" max="12532" width="10" customWidth="1"/>
    <col min="12534" max="12534" width="9.875" customWidth="1"/>
    <col min="12538" max="12538" width="9.375" customWidth="1"/>
    <col min="12782" max="12782" width="8" customWidth="1"/>
    <col min="12783" max="12783" width="0" hidden="1" customWidth="1"/>
    <col min="12784" max="12784" width="10.875" customWidth="1"/>
    <col min="12786" max="12786" width="10.25" customWidth="1"/>
    <col min="12788" max="12788" width="10" customWidth="1"/>
    <col min="12790" max="12790" width="9.875" customWidth="1"/>
    <col min="12794" max="12794" width="9.375" customWidth="1"/>
    <col min="13038" max="13038" width="8" customWidth="1"/>
    <col min="13039" max="13039" width="0" hidden="1" customWidth="1"/>
    <col min="13040" max="13040" width="10.875" customWidth="1"/>
    <col min="13042" max="13042" width="10.25" customWidth="1"/>
    <col min="13044" max="13044" width="10" customWidth="1"/>
    <col min="13046" max="13046" width="9.875" customWidth="1"/>
    <col min="13050" max="13050" width="9.375" customWidth="1"/>
    <col min="13294" max="13294" width="8" customWidth="1"/>
    <col min="13295" max="13295" width="0" hidden="1" customWidth="1"/>
    <col min="13296" max="13296" width="10.875" customWidth="1"/>
    <col min="13298" max="13298" width="10.25" customWidth="1"/>
    <col min="13300" max="13300" width="10" customWidth="1"/>
    <col min="13302" max="13302" width="9.875" customWidth="1"/>
    <col min="13306" max="13306" width="9.375" customWidth="1"/>
    <col min="13550" max="13550" width="8" customWidth="1"/>
    <col min="13551" max="13551" width="0" hidden="1" customWidth="1"/>
    <col min="13552" max="13552" width="10.875" customWidth="1"/>
    <col min="13554" max="13554" width="10.25" customWidth="1"/>
    <col min="13556" max="13556" width="10" customWidth="1"/>
    <col min="13558" max="13558" width="9.875" customWidth="1"/>
    <col min="13562" max="13562" width="9.375" customWidth="1"/>
    <col min="13806" max="13806" width="8" customWidth="1"/>
    <col min="13807" max="13807" width="0" hidden="1" customWidth="1"/>
    <col min="13808" max="13808" width="10.875" customWidth="1"/>
    <col min="13810" max="13810" width="10.25" customWidth="1"/>
    <col min="13812" max="13812" width="10" customWidth="1"/>
    <col min="13814" max="13814" width="9.875" customWidth="1"/>
    <col min="13818" max="13818" width="9.375" customWidth="1"/>
    <col min="14062" max="14062" width="8" customWidth="1"/>
    <col min="14063" max="14063" width="0" hidden="1" customWidth="1"/>
    <col min="14064" max="14064" width="10.875" customWidth="1"/>
    <col min="14066" max="14066" width="10.25" customWidth="1"/>
    <col min="14068" max="14068" width="10" customWidth="1"/>
    <col min="14070" max="14070" width="9.875" customWidth="1"/>
    <col min="14074" max="14074" width="9.375" customWidth="1"/>
    <col min="14318" max="14318" width="8" customWidth="1"/>
    <col min="14319" max="14319" width="0" hidden="1" customWidth="1"/>
    <col min="14320" max="14320" width="10.875" customWidth="1"/>
    <col min="14322" max="14322" width="10.25" customWidth="1"/>
    <col min="14324" max="14324" width="10" customWidth="1"/>
    <col min="14326" max="14326" width="9.875" customWidth="1"/>
    <col min="14330" max="14330" width="9.375" customWidth="1"/>
    <col min="14574" max="14574" width="8" customWidth="1"/>
    <col min="14575" max="14575" width="0" hidden="1" customWidth="1"/>
    <col min="14576" max="14576" width="10.875" customWidth="1"/>
    <col min="14578" max="14578" width="10.25" customWidth="1"/>
    <col min="14580" max="14580" width="10" customWidth="1"/>
    <col min="14582" max="14582" width="9.875" customWidth="1"/>
    <col min="14586" max="14586" width="9.375" customWidth="1"/>
    <col min="14830" max="14830" width="8" customWidth="1"/>
    <col min="14831" max="14831" width="0" hidden="1" customWidth="1"/>
    <col min="14832" max="14832" width="10.875" customWidth="1"/>
    <col min="14834" max="14834" width="10.25" customWidth="1"/>
    <col min="14836" max="14836" width="10" customWidth="1"/>
    <col min="14838" max="14838" width="9.875" customWidth="1"/>
    <col min="14842" max="14842" width="9.375" customWidth="1"/>
    <col min="15086" max="15086" width="8" customWidth="1"/>
    <col min="15087" max="15087" width="0" hidden="1" customWidth="1"/>
    <col min="15088" max="15088" width="10.875" customWidth="1"/>
    <col min="15090" max="15090" width="10.25" customWidth="1"/>
    <col min="15092" max="15092" width="10" customWidth="1"/>
    <col min="15094" max="15094" width="9.875" customWidth="1"/>
    <col min="15098" max="15098" width="9.375" customWidth="1"/>
    <col min="15342" max="15342" width="8" customWidth="1"/>
    <col min="15343" max="15343" width="0" hidden="1" customWidth="1"/>
    <col min="15344" max="15344" width="10.875" customWidth="1"/>
    <col min="15346" max="15346" width="10.25" customWidth="1"/>
    <col min="15348" max="15348" width="10" customWidth="1"/>
    <col min="15350" max="15350" width="9.875" customWidth="1"/>
    <col min="15354" max="15354" width="9.375" customWidth="1"/>
    <col min="15598" max="15598" width="8" customWidth="1"/>
    <col min="15599" max="15599" width="0" hidden="1" customWidth="1"/>
    <col min="15600" max="15600" width="10.875" customWidth="1"/>
    <col min="15602" max="15602" width="10.25" customWidth="1"/>
    <col min="15604" max="15604" width="10" customWidth="1"/>
    <col min="15606" max="15606" width="9.875" customWidth="1"/>
    <col min="15610" max="15610" width="9.375" customWidth="1"/>
    <col min="15854" max="15854" width="8" customWidth="1"/>
    <col min="15855" max="15855" width="0" hidden="1" customWidth="1"/>
    <col min="15856" max="15856" width="10.875" customWidth="1"/>
    <col min="15858" max="15858" width="10.25" customWidth="1"/>
    <col min="15860" max="15860" width="10" customWidth="1"/>
    <col min="15862" max="15862" width="9.875" customWidth="1"/>
    <col min="15866" max="15866" width="9.375" customWidth="1"/>
    <col min="16110" max="16110" width="8" customWidth="1"/>
    <col min="16111" max="16111" width="0" hidden="1" customWidth="1"/>
    <col min="16112" max="16112" width="10.875" customWidth="1"/>
    <col min="16114" max="16114" width="10.25" customWidth="1"/>
    <col min="16116" max="16116" width="10" customWidth="1"/>
    <col min="16118" max="16118" width="9.875" customWidth="1"/>
    <col min="16122" max="16122" width="9.375" customWidth="1"/>
  </cols>
  <sheetData>
    <row r="1" spans="1:16" ht="12.75" customHeight="1" x14ac:dyDescent="0.2">
      <c r="A1" s="209" t="s">
        <v>197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  <c r="O1" s="210"/>
      <c r="P1" s="211"/>
    </row>
    <row r="2" spans="1:16" ht="46.5" customHeight="1" x14ac:dyDescent="0.2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4"/>
    </row>
    <row r="3" spans="1:16" x14ac:dyDescent="0.2">
      <c r="A3" s="215" t="s">
        <v>198</v>
      </c>
      <c r="B3" s="216"/>
      <c r="C3" s="32" t="s">
        <v>199</v>
      </c>
      <c r="D3" s="31"/>
      <c r="E3" s="31"/>
      <c r="F3" s="31"/>
      <c r="G3" s="31"/>
      <c r="H3" s="31"/>
      <c r="I3" s="31"/>
      <c r="J3" s="31"/>
      <c r="K3" s="31"/>
      <c r="L3" s="31"/>
      <c r="P3" s="33"/>
    </row>
    <row r="4" spans="1:16" x14ac:dyDescent="0.2">
      <c r="A4" s="215" t="s">
        <v>200</v>
      </c>
      <c r="B4" s="216"/>
      <c r="C4" s="32" t="s">
        <v>201</v>
      </c>
      <c r="D4" s="31"/>
      <c r="E4" s="31"/>
      <c r="F4" s="31"/>
      <c r="G4" s="31"/>
      <c r="H4" s="31"/>
      <c r="I4" s="31"/>
      <c r="J4" s="31"/>
      <c r="K4" s="31"/>
      <c r="L4" s="31"/>
      <c r="P4" s="33"/>
    </row>
    <row r="5" spans="1:16" x14ac:dyDescent="0.2">
      <c r="A5" s="215" t="s">
        <v>202</v>
      </c>
      <c r="B5" s="216"/>
      <c r="C5" s="32" t="s">
        <v>203</v>
      </c>
      <c r="D5" s="31"/>
      <c r="E5" s="31"/>
      <c r="F5" s="31"/>
      <c r="G5" s="31"/>
      <c r="H5" s="31"/>
      <c r="I5" s="31"/>
      <c r="J5" s="31"/>
      <c r="K5" s="31"/>
      <c r="L5" s="31"/>
      <c r="P5" s="33"/>
    </row>
    <row r="6" spans="1:16" x14ac:dyDescent="0.2">
      <c r="A6" s="215" t="s">
        <v>204</v>
      </c>
      <c r="B6" s="216"/>
      <c r="C6" s="32" t="s">
        <v>205</v>
      </c>
      <c r="D6" s="31"/>
      <c r="E6" s="31"/>
      <c r="F6" s="31"/>
      <c r="G6" s="31"/>
      <c r="H6" s="31"/>
      <c r="I6" s="31"/>
      <c r="J6" s="31"/>
      <c r="K6" s="31"/>
      <c r="L6" s="31"/>
      <c r="P6" s="33"/>
    </row>
    <row r="7" spans="1:16" x14ac:dyDescent="0.2">
      <c r="A7" s="215" t="s">
        <v>206</v>
      </c>
      <c r="B7" s="216"/>
      <c r="C7" s="34" t="s">
        <v>207</v>
      </c>
      <c r="D7" s="31"/>
      <c r="E7" s="31"/>
      <c r="F7" s="31"/>
      <c r="G7" s="31"/>
      <c r="H7" s="31"/>
      <c r="I7" s="31"/>
      <c r="J7" s="31"/>
      <c r="K7" s="31"/>
      <c r="L7" s="31"/>
      <c r="P7" s="33"/>
    </row>
    <row r="8" spans="1:16" x14ac:dyDescent="0.2">
      <c r="A8" s="203" t="s">
        <v>208</v>
      </c>
      <c r="B8" s="204"/>
      <c r="C8" s="36" t="s">
        <v>209</v>
      </c>
      <c r="D8" s="35"/>
      <c r="E8" s="35"/>
      <c r="F8" s="35"/>
      <c r="G8" s="35"/>
      <c r="H8" s="35"/>
      <c r="I8" s="35"/>
      <c r="J8" s="35"/>
      <c r="K8" s="35"/>
      <c r="L8" s="35"/>
      <c r="M8" s="37"/>
      <c r="N8" s="37"/>
      <c r="O8" s="37"/>
      <c r="P8" s="38"/>
    </row>
    <row r="9" spans="1:16" x14ac:dyDescent="0.2">
      <c r="A9" s="39" t="s">
        <v>210</v>
      </c>
      <c r="B9" s="205" t="s">
        <v>211</v>
      </c>
      <c r="C9" s="206"/>
      <c r="D9" s="206"/>
      <c r="E9" s="207"/>
      <c r="F9" s="39" t="s">
        <v>212</v>
      </c>
      <c r="G9" s="208" t="s">
        <v>213</v>
      </c>
      <c r="H9" s="41" t="s">
        <v>214</v>
      </c>
      <c r="I9" s="208" t="s">
        <v>213</v>
      </c>
      <c r="J9" s="40" t="s">
        <v>214</v>
      </c>
      <c r="K9" s="208" t="s">
        <v>213</v>
      </c>
      <c r="L9" s="41" t="s">
        <v>214</v>
      </c>
      <c r="M9" s="201" t="s">
        <v>213</v>
      </c>
      <c r="N9" s="42" t="s">
        <v>214</v>
      </c>
      <c r="O9" s="201" t="s">
        <v>213</v>
      </c>
      <c r="P9" s="42" t="s">
        <v>214</v>
      </c>
    </row>
    <row r="10" spans="1:16" x14ac:dyDescent="0.2">
      <c r="A10" s="43"/>
      <c r="B10" s="44"/>
      <c r="C10" s="45"/>
      <c r="D10" s="45"/>
      <c r="E10" s="46"/>
      <c r="F10" s="43" t="s">
        <v>215</v>
      </c>
      <c r="G10" s="202"/>
      <c r="H10" s="46">
        <v>1</v>
      </c>
      <c r="I10" s="202"/>
      <c r="J10" s="45">
        <v>2</v>
      </c>
      <c r="K10" s="202"/>
      <c r="L10" s="46">
        <v>3</v>
      </c>
      <c r="M10" s="202"/>
      <c r="N10" s="46">
        <v>4</v>
      </c>
      <c r="O10" s="202"/>
      <c r="P10" s="46">
        <v>5</v>
      </c>
    </row>
    <row r="11" spans="1:16" ht="20.25" customHeight="1" x14ac:dyDescent="0.2">
      <c r="A11" s="47" t="s">
        <v>216</v>
      </c>
      <c r="B11" s="193" t="str">
        <f>Planilha!D8</f>
        <v>SERVIÇOS PRELIMINARES</v>
      </c>
      <c r="C11" s="194"/>
      <c r="D11" s="194"/>
      <c r="E11" s="195"/>
      <c r="F11" s="48">
        <f>Planilha!I8</f>
        <v>8598.7800000000007</v>
      </c>
      <c r="G11" s="49">
        <v>1</v>
      </c>
      <c r="H11" s="50">
        <f>$F$11*G11</f>
        <v>8598.7800000000007</v>
      </c>
      <c r="I11" s="49"/>
      <c r="J11" s="50">
        <f>$F$11*I11</f>
        <v>0</v>
      </c>
      <c r="K11" s="49"/>
      <c r="L11" s="50">
        <f t="shared" ref="L11" si="0">$F$11*K11</f>
        <v>0</v>
      </c>
      <c r="M11" s="49"/>
      <c r="N11" s="50"/>
      <c r="O11" s="49"/>
      <c r="P11" s="50"/>
    </row>
    <row r="12" spans="1:16" x14ac:dyDescent="0.2">
      <c r="A12" s="47" t="s">
        <v>217</v>
      </c>
      <c r="B12" s="193" t="str">
        <f>Planilha!D17</f>
        <v>COBERTURA</v>
      </c>
      <c r="C12" s="194"/>
      <c r="D12" s="194"/>
      <c r="E12" s="195"/>
      <c r="F12" s="48">
        <f>Planilha!I17</f>
        <v>16550.36</v>
      </c>
      <c r="G12" s="49">
        <v>1</v>
      </c>
      <c r="H12" s="50">
        <f>$F$12*G12</f>
        <v>16550.36</v>
      </c>
      <c r="I12" s="49"/>
      <c r="J12" s="50">
        <f>$F$12*I12</f>
        <v>0</v>
      </c>
      <c r="K12" s="49"/>
      <c r="L12" s="50">
        <f>$F$12*K12</f>
        <v>0</v>
      </c>
      <c r="M12" s="49"/>
      <c r="N12" s="50"/>
      <c r="O12" s="49"/>
      <c r="P12" s="50"/>
    </row>
    <row r="13" spans="1:16" x14ac:dyDescent="0.2">
      <c r="A13" s="51" t="s">
        <v>218</v>
      </c>
      <c r="B13" s="193" t="str">
        <f>Planilha!D22</f>
        <v>INSTALAÇÕES HIDRO-SANITÁRIAS</v>
      </c>
      <c r="C13" s="194"/>
      <c r="D13" s="194"/>
      <c r="E13" s="195"/>
      <c r="F13" s="48">
        <f>Planilha!I22</f>
        <v>8912.36</v>
      </c>
      <c r="G13" s="52">
        <v>1</v>
      </c>
      <c r="H13" s="53">
        <f>F13*G13</f>
        <v>8912.36</v>
      </c>
      <c r="I13" s="49"/>
      <c r="J13" s="53">
        <f>F13*I13</f>
        <v>0</v>
      </c>
      <c r="K13" s="49"/>
      <c r="L13" s="53">
        <f>F13*K13</f>
        <v>0</v>
      </c>
      <c r="M13" s="49"/>
      <c r="N13" s="53"/>
      <c r="O13" s="49"/>
      <c r="P13" s="53"/>
    </row>
    <row r="14" spans="1:16" x14ac:dyDescent="0.2">
      <c r="A14" s="51" t="s">
        <v>219</v>
      </c>
      <c r="B14" s="193" t="str">
        <f>Planilha!D25</f>
        <v>ESQUADRIAS</v>
      </c>
      <c r="C14" s="194"/>
      <c r="D14" s="194"/>
      <c r="E14" s="195"/>
      <c r="F14" s="48">
        <f>Planilha!I25</f>
        <v>3186.1</v>
      </c>
      <c r="G14" s="52">
        <v>1</v>
      </c>
      <c r="H14" s="53">
        <f t="shared" ref="H14:H18" si="1">F14*G14</f>
        <v>3186.1</v>
      </c>
      <c r="I14" s="49"/>
      <c r="J14" s="53">
        <f>F14*I14</f>
        <v>0</v>
      </c>
      <c r="K14" s="49"/>
      <c r="L14" s="53">
        <f t="shared" ref="L14:L15" si="2">F14*K14</f>
        <v>0</v>
      </c>
      <c r="M14" s="54"/>
      <c r="N14" s="55"/>
      <c r="O14" s="54"/>
      <c r="P14" s="55"/>
    </row>
    <row r="15" spans="1:16" x14ac:dyDescent="0.2">
      <c r="A15" s="51" t="s">
        <v>220</v>
      </c>
      <c r="B15" s="193" t="str">
        <f>Planilha!D28</f>
        <v>REVESTIMENTO</v>
      </c>
      <c r="C15" s="194"/>
      <c r="D15" s="194"/>
      <c r="E15" s="195"/>
      <c r="F15" s="48">
        <f>Planilha!I28</f>
        <v>12827.44</v>
      </c>
      <c r="G15" s="52">
        <v>1</v>
      </c>
      <c r="H15" s="53">
        <f t="shared" si="1"/>
        <v>12827.44</v>
      </c>
      <c r="I15" s="52"/>
      <c r="J15" s="53">
        <f t="shared" ref="J15" si="3">F15*I15</f>
        <v>0</v>
      </c>
      <c r="K15" s="49"/>
      <c r="L15" s="53">
        <f t="shared" si="2"/>
        <v>0</v>
      </c>
      <c r="M15" s="49"/>
      <c r="N15" s="53"/>
      <c r="O15" s="49"/>
      <c r="P15" s="53"/>
    </row>
    <row r="16" spans="1:16" x14ac:dyDescent="0.2">
      <c r="A16" s="51" t="s">
        <v>221</v>
      </c>
      <c r="B16" s="193" t="str">
        <f>Planilha!D30</f>
        <v>PINTURA</v>
      </c>
      <c r="C16" s="194"/>
      <c r="D16" s="194"/>
      <c r="E16" s="195"/>
      <c r="F16" s="48">
        <f>Planilha!I30</f>
        <v>45310.84</v>
      </c>
      <c r="G16" s="52"/>
      <c r="H16" s="53">
        <f>F16*G16</f>
        <v>0</v>
      </c>
      <c r="I16" s="52">
        <v>1</v>
      </c>
      <c r="J16" s="53">
        <f>F16*I16</f>
        <v>45310.84</v>
      </c>
      <c r="K16" s="49"/>
      <c r="L16" s="53">
        <f>$F$16*K16</f>
        <v>0</v>
      </c>
      <c r="M16" s="49"/>
      <c r="N16" s="53"/>
      <c r="O16" s="49"/>
      <c r="P16" s="53"/>
    </row>
    <row r="17" spans="1:16" x14ac:dyDescent="0.2">
      <c r="A17" s="51" t="s">
        <v>222</v>
      </c>
      <c r="B17" s="193" t="str">
        <f>Planilha!D40</f>
        <v>DIVERSOS</v>
      </c>
      <c r="C17" s="194"/>
      <c r="D17" s="194"/>
      <c r="E17" s="195"/>
      <c r="F17" s="48">
        <f>Planilha!I40</f>
        <v>7387.15</v>
      </c>
      <c r="G17" s="52"/>
      <c r="H17" s="53">
        <f t="shared" si="1"/>
        <v>0</v>
      </c>
      <c r="I17" s="52">
        <v>1</v>
      </c>
      <c r="J17" s="53">
        <f>F17*I17</f>
        <v>7387.15</v>
      </c>
      <c r="K17" s="49"/>
      <c r="L17" s="53">
        <f>F17*K17</f>
        <v>0</v>
      </c>
      <c r="M17" s="49"/>
      <c r="N17" s="53"/>
      <c r="O17" s="49"/>
      <c r="P17" s="53"/>
    </row>
    <row r="18" spans="1:16" x14ac:dyDescent="0.2">
      <c r="A18" s="51" t="s">
        <v>223</v>
      </c>
      <c r="B18" s="193" t="str">
        <f>Planilha!D43</f>
        <v>ADMINISTRAÇÃO LOCAL</v>
      </c>
      <c r="C18" s="194"/>
      <c r="D18" s="194"/>
      <c r="E18" s="195"/>
      <c r="F18" s="48">
        <f>Planilha!I43</f>
        <v>5181.2700000000004</v>
      </c>
      <c r="G18" s="52">
        <v>0.5</v>
      </c>
      <c r="H18" s="53">
        <f t="shared" si="1"/>
        <v>2590.6350000000002</v>
      </c>
      <c r="I18" s="52">
        <v>0.5</v>
      </c>
      <c r="J18" s="53">
        <f>$F$18*I18</f>
        <v>2590.6350000000002</v>
      </c>
      <c r="K18" s="49"/>
      <c r="L18" s="53">
        <f>F18*K18</f>
        <v>0</v>
      </c>
      <c r="M18" s="49"/>
      <c r="N18" s="53"/>
      <c r="O18" s="49"/>
      <c r="P18" s="53"/>
    </row>
    <row r="19" spans="1:16" ht="15" customHeight="1" x14ac:dyDescent="0.2">
      <c r="A19" s="56"/>
      <c r="B19" s="196"/>
      <c r="C19" s="197"/>
      <c r="D19" s="197"/>
      <c r="E19" s="57"/>
      <c r="F19" s="58"/>
      <c r="G19" s="52"/>
      <c r="H19" s="53"/>
      <c r="I19" s="52"/>
      <c r="J19" s="53"/>
      <c r="K19" s="52"/>
      <c r="L19" s="53">
        <f>$F$19*K19</f>
        <v>0</v>
      </c>
      <c r="M19" s="52"/>
      <c r="N19" s="53"/>
      <c r="O19" s="52"/>
      <c r="P19" s="53"/>
    </row>
    <row r="20" spans="1:16" x14ac:dyDescent="0.2">
      <c r="A20" s="51"/>
      <c r="B20" s="198"/>
      <c r="C20" s="199"/>
      <c r="D20" s="199"/>
      <c r="E20" s="200"/>
      <c r="F20" s="48"/>
      <c r="G20" s="52"/>
      <c r="H20" s="53"/>
      <c r="I20" s="52"/>
      <c r="J20" s="53"/>
      <c r="K20" s="52"/>
      <c r="L20" s="53"/>
      <c r="M20" s="52"/>
      <c r="N20" s="53"/>
      <c r="O20" s="52"/>
      <c r="P20" s="53"/>
    </row>
    <row r="21" spans="1:16" x14ac:dyDescent="0.2">
      <c r="A21" s="59"/>
      <c r="B21" s="198"/>
      <c r="C21" s="199"/>
      <c r="D21" s="199"/>
      <c r="E21" s="200"/>
      <c r="F21" s="48"/>
      <c r="G21" s="60"/>
      <c r="H21" s="53"/>
      <c r="I21" s="60"/>
      <c r="J21" s="53"/>
      <c r="K21" s="60"/>
      <c r="L21" s="61"/>
      <c r="M21" s="52"/>
      <c r="N21" s="53"/>
      <c r="O21" s="52"/>
      <c r="P21" s="53"/>
    </row>
    <row r="22" spans="1:16" x14ac:dyDescent="0.2">
      <c r="A22" s="59"/>
      <c r="B22" s="198"/>
      <c r="C22" s="199"/>
      <c r="D22" s="199"/>
      <c r="E22" s="200"/>
      <c r="F22" s="48"/>
      <c r="G22" s="60"/>
      <c r="H22" s="53"/>
      <c r="I22" s="60"/>
      <c r="J22" s="53"/>
      <c r="K22" s="60"/>
      <c r="L22" s="61"/>
      <c r="M22" s="52"/>
      <c r="N22" s="53"/>
      <c r="O22" s="52"/>
      <c r="P22" s="53"/>
    </row>
    <row r="23" spans="1:16" x14ac:dyDescent="0.2">
      <c r="A23" s="62"/>
      <c r="B23" s="198"/>
      <c r="C23" s="199"/>
      <c r="D23" s="199"/>
      <c r="E23" s="200"/>
      <c r="F23" s="63"/>
      <c r="G23" s="64"/>
      <c r="H23" s="65"/>
      <c r="I23" s="64"/>
      <c r="J23" s="65"/>
      <c r="K23" s="66"/>
      <c r="L23" s="67"/>
      <c r="M23" s="68"/>
      <c r="N23" s="69"/>
      <c r="O23" s="68"/>
      <c r="P23" s="69"/>
    </row>
    <row r="24" spans="1:16" x14ac:dyDescent="0.2">
      <c r="A24" s="70"/>
      <c r="B24" s="191" t="s">
        <v>224</v>
      </c>
      <c r="C24" s="191"/>
      <c r="D24" s="191"/>
      <c r="E24" s="191"/>
      <c r="F24" s="71">
        <f>SUM(F11:F23)</f>
        <v>107954.3</v>
      </c>
      <c r="G24" s="72">
        <f>H24*100%/F24</f>
        <v>0.48785157237831195</v>
      </c>
      <c r="H24" s="73">
        <f>SUM(H11:H23)</f>
        <v>52665.675000000003</v>
      </c>
      <c r="I24" s="74">
        <f>J24*100%/F24</f>
        <v>0.51214842762168811</v>
      </c>
      <c r="J24" s="73">
        <f>SUM(J11:J23)</f>
        <v>55288.625</v>
      </c>
      <c r="K24" s="74">
        <f>L24*100%/F24</f>
        <v>0</v>
      </c>
      <c r="L24" s="73">
        <f>SUM(L11:L23)</f>
        <v>0</v>
      </c>
      <c r="M24" s="74">
        <f>N24*100%/$F$24</f>
        <v>0</v>
      </c>
      <c r="N24" s="73">
        <f>SUM(N11:N23)</f>
        <v>0</v>
      </c>
      <c r="O24" s="74">
        <f>P24*100%/$F$24</f>
        <v>0</v>
      </c>
      <c r="P24" s="73">
        <f>SUM(P11:P23)</f>
        <v>0</v>
      </c>
    </row>
    <row r="25" spans="1:16" x14ac:dyDescent="0.2">
      <c r="A25" s="75"/>
      <c r="B25" s="192" t="s">
        <v>225</v>
      </c>
      <c r="C25" s="192"/>
      <c r="D25" s="192"/>
      <c r="E25" s="192"/>
      <c r="F25" s="76">
        <f>SUM(F24)</f>
        <v>107954.3</v>
      </c>
      <c r="G25" s="77">
        <f>H25*100%/F24</f>
        <v>0.48785157237831195</v>
      </c>
      <c r="H25" s="78">
        <f>H24</f>
        <v>52665.675000000003</v>
      </c>
      <c r="I25" s="77">
        <f>J25*100%/F24</f>
        <v>1</v>
      </c>
      <c r="J25" s="79">
        <f>(J24+H25)</f>
        <v>107954.3</v>
      </c>
      <c r="K25" s="77">
        <f>L25*100%/F24</f>
        <v>1</v>
      </c>
      <c r="L25" s="79">
        <f>(L24+J25)</f>
        <v>107954.3</v>
      </c>
      <c r="M25" s="77">
        <f>N25*100%/$F$24</f>
        <v>1</v>
      </c>
      <c r="N25" s="79">
        <f>(N24+L25)</f>
        <v>107954.3</v>
      </c>
      <c r="O25" s="77">
        <f>P25*100%/$F$24</f>
        <v>1</v>
      </c>
      <c r="P25" s="79">
        <f t="shared" ref="P25" si="4">(P24+N25)</f>
        <v>107954.3</v>
      </c>
    </row>
  </sheetData>
  <mergeCells count="28">
    <mergeCell ref="A7:B7"/>
    <mergeCell ref="A1:P2"/>
    <mergeCell ref="A3:B3"/>
    <mergeCell ref="A4:B4"/>
    <mergeCell ref="A5:B5"/>
    <mergeCell ref="A6:B6"/>
    <mergeCell ref="O9:O10"/>
    <mergeCell ref="B11:E11"/>
    <mergeCell ref="A8:B8"/>
    <mergeCell ref="B9:E9"/>
    <mergeCell ref="G9:G10"/>
    <mergeCell ref="I9:I10"/>
    <mergeCell ref="K9:K10"/>
    <mergeCell ref="M9:M10"/>
    <mergeCell ref="B24:E24"/>
    <mergeCell ref="B25:E25"/>
    <mergeCell ref="B12:E12"/>
    <mergeCell ref="B13:E13"/>
    <mergeCell ref="B14:E14"/>
    <mergeCell ref="B15:E15"/>
    <mergeCell ref="B16:E16"/>
    <mergeCell ref="B17:E17"/>
    <mergeCell ref="B18:E18"/>
    <mergeCell ref="B19:D19"/>
    <mergeCell ref="B20:E20"/>
    <mergeCell ref="B21:E21"/>
    <mergeCell ref="B22:E22"/>
    <mergeCell ref="B23:E23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67FB3-FA32-4E5D-A2EB-D8BF1BA68928}">
  <dimension ref="A1:E27"/>
  <sheetViews>
    <sheetView workbookViewId="0">
      <selection activeCell="D18" sqref="D18"/>
    </sheetView>
  </sheetViews>
  <sheetFormatPr defaultRowHeight="14.25" x14ac:dyDescent="0.2"/>
  <cols>
    <col min="1" max="1" width="8.25" customWidth="1"/>
    <col min="2" max="2" width="29.375" customWidth="1"/>
    <col min="3" max="3" width="25.625" customWidth="1"/>
    <col min="4" max="4" width="12.375" customWidth="1"/>
    <col min="5" max="5" width="17.5" customWidth="1"/>
    <col min="257" max="257" width="8.25" customWidth="1"/>
    <col min="258" max="258" width="29.375" customWidth="1"/>
    <col min="259" max="259" width="25.625" customWidth="1"/>
    <col min="260" max="260" width="12.375" customWidth="1"/>
    <col min="261" max="261" width="17.5" customWidth="1"/>
    <col min="513" max="513" width="8.25" customWidth="1"/>
    <col min="514" max="514" width="29.375" customWidth="1"/>
    <col min="515" max="515" width="25.625" customWidth="1"/>
    <col min="516" max="516" width="12.375" customWidth="1"/>
    <col min="517" max="517" width="17.5" customWidth="1"/>
    <col min="769" max="769" width="8.25" customWidth="1"/>
    <col min="770" max="770" width="29.375" customWidth="1"/>
    <col min="771" max="771" width="25.625" customWidth="1"/>
    <col min="772" max="772" width="12.375" customWidth="1"/>
    <col min="773" max="773" width="17.5" customWidth="1"/>
    <col min="1025" max="1025" width="8.25" customWidth="1"/>
    <col min="1026" max="1026" width="29.375" customWidth="1"/>
    <col min="1027" max="1027" width="25.625" customWidth="1"/>
    <col min="1028" max="1028" width="12.375" customWidth="1"/>
    <col min="1029" max="1029" width="17.5" customWidth="1"/>
    <col min="1281" max="1281" width="8.25" customWidth="1"/>
    <col min="1282" max="1282" width="29.375" customWidth="1"/>
    <col min="1283" max="1283" width="25.625" customWidth="1"/>
    <col min="1284" max="1284" width="12.375" customWidth="1"/>
    <col min="1285" max="1285" width="17.5" customWidth="1"/>
    <col min="1537" max="1537" width="8.25" customWidth="1"/>
    <col min="1538" max="1538" width="29.375" customWidth="1"/>
    <col min="1539" max="1539" width="25.625" customWidth="1"/>
    <col min="1540" max="1540" width="12.375" customWidth="1"/>
    <col min="1541" max="1541" width="17.5" customWidth="1"/>
    <col min="1793" max="1793" width="8.25" customWidth="1"/>
    <col min="1794" max="1794" width="29.375" customWidth="1"/>
    <col min="1795" max="1795" width="25.625" customWidth="1"/>
    <col min="1796" max="1796" width="12.375" customWidth="1"/>
    <col min="1797" max="1797" width="17.5" customWidth="1"/>
    <col min="2049" max="2049" width="8.25" customWidth="1"/>
    <col min="2050" max="2050" width="29.375" customWidth="1"/>
    <col min="2051" max="2051" width="25.625" customWidth="1"/>
    <col min="2052" max="2052" width="12.375" customWidth="1"/>
    <col min="2053" max="2053" width="17.5" customWidth="1"/>
    <col min="2305" max="2305" width="8.25" customWidth="1"/>
    <col min="2306" max="2306" width="29.375" customWidth="1"/>
    <col min="2307" max="2307" width="25.625" customWidth="1"/>
    <col min="2308" max="2308" width="12.375" customWidth="1"/>
    <col min="2309" max="2309" width="17.5" customWidth="1"/>
    <col min="2561" max="2561" width="8.25" customWidth="1"/>
    <col min="2562" max="2562" width="29.375" customWidth="1"/>
    <col min="2563" max="2563" width="25.625" customWidth="1"/>
    <col min="2564" max="2564" width="12.375" customWidth="1"/>
    <col min="2565" max="2565" width="17.5" customWidth="1"/>
    <col min="2817" max="2817" width="8.25" customWidth="1"/>
    <col min="2818" max="2818" width="29.375" customWidth="1"/>
    <col min="2819" max="2819" width="25.625" customWidth="1"/>
    <col min="2820" max="2820" width="12.375" customWidth="1"/>
    <col min="2821" max="2821" width="17.5" customWidth="1"/>
    <col min="3073" max="3073" width="8.25" customWidth="1"/>
    <col min="3074" max="3074" width="29.375" customWidth="1"/>
    <col min="3075" max="3075" width="25.625" customWidth="1"/>
    <col min="3076" max="3076" width="12.375" customWidth="1"/>
    <col min="3077" max="3077" width="17.5" customWidth="1"/>
    <col min="3329" max="3329" width="8.25" customWidth="1"/>
    <col min="3330" max="3330" width="29.375" customWidth="1"/>
    <col min="3331" max="3331" width="25.625" customWidth="1"/>
    <col min="3332" max="3332" width="12.375" customWidth="1"/>
    <col min="3333" max="3333" width="17.5" customWidth="1"/>
    <col min="3585" max="3585" width="8.25" customWidth="1"/>
    <col min="3586" max="3586" width="29.375" customWidth="1"/>
    <col min="3587" max="3587" width="25.625" customWidth="1"/>
    <col min="3588" max="3588" width="12.375" customWidth="1"/>
    <col min="3589" max="3589" width="17.5" customWidth="1"/>
    <col min="3841" max="3841" width="8.25" customWidth="1"/>
    <col min="3842" max="3842" width="29.375" customWidth="1"/>
    <col min="3843" max="3843" width="25.625" customWidth="1"/>
    <col min="3844" max="3844" width="12.375" customWidth="1"/>
    <col min="3845" max="3845" width="17.5" customWidth="1"/>
    <col min="4097" max="4097" width="8.25" customWidth="1"/>
    <col min="4098" max="4098" width="29.375" customWidth="1"/>
    <col min="4099" max="4099" width="25.625" customWidth="1"/>
    <col min="4100" max="4100" width="12.375" customWidth="1"/>
    <col min="4101" max="4101" width="17.5" customWidth="1"/>
    <col min="4353" max="4353" width="8.25" customWidth="1"/>
    <col min="4354" max="4354" width="29.375" customWidth="1"/>
    <col min="4355" max="4355" width="25.625" customWidth="1"/>
    <col min="4356" max="4356" width="12.375" customWidth="1"/>
    <col min="4357" max="4357" width="17.5" customWidth="1"/>
    <col min="4609" max="4609" width="8.25" customWidth="1"/>
    <col min="4610" max="4610" width="29.375" customWidth="1"/>
    <col min="4611" max="4611" width="25.625" customWidth="1"/>
    <col min="4612" max="4612" width="12.375" customWidth="1"/>
    <col min="4613" max="4613" width="17.5" customWidth="1"/>
    <col min="4865" max="4865" width="8.25" customWidth="1"/>
    <col min="4866" max="4866" width="29.375" customWidth="1"/>
    <col min="4867" max="4867" width="25.625" customWidth="1"/>
    <col min="4868" max="4868" width="12.375" customWidth="1"/>
    <col min="4869" max="4869" width="17.5" customWidth="1"/>
    <col min="5121" max="5121" width="8.25" customWidth="1"/>
    <col min="5122" max="5122" width="29.375" customWidth="1"/>
    <col min="5123" max="5123" width="25.625" customWidth="1"/>
    <col min="5124" max="5124" width="12.375" customWidth="1"/>
    <col min="5125" max="5125" width="17.5" customWidth="1"/>
    <col min="5377" max="5377" width="8.25" customWidth="1"/>
    <col min="5378" max="5378" width="29.375" customWidth="1"/>
    <col min="5379" max="5379" width="25.625" customWidth="1"/>
    <col min="5380" max="5380" width="12.375" customWidth="1"/>
    <col min="5381" max="5381" width="17.5" customWidth="1"/>
    <col min="5633" max="5633" width="8.25" customWidth="1"/>
    <col min="5634" max="5634" width="29.375" customWidth="1"/>
    <col min="5635" max="5635" width="25.625" customWidth="1"/>
    <col min="5636" max="5636" width="12.375" customWidth="1"/>
    <col min="5637" max="5637" width="17.5" customWidth="1"/>
    <col min="5889" max="5889" width="8.25" customWidth="1"/>
    <col min="5890" max="5890" width="29.375" customWidth="1"/>
    <col min="5891" max="5891" width="25.625" customWidth="1"/>
    <col min="5892" max="5892" width="12.375" customWidth="1"/>
    <col min="5893" max="5893" width="17.5" customWidth="1"/>
    <col min="6145" max="6145" width="8.25" customWidth="1"/>
    <col min="6146" max="6146" width="29.375" customWidth="1"/>
    <col min="6147" max="6147" width="25.625" customWidth="1"/>
    <col min="6148" max="6148" width="12.375" customWidth="1"/>
    <col min="6149" max="6149" width="17.5" customWidth="1"/>
    <col min="6401" max="6401" width="8.25" customWidth="1"/>
    <col min="6402" max="6402" width="29.375" customWidth="1"/>
    <col min="6403" max="6403" width="25.625" customWidth="1"/>
    <col min="6404" max="6404" width="12.375" customWidth="1"/>
    <col min="6405" max="6405" width="17.5" customWidth="1"/>
    <col min="6657" max="6657" width="8.25" customWidth="1"/>
    <col min="6658" max="6658" width="29.375" customWidth="1"/>
    <col min="6659" max="6659" width="25.625" customWidth="1"/>
    <col min="6660" max="6660" width="12.375" customWidth="1"/>
    <col min="6661" max="6661" width="17.5" customWidth="1"/>
    <col min="6913" max="6913" width="8.25" customWidth="1"/>
    <col min="6914" max="6914" width="29.375" customWidth="1"/>
    <col min="6915" max="6915" width="25.625" customWidth="1"/>
    <col min="6916" max="6916" width="12.375" customWidth="1"/>
    <col min="6917" max="6917" width="17.5" customWidth="1"/>
    <col min="7169" max="7169" width="8.25" customWidth="1"/>
    <col min="7170" max="7170" width="29.375" customWidth="1"/>
    <col min="7171" max="7171" width="25.625" customWidth="1"/>
    <col min="7172" max="7172" width="12.375" customWidth="1"/>
    <col min="7173" max="7173" width="17.5" customWidth="1"/>
    <col min="7425" max="7425" width="8.25" customWidth="1"/>
    <col min="7426" max="7426" width="29.375" customWidth="1"/>
    <col min="7427" max="7427" width="25.625" customWidth="1"/>
    <col min="7428" max="7428" width="12.375" customWidth="1"/>
    <col min="7429" max="7429" width="17.5" customWidth="1"/>
    <col min="7681" max="7681" width="8.25" customWidth="1"/>
    <col min="7682" max="7682" width="29.375" customWidth="1"/>
    <col min="7683" max="7683" width="25.625" customWidth="1"/>
    <col min="7684" max="7684" width="12.375" customWidth="1"/>
    <col min="7685" max="7685" width="17.5" customWidth="1"/>
    <col min="7937" max="7937" width="8.25" customWidth="1"/>
    <col min="7938" max="7938" width="29.375" customWidth="1"/>
    <col min="7939" max="7939" width="25.625" customWidth="1"/>
    <col min="7940" max="7940" width="12.375" customWidth="1"/>
    <col min="7941" max="7941" width="17.5" customWidth="1"/>
    <col min="8193" max="8193" width="8.25" customWidth="1"/>
    <col min="8194" max="8194" width="29.375" customWidth="1"/>
    <col min="8195" max="8195" width="25.625" customWidth="1"/>
    <col min="8196" max="8196" width="12.375" customWidth="1"/>
    <col min="8197" max="8197" width="17.5" customWidth="1"/>
    <col min="8449" max="8449" width="8.25" customWidth="1"/>
    <col min="8450" max="8450" width="29.375" customWidth="1"/>
    <col min="8451" max="8451" width="25.625" customWidth="1"/>
    <col min="8452" max="8452" width="12.375" customWidth="1"/>
    <col min="8453" max="8453" width="17.5" customWidth="1"/>
    <col min="8705" max="8705" width="8.25" customWidth="1"/>
    <col min="8706" max="8706" width="29.375" customWidth="1"/>
    <col min="8707" max="8707" width="25.625" customWidth="1"/>
    <col min="8708" max="8708" width="12.375" customWidth="1"/>
    <col min="8709" max="8709" width="17.5" customWidth="1"/>
    <col min="8961" max="8961" width="8.25" customWidth="1"/>
    <col min="8962" max="8962" width="29.375" customWidth="1"/>
    <col min="8963" max="8963" width="25.625" customWidth="1"/>
    <col min="8964" max="8964" width="12.375" customWidth="1"/>
    <col min="8965" max="8965" width="17.5" customWidth="1"/>
    <col min="9217" max="9217" width="8.25" customWidth="1"/>
    <col min="9218" max="9218" width="29.375" customWidth="1"/>
    <col min="9219" max="9219" width="25.625" customWidth="1"/>
    <col min="9220" max="9220" width="12.375" customWidth="1"/>
    <col min="9221" max="9221" width="17.5" customWidth="1"/>
    <col min="9473" max="9473" width="8.25" customWidth="1"/>
    <col min="9474" max="9474" width="29.375" customWidth="1"/>
    <col min="9475" max="9475" width="25.625" customWidth="1"/>
    <col min="9476" max="9476" width="12.375" customWidth="1"/>
    <col min="9477" max="9477" width="17.5" customWidth="1"/>
    <col min="9729" max="9729" width="8.25" customWidth="1"/>
    <col min="9730" max="9730" width="29.375" customWidth="1"/>
    <col min="9731" max="9731" width="25.625" customWidth="1"/>
    <col min="9732" max="9732" width="12.375" customWidth="1"/>
    <col min="9733" max="9733" width="17.5" customWidth="1"/>
    <col min="9985" max="9985" width="8.25" customWidth="1"/>
    <col min="9986" max="9986" width="29.375" customWidth="1"/>
    <col min="9987" max="9987" width="25.625" customWidth="1"/>
    <col min="9988" max="9988" width="12.375" customWidth="1"/>
    <col min="9989" max="9989" width="17.5" customWidth="1"/>
    <col min="10241" max="10241" width="8.25" customWidth="1"/>
    <col min="10242" max="10242" width="29.375" customWidth="1"/>
    <col min="10243" max="10243" width="25.625" customWidth="1"/>
    <col min="10244" max="10244" width="12.375" customWidth="1"/>
    <col min="10245" max="10245" width="17.5" customWidth="1"/>
    <col min="10497" max="10497" width="8.25" customWidth="1"/>
    <col min="10498" max="10498" width="29.375" customWidth="1"/>
    <col min="10499" max="10499" width="25.625" customWidth="1"/>
    <col min="10500" max="10500" width="12.375" customWidth="1"/>
    <col min="10501" max="10501" width="17.5" customWidth="1"/>
    <col min="10753" max="10753" width="8.25" customWidth="1"/>
    <col min="10754" max="10754" width="29.375" customWidth="1"/>
    <col min="10755" max="10755" width="25.625" customWidth="1"/>
    <col min="10756" max="10756" width="12.375" customWidth="1"/>
    <col min="10757" max="10757" width="17.5" customWidth="1"/>
    <col min="11009" max="11009" width="8.25" customWidth="1"/>
    <col min="11010" max="11010" width="29.375" customWidth="1"/>
    <col min="11011" max="11011" width="25.625" customWidth="1"/>
    <col min="11012" max="11012" width="12.375" customWidth="1"/>
    <col min="11013" max="11013" width="17.5" customWidth="1"/>
    <col min="11265" max="11265" width="8.25" customWidth="1"/>
    <col min="11266" max="11266" width="29.375" customWidth="1"/>
    <col min="11267" max="11267" width="25.625" customWidth="1"/>
    <col min="11268" max="11268" width="12.375" customWidth="1"/>
    <col min="11269" max="11269" width="17.5" customWidth="1"/>
    <col min="11521" max="11521" width="8.25" customWidth="1"/>
    <col min="11522" max="11522" width="29.375" customWidth="1"/>
    <col min="11523" max="11523" width="25.625" customWidth="1"/>
    <col min="11524" max="11524" width="12.375" customWidth="1"/>
    <col min="11525" max="11525" width="17.5" customWidth="1"/>
    <col min="11777" max="11777" width="8.25" customWidth="1"/>
    <col min="11778" max="11778" width="29.375" customWidth="1"/>
    <col min="11779" max="11779" width="25.625" customWidth="1"/>
    <col min="11780" max="11780" width="12.375" customWidth="1"/>
    <col min="11781" max="11781" width="17.5" customWidth="1"/>
    <col min="12033" max="12033" width="8.25" customWidth="1"/>
    <col min="12034" max="12034" width="29.375" customWidth="1"/>
    <col min="12035" max="12035" width="25.625" customWidth="1"/>
    <col min="12036" max="12036" width="12.375" customWidth="1"/>
    <col min="12037" max="12037" width="17.5" customWidth="1"/>
    <col min="12289" max="12289" width="8.25" customWidth="1"/>
    <col min="12290" max="12290" width="29.375" customWidth="1"/>
    <col min="12291" max="12291" width="25.625" customWidth="1"/>
    <col min="12292" max="12292" width="12.375" customWidth="1"/>
    <col min="12293" max="12293" width="17.5" customWidth="1"/>
    <col min="12545" max="12545" width="8.25" customWidth="1"/>
    <col min="12546" max="12546" width="29.375" customWidth="1"/>
    <col min="12547" max="12547" width="25.625" customWidth="1"/>
    <col min="12548" max="12548" width="12.375" customWidth="1"/>
    <col min="12549" max="12549" width="17.5" customWidth="1"/>
    <col min="12801" max="12801" width="8.25" customWidth="1"/>
    <col min="12802" max="12802" width="29.375" customWidth="1"/>
    <col min="12803" max="12803" width="25.625" customWidth="1"/>
    <col min="12804" max="12804" width="12.375" customWidth="1"/>
    <col min="12805" max="12805" width="17.5" customWidth="1"/>
    <col min="13057" max="13057" width="8.25" customWidth="1"/>
    <col min="13058" max="13058" width="29.375" customWidth="1"/>
    <col min="13059" max="13059" width="25.625" customWidth="1"/>
    <col min="13060" max="13060" width="12.375" customWidth="1"/>
    <col min="13061" max="13061" width="17.5" customWidth="1"/>
    <col min="13313" max="13313" width="8.25" customWidth="1"/>
    <col min="13314" max="13314" width="29.375" customWidth="1"/>
    <col min="13315" max="13315" width="25.625" customWidth="1"/>
    <col min="13316" max="13316" width="12.375" customWidth="1"/>
    <col min="13317" max="13317" width="17.5" customWidth="1"/>
    <col min="13569" max="13569" width="8.25" customWidth="1"/>
    <col min="13570" max="13570" width="29.375" customWidth="1"/>
    <col min="13571" max="13571" width="25.625" customWidth="1"/>
    <col min="13572" max="13572" width="12.375" customWidth="1"/>
    <col min="13573" max="13573" width="17.5" customWidth="1"/>
    <col min="13825" max="13825" width="8.25" customWidth="1"/>
    <col min="13826" max="13826" width="29.375" customWidth="1"/>
    <col min="13827" max="13827" width="25.625" customWidth="1"/>
    <col min="13828" max="13828" width="12.375" customWidth="1"/>
    <col min="13829" max="13829" width="17.5" customWidth="1"/>
    <col min="14081" max="14081" width="8.25" customWidth="1"/>
    <col min="14082" max="14082" width="29.375" customWidth="1"/>
    <col min="14083" max="14083" width="25.625" customWidth="1"/>
    <col min="14084" max="14084" width="12.375" customWidth="1"/>
    <col min="14085" max="14085" width="17.5" customWidth="1"/>
    <col min="14337" max="14337" width="8.25" customWidth="1"/>
    <col min="14338" max="14338" width="29.375" customWidth="1"/>
    <col min="14339" max="14339" width="25.625" customWidth="1"/>
    <col min="14340" max="14340" width="12.375" customWidth="1"/>
    <col min="14341" max="14341" width="17.5" customWidth="1"/>
    <col min="14593" max="14593" width="8.25" customWidth="1"/>
    <col min="14594" max="14594" width="29.375" customWidth="1"/>
    <col min="14595" max="14595" width="25.625" customWidth="1"/>
    <col min="14596" max="14596" width="12.375" customWidth="1"/>
    <col min="14597" max="14597" width="17.5" customWidth="1"/>
    <col min="14849" max="14849" width="8.25" customWidth="1"/>
    <col min="14850" max="14850" width="29.375" customWidth="1"/>
    <col min="14851" max="14851" width="25.625" customWidth="1"/>
    <col min="14852" max="14852" width="12.375" customWidth="1"/>
    <col min="14853" max="14853" width="17.5" customWidth="1"/>
    <col min="15105" max="15105" width="8.25" customWidth="1"/>
    <col min="15106" max="15106" width="29.375" customWidth="1"/>
    <col min="15107" max="15107" width="25.625" customWidth="1"/>
    <col min="15108" max="15108" width="12.375" customWidth="1"/>
    <col min="15109" max="15109" width="17.5" customWidth="1"/>
    <col min="15361" max="15361" width="8.25" customWidth="1"/>
    <col min="15362" max="15362" width="29.375" customWidth="1"/>
    <col min="15363" max="15363" width="25.625" customWidth="1"/>
    <col min="15364" max="15364" width="12.375" customWidth="1"/>
    <col min="15365" max="15365" width="17.5" customWidth="1"/>
    <col min="15617" max="15617" width="8.25" customWidth="1"/>
    <col min="15618" max="15618" width="29.375" customWidth="1"/>
    <col min="15619" max="15619" width="25.625" customWidth="1"/>
    <col min="15620" max="15620" width="12.375" customWidth="1"/>
    <col min="15621" max="15621" width="17.5" customWidth="1"/>
    <col min="15873" max="15873" width="8.25" customWidth="1"/>
    <col min="15874" max="15874" width="29.375" customWidth="1"/>
    <col min="15875" max="15875" width="25.625" customWidth="1"/>
    <col min="15876" max="15876" width="12.375" customWidth="1"/>
    <col min="15877" max="15877" width="17.5" customWidth="1"/>
    <col min="16129" max="16129" width="8.25" customWidth="1"/>
    <col min="16130" max="16130" width="29.375" customWidth="1"/>
    <col min="16131" max="16131" width="25.625" customWidth="1"/>
    <col min="16132" max="16132" width="12.375" customWidth="1"/>
    <col min="16133" max="16133" width="17.5" customWidth="1"/>
  </cols>
  <sheetData>
    <row r="1" spans="1:5" ht="38.25" customHeight="1" x14ac:dyDescent="0.2">
      <c r="A1" s="80"/>
      <c r="B1" s="81"/>
      <c r="C1" s="81"/>
      <c r="D1" s="81"/>
      <c r="E1" s="82"/>
    </row>
    <row r="2" spans="1:5" x14ac:dyDescent="0.2">
      <c r="A2" s="219" t="s">
        <v>226</v>
      </c>
      <c r="B2" s="219"/>
      <c r="C2" s="219"/>
      <c r="D2" s="219"/>
      <c r="E2" s="219"/>
    </row>
    <row r="3" spans="1:5" x14ac:dyDescent="0.2">
      <c r="A3" s="219" t="s">
        <v>205</v>
      </c>
      <c r="B3" s="219"/>
      <c r="C3" s="219"/>
      <c r="D3" s="219"/>
      <c r="E3" s="219"/>
    </row>
    <row r="4" spans="1:5" x14ac:dyDescent="0.2">
      <c r="A4" s="219" t="s">
        <v>227</v>
      </c>
      <c r="B4" s="219"/>
      <c r="C4" s="219"/>
      <c r="D4" s="219"/>
      <c r="E4" s="219"/>
    </row>
    <row r="5" spans="1:5" ht="38.25" customHeight="1" x14ac:dyDescent="0.2">
      <c r="A5" s="220" t="s">
        <v>228</v>
      </c>
      <c r="B5" s="221"/>
      <c r="C5" s="221"/>
      <c r="D5" s="221"/>
      <c r="E5" s="222"/>
    </row>
    <row r="6" spans="1:5" x14ac:dyDescent="0.2">
      <c r="A6" s="83" t="s">
        <v>229</v>
      </c>
      <c r="B6" s="83" t="s">
        <v>230</v>
      </c>
      <c r="C6" s="83" t="s">
        <v>231</v>
      </c>
      <c r="D6" s="83" t="s">
        <v>232</v>
      </c>
      <c r="E6" s="83" t="s">
        <v>233</v>
      </c>
    </row>
    <row r="7" spans="1:5" x14ac:dyDescent="0.2">
      <c r="A7" s="83" t="s">
        <v>234</v>
      </c>
      <c r="B7" s="84" t="s">
        <v>235</v>
      </c>
      <c r="C7" s="85" t="s">
        <v>236</v>
      </c>
      <c r="D7" s="85" t="s">
        <v>237</v>
      </c>
      <c r="E7" s="85" t="s">
        <v>238</v>
      </c>
    </row>
    <row r="8" spans="1:5" x14ac:dyDescent="0.2">
      <c r="A8" s="83" t="s">
        <v>239</v>
      </c>
      <c r="B8" s="84" t="s">
        <v>240</v>
      </c>
      <c r="C8" s="85" t="s">
        <v>241</v>
      </c>
      <c r="D8" s="86" t="s">
        <v>242</v>
      </c>
      <c r="E8" s="85" t="s">
        <v>243</v>
      </c>
    </row>
    <row r="9" spans="1:5" x14ac:dyDescent="0.2">
      <c r="A9" s="83" t="s">
        <v>244</v>
      </c>
      <c r="B9" s="84" t="s">
        <v>245</v>
      </c>
      <c r="C9" s="85" t="s">
        <v>246</v>
      </c>
      <c r="D9" s="83" t="s">
        <v>247</v>
      </c>
      <c r="E9" s="83" t="s">
        <v>248</v>
      </c>
    </row>
    <row r="10" spans="1:5" x14ac:dyDescent="0.2">
      <c r="A10" s="87"/>
      <c r="B10" s="88"/>
      <c r="C10" s="88"/>
      <c r="D10" s="88"/>
      <c r="E10" s="89"/>
    </row>
    <row r="11" spans="1:5" x14ac:dyDescent="0.2">
      <c r="A11" s="83" t="s">
        <v>229</v>
      </c>
      <c r="B11" s="83" t="s">
        <v>249</v>
      </c>
      <c r="C11" s="83" t="s">
        <v>250</v>
      </c>
      <c r="D11" s="83" t="s">
        <v>251</v>
      </c>
      <c r="E11" s="83" t="s">
        <v>252</v>
      </c>
    </row>
    <row r="12" spans="1:5" ht="101.25" x14ac:dyDescent="0.2">
      <c r="A12" s="83" t="s">
        <v>234</v>
      </c>
      <c r="B12" s="90" t="s">
        <v>253</v>
      </c>
      <c r="C12" s="83">
        <v>1</v>
      </c>
      <c r="D12" s="91">
        <v>3300</v>
      </c>
      <c r="E12" s="92">
        <f ca="1">TODAY()</f>
        <v>46294</v>
      </c>
    </row>
    <row r="13" spans="1:5" ht="101.25" x14ac:dyDescent="0.2">
      <c r="A13" s="83" t="s">
        <v>239</v>
      </c>
      <c r="B13" s="90" t="s">
        <v>253</v>
      </c>
      <c r="C13" s="83">
        <v>1</v>
      </c>
      <c r="D13" s="91">
        <v>7000</v>
      </c>
      <c r="E13" s="92">
        <f ca="1">TODAY()</f>
        <v>46294</v>
      </c>
    </row>
    <row r="14" spans="1:5" ht="101.25" x14ac:dyDescent="0.2">
      <c r="A14" s="83" t="s">
        <v>244</v>
      </c>
      <c r="B14" s="93" t="s">
        <v>254</v>
      </c>
      <c r="C14" s="83">
        <v>1</v>
      </c>
      <c r="D14" s="91">
        <v>3500</v>
      </c>
      <c r="E14" s="92">
        <f ca="1">TODAY()</f>
        <v>46294</v>
      </c>
    </row>
    <row r="15" spans="1:5" x14ac:dyDescent="0.2">
      <c r="A15" s="223" t="s">
        <v>255</v>
      </c>
      <c r="B15" s="224"/>
      <c r="C15" s="225"/>
      <c r="D15" s="94">
        <f>ROUND((SUM(D12:D14)/3),2)</f>
        <v>4600</v>
      </c>
      <c r="E15" s="92"/>
    </row>
    <row r="16" spans="1:5" x14ac:dyDescent="0.2">
      <c r="B16" s="95"/>
    </row>
    <row r="26" spans="1:5" ht="15" thickBot="1" x14ac:dyDescent="0.25">
      <c r="A26" s="226"/>
      <c r="B26" s="226"/>
      <c r="C26" s="226"/>
      <c r="D26" s="226"/>
      <c r="E26" s="226"/>
    </row>
    <row r="27" spans="1:5" x14ac:dyDescent="0.2">
      <c r="A27" s="217" t="s">
        <v>256</v>
      </c>
      <c r="B27" s="218"/>
      <c r="C27" s="218"/>
      <c r="D27" s="218"/>
      <c r="E27" s="218"/>
    </row>
  </sheetData>
  <mergeCells count="7">
    <mergeCell ref="A27:E27"/>
    <mergeCell ref="A2:E2"/>
    <mergeCell ref="A3:E3"/>
    <mergeCell ref="A4:E4"/>
    <mergeCell ref="A5:E5"/>
    <mergeCell ref="A15:C15"/>
    <mergeCell ref="A26:E26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2</vt:i4>
      </vt:variant>
    </vt:vector>
  </HeadingPairs>
  <TitlesOfParts>
    <vt:vector size="7" baseType="lpstr">
      <vt:lpstr>Planilha</vt:lpstr>
      <vt:lpstr>BDI</vt:lpstr>
      <vt:lpstr>Memorial de Calculo</vt:lpstr>
      <vt:lpstr>Cronograma</vt:lpstr>
      <vt:lpstr>Orçamento</vt:lpstr>
      <vt:lpstr>'Memorial de Calculo'!Titulos_de_impressao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Miguel Silva Bravim</cp:lastModifiedBy>
  <cp:revision>0</cp:revision>
  <cp:lastPrinted>2026-09-29T12:57:47Z</cp:lastPrinted>
  <dcterms:created xsi:type="dcterms:W3CDTF">2026-09-29T12:32:38Z</dcterms:created>
  <dcterms:modified xsi:type="dcterms:W3CDTF">2026-09-29T12:58:09Z</dcterms:modified>
</cp:coreProperties>
</file>