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23250" windowHeight="12450" activeTab="1"/>
  </bookViews>
  <sheets>
    <sheet name="Planilha Orcamentária" sheetId="1" r:id="rId1"/>
    <sheet name="Cronograma" sheetId="3" r:id="rId2"/>
    <sheet name="Plan1" sheetId="4" r:id="rId3"/>
  </sheets>
  <definedNames>
    <definedName name="___sub1">#REF!</definedName>
    <definedName name="___sub2">#REF!</definedName>
    <definedName name="___sub3">#REF!</definedName>
    <definedName name="_PP1">#REF!</definedName>
    <definedName name="_sub1">#REF!</definedName>
    <definedName name="_sub2">#REF!</definedName>
    <definedName name="_sub3">#REF!</definedName>
    <definedName name="a">#REF!</definedName>
    <definedName name="AREA">#REF!</definedName>
    <definedName name="B">#REF!</definedName>
    <definedName name="BDI">#REF!</definedName>
    <definedName name="dad">#REF!</definedName>
    <definedName name="dede">#REF!</definedName>
    <definedName name="DSDS">#REF!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sdsd">#REF!</definedName>
    <definedName name="fsfsf">#REF!</definedName>
    <definedName name="GRELHA">#REF!</definedName>
    <definedName name="leosde">#REF!</definedName>
    <definedName name="nao">#REF!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PERAÇAO">#REF!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LANIILHA">#REF!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16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UUJYTGHG">#REF!</definedName>
    <definedName name="Z_46B44D95_2370_4419_BD85_88291A251F92_.wvu.PrintArea" localSheetId="1">Cronograma!$A$2:$H$55</definedName>
    <definedName name="Z_46B44D95_2370_4419_BD85_88291A251F92_.wvu.PrintArea" localSheetId="0">'Planilha Orcamentária'!$A$1:$H$64</definedName>
    <definedName name="Z_46B44D95_2370_4419_BD85_88291A251F92_.wvu.PrintTitles" localSheetId="0">'Planilha Orcamentária'!$A$1:$IV$64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8" i="1"/>
  <c r="J78" s="1"/>
  <c r="I78"/>
  <c r="H93" l="1"/>
  <c r="J93" s="1"/>
  <c r="I93"/>
  <c r="H92"/>
  <c r="J92" s="1"/>
  <c r="I92"/>
  <c r="H31" i="3"/>
  <c r="B31"/>
  <c r="A31"/>
  <c r="H37"/>
  <c r="H35"/>
  <c r="H29"/>
  <c r="H27"/>
  <c r="H23"/>
  <c r="H21"/>
  <c r="H19"/>
  <c r="H17"/>
  <c r="H15"/>
  <c r="H13"/>
  <c r="I73" i="1"/>
  <c r="H73"/>
  <c r="J73" s="1"/>
  <c r="I72"/>
  <c r="H72"/>
  <c r="J72" s="1"/>
  <c r="G7" i="4"/>
  <c r="G6"/>
  <c r="G5"/>
  <c r="H5"/>
  <c r="H39" i="1"/>
  <c r="J39" s="1"/>
  <c r="I39"/>
  <c r="B19" i="3"/>
  <c r="A19"/>
  <c r="H33"/>
  <c r="H25"/>
  <c r="F5"/>
  <c r="B52"/>
  <c r="A35"/>
  <c r="A37"/>
  <c r="B37"/>
  <c r="B35"/>
  <c r="B33"/>
  <c r="A33"/>
  <c r="A29"/>
  <c r="B29"/>
  <c r="B27"/>
  <c r="A27"/>
  <c r="A25"/>
  <c r="A23"/>
  <c r="A21"/>
  <c r="A17"/>
  <c r="A15"/>
  <c r="A13"/>
  <c r="B25"/>
  <c r="B23"/>
  <c r="B21"/>
  <c r="B17"/>
  <c r="B15"/>
  <c r="I97" i="1"/>
  <c r="H97"/>
  <c r="I96"/>
  <c r="H96"/>
  <c r="J96" s="1"/>
  <c r="I71" l="1"/>
  <c r="J71"/>
  <c r="D32" i="3" s="1"/>
  <c r="E32" s="1"/>
  <c r="G8" i="4"/>
  <c r="G67" i="1" s="1"/>
  <c r="J97"/>
  <c r="J95" s="1"/>
  <c r="D38" i="3" s="1"/>
  <c r="I95" i="1"/>
  <c r="H90"/>
  <c r="J90" s="1"/>
  <c r="I90"/>
  <c r="H91"/>
  <c r="J91" s="1"/>
  <c r="I91"/>
  <c r="H87"/>
  <c r="J87" s="1"/>
  <c r="I87"/>
  <c r="I89"/>
  <c r="H89"/>
  <c r="J89" s="1"/>
  <c r="I88"/>
  <c r="H88"/>
  <c r="J88" s="1"/>
  <c r="H84"/>
  <c r="J84" s="1"/>
  <c r="I84"/>
  <c r="H83"/>
  <c r="J83" s="1"/>
  <c r="I83"/>
  <c r="I82"/>
  <c r="H82"/>
  <c r="J82" s="1"/>
  <c r="I81"/>
  <c r="H81"/>
  <c r="J81" s="1"/>
  <c r="I80"/>
  <c r="H80"/>
  <c r="J80" s="1"/>
  <c r="I79"/>
  <c r="H79"/>
  <c r="J79" s="1"/>
  <c r="I77"/>
  <c r="H77"/>
  <c r="J77" s="1"/>
  <c r="I76"/>
  <c r="H76"/>
  <c r="J76" s="1"/>
  <c r="H49"/>
  <c r="J49" s="1"/>
  <c r="I49"/>
  <c r="H30"/>
  <c r="J30" s="1"/>
  <c r="I30"/>
  <c r="I52"/>
  <c r="H52"/>
  <c r="J52" s="1"/>
  <c r="I51"/>
  <c r="H51"/>
  <c r="J51" s="1"/>
  <c r="I50"/>
  <c r="H50"/>
  <c r="J50" s="1"/>
  <c r="I48"/>
  <c r="H48"/>
  <c r="J48" s="1"/>
  <c r="I69"/>
  <c r="H69"/>
  <c r="J69" s="1"/>
  <c r="I68"/>
  <c r="H68"/>
  <c r="J68" s="1"/>
  <c r="I62"/>
  <c r="H62"/>
  <c r="J62" s="1"/>
  <c r="H57"/>
  <c r="J57" s="1"/>
  <c r="I57"/>
  <c r="I63"/>
  <c r="H63"/>
  <c r="J63" s="1"/>
  <c r="I64"/>
  <c r="H64"/>
  <c r="J64" s="1"/>
  <c r="H40"/>
  <c r="J40" s="1"/>
  <c r="J38" s="1"/>
  <c r="D20" i="3" s="1"/>
  <c r="I40" i="1"/>
  <c r="I38" s="1"/>
  <c r="H36"/>
  <c r="J36" s="1"/>
  <c r="I36"/>
  <c r="H33"/>
  <c r="J33" s="1"/>
  <c r="I33"/>
  <c r="H34"/>
  <c r="J34" s="1"/>
  <c r="I34"/>
  <c r="H35"/>
  <c r="J35" s="1"/>
  <c r="I35"/>
  <c r="F29"/>
  <c r="I29" s="1"/>
  <c r="H29"/>
  <c r="H26"/>
  <c r="J26" s="1"/>
  <c r="I26"/>
  <c r="H25"/>
  <c r="J25" s="1"/>
  <c r="I25"/>
  <c r="H20"/>
  <c r="J20" s="1"/>
  <c r="I20"/>
  <c r="H21"/>
  <c r="J21" s="1"/>
  <c r="I21"/>
  <c r="H22"/>
  <c r="J22" s="1"/>
  <c r="I22"/>
  <c r="H23"/>
  <c r="J23" s="1"/>
  <c r="I23"/>
  <c r="H24"/>
  <c r="J24" s="1"/>
  <c r="I24"/>
  <c r="D43" i="3"/>
  <c r="B12" i="1"/>
  <c r="I14"/>
  <c r="I13" s="1"/>
  <c r="D51" i="3"/>
  <c r="C43"/>
  <c r="B13"/>
  <c r="A10"/>
  <c r="H9"/>
  <c r="B8"/>
  <c r="F7"/>
  <c r="B7"/>
  <c r="F6"/>
  <c r="B5"/>
  <c r="F4"/>
  <c r="A4"/>
  <c r="E110" i="1"/>
  <c r="C110"/>
  <c r="B51" i="3" s="1"/>
  <c r="H59" i="1"/>
  <c r="H58"/>
  <c r="H56"/>
  <c r="H55"/>
  <c r="H45"/>
  <c r="H44"/>
  <c r="I44"/>
  <c r="H43"/>
  <c r="H32"/>
  <c r="H31"/>
  <c r="H19"/>
  <c r="H18"/>
  <c r="H17"/>
  <c r="H14"/>
  <c r="J86" l="1"/>
  <c r="D36" i="3" s="1"/>
  <c r="I86" i="1"/>
  <c r="F32" i="3"/>
  <c r="G32"/>
  <c r="F20"/>
  <c r="E20"/>
  <c r="G20"/>
  <c r="G38"/>
  <c r="F38"/>
  <c r="E38"/>
  <c r="I61" i="1"/>
  <c r="J47"/>
  <c r="D24" i="3" s="1"/>
  <c r="H67" i="1"/>
  <c r="J67" s="1"/>
  <c r="I67"/>
  <c r="J61"/>
  <c r="D28" i="3" s="1"/>
  <c r="J66" i="1"/>
  <c r="D30" i="3" s="1"/>
  <c r="I66" i="1"/>
  <c r="I75"/>
  <c r="J75"/>
  <c r="I47"/>
  <c r="J29"/>
  <c r="J44"/>
  <c r="J14"/>
  <c r="J58"/>
  <c r="I58"/>
  <c r="I31"/>
  <c r="J31"/>
  <c r="J19"/>
  <c r="I19"/>
  <c r="I59"/>
  <c r="J59"/>
  <c r="J18"/>
  <c r="I18"/>
  <c r="J55"/>
  <c r="I55"/>
  <c r="J45"/>
  <c r="I45"/>
  <c r="J56"/>
  <c r="I56"/>
  <c r="H32" i="3" l="1"/>
  <c r="H20"/>
  <c r="E36"/>
  <c r="G36"/>
  <c r="F36"/>
  <c r="E28"/>
  <c r="G28"/>
  <c r="F28"/>
  <c r="G30"/>
  <c r="F30"/>
  <c r="E30"/>
  <c r="G24"/>
  <c r="E24"/>
  <c r="F24"/>
  <c r="H38"/>
  <c r="J13" i="1"/>
  <c r="D14" i="3"/>
  <c r="D34"/>
  <c r="I54" i="1"/>
  <c r="J54"/>
  <c r="D26" i="3" s="1"/>
  <c r="J32" i="1"/>
  <c r="J28" s="1"/>
  <c r="D18" i="3" s="1"/>
  <c r="I32" i="1"/>
  <c r="I28" s="1"/>
  <c r="J43"/>
  <c r="J42" s="1"/>
  <c r="I43"/>
  <c r="I42" s="1"/>
  <c r="H28" i="3" l="1"/>
  <c r="H24"/>
  <c r="F14"/>
  <c r="E14"/>
  <c r="G14"/>
  <c r="G26"/>
  <c r="F26"/>
  <c r="E26"/>
  <c r="F18"/>
  <c r="G18"/>
  <c r="E18"/>
  <c r="G34"/>
  <c r="E34"/>
  <c r="F34"/>
  <c r="H36"/>
  <c r="H30"/>
  <c r="D22"/>
  <c r="J17" i="1"/>
  <c r="J16" s="1"/>
  <c r="D16" i="3" s="1"/>
  <c r="I17" i="1"/>
  <c r="J99" l="1"/>
  <c r="J12"/>
  <c r="H18" i="3"/>
  <c r="H14"/>
  <c r="G16"/>
  <c r="F16"/>
  <c r="E16"/>
  <c r="H26"/>
  <c r="D40"/>
  <c r="D31" s="1"/>
  <c r="G22"/>
  <c r="F22"/>
  <c r="E22"/>
  <c r="H34"/>
  <c r="I16" i="1"/>
  <c r="I12" l="1"/>
  <c r="I99"/>
  <c r="H22" i="3"/>
  <c r="D37"/>
  <c r="H16"/>
  <c r="G40"/>
  <c r="G39" s="1"/>
  <c r="D13"/>
  <c r="D19"/>
  <c r="E40"/>
  <c r="E39" s="1"/>
  <c r="F40" l="1"/>
  <c r="F39" s="1"/>
  <c r="H39" s="1"/>
  <c r="D35"/>
  <c r="D33"/>
  <c r="D21"/>
  <c r="D15"/>
  <c r="D17"/>
  <c r="D25"/>
  <c r="D23"/>
  <c r="D29"/>
  <c r="D27"/>
  <c r="D39" l="1"/>
  <c r="H40"/>
</calcChain>
</file>

<file path=xl/sharedStrings.xml><?xml version="1.0" encoding="utf-8"?>
<sst xmlns="http://schemas.openxmlformats.org/spreadsheetml/2006/main" count="365" uniqueCount="200">
  <si>
    <t>PLANILHA ORÇAMENTÁRIA DE CUSTOS</t>
  </si>
  <si>
    <t>PREFEITURA MUNICIPAL DE TABAÍ - RS</t>
  </si>
  <si>
    <t>RESP. TECNICO:</t>
  </si>
  <si>
    <t>JOÃO GUILHERME DA SILVA PEREIRA</t>
  </si>
  <si>
    <r>
      <rPr>
        <b/>
        <sz val="10"/>
        <color rgb="FF000000"/>
        <rFont val="Times New Roman"/>
      </rPr>
      <t>OBRA:</t>
    </r>
    <r>
      <rPr>
        <sz val="10"/>
        <color rgb="FF000000"/>
        <rFont val="Times New Roman"/>
      </rPr>
      <t xml:space="preserve"> </t>
    </r>
  </si>
  <si>
    <t>ART:</t>
  </si>
  <si>
    <t>DESCRIÇÃO :</t>
  </si>
  <si>
    <t>ELABORAÇÃO DE PROJETOS, PLANILHA ORÇAMENTARIA, CRONOGRAMA, BDI, MEMORIAL DESCRITIVO E DEMAIS ARQUIVOS NECESSÁRIOS PARA REFORMA EDIFICAÇÃO DA E.M.E.F. CARLOS GOMES, MUNICIPIO DE TABAI/RS</t>
  </si>
  <si>
    <t>PREFEITO MUNICIPAL:</t>
  </si>
  <si>
    <t>ANDERSON DE AZEVEDO VARGAS</t>
  </si>
  <si>
    <r>
      <rPr>
        <b/>
        <sz val="10"/>
        <color rgb="FF000000"/>
        <rFont val="Times New Roman"/>
      </rPr>
      <t>LOCAL:</t>
    </r>
    <r>
      <rPr>
        <sz val="10"/>
        <color rgb="FF000000"/>
        <rFont val="Times New Roman"/>
      </rPr>
      <t xml:space="preserve"> </t>
    </r>
  </si>
  <si>
    <t>DATA:</t>
  </si>
  <si>
    <r>
      <rPr>
        <b/>
        <sz val="10"/>
        <color rgb="FF000000"/>
        <rFont val="Times New Roman"/>
      </rPr>
      <t>REGIÃO/MÊS DE REFERÊNCIA:</t>
    </r>
    <r>
      <rPr>
        <sz val="10"/>
        <color rgb="FF000000"/>
        <rFont val="Times New Roman"/>
      </rPr>
      <t xml:space="preserve"> </t>
    </r>
  </si>
  <si>
    <t xml:space="preserve">FORMA DE EXECUÇÃO: </t>
  </si>
  <si>
    <t>(    )</t>
  </si>
  <si>
    <t>DIRETA</t>
  </si>
  <si>
    <t>( X )</t>
  </si>
  <si>
    <t>INDIRETA</t>
  </si>
  <si>
    <t>COMPOSIÇÃO/DEMONSTRATIVO DE BDI - EM ANEXO</t>
  </si>
  <si>
    <t>% ISS MUNICIPAL:</t>
  </si>
  <si>
    <t>BDI:</t>
  </si>
  <si>
    <t>ITEM</t>
  </si>
  <si>
    <t>CÓDIGO</t>
  </si>
  <si>
    <t>DESCRIÇÃO</t>
  </si>
  <si>
    <t>FONTE</t>
  </si>
  <si>
    <t>QUANT.</t>
  </si>
  <si>
    <t>PREÇO UNITÁRIO R$</t>
  </si>
  <si>
    <t>PREÇO TOTAL R$</t>
  </si>
  <si>
    <t>SEM BDI</t>
  </si>
  <si>
    <t>COM BDI</t>
  </si>
  <si>
    <t>1.1</t>
  </si>
  <si>
    <t>SERVIÇOS PRELIMINARES</t>
  </si>
  <si>
    <t>FORNECIMENTO E INSTALAÇÃO DE PLACA DE OBRA COM CHAPA GALVANIZADA E ESTRUTURA DE MADEIRA. AF_03/2022_PS</t>
  </si>
  <si>
    <t>SINAPI</t>
  </si>
  <si>
    <t>M2</t>
  </si>
  <si>
    <t>M3</t>
  </si>
  <si>
    <t>KG</t>
  </si>
  <si>
    <t>M</t>
  </si>
  <si>
    <t>Tabaí,</t>
  </si>
  <si>
    <t>ENGENHEIRO CIVIL - CREA RS 237837</t>
  </si>
  <si>
    <t>PREFEITO MUNICIPAL DE TABAÍ-RS</t>
  </si>
  <si>
    <t>TOTAL</t>
  </si>
  <si>
    <t>3.1</t>
  </si>
  <si>
    <t>4.1</t>
  </si>
  <si>
    <t>4.2</t>
  </si>
  <si>
    <t>5.1</t>
  </si>
  <si>
    <t>5.2</t>
  </si>
  <si>
    <t>5.3</t>
  </si>
  <si>
    <t>7.1</t>
  </si>
  <si>
    <t>7.2</t>
  </si>
  <si>
    <t>7.3</t>
  </si>
  <si>
    <t>CRONOGRAMA FÍSICO-FINANCEIRO</t>
  </si>
  <si>
    <r>
      <rPr>
        <b/>
        <sz val="10"/>
        <color rgb="FF000000"/>
        <rFont val="Times New Roman"/>
      </rPr>
      <t>OBRA:</t>
    </r>
    <r>
      <rPr>
        <sz val="10"/>
        <color rgb="FF000000"/>
        <rFont val="Times New Roman"/>
      </rPr>
      <t xml:space="preserve"> </t>
    </r>
  </si>
  <si>
    <t xml:space="preserve">ELABORAÇÃO DE PROJETOS, PLANILHA ORÇAMENTARIA, CRONOGRAMA, BDI, MEMORIAL DESCRITIVO E DEMAIS ARQUIVOS NECESSÁRIOS PARA A CONSTRUÇÃO DE PONTE EM CONCRETO ARMADO, NA COMUNIDADE DE TABOADO, NO MUNICIPIO DE SÃO FRANCISCO-MG </t>
  </si>
  <si>
    <r>
      <rPr>
        <b/>
        <sz val="10"/>
        <color rgb="FF000000"/>
        <rFont val="Times New Roman"/>
      </rPr>
      <t>LOCAL:</t>
    </r>
    <r>
      <rPr>
        <sz val="10"/>
        <color rgb="FF000000"/>
        <rFont val="Times New Roman"/>
      </rPr>
      <t xml:space="preserve"> </t>
    </r>
  </si>
  <si>
    <r>
      <rPr>
        <b/>
        <sz val="10"/>
        <color rgb="FF000000"/>
        <rFont val="Times New Roman"/>
      </rPr>
      <t>REGIÃO/MÊS DE REFERÊNCIA:</t>
    </r>
    <r>
      <rPr>
        <sz val="10"/>
        <color rgb="FF000000"/>
        <rFont val="Times New Roman"/>
      </rPr>
      <t xml:space="preserve"> </t>
    </r>
  </si>
  <si>
    <t>ETAPAS/DESCRIÇÃO</t>
  </si>
  <si>
    <t>FÍSICO/ FINANCEIRO</t>
  </si>
  <si>
    <t>TOTAL  ETAPAS</t>
  </si>
  <si>
    <t>MÊS 1</t>
  </si>
  <si>
    <t>MÊS 2</t>
  </si>
  <si>
    <t>Físico %</t>
  </si>
  <si>
    <t>Financeiro</t>
  </si>
  <si>
    <t xml:space="preserve">PREFEITO MUNICIPAL DE TABAÍ-RS </t>
  </si>
  <si>
    <t>6.3</t>
  </si>
  <si>
    <t xml:space="preserve">REFORMA EDIFICAÇÃO DA E.M.E.F. CARLOS GOMES </t>
  </si>
  <si>
    <t>RUA 28 DE DEZEZEMBRO, nº. 1590  - BAIRRO CENTRO - TABAÍ/RS</t>
  </si>
  <si>
    <t>2.1</t>
  </si>
  <si>
    <t>ESTACA ESCAVADA MECANICAMENTE, SEM FLUIDO ESTABILIZANTE, COM 25CM DE DIÂMETRO, CONCRETO LANÇADO MANUALMENTE (EXCLUSIVE MOBILIZAÇÃO E DESMOBILIZAÇÃO). AF_01/2020</t>
  </si>
  <si>
    <t>SINAPI RS – FEVEREIRO/2026 NÃO DESONERADO,  BASE PLEO RS FEVEREIRO/2026 NÃO DESONERADO</t>
  </si>
  <si>
    <t xml:space="preserve">ESCAVAÇÃO MANUAL PARA BLOCO DE COROAMENTO OU SAPATA (INCLUINDO ESCAVAÇÃO PARA COLOCAÇÃO DE FÔRMAS). AF_01/2024 </t>
  </si>
  <si>
    <t>ARMAÇÃO DE BLOCO UTILIZANDO AÇO CA-50 DE 10 MM - MONTAGEM. AF_01/2024</t>
  </si>
  <si>
    <t>2.2</t>
  </si>
  <si>
    <t>2.3</t>
  </si>
  <si>
    <t>2.4</t>
  </si>
  <si>
    <t xml:space="preserve">FABRICAÇÃO DE FÔRMA PARA PILARES E ESTRUTURAS SIMILARES, EM MADEIRA SERRADA, E=25 MM. AF_09/2020 </t>
  </si>
  <si>
    <t xml:space="preserve">ARMAÇÃO DE PILAR OU VIGA DE ESTRUTURA CONVENCIONAL DE CONCRETO ARMADO UTILIZANDO AÇO CA-50 DE 10,0 MM - MONTAGEM. AF_06/2022 </t>
  </si>
  <si>
    <t>CORTE E DOBRA DE AÇO CA-60, DIÂMETRO DE 5,0 MM. AF_06/2022</t>
  </si>
  <si>
    <t>2.5</t>
  </si>
  <si>
    <t>2.6</t>
  </si>
  <si>
    <t>2.7</t>
  </si>
  <si>
    <t>2.8</t>
  </si>
  <si>
    <t xml:space="preserve">CONCRETO FCK = 25MPA, TRAÇO 1:2,3:2,7 (EM MASSA SECA DE CIMENTO/ AREIA MÉDIA/ BRITA 1) - PREPARO MECÂNICO COM BETONEIRA 400 L. AF_05/2021 </t>
  </si>
  <si>
    <t xml:space="preserve">LANÇAMENTO COM USO DE BALDES, ADENSAMENTO E ACABAMENTO DE CONCRETO EM ESTRUTURAS. AF_02/2022 </t>
  </si>
  <si>
    <t>EMBOÇO OU MASSA ÚNICA EM ARGAMASSA TRAÇO 1:2:8, PREPARO MECÂNICO COM BETONEIRA 400 L, APLICADA MANUALMENTE EM PANOS DE FACHADA COM PRESENÇA DE VÃOS, ESPESSURA DE 25 MM. AF_08/2022</t>
  </si>
  <si>
    <t xml:space="preserve">DEMOLIÇÃO DE ARGAMASSAS, DE FORMA MANUAL, SEM REAPROVEITAMENTO. AF_09/2023 </t>
  </si>
  <si>
    <t>2.9</t>
  </si>
  <si>
    <t>2.10</t>
  </si>
  <si>
    <t>RECUPERAÇÃO DA FUNDAÇÃO</t>
  </si>
  <si>
    <t>REFORMA DOS SANITÁRIOS</t>
  </si>
  <si>
    <t>3.2</t>
  </si>
  <si>
    <t>3.3</t>
  </si>
  <si>
    <t>3.4</t>
  </si>
  <si>
    <t>3.5</t>
  </si>
  <si>
    <t>3.6</t>
  </si>
  <si>
    <t xml:space="preserve">CONTRAPISO EM ARGAMASSA TRAÇO 1:4 (CIMENTO E AREIA), PREPARO MECÂNICO COM BETONEIRA 400 L, APLICADO EM ÁREAS SECAS SOBRE LAJE, NÃO ADERIDO, ACABAMENTO NÃO REFORÇADO, ESPESSURA 5CM. AF_07/2021 </t>
  </si>
  <si>
    <t>VASO SANITÁRIO SIFONADO COM CAIXA ACOPLADA LOUÇA BRANCA - TUBULAÇÕES E CONEXÕES - FORNECIMENTO E INSTALAÇÃO. AF_01/2020</t>
  </si>
  <si>
    <t>REVESTIMENTO CERÂMICO PARA PISO COM PLACAS TIPO ESMALTADA EXTRA DE DIMENSÕES 60X60 CM APLICADA EM AMBIENTES DE ÁREA MAIOR QUE 10 M2. AF_02/2023_PE</t>
  </si>
  <si>
    <t>REVESTIMENTO CERÂMICO PARA PAREDES INTERNAS COM PLACAS TIPO ESMALTADA EXTRA DE DIMENSÕES 33X45 CM APLICADAS A MEIA ALTURA DAS PAREDES. AF_02/2023_PE</t>
  </si>
  <si>
    <t>3.7</t>
  </si>
  <si>
    <t>UND</t>
  </si>
  <si>
    <t>DEMOLIÇÃO DE PISO DE CONCRETO SIMPLES, DE FORMA MECANIZADA COM MARTELETE, SEM REAPROVEITAMENTO. AF_09/2023</t>
  </si>
  <si>
    <t xml:space="preserve">BARRA DE APOIO RETA, EM ACO INOX POLIDO, COMPRIMENTO 60CM, FIXADA NA PAREDE - FORNECIMENTO E INSTALAÇÃO. AF_01/2020 </t>
  </si>
  <si>
    <t>RECUPERAÇÃO DOS BEIRAIS</t>
  </si>
  <si>
    <t>PLEO</t>
  </si>
  <si>
    <t>DEMOLICAO DE FORRO DE TABUAS CORRIDAS</t>
  </si>
  <si>
    <t>FORRO EM RÉGUAS DE PVC, FRISADO, PARA AMBIENTES RESIDENCIAIS, INCLUSIVE ESTRUTURA UNIDIRECIONAL DE FIXAÇÃO. AF_08/2023_PS</t>
  </si>
  <si>
    <t xml:space="preserve">ACABAMENTOS PARA FORRO (RODA-FORRO EM PERFIL METÁLICO E PLÁSTICO). AF_08/2023 </t>
  </si>
  <si>
    <t>PINTURA EXTERNA</t>
  </si>
  <si>
    <t>IMPERMEABILIZAÇÃO DE PAREDES COM ARGAMASSA DE CIMENTO E AREIA, COM ADITIVO IMPERMEABILIZANTE, E = 2CM. AF_06/2018</t>
  </si>
  <si>
    <t xml:space="preserve">APLICAÇÃO MANUAL DE FUNDO SELADOR ACRÍLICO EM PAREDES EXTERNAS DE CASAS. AF_03/2024 </t>
  </si>
  <si>
    <t>APLICAÇÃO MANUAL DE TINTA LÁTEX ACRÍLICA EM PAREDE EXTERNAS DE CASAS, DUAS DEMÃOS. AF_03/2024</t>
  </si>
  <si>
    <t>KIT DE PORTA-PRONTA DE MADEIRA EM ACABAMENTO MELAMÍNICO BRANCO, FOLHA PESADA OU SUPERPESADA, 90X210CM, FIXAÇÃO COM PREENCHIMENTO TOTAL DE ESPUMA EXPANSIVA - FORNECIMENTO E INSTALAÇÃO. AF_10/2025</t>
  </si>
  <si>
    <t>PORTA EM ALUMÍNIO DE ABRIR TIPO VENEZIANA COM GUARNIÇÃO, FIXAÇÃO COM PARAFUSOS - FORNECIMENTO E INSTALAÇÃO. AF_10/2025</t>
  </si>
  <si>
    <t>PINTURA INTERNA</t>
  </si>
  <si>
    <t>6.1</t>
  </si>
  <si>
    <t>6.2</t>
  </si>
  <si>
    <t>PREPARARAÇÃO DE PAREDES EXTERNAS E VARREDURA</t>
  </si>
  <si>
    <t>6.4</t>
  </si>
  <si>
    <t>PINTURA ESQUADRIAS</t>
  </si>
  <si>
    <t>REVESTIMENTO CERÂMICO</t>
  </si>
  <si>
    <t>DEMOLIÇÃO DE PISO DE CONCRETO SIMPLES, DE FORMA MANUAL, SEM REAPROVEITAMENTO. AF_09/2023</t>
  </si>
  <si>
    <t>6.5</t>
  </si>
  <si>
    <t>LASTRO COM MATERIAL GRANULAR, APLICADO EM PISOS OU LAJES SOBRE SOLO, ESPESSURA DE 5 CM. AF_01/2024</t>
  </si>
  <si>
    <t>DEMOLIÇÃO DE REVESTIMENTO CERÂMICO, DE FORMA MECANIZADA COM MARTELETE, SEM REAPROVEITAMENTO. AF_09/2023</t>
  </si>
  <si>
    <t xml:space="preserve">PISO EM CONCRETO 20 MPA PREPARO MECÂNICO, ESPESSURA 7CM. AF_09/2020 </t>
  </si>
  <si>
    <t>REVESTIMENTO CERÂMICO PARA PISO COM PLACAS TIPO ESMALTADA DE DIMENSÕES 60X60 CM APLICADA EM AMBIENTES DE ÁREA MAIOR QUE 10 M2. AF_02/2023_PE</t>
  </si>
  <si>
    <t>8.1</t>
  </si>
  <si>
    <t>8.2</t>
  </si>
  <si>
    <t xml:space="preserve">LIXAMENTO MANUAL EM SUPERFÍCIES METÁLICAS EM OBRA. AF_01/2020 </t>
  </si>
  <si>
    <t>PINTURA COM TINTA ALQUÍDICA DE ACABAMENTO (ESMALTE SINTÉTICO ACETINADO) APLICADA A ROLO OU PINCEL SOBRE SUPERFÍCIES METÁLICAS (EXCETO PERFIL) EXECUTADO EM OBRA (02 DEMÃOS). AF_01/2020</t>
  </si>
  <si>
    <t>ELÉTRICA SALA DE INFORMÁTICA</t>
  </si>
  <si>
    <t xml:space="preserve">COMPOSICAO PARAMÉTRICA DE PONTO ELÉTRICO DE TOMADA DE USO GERAL 2P+T (10A/250V) EM EDIFÍCIO RESIDENCIAL COM ELETRODUTO EMBUTIDO EM RASGOS NAS PAREDES, INCLUSO TOMADA, ELETRODUTO, CABO, RASGO, QUEBRA E CHUMBAMENTO. AF_11/2022 </t>
  </si>
  <si>
    <t xml:space="preserve">COMPOSICAO PARAMÉTRICA DE PONTO ELÉTRICO DE ILUMINAÇÃO, COM INTERRUPTOR SIMPLES, EM EDIFÍCIO RESIDENCIAL COM ELETRODUTO EMBUTIDO EM RASGOS NAS PAREDES, INCLUSO TOMADA, ELETRODUTO, CABO, RASGO E CHUMBAMENTO (SEM LUMINÁRIA E LÂMPADA). AF_11/2022 </t>
  </si>
  <si>
    <t xml:space="preserve">ELETRODUTO RÍGIDO ROSCÁVEL, PVC, DN 25 MM (3/4"), PARA CIRCUITOS TERMINAIS, INSTALADO EM PAREDE - FORNECIMENTO E INSTALAÇÃO. AF_03/2023 </t>
  </si>
  <si>
    <t>CABO DE COBRE FLEXÍVEL ISOLADO, 2,5 MM², ANTI-CHAMA 450/750 V, PARA CIRCUITOS TERMINAIS - FORNECIMENTO E INSTALAÇÃO. AF_03/2023</t>
  </si>
  <si>
    <t>CABO DE COBRE FLEXÍVEL ISOLADO, 6 MM², ANTI-CHAMA 450/750 V, PARA CIRCUITOSTERMINAIS - FORNECIMENTO E INSTALAÇÃO. AF_12/2015</t>
  </si>
  <si>
    <t>DISJUNTOR TERMOMAGNETICO MONOPOLAR PADRAO NEMA (AMERICANO) 35 A 50A 240V, FORNECIMENTO E INSTALACAO</t>
  </si>
  <si>
    <t xml:space="preserve">QUADRO DE DISTRIBUIÇÃO DE ENERGIA EM PVC, DE EMBUTIR, SEM BARRAMENTO, PARA 6 DISJUNTORES - FORNECIMENTO E INSTALAÇÃO. AF_10/2020 </t>
  </si>
  <si>
    <t>74130/2</t>
  </si>
  <si>
    <t xml:space="preserve">DISJUNTOR MONOPOLAR TIPO NEMA, CORRENTE NOMINAL DE 35 ATÉ 50A - FORNECIMENTO E INSTALAÇÃO. AF_07/2025 </t>
  </si>
  <si>
    <t>9.1</t>
  </si>
  <si>
    <t>9.2</t>
  </si>
  <si>
    <t>9.3</t>
  </si>
  <si>
    <t>BASE PARA RESERVATÓRIO</t>
  </si>
  <si>
    <t>10.1</t>
  </si>
  <si>
    <t>10.2</t>
  </si>
  <si>
    <t>11.1</t>
  </si>
  <si>
    <t>11.2</t>
  </si>
  <si>
    <t>REMOÇÃO DO ENTULHO</t>
  </si>
  <si>
    <t xml:space="preserve">CARGA, MANOBRA E DESCARGA DE ENTULHO EM CAMINHÃO BASCULANTE 10 M³ - CARGA COM ESCAVADEIRA HIDRÁULICA (CAÇAMBA DE 0,80 M³ / 111 HP) E DESCARGA LIVRE (UNIDADE: M3). AF_07/2020 </t>
  </si>
  <si>
    <t xml:space="preserve">TRANSPORTE COM CAMINHÃO BASCULANTE DE 10 M³, EM VIA URBANA PAVIMENTADA, DMT ATÉ 30 KM (UNIDADE: M3XKM). AF_07/2020 </t>
  </si>
  <si>
    <t>M3XKM</t>
  </si>
  <si>
    <t>7.4</t>
  </si>
  <si>
    <t>7.5</t>
  </si>
  <si>
    <t>8.3</t>
  </si>
  <si>
    <t>11.3</t>
  </si>
  <si>
    <t>11.4</t>
  </si>
  <si>
    <t>11.5</t>
  </si>
  <si>
    <t>12.1</t>
  </si>
  <si>
    <t>12.2</t>
  </si>
  <si>
    <t>SUBSTITUIÇÃO DE PORTAS EXTERNAS</t>
  </si>
  <si>
    <t xml:space="preserve">EMBOÇO OU MASSA ÚNICA EM ARGAMASSA TRAÇO 1:2:8, PREPARO MANUAL, APLICADA MANUALMENTE EM PANOS DE FACHADA COM PRESENÇA DE VÃOS, ESPESSURA DE 25 MM, ACESSO POR ANDAIME. AF_08/2022 </t>
  </si>
  <si>
    <t>FORMAÇÃO DE COMPOSIÇÕES</t>
  </si>
  <si>
    <t>VEDAÇÃO DE ESQUADRIAS BASCULANTES METÁLICAS</t>
  </si>
  <si>
    <t>Tipo</t>
  </si>
  <si>
    <t>Código</t>
  </si>
  <si>
    <t>Nome</t>
  </si>
  <si>
    <t>Custo Unitário</t>
  </si>
  <si>
    <t>quantidade</t>
  </si>
  <si>
    <t>Unidade</t>
  </si>
  <si>
    <t>Custo Total</t>
  </si>
  <si>
    <t>C</t>
  </si>
  <si>
    <t>SERVENTE COM ENCARGOS COMPLEMENTARES</t>
  </si>
  <si>
    <t>H</t>
  </si>
  <si>
    <t>PEDREIRO COM ENCARGOS COMPLEMENTARES</t>
  </si>
  <si>
    <t>EU</t>
  </si>
  <si>
    <t>SELANTE ELÁSTICO MONOCOMPONENTE A BASE DE POLIURETANO (PU) PARA JUNTAS DIVERSAS</t>
  </si>
  <si>
    <t>310 ml</t>
  </si>
  <si>
    <t>PRÓPRIA</t>
  </si>
  <si>
    <t>VEDAÇÃO DE ESQUADRIAS BASCULANTES METÁLICAS COM SELANTE A BASE DE POLIURETANO (PU) PARA JUNTAS DIVERSAS</t>
  </si>
  <si>
    <t>PINTURA PISO DO PÁTIO</t>
  </si>
  <si>
    <t>PINTURA DE PISO COM TINTA ACRÍLICA, APLICAÇÃO MANUAL, 3 DEMÃOS, INCLUSO FUNDO PREPARADOR. AF_05/2021</t>
  </si>
  <si>
    <t>PREPARO DO PISO CIMENTADO PARA PINTURA - LIXAMENTO E LIMPEZA. AF_05/2021</t>
  </si>
  <si>
    <t>PREVISÃO DE EXECUÇÃO DAS OBRAS: 3 MESES</t>
  </si>
  <si>
    <t>11.6</t>
  </si>
  <si>
    <t>11.7</t>
  </si>
  <si>
    <t>11.8</t>
  </si>
  <si>
    <t>12.3</t>
  </si>
  <si>
    <t>12.4</t>
  </si>
  <si>
    <t>12.5</t>
  </si>
  <si>
    <t>13.1</t>
  </si>
  <si>
    <t>13.2</t>
  </si>
  <si>
    <t>12.6</t>
  </si>
  <si>
    <t>12.7</t>
  </si>
  <si>
    <t>TUBO, PVC, SOLDÁVEL, DE 50MM, INSTALADO EM PRUMADA DE ÁGUA - FORNECIMENTO E INSTALAÇÃO. AF_06/2022</t>
  </si>
  <si>
    <t xml:space="preserve">TUBO, PVC, SOLDÁVEL, DE 25MM, INSTALADO EM RAMAL DE DISTRIBUIÇÃO DE ÁGUA - FORNECIMENTO E INSTALAÇÃO. AF_06/2022 </t>
  </si>
  <si>
    <t>16 março de 2026</t>
  </si>
  <si>
    <t>LUMINÁRIA TIPO SPOT, DE EMBUTIR, COM 1 LÂMPADA LED PAR20 - FORNECIMENTO E INSTALAÇÃO. AF_09/2024 (105546)</t>
  </si>
  <si>
    <t>11.9</t>
  </si>
</sst>
</file>

<file path=xl/styles.xml><?xml version="1.0" encoding="utf-8"?>
<styleSheet xmlns="http://schemas.openxmlformats.org/spreadsheetml/2006/main">
  <numFmts count="4">
    <numFmt numFmtId="164" formatCode="d/m/yyyy"/>
    <numFmt numFmtId="165" formatCode="&quot; R$&quot;* #,##0.00\ ;&quot;-R$&quot;* #,##0.00\ ;&quot; R$&quot;* \-00\ ;\ @"/>
    <numFmt numFmtId="166" formatCode="&quot;R$ &quot;#,##0.00"/>
    <numFmt numFmtId="167" formatCode="&quot;R$&quot;#,##0.00"/>
  </numFmts>
  <fonts count="24">
    <font>
      <sz val="10"/>
      <color rgb="FF000000"/>
      <name val="Arial"/>
      <scheme val="minor"/>
    </font>
    <font>
      <sz val="10"/>
      <color rgb="FF000000"/>
      <name val="Arial"/>
    </font>
    <font>
      <sz val="10"/>
      <name val="Arial"/>
    </font>
    <font>
      <b/>
      <sz val="16"/>
      <color rgb="FF000000"/>
      <name val="Times New Roman"/>
    </font>
    <font>
      <b/>
      <sz val="10"/>
      <color rgb="FF000000"/>
      <name val="Times New Roman"/>
    </font>
    <font>
      <sz val="10"/>
      <color rgb="FF000000"/>
      <name val="Times New Roman"/>
    </font>
    <font>
      <sz val="8"/>
      <color rgb="FF000000"/>
      <name val="Arial"/>
    </font>
    <font>
      <b/>
      <sz val="11"/>
      <color rgb="FF000000"/>
      <name val="Times New Roman"/>
    </font>
    <font>
      <sz val="9"/>
      <color rgb="FF000000"/>
      <name val="Arial"/>
    </font>
    <font>
      <sz val="8"/>
      <name val="Arial"/>
      <scheme val="minor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u/>
      <sz val="10"/>
      <color rgb="FF000000"/>
      <name val="Times New Roman"/>
    </font>
    <font>
      <u/>
      <sz val="10"/>
      <name val="Arial"/>
    </font>
    <font>
      <u/>
      <sz val="10"/>
      <color rgb="FF000000"/>
      <name val="Arial"/>
    </font>
    <font>
      <u/>
      <sz val="10"/>
      <color rgb="FF000000"/>
      <name val="Arial"/>
      <scheme val="minor"/>
    </font>
    <font>
      <sz val="10"/>
      <name val="Arial"/>
      <family val="2"/>
    </font>
    <font>
      <sz val="10"/>
      <color rgb="FF000000"/>
      <name val="Arial"/>
      <scheme val="minor"/>
    </font>
    <font>
      <b/>
      <sz val="12"/>
      <color rgb="FFFFFFFF"/>
      <name val="Segoe UI"/>
      <family val="2"/>
    </font>
    <font>
      <sz val="12"/>
      <color rgb="FF000000"/>
      <name val="Segoe UI"/>
      <family val="2"/>
    </font>
    <font>
      <sz val="10"/>
      <color rgb="FF000000"/>
      <name val="Arial"/>
      <family val="2"/>
      <scheme val="minor"/>
    </font>
    <font>
      <u/>
      <sz val="10"/>
      <color theme="10"/>
      <name val="Arial"/>
      <family val="2"/>
    </font>
    <font>
      <b/>
      <sz val="11"/>
      <color rgb="FF000000"/>
      <name val="Times New Roman"/>
      <family val="1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BBB59"/>
        <bgColor rgb="FF9BBB59"/>
      </patternFill>
    </fill>
    <fill>
      <patternFill patternType="solid">
        <fgColor rgb="FF008080"/>
        <bgColor rgb="FF008080"/>
      </patternFill>
    </fill>
    <fill>
      <patternFill patternType="solid">
        <fgColor rgb="FFCCFFFF"/>
        <bgColor rgb="FFCCFFFF"/>
      </patternFill>
    </fill>
    <fill>
      <patternFill patternType="solid">
        <fgColor rgb="FF339966"/>
        <bgColor rgb="FF339966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12529"/>
        <bgColor indexed="64"/>
      </patternFill>
    </fill>
  </fills>
  <borders count="5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32383E"/>
      </top>
      <bottom style="thick">
        <color rgb="FF32383E"/>
      </bottom>
      <diagonal/>
    </border>
    <border>
      <left/>
      <right/>
      <top style="medium">
        <color rgb="FFDEE2E6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7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</cellStyleXfs>
  <cellXfs count="211">
    <xf numFmtId="0" fontId="0" fillId="0" borderId="0" xfId="0" applyFont="1" applyAlignment="1"/>
    <xf numFmtId="0" fontId="1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/>
    <xf numFmtId="0" fontId="4" fillId="2" borderId="6" xfId="0" applyFont="1" applyFill="1" applyBorder="1" applyAlignment="1">
      <alignment vertical="center" wrapText="1"/>
    </xf>
    <xf numFmtId="164" fontId="5" fillId="0" borderId="1" xfId="0" applyNumberFormat="1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vertical="center"/>
    </xf>
    <xf numFmtId="164" fontId="5" fillId="0" borderId="5" xfId="0" applyNumberFormat="1" applyFont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164" fontId="5" fillId="0" borderId="3" xfId="0" applyNumberFormat="1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10" fontId="4" fillId="2" borderId="12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0" fontId="4" fillId="3" borderId="13" xfId="0" applyNumberFormat="1" applyFont="1" applyFill="1" applyBorder="1" applyAlignment="1">
      <alignment horizontal="center" vertical="center"/>
    </xf>
    <xf numFmtId="0" fontId="1" fillId="2" borderId="16" xfId="0" applyFont="1" applyFill="1" applyBorder="1" applyAlignment="1"/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left" vertical="center" wrapText="1"/>
    </xf>
    <xf numFmtId="165" fontId="4" fillId="5" borderId="12" xfId="0" applyNumberFormat="1" applyFont="1" applyFill="1" applyBorder="1" applyAlignment="1">
      <alignment horizontal="right" vertical="center" wrapText="1"/>
    </xf>
    <xf numFmtId="165" fontId="4" fillId="5" borderId="13" xfId="0" applyNumberFormat="1" applyFont="1" applyFill="1" applyBorder="1" applyAlignment="1">
      <alignment horizontal="righ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4" fontId="5" fillId="0" borderId="12" xfId="0" applyNumberFormat="1" applyFont="1" applyBorder="1" applyAlignment="1">
      <alignment horizontal="right" vertical="center" wrapText="1"/>
    </xf>
    <xf numFmtId="166" fontId="5" fillId="0" borderId="12" xfId="0" applyNumberFormat="1" applyFont="1" applyBorder="1" applyAlignment="1">
      <alignment horizontal="right" vertical="center" wrapText="1"/>
    </xf>
    <xf numFmtId="165" fontId="5" fillId="0" borderId="12" xfId="0" applyNumberFormat="1" applyFont="1" applyBorder="1" applyAlignment="1">
      <alignment horizontal="right" vertical="center" wrapText="1"/>
    </xf>
    <xf numFmtId="165" fontId="5" fillId="0" borderId="13" xfId="0" applyNumberFormat="1" applyFont="1" applyBorder="1" applyAlignment="1">
      <alignment horizontal="righ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9" xfId="0" applyFont="1" applyBorder="1" applyAlignment="1"/>
    <xf numFmtId="0" fontId="5" fillId="0" borderId="0" xfId="0" applyFont="1" applyAlignment="1"/>
    <xf numFmtId="0" fontId="5" fillId="0" borderId="20" xfId="0" applyFont="1" applyBorder="1" applyAlignment="1"/>
    <xf numFmtId="0" fontId="5" fillId="0" borderId="0" xfId="0" applyFont="1" applyAlignment="1">
      <alignment horizontal="right" vertical="center"/>
    </xf>
    <xf numFmtId="0" fontId="5" fillId="0" borderId="19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0" xfId="0" applyFont="1" applyBorder="1" applyAlignment="1">
      <alignment horizontal="center"/>
    </xf>
    <xf numFmtId="4" fontId="5" fillId="0" borderId="0" xfId="0" applyNumberFormat="1" applyFont="1" applyAlignment="1"/>
    <xf numFmtId="0" fontId="5" fillId="0" borderId="0" xfId="0" applyFont="1" applyAlignment="1">
      <alignment horizontal="left" vertical="center"/>
    </xf>
    <xf numFmtId="2" fontId="5" fillId="0" borderId="8" xfId="0" applyNumberFormat="1" applyFont="1" applyBorder="1" applyAlignment="1">
      <alignment horizontal="center"/>
    </xf>
    <xf numFmtId="0" fontId="5" fillId="0" borderId="21" xfId="0" applyFont="1" applyBorder="1" applyAlignment="1"/>
    <xf numFmtId="0" fontId="5" fillId="0" borderId="22" xfId="0" applyFont="1" applyBorder="1" applyAlignment="1"/>
    <xf numFmtId="4" fontId="5" fillId="0" borderId="22" xfId="0" applyNumberFormat="1" applyFont="1" applyBorder="1" applyAlignment="1"/>
    <xf numFmtId="0" fontId="5" fillId="0" borderId="22" xfId="0" applyFont="1" applyBorder="1" applyAlignment="1">
      <alignment horizontal="left" vertical="center"/>
    </xf>
    <xf numFmtId="0" fontId="5" fillId="0" borderId="23" xfId="0" applyFont="1" applyBorder="1" applyAlignment="1"/>
    <xf numFmtId="0" fontId="1" fillId="0" borderId="0" xfId="0" applyFont="1" applyAlignment="1">
      <alignment horizontal="center"/>
    </xf>
    <xf numFmtId="0" fontId="8" fillId="0" borderId="0" xfId="0" applyFont="1" applyAlignment="1"/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vertical="center" wrapText="1"/>
    </xf>
    <xf numFmtId="0" fontId="7" fillId="6" borderId="12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49" fontId="4" fillId="5" borderId="12" xfId="0" applyNumberFormat="1" applyFont="1" applyFill="1" applyBorder="1" applyAlignment="1">
      <alignment horizontal="center" vertical="center" wrapText="1"/>
    </xf>
    <xf numFmtId="10" fontId="4" fillId="5" borderId="12" xfId="0" applyNumberFormat="1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vertical="center"/>
    </xf>
    <xf numFmtId="49" fontId="5" fillId="2" borderId="12" xfId="0" applyNumberFormat="1" applyFont="1" applyFill="1" applyBorder="1" applyAlignment="1">
      <alignment horizontal="center" vertical="center" wrapText="1"/>
    </xf>
    <xf numFmtId="167" fontId="5" fillId="2" borderId="12" xfId="0" applyNumberFormat="1" applyFont="1" applyFill="1" applyBorder="1" applyAlignment="1">
      <alignment horizontal="center" vertical="center" wrapText="1"/>
    </xf>
    <xf numFmtId="167" fontId="1" fillId="2" borderId="16" xfId="0" applyNumberFormat="1" applyFont="1" applyFill="1" applyBorder="1" applyAlignment="1">
      <alignment vertical="center"/>
    </xf>
    <xf numFmtId="0" fontId="8" fillId="2" borderId="16" xfId="0" applyFont="1" applyFill="1" applyBorder="1" applyAlignment="1"/>
    <xf numFmtId="0" fontId="0" fillId="0" borderId="0" xfId="0" applyFont="1" applyAlignment="1"/>
    <xf numFmtId="14" fontId="5" fillId="0" borderId="0" xfId="0" applyNumberFormat="1" applyFont="1" applyAlignment="1">
      <alignment horizontal="center"/>
    </xf>
    <xf numFmtId="14" fontId="5" fillId="0" borderId="2" xfId="0" applyNumberFormat="1" applyFont="1" applyBorder="1" applyAlignment="1">
      <alignment vertical="center"/>
    </xf>
    <xf numFmtId="0" fontId="4" fillId="5" borderId="6" xfId="0" applyNumberFormat="1" applyFont="1" applyFill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0" fillId="0" borderId="0" xfId="0" applyFont="1" applyAlignment="1"/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0" fillId="0" borderId="0" xfId="0" applyFont="1" applyAlignment="1"/>
    <xf numFmtId="165" fontId="4" fillId="5" borderId="5" xfId="0" applyNumberFormat="1" applyFont="1" applyFill="1" applyBorder="1" applyAlignment="1">
      <alignment horizontal="right" vertical="center" wrapText="1"/>
    </xf>
    <xf numFmtId="165" fontId="5" fillId="0" borderId="15" xfId="0" applyNumberFormat="1" applyFont="1" applyBorder="1" applyAlignment="1">
      <alignment horizontal="right" vertical="center" wrapText="1"/>
    </xf>
    <xf numFmtId="165" fontId="5" fillId="0" borderId="10" xfId="0" applyNumberFormat="1" applyFont="1" applyBorder="1" applyAlignment="1">
      <alignment horizontal="right" vertical="center" wrapText="1"/>
    </xf>
    <xf numFmtId="165" fontId="4" fillId="5" borderId="33" xfId="0" applyNumberFormat="1" applyFont="1" applyFill="1" applyBorder="1" applyAlignment="1">
      <alignment horizontal="right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165" fontId="11" fillId="7" borderId="12" xfId="0" applyNumberFormat="1" applyFont="1" applyFill="1" applyBorder="1" applyAlignment="1">
      <alignment horizontal="right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Font="1" applyAlignment="1"/>
    <xf numFmtId="167" fontId="1" fillId="2" borderId="30" xfId="0" applyNumberFormat="1" applyFont="1" applyFill="1" applyBorder="1" applyAlignment="1">
      <alignment vertical="center"/>
    </xf>
    <xf numFmtId="0" fontId="1" fillId="2" borderId="30" xfId="0" applyFont="1" applyFill="1" applyBorder="1" applyAlignment="1">
      <alignment vertical="center"/>
    </xf>
    <xf numFmtId="49" fontId="12" fillId="5" borderId="12" xfId="0" applyNumberFormat="1" applyFont="1" applyFill="1" applyBorder="1" applyAlignment="1">
      <alignment horizontal="center" vertical="center" wrapText="1"/>
    </xf>
    <xf numFmtId="167" fontId="14" fillId="2" borderId="16" xfId="0" applyNumberFormat="1" applyFont="1" applyFill="1" applyBorder="1" applyAlignment="1">
      <alignment vertical="center"/>
    </xf>
    <xf numFmtId="0" fontId="14" fillId="2" borderId="16" xfId="0" applyFont="1" applyFill="1" applyBorder="1" applyAlignment="1">
      <alignment vertical="center"/>
    </xf>
    <xf numFmtId="0" fontId="15" fillId="0" borderId="0" xfId="0" applyFont="1" applyAlignment="1"/>
    <xf numFmtId="49" fontId="12" fillId="2" borderId="12" xfId="0" applyNumberFormat="1" applyFont="1" applyFill="1" applyBorder="1" applyAlignment="1">
      <alignment horizontal="center" vertical="center" wrapText="1"/>
    </xf>
    <xf numFmtId="167" fontId="12" fillId="6" borderId="12" xfId="0" applyNumberFormat="1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wrapText="1"/>
    </xf>
    <xf numFmtId="0" fontId="5" fillId="0" borderId="30" xfId="0" applyFont="1" applyBorder="1" applyAlignment="1">
      <alignment vertical="center"/>
    </xf>
    <xf numFmtId="0" fontId="5" fillId="2" borderId="30" xfId="0" applyFont="1" applyFill="1" applyBorder="1" applyAlignment="1">
      <alignment wrapText="1"/>
    </xf>
    <xf numFmtId="0" fontId="5" fillId="2" borderId="30" xfId="0" applyFont="1" applyFill="1" applyBorder="1" applyAlignment="1"/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vertical="center"/>
    </xf>
    <xf numFmtId="0" fontId="5" fillId="0" borderId="30" xfId="0" applyFont="1" applyBorder="1" applyAlignment="1">
      <alignment horizontal="center" vertical="center"/>
    </xf>
    <xf numFmtId="0" fontId="4" fillId="2" borderId="43" xfId="0" applyFont="1" applyFill="1" applyBorder="1" applyAlignment="1">
      <alignment vertical="center" wrapText="1"/>
    </xf>
    <xf numFmtId="0" fontId="4" fillId="2" borderId="43" xfId="0" applyFont="1" applyFill="1" applyBorder="1" applyAlignment="1">
      <alignment vertical="center"/>
    </xf>
    <xf numFmtId="0" fontId="4" fillId="0" borderId="44" xfId="0" applyFont="1" applyBorder="1" applyAlignment="1">
      <alignment horizontal="center" vertical="center"/>
    </xf>
    <xf numFmtId="10" fontId="4" fillId="3" borderId="44" xfId="0" applyNumberFormat="1" applyFont="1" applyFill="1" applyBorder="1" applyAlignment="1">
      <alignment horizontal="center" vertical="center"/>
    </xf>
    <xf numFmtId="0" fontId="7" fillId="6" borderId="44" xfId="0" applyFont="1" applyFill="1" applyBorder="1" applyAlignment="1">
      <alignment horizontal="center" vertical="center"/>
    </xf>
    <xf numFmtId="10" fontId="4" fillId="5" borderId="44" xfId="0" applyNumberFormat="1" applyFont="1" applyFill="1" applyBorder="1" applyAlignment="1">
      <alignment horizontal="center" vertical="center" wrapText="1"/>
    </xf>
    <xf numFmtId="167" fontId="5" fillId="2" borderId="44" xfId="0" applyNumberFormat="1" applyFont="1" applyFill="1" applyBorder="1" applyAlignment="1">
      <alignment horizontal="center" vertical="center" wrapText="1"/>
    </xf>
    <xf numFmtId="167" fontId="12" fillId="6" borderId="44" xfId="0" applyNumberFormat="1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wrapText="1"/>
    </xf>
    <xf numFmtId="0" fontId="5" fillId="2" borderId="38" xfId="0" applyFont="1" applyFill="1" applyBorder="1" applyAlignment="1"/>
    <xf numFmtId="0" fontId="4" fillId="2" borderId="30" xfId="0" applyFont="1" applyFill="1" applyBorder="1" applyAlignment="1">
      <alignment horizontal="right" wrapText="1"/>
    </xf>
    <xf numFmtId="0" fontId="4" fillId="2" borderId="37" xfId="0" applyFont="1" applyFill="1" applyBorder="1" applyAlignment="1"/>
    <xf numFmtId="0" fontId="5" fillId="0" borderId="38" xfId="0" applyFont="1" applyBorder="1" applyAlignment="1">
      <alignment vertical="center"/>
    </xf>
    <xf numFmtId="0" fontId="5" fillId="2" borderId="37" xfId="0" applyFont="1" applyFill="1" applyBorder="1" applyAlignment="1"/>
    <xf numFmtId="0" fontId="4" fillId="2" borderId="30" xfId="0" applyFont="1" applyFill="1" applyBorder="1" applyAlignment="1">
      <alignment horizontal="right"/>
    </xf>
    <xf numFmtId="2" fontId="5" fillId="0" borderId="29" xfId="0" applyNumberFormat="1" applyFont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50" xfId="0" applyFont="1" applyFill="1" applyBorder="1" applyAlignment="1"/>
    <xf numFmtId="0" fontId="5" fillId="2" borderId="51" xfId="0" applyFont="1" applyFill="1" applyBorder="1" applyAlignment="1"/>
    <xf numFmtId="0" fontId="5" fillId="2" borderId="51" xfId="0" applyFont="1" applyFill="1" applyBorder="1" applyAlignment="1">
      <alignment wrapText="1"/>
    </xf>
    <xf numFmtId="0" fontId="5" fillId="2" borderId="52" xfId="0" applyFont="1" applyFill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2" fontId="5" fillId="0" borderId="1" xfId="0" applyNumberFormat="1" applyFont="1" applyBorder="1" applyAlignment="1">
      <alignment horizontal="center" vertical="center"/>
    </xf>
    <xf numFmtId="0" fontId="2" fillId="0" borderId="5" xfId="0" applyFont="1" applyBorder="1"/>
    <xf numFmtId="0" fontId="5" fillId="0" borderId="1" xfId="0" applyFont="1" applyBorder="1" applyAlignment="1">
      <alignment horizontal="left" vertical="center" wrapText="1"/>
    </xf>
    <xf numFmtId="164" fontId="5" fillId="0" borderId="7" xfId="0" applyNumberFormat="1" applyFont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5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5" fillId="2" borderId="4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7" fillId="4" borderId="1" xfId="0" applyFont="1" applyFill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/>
    <xf numFmtId="0" fontId="4" fillId="5" borderId="1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2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0" fillId="0" borderId="30" xfId="0" applyNumberFormat="1" applyFont="1" applyBorder="1" applyAlignment="1">
      <alignment horizontal="left"/>
    </xf>
    <xf numFmtId="0" fontId="5" fillId="0" borderId="30" xfId="0" applyNumberFormat="1" applyFont="1" applyBorder="1" applyAlignment="1">
      <alignment horizontal="left"/>
    </xf>
    <xf numFmtId="0" fontId="4" fillId="2" borderId="45" xfId="0" applyFont="1" applyFill="1" applyBorder="1" applyAlignment="1">
      <alignment horizontal="center" vertical="center" wrapText="1"/>
    </xf>
    <xf numFmtId="0" fontId="2" fillId="0" borderId="48" xfId="0" applyFont="1" applyBorder="1"/>
    <xf numFmtId="0" fontId="4" fillId="2" borderId="15" xfId="0" applyFont="1" applyFill="1" applyBorder="1" applyAlignment="1">
      <alignment horizontal="left" vertical="center" wrapText="1"/>
    </xf>
    <xf numFmtId="0" fontId="1" fillId="0" borderId="34" xfId="0" applyFont="1" applyBorder="1" applyAlignment="1">
      <alignment horizontal="center"/>
    </xf>
    <xf numFmtId="0" fontId="2" fillId="0" borderId="35" xfId="0" applyFont="1" applyBorder="1"/>
    <xf numFmtId="0" fontId="2" fillId="0" borderId="36" xfId="0" applyFont="1" applyBorder="1"/>
    <xf numFmtId="0" fontId="3" fillId="0" borderId="37" xfId="0" applyFont="1" applyBorder="1" applyAlignment="1">
      <alignment horizontal="center" vertical="center"/>
    </xf>
    <xf numFmtId="0" fontId="0" fillId="0" borderId="30" xfId="0" applyFont="1" applyBorder="1" applyAlignment="1"/>
    <xf numFmtId="0" fontId="2" fillId="0" borderId="38" xfId="0" applyFont="1" applyBorder="1"/>
    <xf numFmtId="0" fontId="2" fillId="0" borderId="39" xfId="0" applyFont="1" applyBorder="1"/>
    <xf numFmtId="0" fontId="2" fillId="0" borderId="24" xfId="0" applyFont="1" applyBorder="1"/>
    <xf numFmtId="0" fontId="2" fillId="0" borderId="40" xfId="0" applyFont="1" applyBorder="1"/>
    <xf numFmtId="0" fontId="4" fillId="0" borderId="41" xfId="0" applyFont="1" applyBorder="1" applyAlignment="1">
      <alignment horizontal="left" vertical="center"/>
    </xf>
    <xf numFmtId="0" fontId="2" fillId="0" borderId="26" xfId="0" applyFont="1" applyBorder="1"/>
    <xf numFmtId="0" fontId="2" fillId="0" borderId="42" xfId="0" applyFont="1" applyBorder="1"/>
    <xf numFmtId="0" fontId="10" fillId="0" borderId="1" xfId="0" applyFont="1" applyBorder="1" applyAlignment="1">
      <alignment horizontal="center" vertical="center"/>
    </xf>
    <xf numFmtId="0" fontId="16" fillId="0" borderId="2" xfId="0" applyFont="1" applyBorder="1"/>
    <xf numFmtId="0" fontId="16" fillId="0" borderId="42" xfId="0" applyFont="1" applyBorder="1"/>
    <xf numFmtId="164" fontId="5" fillId="0" borderId="1" xfId="0" applyNumberFormat="1" applyFont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7" fillId="6" borderId="7" xfId="0" applyFont="1" applyFill="1" applyBorder="1" applyAlignment="1">
      <alignment horizontal="center" vertical="center" wrapText="1"/>
    </xf>
    <xf numFmtId="0" fontId="2" fillId="0" borderId="29" xfId="0" applyFont="1" applyBorder="1"/>
    <xf numFmtId="0" fontId="2" fillId="0" borderId="46" xfId="0" applyFont="1" applyBorder="1"/>
    <xf numFmtId="0" fontId="2" fillId="0" borderId="25" xfId="0" applyFont="1" applyBorder="1"/>
    <xf numFmtId="0" fontId="4" fillId="0" borderId="1" xfId="0" applyFont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left" vertical="center" wrapText="1"/>
    </xf>
    <xf numFmtId="0" fontId="2" fillId="0" borderId="47" xfId="0" applyFont="1" applyBorder="1"/>
    <xf numFmtId="0" fontId="7" fillId="6" borderId="15" xfId="0" applyFont="1" applyFill="1" applyBorder="1" applyAlignment="1">
      <alignment horizontal="center" vertical="center"/>
    </xf>
    <xf numFmtId="164" fontId="5" fillId="2" borderId="29" xfId="0" applyNumberFormat="1" applyFont="1" applyFill="1" applyBorder="1" applyAlignment="1">
      <alignment horizontal="center" wrapText="1"/>
    </xf>
    <xf numFmtId="0" fontId="5" fillId="2" borderId="30" xfId="0" applyFont="1" applyFill="1" applyBorder="1" applyAlignment="1">
      <alignment horizontal="center" wrapText="1"/>
    </xf>
    <xf numFmtId="0" fontId="2" fillId="0" borderId="30" xfId="0" applyFont="1" applyBorder="1"/>
    <xf numFmtId="0" fontId="4" fillId="2" borderId="15" xfId="0" applyFont="1" applyFill="1" applyBorder="1" applyAlignment="1">
      <alignment vertical="center" wrapText="1"/>
    </xf>
    <xf numFmtId="0" fontId="12" fillId="2" borderId="49" xfId="0" applyFont="1" applyFill="1" applyBorder="1" applyAlignment="1">
      <alignment horizontal="center" vertical="center" wrapText="1"/>
    </xf>
    <xf numFmtId="0" fontId="13" fillId="0" borderId="18" xfId="0" applyFont="1" applyBorder="1"/>
    <xf numFmtId="0" fontId="13" fillId="0" borderId="39" xfId="0" applyFont="1" applyBorder="1"/>
    <xf numFmtId="0" fontId="13" fillId="0" borderId="32" xfId="0" applyFont="1" applyBorder="1"/>
    <xf numFmtId="0" fontId="0" fillId="0" borderId="0" xfId="0" applyAlignment="1"/>
    <xf numFmtId="0" fontId="18" fillId="9" borderId="53" xfId="0" applyFont="1" applyFill="1" applyBorder="1" applyAlignment="1">
      <alignment horizontal="center" wrapText="1"/>
    </xf>
    <xf numFmtId="0" fontId="19" fillId="8" borderId="54" xfId="0" applyFont="1" applyFill="1" applyBorder="1" applyAlignment="1">
      <alignment vertical="top" wrapText="1"/>
    </xf>
    <xf numFmtId="0" fontId="21" fillId="8" borderId="54" xfId="2" applyFill="1" applyBorder="1" applyAlignment="1" applyProtection="1">
      <alignment vertical="top" wrapText="1"/>
    </xf>
    <xf numFmtId="0" fontId="10" fillId="0" borderId="14" xfId="0" applyFont="1" applyBorder="1" applyAlignment="1">
      <alignment horizontal="left" vertical="center" wrapText="1"/>
    </xf>
    <xf numFmtId="0" fontId="20" fillId="0" borderId="30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4" fontId="5" fillId="0" borderId="2" xfId="0" applyNumberFormat="1" applyFont="1" applyBorder="1" applyAlignment="1">
      <alignment horizontal="right" vertical="center" wrapText="1"/>
    </xf>
    <xf numFmtId="166" fontId="5" fillId="0" borderId="2" xfId="0" applyNumberFormat="1" applyFont="1" applyBorder="1" applyAlignment="1">
      <alignment horizontal="right" vertical="center" wrapText="1"/>
    </xf>
    <xf numFmtId="166" fontId="5" fillId="0" borderId="26" xfId="0" applyNumberFormat="1" applyFont="1" applyBorder="1" applyAlignment="1">
      <alignment horizontal="right" vertical="center" wrapText="1"/>
    </xf>
    <xf numFmtId="165" fontId="5" fillId="0" borderId="1" xfId="0" applyNumberFormat="1" applyFont="1" applyBorder="1" applyAlignment="1">
      <alignment horizontal="right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4" fillId="2" borderId="18" xfId="0" applyFont="1" applyFill="1" applyBorder="1" applyAlignment="1">
      <alignment horizontal="left" vertical="center" wrapText="1"/>
    </xf>
    <xf numFmtId="0" fontId="2" fillId="0" borderId="32" xfId="0" applyFont="1" applyBorder="1" applyAlignment="1">
      <alignment horizontal="left"/>
    </xf>
    <xf numFmtId="0" fontId="4" fillId="2" borderId="47" xfId="0" applyFont="1" applyFill="1" applyBorder="1" applyAlignment="1">
      <alignment horizontal="center" vertical="center" wrapText="1"/>
    </xf>
    <xf numFmtId="9" fontId="4" fillId="5" borderId="44" xfId="1" applyFont="1" applyFill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2" fillId="0" borderId="55" xfId="0" applyFont="1" applyBorder="1" applyAlignment="1">
      <alignment horizontal="center"/>
    </xf>
    <xf numFmtId="0" fontId="22" fillId="6" borderId="45" xfId="0" applyFont="1" applyFill="1" applyBorder="1" applyAlignment="1">
      <alignment horizontal="center" vertical="center" wrapText="1"/>
    </xf>
    <xf numFmtId="0" fontId="23" fillId="0" borderId="47" xfId="0" applyFont="1" applyBorder="1"/>
    <xf numFmtId="0" fontId="23" fillId="0" borderId="48" xfId="0" applyFont="1" applyBorder="1"/>
  </cellXfs>
  <cellStyles count="3">
    <cellStyle name="Hyperlink" xfId="2" builtinId="8"/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17/10/relationships/person" Target="persons/person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273590</xdr:colOff>
      <xdr:row>0</xdr:row>
      <xdr:rowOff>200633</xdr:rowOff>
    </xdr:from>
    <xdr:ext cx="11237474" cy="1371600"/>
    <xdr:pic>
      <xdr:nvPicPr>
        <xdr:cNvPr id="2" name="image1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17287" y="200633"/>
          <a:ext cx="11237474" cy="137160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142874</xdr:colOff>
      <xdr:row>0</xdr:row>
      <xdr:rowOff>114300</xdr:rowOff>
    </xdr:from>
    <xdr:ext cx="10029825" cy="1371600"/>
    <xdr:pic>
      <xdr:nvPicPr>
        <xdr:cNvPr id="2" name="image1.png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0149" y="114300"/>
          <a:ext cx="10029825" cy="1371600"/>
        </a:xfrm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orcamentor.com/composicao/88309/" TargetMode="External"/><Relationship Id="rId2" Type="http://schemas.openxmlformats.org/officeDocument/2006/relationships/hyperlink" Target="https://orcamentor.com/composicao/88316/" TargetMode="External"/><Relationship Id="rId1" Type="http://schemas.openxmlformats.org/officeDocument/2006/relationships/hyperlink" Target="https://orcamentor.com/composicao/88316/" TargetMode="External"/><Relationship Id="rId6" Type="http://schemas.openxmlformats.org/officeDocument/2006/relationships/printerSettings" Target="../printerSettings/printerSettings3.bin"/><Relationship Id="rId5" Type="http://schemas.openxmlformats.org/officeDocument/2006/relationships/hyperlink" Target="https://orcamentor.com/insumo/142/" TargetMode="External"/><Relationship Id="rId4" Type="http://schemas.openxmlformats.org/officeDocument/2006/relationships/hyperlink" Target="https://orcamentor.com/composicao/8830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053"/>
  <sheetViews>
    <sheetView topLeftCell="A94" zoomScale="94" zoomScaleNormal="94" workbookViewId="0">
      <selection sqref="A1:J115"/>
    </sheetView>
  </sheetViews>
  <sheetFormatPr defaultColWidth="12.7109375" defaultRowHeight="15" customHeight="1"/>
  <cols>
    <col min="1" max="1" width="15.7109375" customWidth="1"/>
    <col min="2" max="2" width="14.140625" customWidth="1"/>
    <col min="3" max="3" width="80.7109375" customWidth="1"/>
    <col min="4" max="4" width="14.28515625" customWidth="1"/>
    <col min="5" max="5" width="12.7109375" customWidth="1"/>
    <col min="6" max="6" width="12" customWidth="1"/>
    <col min="7" max="7" width="18" customWidth="1"/>
    <col min="8" max="8" width="17.7109375" customWidth="1"/>
    <col min="9" max="9" width="15.7109375" customWidth="1"/>
    <col min="10" max="10" width="13.7109375" customWidth="1"/>
    <col min="11" max="11" width="21.28515625" customWidth="1"/>
    <col min="12" max="12" width="9.5703125" bestFit="1" customWidth="1"/>
    <col min="13" max="26" width="8" customWidth="1"/>
  </cols>
  <sheetData>
    <row r="1" spans="1:26" ht="124.5" customHeight="1">
      <c r="A1" s="118"/>
      <c r="B1" s="119"/>
      <c r="C1" s="119"/>
      <c r="D1" s="119"/>
      <c r="E1" s="119"/>
      <c r="F1" s="119"/>
      <c r="G1" s="119"/>
      <c r="H1" s="119"/>
      <c r="I1" s="119"/>
      <c r="J1" s="120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9.5" customHeight="1">
      <c r="A2" s="121" t="s">
        <v>0</v>
      </c>
      <c r="B2" s="119"/>
      <c r="C2" s="119"/>
      <c r="D2" s="119"/>
      <c r="E2" s="119"/>
      <c r="F2" s="119"/>
      <c r="G2" s="119"/>
      <c r="H2" s="119"/>
      <c r="I2" s="119"/>
      <c r="J2" s="120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9.5" customHeight="1">
      <c r="A3" s="122" t="s">
        <v>1</v>
      </c>
      <c r="B3" s="119"/>
      <c r="C3" s="119"/>
      <c r="D3" s="120"/>
      <c r="E3" s="123" t="s">
        <v>2</v>
      </c>
      <c r="F3" s="120"/>
      <c r="G3" s="124" t="s">
        <v>3</v>
      </c>
      <c r="H3" s="119"/>
      <c r="I3" s="119"/>
      <c r="J3" s="125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.75" customHeight="1">
      <c r="A4" s="4" t="s">
        <v>4</v>
      </c>
      <c r="B4" s="126" t="s">
        <v>65</v>
      </c>
      <c r="C4" s="119"/>
      <c r="D4" s="120"/>
      <c r="E4" s="123" t="s">
        <v>5</v>
      </c>
      <c r="F4" s="120"/>
      <c r="G4" s="5"/>
      <c r="H4" s="6">
        <v>14120783</v>
      </c>
      <c r="I4" s="7"/>
      <c r="J4" s="8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9" customHeight="1">
      <c r="A5" s="4" t="s">
        <v>6</v>
      </c>
      <c r="B5" s="126" t="s">
        <v>7</v>
      </c>
      <c r="C5" s="119"/>
      <c r="D5" s="120"/>
      <c r="E5" s="123" t="s">
        <v>8</v>
      </c>
      <c r="F5" s="120"/>
      <c r="G5" s="127" t="s">
        <v>9</v>
      </c>
      <c r="H5" s="128"/>
      <c r="I5" s="128"/>
      <c r="J5" s="129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 customHeight="1">
      <c r="A6" s="9" t="s">
        <v>10</v>
      </c>
      <c r="B6" s="130" t="s">
        <v>66</v>
      </c>
      <c r="C6" s="119"/>
      <c r="D6" s="120"/>
      <c r="E6" s="123" t="s">
        <v>11</v>
      </c>
      <c r="F6" s="120"/>
      <c r="G6" s="5"/>
      <c r="H6" s="62">
        <v>46097</v>
      </c>
      <c r="I6" s="7"/>
      <c r="J6" s="10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5.5" customHeight="1">
      <c r="A7" s="4" t="s">
        <v>12</v>
      </c>
      <c r="B7" s="131" t="s">
        <v>69</v>
      </c>
      <c r="C7" s="119"/>
      <c r="D7" s="120"/>
      <c r="E7" s="123" t="s">
        <v>13</v>
      </c>
      <c r="F7" s="120"/>
      <c r="G7" s="11" t="s">
        <v>14</v>
      </c>
      <c r="H7" s="12" t="s">
        <v>15</v>
      </c>
      <c r="I7" s="11" t="s">
        <v>16</v>
      </c>
      <c r="J7" s="13" t="s">
        <v>17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 customHeight="1">
      <c r="A8" s="134" t="s">
        <v>18</v>
      </c>
      <c r="B8" s="119"/>
      <c r="C8" s="119"/>
      <c r="D8" s="119"/>
      <c r="E8" s="119"/>
      <c r="F8" s="120"/>
      <c r="G8" s="14" t="s">
        <v>19</v>
      </c>
      <c r="H8" s="15">
        <v>0.03</v>
      </c>
      <c r="I8" s="16" t="s">
        <v>20</v>
      </c>
      <c r="J8" s="17">
        <v>0.2631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 customHeight="1">
      <c r="A9" s="135"/>
      <c r="B9" s="119"/>
      <c r="C9" s="119"/>
      <c r="D9" s="119"/>
      <c r="E9" s="119"/>
      <c r="F9" s="119"/>
      <c r="G9" s="119"/>
      <c r="H9" s="119"/>
      <c r="I9" s="119"/>
      <c r="J9" s="125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>
      <c r="A10" s="136" t="s">
        <v>21</v>
      </c>
      <c r="B10" s="132" t="s">
        <v>22</v>
      </c>
      <c r="C10" s="132" t="s">
        <v>23</v>
      </c>
      <c r="D10" s="132" t="s">
        <v>24</v>
      </c>
      <c r="E10" s="132"/>
      <c r="F10" s="132" t="s">
        <v>25</v>
      </c>
      <c r="G10" s="138" t="s">
        <v>26</v>
      </c>
      <c r="H10" s="120"/>
      <c r="I10" s="138" t="s">
        <v>27</v>
      </c>
      <c r="J10" s="125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4.25" customHeight="1">
      <c r="A11" s="137"/>
      <c r="B11" s="133"/>
      <c r="C11" s="133"/>
      <c r="D11" s="133"/>
      <c r="E11" s="133"/>
      <c r="F11" s="133"/>
      <c r="G11" s="19" t="s">
        <v>28</v>
      </c>
      <c r="H11" s="19" t="s">
        <v>29</v>
      </c>
      <c r="I11" s="19" t="s">
        <v>28</v>
      </c>
      <c r="J11" s="20" t="s">
        <v>29</v>
      </c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9.5" customHeight="1">
      <c r="A12" s="21"/>
      <c r="B12" s="142" t="str">
        <f>B4</f>
        <v xml:space="preserve">REFORMA EDIFICAÇÃO DA E.M.E.F. CARLOS GOMES </v>
      </c>
      <c r="C12" s="119"/>
      <c r="D12" s="119"/>
      <c r="E12" s="119"/>
      <c r="F12" s="119"/>
      <c r="G12" s="119"/>
      <c r="H12" s="120"/>
      <c r="I12" s="23">
        <f>ROUND(SUM(I71+I42+I28+I38+I16+I13+I61+I47+I54+I66+I75+I86+I95),2)</f>
        <v>138256.04999999999</v>
      </c>
      <c r="J12" s="23">
        <f>ROUND(SUM(J71+J42+J28+J38+J16+J13+J61+J47+J54+J66+J75+J86+J95),2)</f>
        <v>174633.7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9.5" customHeight="1">
      <c r="A13" s="21">
        <v>1</v>
      </c>
      <c r="B13" s="142" t="s">
        <v>31</v>
      </c>
      <c r="C13" s="119"/>
      <c r="D13" s="119"/>
      <c r="E13" s="119"/>
      <c r="F13" s="119"/>
      <c r="G13" s="119"/>
      <c r="H13" s="120"/>
      <c r="I13" s="22">
        <f t="shared" ref="I13:J13" si="0">ROUND(SUM(I14),2)</f>
        <v>2067.66</v>
      </c>
      <c r="J13" s="23">
        <f t="shared" si="0"/>
        <v>2611.67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0" customHeight="1">
      <c r="A14" s="24" t="s">
        <v>30</v>
      </c>
      <c r="B14" s="25">
        <v>103689</v>
      </c>
      <c r="C14" s="26" t="s">
        <v>32</v>
      </c>
      <c r="D14" s="25" t="s">
        <v>33</v>
      </c>
      <c r="E14" s="25" t="s">
        <v>34</v>
      </c>
      <c r="F14" s="27">
        <v>4.5</v>
      </c>
      <c r="G14" s="28">
        <v>459.48</v>
      </c>
      <c r="H14" s="28">
        <f>ROUND(SUM(G14*(1+$J$8)),2)</f>
        <v>580.37</v>
      </c>
      <c r="I14" s="29">
        <f>ROUND(SUM(F14*G14),2)</f>
        <v>2067.66</v>
      </c>
      <c r="J14" s="30">
        <f>ROUND(SUM(F14*H14),2)</f>
        <v>2611.67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>
      <c r="A15" s="24"/>
      <c r="B15" s="25"/>
      <c r="C15" s="26"/>
      <c r="D15" s="25"/>
      <c r="E15" s="25"/>
      <c r="F15" s="27"/>
      <c r="G15" s="28"/>
      <c r="H15" s="28"/>
      <c r="I15" s="29"/>
      <c r="J15" s="30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9.5" customHeight="1">
      <c r="A16" s="21">
        <v>2</v>
      </c>
      <c r="B16" s="142" t="s">
        <v>88</v>
      </c>
      <c r="C16" s="119"/>
      <c r="D16" s="119"/>
      <c r="E16" s="119"/>
      <c r="F16" s="119"/>
      <c r="G16" s="119"/>
      <c r="H16" s="120"/>
      <c r="I16" s="22">
        <f>ROUND(SUM(I17:I26),2)</f>
        <v>3535.67</v>
      </c>
      <c r="J16" s="23">
        <f>ROUND(SUM(J17:J26),2)</f>
        <v>4465.84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2.6" customHeight="1">
      <c r="A17" s="24" t="s">
        <v>67</v>
      </c>
      <c r="B17" s="25">
        <v>100899</v>
      </c>
      <c r="C17" s="26" t="s">
        <v>68</v>
      </c>
      <c r="D17" s="25" t="s">
        <v>33</v>
      </c>
      <c r="E17" s="25" t="s">
        <v>37</v>
      </c>
      <c r="F17" s="27">
        <v>2</v>
      </c>
      <c r="G17" s="28">
        <v>91.12</v>
      </c>
      <c r="H17" s="28">
        <f t="shared" ref="H17:H19" si="1">ROUND(SUM(G17*(1+$J$8)),2)</f>
        <v>115.09</v>
      </c>
      <c r="I17" s="29">
        <f t="shared" ref="I17:I19" si="2">ROUND(SUM(F17*G17),2)</f>
        <v>182.24</v>
      </c>
      <c r="J17" s="30">
        <f t="shared" ref="J17:J19" si="3">ROUND(SUM(F17*H17),2)</f>
        <v>230.18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0" customHeight="1">
      <c r="A18" s="24" t="s">
        <v>72</v>
      </c>
      <c r="B18" s="25">
        <v>96523</v>
      </c>
      <c r="C18" s="26" t="s">
        <v>70</v>
      </c>
      <c r="D18" s="25" t="s">
        <v>33</v>
      </c>
      <c r="E18" s="25" t="s">
        <v>35</v>
      </c>
      <c r="F18" s="27">
        <v>0.5</v>
      </c>
      <c r="G18" s="28">
        <v>98.13</v>
      </c>
      <c r="H18" s="28">
        <f t="shared" si="1"/>
        <v>123.95</v>
      </c>
      <c r="I18" s="29">
        <f t="shared" si="2"/>
        <v>49.07</v>
      </c>
      <c r="J18" s="30">
        <f t="shared" si="3"/>
        <v>61.98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0.45" customHeight="1">
      <c r="A19" s="24" t="s">
        <v>73</v>
      </c>
      <c r="B19" s="25">
        <v>96546</v>
      </c>
      <c r="C19" s="26" t="s">
        <v>71</v>
      </c>
      <c r="D19" s="25" t="s">
        <v>33</v>
      </c>
      <c r="E19" s="25" t="s">
        <v>36</v>
      </c>
      <c r="F19" s="27">
        <v>8</v>
      </c>
      <c r="G19" s="28">
        <v>10.85</v>
      </c>
      <c r="H19" s="28">
        <f t="shared" si="1"/>
        <v>13.7</v>
      </c>
      <c r="I19" s="29">
        <f t="shared" si="2"/>
        <v>86.8</v>
      </c>
      <c r="J19" s="30">
        <f t="shared" si="3"/>
        <v>109.6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0" customHeight="1">
      <c r="A20" s="24" t="s">
        <v>74</v>
      </c>
      <c r="B20" s="25">
        <v>92269</v>
      </c>
      <c r="C20" s="26" t="s">
        <v>75</v>
      </c>
      <c r="D20" s="25" t="s">
        <v>33</v>
      </c>
      <c r="E20" s="25" t="s">
        <v>34</v>
      </c>
      <c r="F20" s="27">
        <v>5</v>
      </c>
      <c r="G20" s="28">
        <v>118.55</v>
      </c>
      <c r="H20" s="28">
        <f t="shared" ref="H20:H26" si="4">ROUND(SUM(G20*(1+$J$8)),2)</f>
        <v>149.74</v>
      </c>
      <c r="I20" s="29">
        <f t="shared" ref="I20:I26" si="5">ROUND(SUM(F20*G20),2)</f>
        <v>592.75</v>
      </c>
      <c r="J20" s="30">
        <f t="shared" ref="J20:J26" si="6">ROUND(SUM(F20*H20),2)</f>
        <v>748.7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0" customHeight="1">
      <c r="A21" s="24" t="s">
        <v>78</v>
      </c>
      <c r="B21" s="25">
        <v>92762</v>
      </c>
      <c r="C21" s="26" t="s">
        <v>76</v>
      </c>
      <c r="D21" s="25" t="s">
        <v>33</v>
      </c>
      <c r="E21" s="25" t="s">
        <v>36</v>
      </c>
      <c r="F21" s="27">
        <v>16</v>
      </c>
      <c r="G21" s="28">
        <v>9.6300000000000008</v>
      </c>
      <c r="H21" s="28">
        <f t="shared" si="4"/>
        <v>12.16</v>
      </c>
      <c r="I21" s="29">
        <f t="shared" si="5"/>
        <v>154.08000000000001</v>
      </c>
      <c r="J21" s="30">
        <f t="shared" si="6"/>
        <v>194.56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45" customHeight="1">
      <c r="A22" s="24" t="s">
        <v>79</v>
      </c>
      <c r="B22" s="25">
        <v>92800</v>
      </c>
      <c r="C22" s="26" t="s">
        <v>77</v>
      </c>
      <c r="D22" s="25" t="s">
        <v>33</v>
      </c>
      <c r="E22" s="25" t="s">
        <v>36</v>
      </c>
      <c r="F22" s="27">
        <v>6</v>
      </c>
      <c r="G22" s="28">
        <v>9.99</v>
      </c>
      <c r="H22" s="28">
        <f t="shared" si="4"/>
        <v>12.62</v>
      </c>
      <c r="I22" s="29">
        <f t="shared" si="5"/>
        <v>59.94</v>
      </c>
      <c r="J22" s="30">
        <f t="shared" si="6"/>
        <v>75.72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0" customHeight="1">
      <c r="A23" s="24" t="s">
        <v>80</v>
      </c>
      <c r="B23" s="25">
        <v>94965</v>
      </c>
      <c r="C23" s="26" t="s">
        <v>82</v>
      </c>
      <c r="D23" s="25" t="s">
        <v>33</v>
      </c>
      <c r="E23" s="25" t="s">
        <v>35</v>
      </c>
      <c r="F23" s="27">
        <v>0.82</v>
      </c>
      <c r="G23" s="28">
        <v>548.57000000000005</v>
      </c>
      <c r="H23" s="28">
        <f t="shared" si="4"/>
        <v>692.9</v>
      </c>
      <c r="I23" s="29">
        <f t="shared" si="5"/>
        <v>449.83</v>
      </c>
      <c r="J23" s="30">
        <f t="shared" si="6"/>
        <v>568.17999999999995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0" customHeight="1">
      <c r="A24" s="24" t="s">
        <v>81</v>
      </c>
      <c r="B24" s="25">
        <v>103670</v>
      </c>
      <c r="C24" s="26" t="s">
        <v>83</v>
      </c>
      <c r="D24" s="25" t="s">
        <v>33</v>
      </c>
      <c r="E24" s="25" t="s">
        <v>35</v>
      </c>
      <c r="F24" s="27">
        <v>0.82</v>
      </c>
      <c r="G24" s="28">
        <v>305.74</v>
      </c>
      <c r="H24" s="28">
        <f t="shared" si="4"/>
        <v>386.18</v>
      </c>
      <c r="I24" s="29">
        <f t="shared" si="5"/>
        <v>250.71</v>
      </c>
      <c r="J24" s="30">
        <f t="shared" si="6"/>
        <v>316.67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0" customHeight="1">
      <c r="A25" s="24" t="s">
        <v>86</v>
      </c>
      <c r="B25" s="25">
        <v>97631</v>
      </c>
      <c r="C25" s="26" t="s">
        <v>85</v>
      </c>
      <c r="D25" s="25" t="s">
        <v>33</v>
      </c>
      <c r="E25" s="25" t="s">
        <v>34</v>
      </c>
      <c r="F25" s="27">
        <v>5</v>
      </c>
      <c r="G25" s="28">
        <v>60.15</v>
      </c>
      <c r="H25" s="28">
        <f t="shared" si="4"/>
        <v>75.98</v>
      </c>
      <c r="I25" s="29">
        <f t="shared" si="5"/>
        <v>300.75</v>
      </c>
      <c r="J25" s="30">
        <f t="shared" si="6"/>
        <v>379.9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2.6" customHeight="1">
      <c r="A26" s="24" t="s">
        <v>87</v>
      </c>
      <c r="B26" s="25">
        <v>87775</v>
      </c>
      <c r="C26" s="26" t="s">
        <v>84</v>
      </c>
      <c r="D26" s="25" t="s">
        <v>33</v>
      </c>
      <c r="E26" s="25" t="s">
        <v>34</v>
      </c>
      <c r="F26" s="27">
        <v>5</v>
      </c>
      <c r="G26" s="28">
        <v>281.89999999999998</v>
      </c>
      <c r="H26" s="28">
        <f t="shared" si="4"/>
        <v>356.07</v>
      </c>
      <c r="I26" s="29">
        <f t="shared" si="5"/>
        <v>1409.5</v>
      </c>
      <c r="J26" s="30">
        <f t="shared" si="6"/>
        <v>1780.35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24"/>
      <c r="B27" s="25"/>
      <c r="C27" s="26"/>
      <c r="D27" s="25"/>
      <c r="E27" s="25"/>
      <c r="F27" s="27"/>
      <c r="G27" s="28"/>
      <c r="H27" s="28"/>
      <c r="I27" s="29"/>
      <c r="J27" s="30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>
      <c r="A28" s="21">
        <v>3</v>
      </c>
      <c r="B28" s="142" t="s">
        <v>89</v>
      </c>
      <c r="C28" s="119"/>
      <c r="D28" s="119"/>
      <c r="E28" s="119"/>
      <c r="F28" s="119"/>
      <c r="G28" s="119"/>
      <c r="H28" s="120"/>
      <c r="I28" s="22">
        <f>ROUND(SUM(I29:I36),2)</f>
        <v>21321.73</v>
      </c>
      <c r="J28" s="23">
        <f>ROUND(SUM(J29:J36),2)</f>
        <v>26931.63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0" customHeight="1">
      <c r="A29" s="24" t="s">
        <v>42</v>
      </c>
      <c r="B29" s="25">
        <v>104790</v>
      </c>
      <c r="C29" s="26" t="s">
        <v>101</v>
      </c>
      <c r="D29" s="25" t="s">
        <v>33</v>
      </c>
      <c r="E29" s="25" t="s">
        <v>35</v>
      </c>
      <c r="F29" s="27">
        <f>F31*0.05</f>
        <v>1.4000000000000001</v>
      </c>
      <c r="G29" s="28">
        <v>119.67</v>
      </c>
      <c r="H29" s="28">
        <f t="shared" ref="H29" si="7">ROUND(SUM(G29*(1+$J$8)),2)</f>
        <v>151.16</v>
      </c>
      <c r="I29" s="29">
        <f t="shared" ref="I29" si="8">ROUND(SUM(F29*G29),2)</f>
        <v>167.54</v>
      </c>
      <c r="J29" s="30">
        <f t="shared" ref="J29" si="9">ROUND(SUM(F29*H29),2)</f>
        <v>211.62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s="67" customFormat="1" ht="30" customHeight="1">
      <c r="A30" s="24"/>
      <c r="B30" s="25">
        <v>96622</v>
      </c>
      <c r="C30" s="26" t="s">
        <v>123</v>
      </c>
      <c r="D30" s="25" t="s">
        <v>33</v>
      </c>
      <c r="E30" s="25" t="s">
        <v>35</v>
      </c>
      <c r="F30" s="27">
        <v>2</v>
      </c>
      <c r="G30" s="28">
        <v>205.61</v>
      </c>
      <c r="H30" s="28">
        <f t="shared" ref="H30" si="10">ROUND(SUM(G30*(1+$J$8)),2)</f>
        <v>259.70999999999998</v>
      </c>
      <c r="I30" s="29">
        <f t="shared" ref="I30" si="11">ROUND(SUM(F30*G30),2)</f>
        <v>411.22</v>
      </c>
      <c r="J30" s="30">
        <f t="shared" ref="J30" si="12">ROUND(SUM(F30*H30),2)</f>
        <v>519.41999999999996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42.6" customHeight="1">
      <c r="A31" s="24" t="s">
        <v>90</v>
      </c>
      <c r="B31" s="25">
        <v>87690</v>
      </c>
      <c r="C31" s="26" t="s">
        <v>95</v>
      </c>
      <c r="D31" s="25" t="s">
        <v>33</v>
      </c>
      <c r="E31" s="25" t="s">
        <v>34</v>
      </c>
      <c r="F31" s="27">
        <v>28</v>
      </c>
      <c r="G31" s="28">
        <v>53.87</v>
      </c>
      <c r="H31" s="28">
        <f t="shared" ref="H31:H32" si="13">ROUND(SUM(G31*(1+$J$8)),2)</f>
        <v>68.040000000000006</v>
      </c>
      <c r="I31" s="29">
        <f t="shared" ref="I31:I32" si="14">ROUND(SUM(F31*G31),2)</f>
        <v>1508.36</v>
      </c>
      <c r="J31" s="30">
        <f t="shared" ref="J31:J32" si="15">ROUND(SUM(F31*H31),2)</f>
        <v>1905.12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0" customHeight="1">
      <c r="A32" s="24" t="s">
        <v>91</v>
      </c>
      <c r="B32" s="25">
        <v>86888</v>
      </c>
      <c r="C32" s="26" t="s">
        <v>96</v>
      </c>
      <c r="D32" s="25" t="s">
        <v>33</v>
      </c>
      <c r="E32" s="25" t="s">
        <v>100</v>
      </c>
      <c r="F32" s="27">
        <v>5</v>
      </c>
      <c r="G32" s="28">
        <v>554.54</v>
      </c>
      <c r="H32" s="28">
        <f t="shared" si="13"/>
        <v>700.44</v>
      </c>
      <c r="I32" s="29">
        <f t="shared" si="14"/>
        <v>2772.7</v>
      </c>
      <c r="J32" s="30">
        <f t="shared" si="15"/>
        <v>3502.2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2.6" customHeight="1">
      <c r="A33" s="24" t="s">
        <v>92</v>
      </c>
      <c r="B33" s="25">
        <v>87257</v>
      </c>
      <c r="C33" s="26" t="s">
        <v>97</v>
      </c>
      <c r="D33" s="25" t="s">
        <v>33</v>
      </c>
      <c r="E33" s="25" t="s">
        <v>34</v>
      </c>
      <c r="F33" s="27">
        <v>32</v>
      </c>
      <c r="G33" s="28">
        <v>67.48</v>
      </c>
      <c r="H33" s="28">
        <f t="shared" ref="H33:H40" si="16">ROUND(SUM(G33*(1+$J$8)),2)</f>
        <v>85.23</v>
      </c>
      <c r="I33" s="29">
        <f t="shared" ref="I33:I40" si="17">ROUND(SUM(F33*G33),2)</f>
        <v>2159.36</v>
      </c>
      <c r="J33" s="30">
        <f t="shared" ref="J33:J40" si="18">ROUND(SUM(F33*H33),2)</f>
        <v>2727.36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42.6" customHeight="1">
      <c r="A34" s="24" t="s">
        <v>93</v>
      </c>
      <c r="B34" s="25">
        <v>87275</v>
      </c>
      <c r="C34" s="26" t="s">
        <v>98</v>
      </c>
      <c r="D34" s="25" t="s">
        <v>33</v>
      </c>
      <c r="E34" s="25" t="s">
        <v>34</v>
      </c>
      <c r="F34" s="27">
        <v>80</v>
      </c>
      <c r="G34" s="28">
        <v>76.19</v>
      </c>
      <c r="H34" s="28">
        <f t="shared" si="16"/>
        <v>96.24</v>
      </c>
      <c r="I34" s="29">
        <f t="shared" si="17"/>
        <v>6095.2</v>
      </c>
      <c r="J34" s="30">
        <f t="shared" si="18"/>
        <v>7699.2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0" customHeight="1">
      <c r="A35" s="24" t="s">
        <v>94</v>
      </c>
      <c r="B35" s="25">
        <v>100866</v>
      </c>
      <c r="C35" s="26" t="s">
        <v>102</v>
      </c>
      <c r="D35" s="25" t="s">
        <v>33</v>
      </c>
      <c r="E35" s="25" t="s">
        <v>100</v>
      </c>
      <c r="F35" s="27">
        <v>4</v>
      </c>
      <c r="G35" s="28">
        <v>402.65</v>
      </c>
      <c r="H35" s="28">
        <f t="shared" si="16"/>
        <v>508.59</v>
      </c>
      <c r="I35" s="29">
        <f t="shared" si="17"/>
        <v>1610.6</v>
      </c>
      <c r="J35" s="30">
        <f t="shared" si="18"/>
        <v>2034.36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s="60" customFormat="1" ht="42.6" customHeight="1">
      <c r="A36" s="24" t="s">
        <v>99</v>
      </c>
      <c r="B36" s="25">
        <v>90793</v>
      </c>
      <c r="C36" s="26" t="s">
        <v>112</v>
      </c>
      <c r="D36" s="25" t="s">
        <v>33</v>
      </c>
      <c r="E36" s="25" t="s">
        <v>100</v>
      </c>
      <c r="F36" s="27">
        <v>5</v>
      </c>
      <c r="G36" s="28">
        <v>1319.35</v>
      </c>
      <c r="H36" s="28">
        <f t="shared" si="16"/>
        <v>1666.47</v>
      </c>
      <c r="I36" s="29">
        <f t="shared" si="17"/>
        <v>6596.75</v>
      </c>
      <c r="J36" s="30">
        <f t="shared" si="18"/>
        <v>8332.35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s="81" customFormat="1" ht="12.75" customHeight="1">
      <c r="A37" s="24"/>
      <c r="B37" s="25"/>
      <c r="C37" s="26"/>
      <c r="D37" s="25"/>
      <c r="E37" s="25"/>
      <c r="F37" s="27"/>
      <c r="G37" s="28"/>
      <c r="H37" s="28"/>
      <c r="I37" s="29"/>
      <c r="J37" s="30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s="81" customFormat="1" ht="12.75" customHeight="1">
      <c r="A38" s="21">
        <v>4</v>
      </c>
      <c r="B38" s="142" t="s">
        <v>161</v>
      </c>
      <c r="C38" s="119"/>
      <c r="D38" s="119"/>
      <c r="E38" s="119"/>
      <c r="F38" s="119"/>
      <c r="G38" s="119"/>
      <c r="H38" s="120"/>
      <c r="I38" s="22">
        <f>ROUND(SUM(I39:I40),2)</f>
        <v>26128.43</v>
      </c>
      <c r="J38" s="23">
        <f>ROUND(SUM(J39:J40),2)</f>
        <v>33002.99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s="81" customFormat="1" ht="42.6" customHeight="1">
      <c r="A39" s="24" t="s">
        <v>43</v>
      </c>
      <c r="B39" s="25">
        <v>104218</v>
      </c>
      <c r="C39" s="26" t="s">
        <v>162</v>
      </c>
      <c r="D39" s="25" t="s">
        <v>33</v>
      </c>
      <c r="E39" s="25" t="s">
        <v>34</v>
      </c>
      <c r="F39" s="27">
        <v>12</v>
      </c>
      <c r="G39" s="28">
        <v>55.71</v>
      </c>
      <c r="H39" s="28">
        <f t="shared" si="16"/>
        <v>70.37</v>
      </c>
      <c r="I39" s="29">
        <f t="shared" ref="I39" si="19">ROUND(SUM(F39*G39),2)</f>
        <v>668.52</v>
      </c>
      <c r="J39" s="30">
        <f t="shared" ref="J39" si="20">ROUND(SUM(F39*H39),2)</f>
        <v>844.44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0" customHeight="1">
      <c r="A40" s="24" t="s">
        <v>44</v>
      </c>
      <c r="B40" s="25">
        <v>91341</v>
      </c>
      <c r="C40" s="65" t="s">
        <v>113</v>
      </c>
      <c r="D40" s="25" t="s">
        <v>33</v>
      </c>
      <c r="E40" s="64" t="s">
        <v>34</v>
      </c>
      <c r="F40" s="27">
        <v>28.5</v>
      </c>
      <c r="G40" s="28">
        <v>893.33</v>
      </c>
      <c r="H40" s="28">
        <f t="shared" si="16"/>
        <v>1128.3699999999999</v>
      </c>
      <c r="I40" s="29">
        <f t="shared" si="17"/>
        <v>25459.91</v>
      </c>
      <c r="J40" s="30">
        <f t="shared" si="18"/>
        <v>32158.55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24"/>
      <c r="B41" s="25"/>
      <c r="C41" s="26"/>
      <c r="D41" s="25"/>
      <c r="E41" s="25"/>
      <c r="F41" s="27"/>
      <c r="G41" s="28"/>
      <c r="H41" s="28"/>
      <c r="I41" s="29"/>
      <c r="J41" s="30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21">
        <v>5</v>
      </c>
      <c r="B42" s="142" t="s">
        <v>103</v>
      </c>
      <c r="C42" s="119"/>
      <c r="D42" s="119"/>
      <c r="E42" s="119"/>
      <c r="F42" s="119"/>
      <c r="G42" s="119"/>
      <c r="H42" s="120"/>
      <c r="I42" s="22">
        <f>ROUND(SUM(I43:I45),2)</f>
        <v>11362.7</v>
      </c>
      <c r="J42" s="23">
        <f>ROUND(SUM(J43:J45),2)</f>
        <v>14352.9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5.15" customHeight="1">
      <c r="A43" s="31" t="s">
        <v>45</v>
      </c>
      <c r="B43" s="25">
        <v>22135</v>
      </c>
      <c r="C43" s="26" t="s">
        <v>105</v>
      </c>
      <c r="D43" s="25" t="s">
        <v>104</v>
      </c>
      <c r="E43" s="25" t="s">
        <v>34</v>
      </c>
      <c r="F43" s="27">
        <v>110</v>
      </c>
      <c r="G43" s="28">
        <v>5.55</v>
      </c>
      <c r="H43" s="28">
        <f t="shared" ref="H43:H45" si="21">ROUND(SUM(G43*(1+$J$8)),2)</f>
        <v>7.01</v>
      </c>
      <c r="I43" s="29">
        <f t="shared" ref="I43:I45" si="22">ROUND(SUM(F43*G43),2)</f>
        <v>610.5</v>
      </c>
      <c r="J43" s="30">
        <f t="shared" ref="J43:J45" si="23">ROUND(SUM(F43*H43),2)</f>
        <v>771.1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0" customHeight="1">
      <c r="A44" s="31" t="s">
        <v>46</v>
      </c>
      <c r="B44" s="25">
        <v>92806</v>
      </c>
      <c r="C44" s="26" t="s">
        <v>106</v>
      </c>
      <c r="D44" s="25" t="s">
        <v>33</v>
      </c>
      <c r="E44" s="25" t="s">
        <v>34</v>
      </c>
      <c r="F44" s="27">
        <v>110</v>
      </c>
      <c r="G44" s="28">
        <v>74.56</v>
      </c>
      <c r="H44" s="28">
        <f t="shared" si="21"/>
        <v>94.18</v>
      </c>
      <c r="I44" s="29">
        <f t="shared" si="22"/>
        <v>8201.6</v>
      </c>
      <c r="J44" s="30">
        <f t="shared" si="23"/>
        <v>10359.799999999999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0" customHeight="1">
      <c r="A45" s="31" t="s">
        <v>47</v>
      </c>
      <c r="B45" s="25">
        <v>96121</v>
      </c>
      <c r="C45" s="26" t="s">
        <v>107</v>
      </c>
      <c r="D45" s="25" t="s">
        <v>33</v>
      </c>
      <c r="E45" s="25" t="s">
        <v>37</v>
      </c>
      <c r="F45" s="27">
        <v>180</v>
      </c>
      <c r="G45" s="28">
        <v>14.17</v>
      </c>
      <c r="H45" s="28">
        <f t="shared" si="21"/>
        <v>17.899999999999999</v>
      </c>
      <c r="I45" s="29">
        <f t="shared" si="22"/>
        <v>2550.6</v>
      </c>
      <c r="J45" s="30">
        <f t="shared" si="23"/>
        <v>3222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s="67" customFormat="1" ht="12.75" customHeight="1">
      <c r="A46" s="24"/>
      <c r="B46" s="25"/>
      <c r="C46" s="26"/>
      <c r="D46" s="25"/>
      <c r="E46" s="25"/>
      <c r="F46" s="27"/>
      <c r="G46" s="28"/>
      <c r="H46" s="28"/>
      <c r="I46" s="72"/>
      <c r="J46" s="30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s="67" customFormat="1" ht="12.75" customHeight="1">
      <c r="A47" s="63">
        <v>6</v>
      </c>
      <c r="B47" s="142" t="s">
        <v>120</v>
      </c>
      <c r="C47" s="119"/>
      <c r="D47" s="119"/>
      <c r="E47" s="119"/>
      <c r="F47" s="119"/>
      <c r="G47" s="119"/>
      <c r="H47" s="119"/>
      <c r="I47" s="74">
        <f>ROUND(SUM(I48:I52),2)</f>
        <v>27229.94</v>
      </c>
      <c r="J47" s="71">
        <f>ROUND(SUM(J48:J52),2)</f>
        <v>34392.480000000003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s="67" customFormat="1" ht="30" customHeight="1">
      <c r="A48" s="31" t="s">
        <v>115</v>
      </c>
      <c r="B48" s="25">
        <v>104789</v>
      </c>
      <c r="C48" s="26" t="s">
        <v>121</v>
      </c>
      <c r="D48" s="25" t="s">
        <v>33</v>
      </c>
      <c r="E48" s="25" t="s">
        <v>35</v>
      </c>
      <c r="F48" s="27">
        <v>6</v>
      </c>
      <c r="G48" s="28">
        <v>211.05</v>
      </c>
      <c r="H48" s="28">
        <f t="shared" ref="H48:H52" si="24">ROUND(SUM(G48*(1+$J$8)),2)</f>
        <v>266.58</v>
      </c>
      <c r="I48" s="73">
        <f t="shared" ref="I48:I52" si="25">ROUND(SUM(F48*G48),2)</f>
        <v>1266.3</v>
      </c>
      <c r="J48" s="30">
        <f t="shared" ref="J48:J52" si="26">ROUND(SUM(F48*H48),2)</f>
        <v>1599.48</v>
      </c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s="67" customFormat="1" ht="30" customHeight="1">
      <c r="A49" s="31" t="s">
        <v>116</v>
      </c>
      <c r="B49" s="25">
        <v>97634</v>
      </c>
      <c r="C49" s="26" t="s">
        <v>124</v>
      </c>
      <c r="D49" s="25" t="s">
        <v>33</v>
      </c>
      <c r="E49" s="25" t="s">
        <v>34</v>
      </c>
      <c r="F49" s="27">
        <v>210</v>
      </c>
      <c r="G49" s="28">
        <v>3.74</v>
      </c>
      <c r="H49" s="28">
        <f t="shared" ref="H49" si="27">ROUND(SUM(G49*(1+$J$8)),2)</f>
        <v>4.72</v>
      </c>
      <c r="I49" s="29">
        <f t="shared" ref="I49" si="28">ROUND(SUM(F49*G49),2)</f>
        <v>785.4</v>
      </c>
      <c r="J49" s="30">
        <f t="shared" ref="J49" si="29">ROUND(SUM(F49*H49),2)</f>
        <v>991.2</v>
      </c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s="67" customFormat="1" ht="30" customHeight="1">
      <c r="A50" s="31" t="s">
        <v>64</v>
      </c>
      <c r="B50" s="25">
        <v>96622</v>
      </c>
      <c r="C50" s="26" t="s">
        <v>123</v>
      </c>
      <c r="D50" s="25" t="s">
        <v>33</v>
      </c>
      <c r="E50" s="25" t="s">
        <v>35</v>
      </c>
      <c r="F50" s="27">
        <v>6</v>
      </c>
      <c r="G50" s="28">
        <v>205.61</v>
      </c>
      <c r="H50" s="28">
        <f t="shared" si="24"/>
        <v>259.70999999999998</v>
      </c>
      <c r="I50" s="29">
        <f t="shared" si="25"/>
        <v>1233.6600000000001</v>
      </c>
      <c r="J50" s="30">
        <f t="shared" si="26"/>
        <v>1558.26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s="67" customFormat="1" ht="25.15" customHeight="1">
      <c r="A51" s="31" t="s">
        <v>118</v>
      </c>
      <c r="B51" s="25">
        <v>101747</v>
      </c>
      <c r="C51" s="26" t="s">
        <v>125</v>
      </c>
      <c r="D51" s="25" t="s">
        <v>33</v>
      </c>
      <c r="E51" s="25" t="s">
        <v>34</v>
      </c>
      <c r="F51" s="27">
        <v>102</v>
      </c>
      <c r="G51" s="28">
        <v>82.59</v>
      </c>
      <c r="H51" s="28">
        <f t="shared" si="24"/>
        <v>104.32</v>
      </c>
      <c r="I51" s="29">
        <f t="shared" si="25"/>
        <v>8424.18</v>
      </c>
      <c r="J51" s="30">
        <f t="shared" si="26"/>
        <v>10640.64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s="67" customFormat="1" ht="30" customHeight="1">
      <c r="A52" s="31" t="s">
        <v>122</v>
      </c>
      <c r="B52" s="25">
        <v>87257</v>
      </c>
      <c r="C52" s="26" t="s">
        <v>126</v>
      </c>
      <c r="D52" s="25" t="s">
        <v>33</v>
      </c>
      <c r="E52" s="25" t="s">
        <v>34</v>
      </c>
      <c r="F52" s="27">
        <v>230</v>
      </c>
      <c r="G52" s="28">
        <v>67.48</v>
      </c>
      <c r="H52" s="28">
        <f t="shared" si="24"/>
        <v>85.23</v>
      </c>
      <c r="I52" s="29">
        <f t="shared" si="25"/>
        <v>15520.4</v>
      </c>
      <c r="J52" s="30">
        <f t="shared" si="26"/>
        <v>19602.900000000001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24"/>
      <c r="B53" s="25"/>
      <c r="C53" s="26"/>
      <c r="D53" s="25"/>
      <c r="E53" s="25"/>
      <c r="F53" s="27"/>
      <c r="G53" s="28"/>
      <c r="H53" s="28"/>
      <c r="I53" s="29"/>
      <c r="J53" s="30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63">
        <v>7</v>
      </c>
      <c r="B54" s="142" t="s">
        <v>108</v>
      </c>
      <c r="C54" s="119"/>
      <c r="D54" s="119"/>
      <c r="E54" s="119"/>
      <c r="F54" s="119"/>
      <c r="G54" s="119"/>
      <c r="H54" s="120"/>
      <c r="I54" s="23">
        <f>ROUND(SUM(I55:I59),2)</f>
        <v>15134.85</v>
      </c>
      <c r="J54" s="23">
        <f>ROUND(SUM(J55:J59),2)</f>
        <v>19117.099999999999</v>
      </c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0" customHeight="1">
      <c r="A55" s="31" t="s">
        <v>48</v>
      </c>
      <c r="B55" s="25">
        <v>97631</v>
      </c>
      <c r="C55" s="26" t="s">
        <v>85</v>
      </c>
      <c r="D55" s="25" t="s">
        <v>33</v>
      </c>
      <c r="E55" s="25" t="s">
        <v>34</v>
      </c>
      <c r="F55" s="27">
        <v>15</v>
      </c>
      <c r="G55" s="28">
        <v>12.03</v>
      </c>
      <c r="H55" s="28">
        <f t="shared" ref="H55:H59" si="30">ROUND(SUM(G55*(1+$J$8)),2)</f>
        <v>15.2</v>
      </c>
      <c r="I55" s="29">
        <f t="shared" ref="I55:I59" si="31">ROUND(SUM(F55*G55),2)</f>
        <v>180.45</v>
      </c>
      <c r="J55" s="30">
        <f t="shared" ref="J55:J59" si="32">ROUND(SUM(F55*H55),2)</f>
        <v>228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0" customHeight="1">
      <c r="A56" s="31" t="s">
        <v>49</v>
      </c>
      <c r="B56" s="25">
        <v>98561</v>
      </c>
      <c r="C56" s="26" t="s">
        <v>109</v>
      </c>
      <c r="D56" s="25" t="s">
        <v>33</v>
      </c>
      <c r="E56" s="25" t="s">
        <v>34</v>
      </c>
      <c r="F56" s="27">
        <v>15</v>
      </c>
      <c r="G56" s="28">
        <v>46.66</v>
      </c>
      <c r="H56" s="28">
        <f t="shared" si="30"/>
        <v>58.94</v>
      </c>
      <c r="I56" s="29">
        <f t="shared" si="31"/>
        <v>699.9</v>
      </c>
      <c r="J56" s="30">
        <f t="shared" si="32"/>
        <v>884.1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s="67" customFormat="1" ht="25.15" customHeight="1">
      <c r="A57" s="31" t="s">
        <v>50</v>
      </c>
      <c r="B57" s="25">
        <v>592053</v>
      </c>
      <c r="C57" s="26" t="s">
        <v>117</v>
      </c>
      <c r="D57" s="25" t="s">
        <v>104</v>
      </c>
      <c r="E57" s="25" t="s">
        <v>34</v>
      </c>
      <c r="F57" s="27">
        <v>650</v>
      </c>
      <c r="G57" s="28">
        <v>1.22</v>
      </c>
      <c r="H57" s="28">
        <f t="shared" ref="H57" si="33">ROUND(SUM(G57*(1+$J$8)),2)</f>
        <v>1.54</v>
      </c>
      <c r="I57" s="29">
        <f t="shared" ref="I57" si="34">ROUND(SUM(F57*G57),2)</f>
        <v>793</v>
      </c>
      <c r="J57" s="30">
        <f t="shared" ref="J57" si="35">ROUND(SUM(F57*H57),2)</f>
        <v>1001</v>
      </c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0" customHeight="1">
      <c r="A58" s="31" t="s">
        <v>153</v>
      </c>
      <c r="B58" s="25">
        <v>88415</v>
      </c>
      <c r="C58" s="26" t="s">
        <v>110</v>
      </c>
      <c r="D58" s="25" t="s">
        <v>33</v>
      </c>
      <c r="E58" s="25" t="s">
        <v>34</v>
      </c>
      <c r="F58" s="27">
        <v>650</v>
      </c>
      <c r="G58" s="28">
        <v>4.34</v>
      </c>
      <c r="H58" s="28">
        <f t="shared" si="30"/>
        <v>5.48</v>
      </c>
      <c r="I58" s="29">
        <f t="shared" si="31"/>
        <v>2821</v>
      </c>
      <c r="J58" s="30">
        <f t="shared" si="32"/>
        <v>3562</v>
      </c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0" customHeight="1">
      <c r="A59" s="31" t="s">
        <v>154</v>
      </c>
      <c r="B59" s="25">
        <v>95626</v>
      </c>
      <c r="C59" s="26" t="s">
        <v>111</v>
      </c>
      <c r="D59" s="25" t="s">
        <v>33</v>
      </c>
      <c r="E59" s="25" t="s">
        <v>34</v>
      </c>
      <c r="F59" s="27">
        <v>650</v>
      </c>
      <c r="G59" s="28">
        <v>16.37</v>
      </c>
      <c r="H59" s="28">
        <f t="shared" si="30"/>
        <v>20.68</v>
      </c>
      <c r="I59" s="29">
        <f t="shared" si="31"/>
        <v>10640.5</v>
      </c>
      <c r="J59" s="30">
        <f t="shared" si="32"/>
        <v>13442</v>
      </c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s="67" customFormat="1" ht="12.75" customHeight="1">
      <c r="A60" s="24"/>
      <c r="B60" s="25"/>
      <c r="C60" s="26"/>
      <c r="D60" s="25"/>
      <c r="E60" s="25"/>
      <c r="F60" s="27"/>
      <c r="G60" s="28"/>
      <c r="H60" s="28"/>
      <c r="I60" s="29"/>
      <c r="J60" s="30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s="67" customFormat="1" ht="12.75" customHeight="1">
      <c r="A61" s="63">
        <v>8</v>
      </c>
      <c r="B61" s="142" t="s">
        <v>114</v>
      </c>
      <c r="C61" s="119"/>
      <c r="D61" s="119"/>
      <c r="E61" s="119"/>
      <c r="F61" s="119"/>
      <c r="G61" s="119"/>
      <c r="H61" s="120"/>
      <c r="I61" s="23">
        <f>ROUND(SUM(I62:I64),2)</f>
        <v>17324.7</v>
      </c>
      <c r="J61" s="23">
        <f>ROUND(SUM(J62:J64),2)</f>
        <v>21883</v>
      </c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s="67" customFormat="1" ht="25.15" customHeight="1">
      <c r="A62" s="31" t="s">
        <v>127</v>
      </c>
      <c r="B62" s="25">
        <v>592053</v>
      </c>
      <c r="C62" s="26" t="s">
        <v>117</v>
      </c>
      <c r="D62" s="25" t="s">
        <v>104</v>
      </c>
      <c r="E62" s="25" t="s">
        <v>34</v>
      </c>
      <c r="F62" s="27">
        <v>790</v>
      </c>
      <c r="G62" s="28">
        <v>1.22</v>
      </c>
      <c r="H62" s="28">
        <f t="shared" ref="H62" si="36">ROUND(SUM(G62*(1+$J$8)),2)</f>
        <v>1.54</v>
      </c>
      <c r="I62" s="29">
        <f t="shared" ref="I62" si="37">ROUND(SUM(F62*G62),2)</f>
        <v>963.8</v>
      </c>
      <c r="J62" s="30">
        <f t="shared" ref="J62" si="38">ROUND(SUM(F62*H62),2)</f>
        <v>1216.5999999999999</v>
      </c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s="67" customFormat="1" ht="30" customHeight="1">
      <c r="A63" s="31" t="s">
        <v>128</v>
      </c>
      <c r="B63" s="25">
        <v>88415</v>
      </c>
      <c r="C63" s="26" t="s">
        <v>110</v>
      </c>
      <c r="D63" s="25" t="s">
        <v>33</v>
      </c>
      <c r="E63" s="25" t="s">
        <v>34</v>
      </c>
      <c r="F63" s="27">
        <v>790</v>
      </c>
      <c r="G63" s="28">
        <v>4.34</v>
      </c>
      <c r="H63" s="28">
        <f t="shared" ref="H63" si="39">ROUND(SUM(G63*(1+$J$8)),2)</f>
        <v>5.48</v>
      </c>
      <c r="I63" s="29">
        <f t="shared" ref="I63" si="40">ROUND(SUM(F63*G63),2)</f>
        <v>3428.6</v>
      </c>
      <c r="J63" s="30">
        <f t="shared" ref="J63" si="41">ROUND(SUM(F63*H63),2)</f>
        <v>4329.2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s="67" customFormat="1" ht="30" customHeight="1">
      <c r="A64" s="31" t="s">
        <v>155</v>
      </c>
      <c r="B64" s="25">
        <v>95626</v>
      </c>
      <c r="C64" s="26" t="s">
        <v>111</v>
      </c>
      <c r="D64" s="25" t="s">
        <v>33</v>
      </c>
      <c r="E64" s="25" t="s">
        <v>34</v>
      </c>
      <c r="F64" s="27">
        <v>790</v>
      </c>
      <c r="G64" s="28">
        <v>16.37</v>
      </c>
      <c r="H64" s="28">
        <f t="shared" ref="H64" si="42">ROUND(SUM(G64*(1+$J$8)),2)</f>
        <v>20.68</v>
      </c>
      <c r="I64" s="29">
        <f t="shared" ref="I64" si="43">ROUND(SUM(F64*G64),2)</f>
        <v>12932.3</v>
      </c>
      <c r="J64" s="30">
        <f t="shared" ref="J64" si="44">ROUND(SUM(F64*H64),2)</f>
        <v>16337.2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s="67" customFormat="1" ht="12.75" customHeight="1">
      <c r="A65" s="24"/>
      <c r="B65" s="25"/>
      <c r="C65" s="26"/>
      <c r="D65" s="25"/>
      <c r="E65" s="25"/>
      <c r="F65" s="27"/>
      <c r="G65" s="28"/>
      <c r="H65" s="28"/>
      <c r="I65" s="29"/>
      <c r="J65" s="30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s="67" customFormat="1" ht="12.75" customHeight="1">
      <c r="A66" s="63">
        <v>9</v>
      </c>
      <c r="B66" s="142" t="s">
        <v>119</v>
      </c>
      <c r="C66" s="119"/>
      <c r="D66" s="119"/>
      <c r="E66" s="119"/>
      <c r="F66" s="119"/>
      <c r="G66" s="119"/>
      <c r="H66" s="120"/>
      <c r="I66" s="23">
        <f>ROUND(SUM(I68:I69),2)</f>
        <v>1840.2</v>
      </c>
      <c r="J66" s="23">
        <f>ROUND(SUM(J68:J69),2)</f>
        <v>2324.4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s="81" customFormat="1" ht="30" customHeight="1">
      <c r="A67" s="31" t="s">
        <v>141</v>
      </c>
      <c r="B67" s="25">
        <v>1</v>
      </c>
      <c r="C67" s="26" t="s">
        <v>180</v>
      </c>
      <c r="D67" s="25" t="s">
        <v>179</v>
      </c>
      <c r="E67" s="25" t="s">
        <v>37</v>
      </c>
      <c r="F67" s="27">
        <v>20</v>
      </c>
      <c r="G67" s="28">
        <f>Plan1!G8</f>
        <v>18.363</v>
      </c>
      <c r="H67" s="28">
        <f t="shared" ref="H67" si="45">ROUND(SUM(G67*(1+$J$8)),2)</f>
        <v>23.19</v>
      </c>
      <c r="I67" s="29">
        <f t="shared" ref="I67" si="46">ROUND(SUM(F67*G67),2)</f>
        <v>367.26</v>
      </c>
      <c r="J67" s="30">
        <f t="shared" ref="J67" si="47">ROUND(SUM(F67*H67),2)</f>
        <v>463.8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s="67" customFormat="1" ht="25.15" customHeight="1">
      <c r="A68" s="192" t="s">
        <v>142</v>
      </c>
      <c r="B68" s="25">
        <v>100717</v>
      </c>
      <c r="C68" s="26" t="s">
        <v>129</v>
      </c>
      <c r="D68" s="25" t="s">
        <v>33</v>
      </c>
      <c r="E68" s="25" t="s">
        <v>34</v>
      </c>
      <c r="F68" s="27">
        <v>30</v>
      </c>
      <c r="G68" s="28">
        <v>10.06</v>
      </c>
      <c r="H68" s="28">
        <f t="shared" ref="H68:H69" si="48">ROUND(SUM(G68*(1+$J$8)),2)</f>
        <v>12.71</v>
      </c>
      <c r="I68" s="29">
        <f t="shared" ref="I68:I69" si="49">ROUND(SUM(F68*G68),2)</f>
        <v>301.8</v>
      </c>
      <c r="J68" s="30">
        <f t="shared" ref="J68:J69" si="50">ROUND(SUM(F68*H68),2)</f>
        <v>381.3</v>
      </c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s="67" customFormat="1" ht="42.6" customHeight="1">
      <c r="A69" s="192" t="s">
        <v>143</v>
      </c>
      <c r="B69" s="25">
        <v>100758</v>
      </c>
      <c r="C69" s="26" t="s">
        <v>130</v>
      </c>
      <c r="D69" s="25" t="s">
        <v>33</v>
      </c>
      <c r="E69" s="25" t="s">
        <v>34</v>
      </c>
      <c r="F69" s="27">
        <v>30</v>
      </c>
      <c r="G69" s="28">
        <v>51.28</v>
      </c>
      <c r="H69" s="28">
        <f t="shared" si="48"/>
        <v>64.77</v>
      </c>
      <c r="I69" s="29">
        <f t="shared" si="49"/>
        <v>1538.4</v>
      </c>
      <c r="J69" s="30">
        <f t="shared" si="50"/>
        <v>1943.1</v>
      </c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s="67" customFormat="1" ht="12.75" customHeight="1">
      <c r="A70" s="24"/>
      <c r="B70" s="25"/>
      <c r="C70" s="26"/>
      <c r="D70" s="25"/>
      <c r="E70" s="25"/>
      <c r="F70" s="27"/>
      <c r="G70" s="28"/>
      <c r="H70" s="28"/>
      <c r="I70" s="29"/>
      <c r="J70" s="30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s="81" customFormat="1" ht="12.75" customHeight="1">
      <c r="A71" s="63">
        <v>10</v>
      </c>
      <c r="B71" s="200" t="s">
        <v>181</v>
      </c>
      <c r="C71" s="119"/>
      <c r="D71" s="119"/>
      <c r="E71" s="119"/>
      <c r="F71" s="119"/>
      <c r="G71" s="119"/>
      <c r="H71" s="120"/>
      <c r="I71" s="23">
        <f>ROUND(SUM(I72:I73),2)</f>
        <v>6167.5</v>
      </c>
      <c r="J71" s="23">
        <f>ROUND(SUM(J72:J73),2)</f>
        <v>7792.5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s="81" customFormat="1" ht="30" customHeight="1">
      <c r="A72" s="31" t="s">
        <v>145</v>
      </c>
      <c r="B72" s="25">
        <v>102488</v>
      </c>
      <c r="C72" s="65" t="s">
        <v>183</v>
      </c>
      <c r="D72" s="25" t="s">
        <v>33</v>
      </c>
      <c r="E72" s="25" t="s">
        <v>100</v>
      </c>
      <c r="F72" s="27">
        <v>250</v>
      </c>
      <c r="G72" s="28">
        <v>3.67</v>
      </c>
      <c r="H72" s="28">
        <f t="shared" ref="H72:H73" si="51">ROUND(SUM(G72*(1+$J$8)),2)</f>
        <v>4.6399999999999997</v>
      </c>
      <c r="I72" s="29">
        <f t="shared" ref="I72:I73" si="52">ROUND(SUM(F72*G72),2)</f>
        <v>917.5</v>
      </c>
      <c r="J72" s="30">
        <f t="shared" ref="J72:J73" si="53">ROUND(SUM(F72*H72),2)</f>
        <v>1160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s="81" customFormat="1" ht="30" customHeight="1">
      <c r="A73" s="31" t="s">
        <v>146</v>
      </c>
      <c r="B73" s="25">
        <v>102492</v>
      </c>
      <c r="C73" s="65" t="s">
        <v>182</v>
      </c>
      <c r="D73" s="25" t="s">
        <v>33</v>
      </c>
      <c r="E73" s="25" t="s">
        <v>100</v>
      </c>
      <c r="F73" s="27">
        <v>250</v>
      </c>
      <c r="G73" s="28">
        <v>21</v>
      </c>
      <c r="H73" s="28">
        <f t="shared" si="51"/>
        <v>26.53</v>
      </c>
      <c r="I73" s="29">
        <f t="shared" si="52"/>
        <v>5250</v>
      </c>
      <c r="J73" s="30">
        <f t="shared" si="53"/>
        <v>6632.5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s="81" customFormat="1" ht="12.75" customHeight="1">
      <c r="A74" s="24"/>
      <c r="B74" s="194"/>
      <c r="C74" s="195"/>
      <c r="D74" s="80"/>
      <c r="E74" s="80"/>
      <c r="F74" s="196"/>
      <c r="G74" s="197"/>
      <c r="H74" s="198"/>
      <c r="I74" s="199"/>
      <c r="J74" s="30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s="67" customFormat="1" ht="12.75" customHeight="1">
      <c r="A75" s="63">
        <v>11</v>
      </c>
      <c r="B75" s="142" t="s">
        <v>131</v>
      </c>
      <c r="C75" s="119"/>
      <c r="D75" s="119"/>
      <c r="E75" s="119"/>
      <c r="F75" s="119"/>
      <c r="G75" s="119"/>
      <c r="H75" s="120"/>
      <c r="I75" s="23">
        <f>ROUND(SUM(I76:I84),2)</f>
        <v>3096.81</v>
      </c>
      <c r="J75" s="23">
        <f>ROUND(SUM(J76:J84),2)</f>
        <v>3911.11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s="67" customFormat="1" ht="60" customHeight="1">
      <c r="A76" s="201" t="s">
        <v>147</v>
      </c>
      <c r="B76" s="25">
        <v>104475</v>
      </c>
      <c r="C76" s="26" t="s">
        <v>132</v>
      </c>
      <c r="D76" s="25" t="s">
        <v>33</v>
      </c>
      <c r="E76" s="25" t="s">
        <v>100</v>
      </c>
      <c r="F76" s="25">
        <v>7</v>
      </c>
      <c r="G76" s="28">
        <v>156.05000000000001</v>
      </c>
      <c r="H76" s="28">
        <f t="shared" ref="H76:H84" si="54">ROUND(SUM(G76*(1+$J$8)),2)</f>
        <v>197.11</v>
      </c>
      <c r="I76" s="29">
        <f t="shared" ref="I76:I84" si="55">ROUND(SUM(F76*G76),2)</f>
        <v>1092.3499999999999</v>
      </c>
      <c r="J76" s="30">
        <f t="shared" ref="J76:J84" si="56">ROUND(SUM(F76*H76),2)</f>
        <v>1379.77</v>
      </c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s="67" customFormat="1" ht="60" customHeight="1">
      <c r="A77" s="201" t="s">
        <v>148</v>
      </c>
      <c r="B77" s="25">
        <v>104473</v>
      </c>
      <c r="C77" s="26" t="s">
        <v>133</v>
      </c>
      <c r="D77" s="25" t="s">
        <v>33</v>
      </c>
      <c r="E77" s="25" t="s">
        <v>100</v>
      </c>
      <c r="F77" s="25">
        <v>2</v>
      </c>
      <c r="G77" s="28">
        <v>183.35</v>
      </c>
      <c r="H77" s="28">
        <f t="shared" si="54"/>
        <v>231.59</v>
      </c>
      <c r="I77" s="29">
        <f t="shared" si="55"/>
        <v>366.7</v>
      </c>
      <c r="J77" s="30">
        <f t="shared" si="56"/>
        <v>463.18</v>
      </c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s="81" customFormat="1" ht="30" customHeight="1">
      <c r="A78" s="201" t="s">
        <v>156</v>
      </c>
      <c r="B78" s="25"/>
      <c r="C78" s="26" t="s">
        <v>198</v>
      </c>
      <c r="D78" s="25" t="s">
        <v>33</v>
      </c>
      <c r="E78" s="25" t="s">
        <v>100</v>
      </c>
      <c r="F78" s="25">
        <v>2</v>
      </c>
      <c r="G78" s="28">
        <v>20.190000000000001</v>
      </c>
      <c r="H78" s="28">
        <f t="shared" ref="H78" si="57">ROUND(SUM(G78*(1+$J$8)),2)</f>
        <v>25.5</v>
      </c>
      <c r="I78" s="29">
        <f t="shared" ref="I78" si="58">ROUND(SUM(F78*G78),2)</f>
        <v>40.380000000000003</v>
      </c>
      <c r="J78" s="30">
        <f t="shared" ref="J78" si="59">ROUND(SUM(F78*H78),2)</f>
        <v>51</v>
      </c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s="67" customFormat="1" ht="30" customHeight="1">
      <c r="A79" s="201" t="s">
        <v>157</v>
      </c>
      <c r="B79" s="25">
        <v>91871</v>
      </c>
      <c r="C79" s="26" t="s">
        <v>134</v>
      </c>
      <c r="D79" s="25" t="s">
        <v>33</v>
      </c>
      <c r="E79" s="25" t="s">
        <v>37</v>
      </c>
      <c r="F79" s="25">
        <v>20</v>
      </c>
      <c r="G79" s="28">
        <v>16.739999999999998</v>
      </c>
      <c r="H79" s="28">
        <f t="shared" si="54"/>
        <v>21.14</v>
      </c>
      <c r="I79" s="29">
        <f t="shared" si="55"/>
        <v>334.8</v>
      </c>
      <c r="J79" s="30">
        <f t="shared" si="56"/>
        <v>422.8</v>
      </c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s="67" customFormat="1" ht="30" customHeight="1">
      <c r="A80" s="201" t="s">
        <v>158</v>
      </c>
      <c r="B80" s="25">
        <v>91926</v>
      </c>
      <c r="C80" s="26" t="s">
        <v>135</v>
      </c>
      <c r="D80" s="25" t="s">
        <v>33</v>
      </c>
      <c r="E80" s="25" t="s">
        <v>37</v>
      </c>
      <c r="F80" s="25">
        <v>100</v>
      </c>
      <c r="G80" s="28">
        <v>4.5</v>
      </c>
      <c r="H80" s="28">
        <f t="shared" si="54"/>
        <v>5.68</v>
      </c>
      <c r="I80" s="29">
        <f t="shared" si="55"/>
        <v>450</v>
      </c>
      <c r="J80" s="30">
        <f t="shared" si="56"/>
        <v>568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s="67" customFormat="1" ht="30" customHeight="1">
      <c r="A81" s="201" t="s">
        <v>185</v>
      </c>
      <c r="B81" s="25">
        <v>91930</v>
      </c>
      <c r="C81" s="26" t="s">
        <v>136</v>
      </c>
      <c r="D81" s="25" t="s">
        <v>33</v>
      </c>
      <c r="E81" s="25" t="s">
        <v>37</v>
      </c>
      <c r="F81" s="25">
        <v>60</v>
      </c>
      <c r="G81" s="28">
        <v>9.73</v>
      </c>
      <c r="H81" s="28">
        <f t="shared" si="54"/>
        <v>12.29</v>
      </c>
      <c r="I81" s="29">
        <f t="shared" si="55"/>
        <v>583.79999999999995</v>
      </c>
      <c r="J81" s="30">
        <f t="shared" si="56"/>
        <v>737.4</v>
      </c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s="67" customFormat="1" ht="30" customHeight="1">
      <c r="A82" s="201" t="s">
        <v>186</v>
      </c>
      <c r="B82" s="25" t="s">
        <v>139</v>
      </c>
      <c r="C82" s="26" t="s">
        <v>137</v>
      </c>
      <c r="D82" s="25" t="s">
        <v>33</v>
      </c>
      <c r="E82" s="25" t="s">
        <v>100</v>
      </c>
      <c r="F82" s="25">
        <v>4</v>
      </c>
      <c r="G82" s="28">
        <v>22.7</v>
      </c>
      <c r="H82" s="28">
        <f t="shared" si="54"/>
        <v>28.67</v>
      </c>
      <c r="I82" s="29">
        <f t="shared" si="55"/>
        <v>90.8</v>
      </c>
      <c r="J82" s="30">
        <f t="shared" si="56"/>
        <v>114.68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s="67" customFormat="1" ht="30" customHeight="1">
      <c r="A83" s="201" t="s">
        <v>187</v>
      </c>
      <c r="B83" s="25">
        <v>101891</v>
      </c>
      <c r="C83" s="26" t="s">
        <v>140</v>
      </c>
      <c r="D83" s="25" t="s">
        <v>33</v>
      </c>
      <c r="E83" s="25" t="s">
        <v>100</v>
      </c>
      <c r="F83" s="25">
        <v>1</v>
      </c>
      <c r="G83" s="28">
        <v>27.45</v>
      </c>
      <c r="H83" s="28">
        <f t="shared" si="54"/>
        <v>34.67</v>
      </c>
      <c r="I83" s="29">
        <f t="shared" si="55"/>
        <v>27.45</v>
      </c>
      <c r="J83" s="30">
        <f t="shared" si="56"/>
        <v>34.67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s="67" customFormat="1" ht="30" customHeight="1">
      <c r="A84" s="201" t="s">
        <v>199</v>
      </c>
      <c r="B84" s="25">
        <v>101876</v>
      </c>
      <c r="C84" s="26" t="s">
        <v>138</v>
      </c>
      <c r="D84" s="25" t="s">
        <v>33</v>
      </c>
      <c r="E84" s="25" t="s">
        <v>100</v>
      </c>
      <c r="F84" s="25">
        <v>1</v>
      </c>
      <c r="G84" s="28">
        <v>110.53</v>
      </c>
      <c r="H84" s="28">
        <f t="shared" si="54"/>
        <v>139.61000000000001</v>
      </c>
      <c r="I84" s="29">
        <f t="shared" si="55"/>
        <v>110.53</v>
      </c>
      <c r="J84" s="30">
        <f t="shared" si="56"/>
        <v>139.61000000000001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s="67" customFormat="1" ht="12.75" customHeight="1">
      <c r="A85" s="24"/>
      <c r="B85" s="25"/>
      <c r="C85" s="26"/>
      <c r="D85" s="25"/>
      <c r="E85" s="25"/>
      <c r="F85" s="27"/>
      <c r="G85" s="28"/>
      <c r="H85" s="28"/>
      <c r="I85" s="29"/>
      <c r="J85" s="30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s="67" customFormat="1" ht="12.75" customHeight="1">
      <c r="A86" s="63">
        <v>12</v>
      </c>
      <c r="B86" s="142" t="s">
        <v>144</v>
      </c>
      <c r="C86" s="119"/>
      <c r="D86" s="119"/>
      <c r="E86" s="119"/>
      <c r="F86" s="119"/>
      <c r="G86" s="119"/>
      <c r="H86" s="120"/>
      <c r="I86" s="23">
        <f>ROUND(SUM(I87:I93),2)</f>
        <v>2250.15</v>
      </c>
      <c r="J86" s="23">
        <f>ROUND(SUM(J87:J93),2)</f>
        <v>2842.14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s="67" customFormat="1" ht="30" customHeight="1">
      <c r="A87" s="201" t="s">
        <v>159</v>
      </c>
      <c r="B87" s="25">
        <v>96523</v>
      </c>
      <c r="C87" s="26" t="s">
        <v>70</v>
      </c>
      <c r="D87" s="25" t="s">
        <v>33</v>
      </c>
      <c r="E87" s="25" t="s">
        <v>35</v>
      </c>
      <c r="F87" s="25">
        <v>1</v>
      </c>
      <c r="G87" s="28">
        <v>98.13</v>
      </c>
      <c r="H87" s="28">
        <f t="shared" ref="H87" si="60">ROUND(SUM(G87*(1+$J$8)),2)</f>
        <v>123.95</v>
      </c>
      <c r="I87" s="29">
        <f t="shared" ref="I87" si="61">ROUND(SUM(F87*G87),2)</f>
        <v>98.13</v>
      </c>
      <c r="J87" s="30">
        <f t="shared" ref="J87" si="62">ROUND(SUM(F87*H87),2)</f>
        <v>123.95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s="67" customFormat="1" ht="30" customHeight="1">
      <c r="A88" s="201" t="s">
        <v>160</v>
      </c>
      <c r="B88" s="25">
        <v>92269</v>
      </c>
      <c r="C88" s="26" t="s">
        <v>75</v>
      </c>
      <c r="D88" s="25" t="s">
        <v>33</v>
      </c>
      <c r="E88" s="25" t="s">
        <v>34</v>
      </c>
      <c r="F88" s="25">
        <v>6</v>
      </c>
      <c r="G88" s="28">
        <v>118.55</v>
      </c>
      <c r="H88" s="28">
        <f t="shared" ref="H88:H89" si="63">ROUND(SUM(G88*(1+$J$8)),2)</f>
        <v>149.74</v>
      </c>
      <c r="I88" s="29">
        <f t="shared" ref="I88:I89" si="64">ROUND(SUM(F88*G88),2)</f>
        <v>711.3</v>
      </c>
      <c r="J88" s="30">
        <f t="shared" ref="J88:J89" si="65">ROUND(SUM(F88*H88),2)</f>
        <v>898.44</v>
      </c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s="67" customFormat="1" ht="30" customHeight="1">
      <c r="A89" s="201" t="s">
        <v>188</v>
      </c>
      <c r="B89" s="25">
        <v>92762</v>
      </c>
      <c r="C89" s="26" t="s">
        <v>76</v>
      </c>
      <c r="D89" s="25" t="s">
        <v>33</v>
      </c>
      <c r="E89" s="25" t="s">
        <v>36</v>
      </c>
      <c r="F89" s="25">
        <v>15</v>
      </c>
      <c r="G89" s="28">
        <v>11.03</v>
      </c>
      <c r="H89" s="28">
        <f t="shared" si="63"/>
        <v>13.93</v>
      </c>
      <c r="I89" s="29">
        <f t="shared" si="64"/>
        <v>165.45</v>
      </c>
      <c r="J89" s="30">
        <f t="shared" si="65"/>
        <v>208.95</v>
      </c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s="67" customFormat="1" ht="30" customHeight="1">
      <c r="A90" s="201" t="s">
        <v>189</v>
      </c>
      <c r="B90" s="25">
        <v>94965</v>
      </c>
      <c r="C90" s="26" t="s">
        <v>82</v>
      </c>
      <c r="D90" s="25" t="s">
        <v>33</v>
      </c>
      <c r="E90" s="25" t="s">
        <v>35</v>
      </c>
      <c r="F90" s="25">
        <v>1</v>
      </c>
      <c r="G90" s="28">
        <v>548.57000000000005</v>
      </c>
      <c r="H90" s="28">
        <f t="shared" ref="H90:H93" si="66">ROUND(SUM(G90*(1+$J$8)),2)</f>
        <v>692.9</v>
      </c>
      <c r="I90" s="29">
        <f t="shared" ref="I90:I93" si="67">ROUND(SUM(F90*G90),2)</f>
        <v>548.57000000000005</v>
      </c>
      <c r="J90" s="30">
        <f t="shared" ref="J90:J93" si="68">ROUND(SUM(F90*H90),2)</f>
        <v>692.9</v>
      </c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s="67" customFormat="1" ht="30" customHeight="1">
      <c r="A91" s="201" t="s">
        <v>190</v>
      </c>
      <c r="B91" s="25">
        <v>103670</v>
      </c>
      <c r="C91" s="26" t="s">
        <v>83</v>
      </c>
      <c r="D91" s="25" t="s">
        <v>33</v>
      </c>
      <c r="E91" s="25" t="s">
        <v>35</v>
      </c>
      <c r="F91" s="25">
        <v>1</v>
      </c>
      <c r="G91" s="28">
        <v>305.74</v>
      </c>
      <c r="H91" s="28">
        <f t="shared" si="66"/>
        <v>386.18</v>
      </c>
      <c r="I91" s="29">
        <f t="shared" si="67"/>
        <v>305.74</v>
      </c>
      <c r="J91" s="30">
        <f t="shared" si="68"/>
        <v>386.18</v>
      </c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s="81" customFormat="1" ht="30" customHeight="1">
      <c r="A92" s="201" t="s">
        <v>193</v>
      </c>
      <c r="B92" s="25">
        <v>89449</v>
      </c>
      <c r="C92" s="65" t="s">
        <v>195</v>
      </c>
      <c r="D92" s="64" t="s">
        <v>33</v>
      </c>
      <c r="E92" s="64" t="s">
        <v>37</v>
      </c>
      <c r="F92" s="25">
        <v>12</v>
      </c>
      <c r="G92" s="28">
        <v>21.64</v>
      </c>
      <c r="H92" s="28">
        <f t="shared" si="66"/>
        <v>27.33</v>
      </c>
      <c r="I92" s="29">
        <f t="shared" si="67"/>
        <v>259.68</v>
      </c>
      <c r="J92" s="30">
        <f t="shared" si="68"/>
        <v>327.96</v>
      </c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s="81" customFormat="1" ht="30" customHeight="1">
      <c r="A93" s="201" t="s">
        <v>194</v>
      </c>
      <c r="B93" s="25">
        <v>89402</v>
      </c>
      <c r="C93" s="65" t="s">
        <v>196</v>
      </c>
      <c r="D93" s="64" t="s">
        <v>33</v>
      </c>
      <c r="E93" s="64" t="s">
        <v>37</v>
      </c>
      <c r="F93" s="25">
        <v>12</v>
      </c>
      <c r="G93" s="28">
        <v>13.44</v>
      </c>
      <c r="H93" s="28">
        <f t="shared" si="66"/>
        <v>16.98</v>
      </c>
      <c r="I93" s="29">
        <f t="shared" si="67"/>
        <v>161.28</v>
      </c>
      <c r="J93" s="30">
        <f t="shared" si="68"/>
        <v>203.76</v>
      </c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s="70" customFormat="1" ht="12.75" customHeight="1">
      <c r="A94" s="24"/>
      <c r="B94" s="25"/>
      <c r="C94" s="26"/>
      <c r="D94" s="25"/>
      <c r="E94" s="25"/>
      <c r="F94" s="27"/>
      <c r="G94" s="28"/>
      <c r="H94" s="28"/>
      <c r="I94" s="29"/>
      <c r="J94" s="30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s="70" customFormat="1" ht="12.75" customHeight="1">
      <c r="A95" s="63">
        <v>13</v>
      </c>
      <c r="B95" s="142" t="s">
        <v>149</v>
      </c>
      <c r="C95" s="119"/>
      <c r="D95" s="119"/>
      <c r="E95" s="119"/>
      <c r="F95" s="119"/>
      <c r="G95" s="119"/>
      <c r="H95" s="120"/>
      <c r="I95" s="23">
        <f>ROUND(SUM(I96:I97),2)</f>
        <v>795.71</v>
      </c>
      <c r="J95" s="23">
        <f>ROUND(SUM(J96:J97),2)</f>
        <v>1005.94</v>
      </c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s="70" customFormat="1" ht="45.75" customHeight="1">
      <c r="A96" s="201" t="s">
        <v>191</v>
      </c>
      <c r="B96" s="25">
        <v>100982</v>
      </c>
      <c r="C96" s="26" t="s">
        <v>150</v>
      </c>
      <c r="D96" s="25" t="s">
        <v>33</v>
      </c>
      <c r="E96" s="25" t="s">
        <v>35</v>
      </c>
      <c r="F96" s="25">
        <v>38.5</v>
      </c>
      <c r="G96" s="28">
        <v>9.5299999999999994</v>
      </c>
      <c r="H96" s="28">
        <f t="shared" ref="H96:H97" si="69">ROUND(SUM(G96*(1+$J$8)),2)</f>
        <v>12.04</v>
      </c>
      <c r="I96" s="29">
        <f t="shared" ref="I96:I97" si="70">ROUND(SUM(F96*G96),2)</f>
        <v>366.91</v>
      </c>
      <c r="J96" s="30">
        <f t="shared" ref="J96:J97" si="71">ROUND(SUM(F96*H96),2)</f>
        <v>463.54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s="70" customFormat="1" ht="30" customHeight="1">
      <c r="A97" s="201" t="s">
        <v>192</v>
      </c>
      <c r="B97" s="25">
        <v>95875</v>
      </c>
      <c r="C97" s="26" t="s">
        <v>151</v>
      </c>
      <c r="D97" s="25" t="s">
        <v>33</v>
      </c>
      <c r="E97" s="25" t="s">
        <v>152</v>
      </c>
      <c r="F97" s="25">
        <v>160</v>
      </c>
      <c r="G97" s="28">
        <v>2.68</v>
      </c>
      <c r="H97" s="28">
        <f t="shared" si="69"/>
        <v>3.39</v>
      </c>
      <c r="I97" s="29">
        <f t="shared" si="70"/>
        <v>428.8</v>
      </c>
      <c r="J97" s="30">
        <f t="shared" si="71"/>
        <v>542.4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s="70" customFormat="1" ht="12.75" customHeight="1">
      <c r="A98" s="24"/>
      <c r="B98" s="25"/>
      <c r="C98" s="26"/>
      <c r="D98" s="25"/>
      <c r="E98" s="25"/>
      <c r="F98" s="27"/>
      <c r="G98" s="28"/>
      <c r="H98" s="28"/>
      <c r="I98" s="29"/>
      <c r="J98" s="30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s="67" customFormat="1" ht="19.149999999999999" customHeight="1">
      <c r="A99" s="143" t="s">
        <v>41</v>
      </c>
      <c r="B99" s="144"/>
      <c r="C99" s="144"/>
      <c r="D99" s="144"/>
      <c r="E99" s="144"/>
      <c r="F99" s="144"/>
      <c r="G99" s="144"/>
      <c r="H99" s="145"/>
      <c r="I99" s="77">
        <f>ROUND(SUM(I42+I28+I16+I71+I13+I61+I47+I54+I38+I66+I75+I86+I95),2)</f>
        <v>138256.04999999999</v>
      </c>
      <c r="J99" s="77">
        <f>ROUND(SUM(J42+J28+J16+J71+J13+J61+J47+J54+J38+J66+J75+J86+J95),2)</f>
        <v>174633.7</v>
      </c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s="67" customFormat="1" ht="12.75" customHeight="1">
      <c r="A100" s="146"/>
      <c r="B100" s="147"/>
      <c r="C100" s="147"/>
      <c r="D100" s="147"/>
      <c r="E100" s="147"/>
      <c r="F100" s="147"/>
      <c r="G100" s="147"/>
      <c r="H100" s="147"/>
      <c r="I100" s="147"/>
      <c r="J100" s="148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s="67" customFormat="1" ht="12.75" customHeight="1">
      <c r="A101" s="75"/>
      <c r="B101" s="76"/>
      <c r="C101" s="76"/>
      <c r="D101" s="78"/>
      <c r="E101" s="78"/>
      <c r="F101" s="78"/>
      <c r="G101" s="76"/>
      <c r="H101" s="76"/>
      <c r="I101" s="76"/>
      <c r="J101" s="79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s="67" customFormat="1" ht="12.75" customHeight="1">
      <c r="A102" s="32"/>
      <c r="B102" s="33"/>
      <c r="C102" s="35" t="s">
        <v>38</v>
      </c>
      <c r="D102" s="149" t="s">
        <v>197</v>
      </c>
      <c r="E102" s="150"/>
      <c r="F102" s="150"/>
      <c r="G102" s="33"/>
      <c r="H102" s="33"/>
      <c r="I102" s="33"/>
      <c r="J102" s="34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s="67" customFormat="1" ht="12.75" customHeight="1">
      <c r="A103" s="68"/>
      <c r="B103" s="66"/>
      <c r="C103" s="66"/>
      <c r="D103" s="61"/>
      <c r="E103" s="66"/>
      <c r="F103" s="66"/>
      <c r="G103" s="66"/>
      <c r="H103" s="66"/>
      <c r="I103" s="66"/>
      <c r="J103" s="69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36"/>
      <c r="B104" s="37"/>
      <c r="C104" s="37"/>
      <c r="D104" s="37"/>
      <c r="E104" s="37"/>
      <c r="F104" s="37"/>
      <c r="G104" s="37"/>
      <c r="H104" s="37"/>
      <c r="I104" s="37"/>
      <c r="J104" s="38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36"/>
      <c r="B105" s="37"/>
      <c r="C105" s="37"/>
      <c r="D105" s="37"/>
      <c r="E105" s="37"/>
      <c r="F105" s="37"/>
      <c r="G105" s="37"/>
      <c r="H105" s="37"/>
      <c r="I105" s="37"/>
      <c r="J105" s="38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32"/>
      <c r="B106" s="33"/>
      <c r="C106" s="33"/>
      <c r="D106" s="33"/>
      <c r="E106" s="33"/>
      <c r="F106" s="39"/>
      <c r="G106" s="33"/>
      <c r="H106" s="33"/>
      <c r="I106" s="40"/>
      <c r="J106" s="34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32"/>
      <c r="B107" s="33"/>
      <c r="C107" s="33"/>
      <c r="D107" s="33"/>
      <c r="E107" s="33"/>
      <c r="F107" s="39"/>
      <c r="G107" s="33"/>
      <c r="H107" s="33"/>
      <c r="I107" s="40"/>
      <c r="J107" s="34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32"/>
      <c r="B108" s="33"/>
      <c r="C108" s="33"/>
      <c r="D108" s="33"/>
      <c r="E108" s="33"/>
      <c r="F108" s="39"/>
      <c r="G108" s="33"/>
      <c r="H108" s="33"/>
      <c r="I108" s="40"/>
      <c r="J108" s="34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32"/>
      <c r="B109" s="33"/>
      <c r="C109" s="33"/>
      <c r="D109" s="33"/>
      <c r="E109" s="33"/>
      <c r="F109" s="39"/>
      <c r="G109" s="33"/>
      <c r="H109" s="33"/>
      <c r="I109" s="40"/>
      <c r="J109" s="34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32"/>
      <c r="B110" s="33"/>
      <c r="C110" s="41" t="str">
        <f>G3</f>
        <v>JOÃO GUILHERME DA SILVA PEREIRA</v>
      </c>
      <c r="D110" s="33"/>
      <c r="E110" s="139" t="str">
        <f>G5</f>
        <v>ANDERSON DE AZEVEDO VARGAS</v>
      </c>
      <c r="F110" s="128"/>
      <c r="G110" s="128"/>
      <c r="H110" s="128"/>
      <c r="I110" s="128"/>
      <c r="J110" s="34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32"/>
      <c r="B111" s="33"/>
      <c r="C111" s="37" t="s">
        <v>39</v>
      </c>
      <c r="D111" s="33"/>
      <c r="E111" s="140" t="s">
        <v>40</v>
      </c>
      <c r="F111" s="141"/>
      <c r="G111" s="141"/>
      <c r="H111" s="141"/>
      <c r="I111" s="141"/>
      <c r="J111" s="34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32"/>
      <c r="B112" s="33"/>
      <c r="C112" s="33"/>
      <c r="D112" s="33"/>
      <c r="E112" s="33"/>
      <c r="F112" s="39"/>
      <c r="G112" s="33"/>
      <c r="H112" s="33"/>
      <c r="I112" s="40"/>
      <c r="J112" s="3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32"/>
      <c r="B113" s="33"/>
      <c r="C113" s="33"/>
      <c r="D113" s="33"/>
      <c r="E113" s="33"/>
      <c r="F113" s="39"/>
      <c r="G113" s="33"/>
      <c r="H113" s="33"/>
      <c r="I113" s="40"/>
      <c r="J113" s="3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32"/>
      <c r="B114" s="33"/>
      <c r="C114" s="33"/>
      <c r="D114" s="33"/>
      <c r="E114" s="33"/>
      <c r="F114" s="39"/>
      <c r="G114" s="33"/>
      <c r="H114" s="33"/>
      <c r="I114" s="40"/>
      <c r="J114" s="34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>
      <c r="A115" s="42"/>
      <c r="B115" s="43"/>
      <c r="C115" s="43"/>
      <c r="D115" s="43"/>
      <c r="E115" s="43"/>
      <c r="F115" s="44"/>
      <c r="G115" s="43"/>
      <c r="H115" s="43"/>
      <c r="I115" s="45"/>
      <c r="J115" s="46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/>
    <row r="117" spans="1:26" ht="12.75" customHeight="1"/>
    <row r="118" spans="1:26" ht="12.75" customHeight="1"/>
    <row r="119" spans="1:26" ht="12.75" customHeight="1"/>
    <row r="120" spans="1:26" ht="12.75" customHeight="1"/>
    <row r="121" spans="1:26" ht="12.75" customHeight="1"/>
    <row r="122" spans="1:26" ht="12.75" customHeight="1"/>
    <row r="123" spans="1:26" ht="12.75" customHeight="1"/>
    <row r="124" spans="1:26" ht="12.75" customHeight="1"/>
    <row r="125" spans="1:26" ht="12.75" customHeight="1"/>
    <row r="126" spans="1:26" ht="12.75" customHeight="1"/>
    <row r="127" spans="1:26" ht="12.75" customHeight="1"/>
    <row r="128" spans="1:26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</sheetData>
  <mergeCells count="43">
    <mergeCell ref="A100:J100"/>
    <mergeCell ref="B54:H54"/>
    <mergeCell ref="D102:F102"/>
    <mergeCell ref="B38:H38"/>
    <mergeCell ref="B71:H71"/>
    <mergeCell ref="E110:I110"/>
    <mergeCell ref="E111:I111"/>
    <mergeCell ref="E10:E11"/>
    <mergeCell ref="B12:H12"/>
    <mergeCell ref="B13:H13"/>
    <mergeCell ref="B16:H16"/>
    <mergeCell ref="B28:H28"/>
    <mergeCell ref="B42:H42"/>
    <mergeCell ref="G10:H10"/>
    <mergeCell ref="B61:H61"/>
    <mergeCell ref="B66:H66"/>
    <mergeCell ref="B47:H47"/>
    <mergeCell ref="B75:H75"/>
    <mergeCell ref="B95:H95"/>
    <mergeCell ref="B86:H86"/>
    <mergeCell ref="A99:H99"/>
    <mergeCell ref="B6:D6"/>
    <mergeCell ref="E6:F6"/>
    <mergeCell ref="B7:D7"/>
    <mergeCell ref="E7:F7"/>
    <mergeCell ref="F10:F11"/>
    <mergeCell ref="A8:F8"/>
    <mergeCell ref="A9:J9"/>
    <mergeCell ref="A10:A11"/>
    <mergeCell ref="B10:B11"/>
    <mergeCell ref="C10:C11"/>
    <mergeCell ref="D10:D11"/>
    <mergeCell ref="I10:J10"/>
    <mergeCell ref="B4:D4"/>
    <mergeCell ref="E4:F4"/>
    <mergeCell ref="B5:D5"/>
    <mergeCell ref="E5:F5"/>
    <mergeCell ref="G5:J5"/>
    <mergeCell ref="A1:J1"/>
    <mergeCell ref="A2:J2"/>
    <mergeCell ref="A3:D3"/>
    <mergeCell ref="E3:F3"/>
    <mergeCell ref="G3:J3"/>
  </mergeCells>
  <phoneticPr fontId="9" type="noConversion"/>
  <pageMargins left="0.70866141732283472" right="0.70866141732283472" top="0.74803149606299213" bottom="0.74803149606299213" header="0" footer="0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010"/>
  <sheetViews>
    <sheetView tabSelected="1" workbookViewId="0">
      <selection activeCell="B41" sqref="B41"/>
    </sheetView>
  </sheetViews>
  <sheetFormatPr defaultColWidth="12.7109375" defaultRowHeight="15" customHeight="1"/>
  <cols>
    <col min="1" max="1" width="15.85546875" customWidth="1"/>
    <col min="2" max="2" width="70.85546875" customWidth="1"/>
    <col min="3" max="4" width="20.7109375" customWidth="1"/>
    <col min="5" max="8" width="15.7109375" customWidth="1"/>
    <col min="9" max="9" width="14.85546875" customWidth="1"/>
    <col min="10" max="26" width="8" customWidth="1"/>
  </cols>
  <sheetData>
    <row r="1" spans="1:26" ht="124.5" customHeight="1">
      <c r="A1" s="154"/>
      <c r="B1" s="155"/>
      <c r="C1" s="155"/>
      <c r="D1" s="155"/>
      <c r="E1" s="155"/>
      <c r="F1" s="155"/>
      <c r="G1" s="155"/>
      <c r="H1" s="156"/>
      <c r="I1" s="47"/>
      <c r="J1" s="4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8.25" customHeight="1">
      <c r="A2" s="157" t="s">
        <v>51</v>
      </c>
      <c r="B2" s="158"/>
      <c r="C2" s="158"/>
      <c r="D2" s="158"/>
      <c r="E2" s="158"/>
      <c r="F2" s="158"/>
      <c r="G2" s="158"/>
      <c r="H2" s="159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.75" customHeight="1">
      <c r="A3" s="160"/>
      <c r="B3" s="161"/>
      <c r="C3" s="161"/>
      <c r="D3" s="161"/>
      <c r="E3" s="161"/>
      <c r="F3" s="161"/>
      <c r="G3" s="161"/>
      <c r="H3" s="162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</row>
    <row r="4" spans="1:26" ht="19.5" customHeight="1">
      <c r="A4" s="163" t="str">
        <f>'Planilha Orcamentária'!A3:D3</f>
        <v>PREFEITURA MUNICIPAL DE TABAÍ - RS</v>
      </c>
      <c r="B4" s="119"/>
      <c r="C4" s="119"/>
      <c r="D4" s="164"/>
      <c r="E4" s="49" t="s">
        <v>2</v>
      </c>
      <c r="F4" s="124" t="str">
        <f>'Planilha Orcamentária'!G3</f>
        <v>JOÃO GUILHERME DA SILVA PEREIRA</v>
      </c>
      <c r="G4" s="119"/>
      <c r="H4" s="165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 customHeight="1">
      <c r="A5" s="97" t="s">
        <v>52</v>
      </c>
      <c r="B5" s="126" t="str">
        <f>'Planilha Orcamentária'!B4:D4</f>
        <v xml:space="preserve">REFORMA EDIFICAÇÃO DA E.M.E.F. CARLOS GOMES </v>
      </c>
      <c r="C5" s="119"/>
      <c r="D5" s="164"/>
      <c r="E5" s="49" t="s">
        <v>5</v>
      </c>
      <c r="F5" s="166">
        <f>'Planilha Orcamentária'!H4</f>
        <v>14120783</v>
      </c>
      <c r="G5" s="167"/>
      <c r="H5" s="168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9" customHeight="1">
      <c r="A6" s="97" t="s">
        <v>6</v>
      </c>
      <c r="B6" s="126" t="s">
        <v>53</v>
      </c>
      <c r="C6" s="119"/>
      <c r="D6" s="164"/>
      <c r="E6" s="50" t="s">
        <v>8</v>
      </c>
      <c r="F6" s="169" t="str">
        <f>'Planilha Orcamentária'!G5</f>
        <v>ANDERSON DE AZEVEDO VARGAS</v>
      </c>
      <c r="G6" s="119"/>
      <c r="H6" s="165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>
      <c r="A7" s="98" t="s">
        <v>54</v>
      </c>
      <c r="B7" s="130" t="str">
        <f>'Planilha Orcamentária'!B6:D6</f>
        <v>RUA 28 DE DEZEZEMBRO, nº. 1590  - BAIRRO CENTRO - TABAÍ/RS</v>
      </c>
      <c r="C7" s="119"/>
      <c r="D7" s="164"/>
      <c r="E7" s="49" t="s">
        <v>11</v>
      </c>
      <c r="F7" s="169">
        <f>'Planilha Orcamentária'!H6</f>
        <v>46097</v>
      </c>
      <c r="G7" s="119"/>
      <c r="H7" s="165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2.25" customHeight="1">
      <c r="A8" s="97" t="s">
        <v>55</v>
      </c>
      <c r="B8" s="131" t="str">
        <f>'Planilha Orcamentária'!B7:D7</f>
        <v>SINAPI RS – FEVEREIRO/2026 NÃO DESONERADO,  BASE PLEO RS FEVEREIRO/2026 NÃO DESONERADO</v>
      </c>
      <c r="C8" s="119"/>
      <c r="D8" s="164"/>
      <c r="E8" s="176" t="s">
        <v>13</v>
      </c>
      <c r="F8" s="164"/>
      <c r="G8" s="16" t="s">
        <v>16</v>
      </c>
      <c r="H8" s="99" t="s">
        <v>17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5.5" customHeight="1">
      <c r="A9" s="177" t="s">
        <v>18</v>
      </c>
      <c r="B9" s="119"/>
      <c r="C9" s="119"/>
      <c r="D9" s="164"/>
      <c r="E9" s="14" t="s">
        <v>19</v>
      </c>
      <c r="F9" s="15">
        <v>0.03</v>
      </c>
      <c r="G9" s="16" t="s">
        <v>20</v>
      </c>
      <c r="H9" s="100">
        <f>'Planilha Orcamentária'!J8</f>
        <v>0.2631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2.75" customHeight="1">
      <c r="A10" s="208" t="str">
        <f>'Planilha Orcamentária'!A4</f>
        <v xml:space="preserve">OBRA: </v>
      </c>
      <c r="B10" s="179" t="s">
        <v>56</v>
      </c>
      <c r="C10" s="170" t="s">
        <v>57</v>
      </c>
      <c r="D10" s="170" t="s">
        <v>58</v>
      </c>
      <c r="E10" s="172" t="s">
        <v>184</v>
      </c>
      <c r="F10" s="173"/>
      <c r="G10" s="173"/>
      <c r="H10" s="174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2.75" customHeight="1">
      <c r="A11" s="209"/>
      <c r="B11" s="171"/>
      <c r="C11" s="171"/>
      <c r="D11" s="171"/>
      <c r="E11" s="175"/>
      <c r="F11" s="161"/>
      <c r="G11" s="161"/>
      <c r="H11" s="162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4.25" customHeight="1">
      <c r="A12" s="210"/>
      <c r="B12" s="133"/>
      <c r="C12" s="133"/>
      <c r="D12" s="133"/>
      <c r="E12" s="51" t="s">
        <v>59</v>
      </c>
      <c r="F12" s="51" t="s">
        <v>60</v>
      </c>
      <c r="G12" s="52" t="s">
        <v>41</v>
      </c>
      <c r="H12" s="101" t="s">
        <v>41</v>
      </c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2.75" customHeight="1">
      <c r="A13" s="151">
        <f>'Planilha Orcamentária'!A13</f>
        <v>1</v>
      </c>
      <c r="B13" s="183" t="str">
        <f>'Planilha Orcamentária'!B13:H13</f>
        <v>SERVIÇOS PRELIMINARES</v>
      </c>
      <c r="C13" s="53" t="s">
        <v>61</v>
      </c>
      <c r="D13" s="54">
        <f>D14/$D$40</f>
        <v>1.4955131798730713E-2</v>
      </c>
      <c r="E13" s="54">
        <v>1</v>
      </c>
      <c r="F13" s="54">
        <v>0</v>
      </c>
      <c r="G13" s="54">
        <v>0</v>
      </c>
      <c r="H13" s="102">
        <f>E13+F13+G13</f>
        <v>1</v>
      </c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</row>
    <row r="14" spans="1:26" ht="12.75" customHeight="1">
      <c r="A14" s="152"/>
      <c r="B14" s="133"/>
      <c r="C14" s="56" t="s">
        <v>62</v>
      </c>
      <c r="D14" s="57">
        <f>'Planilha Orcamentária'!J14</f>
        <v>2611.67</v>
      </c>
      <c r="E14" s="57">
        <f>ROUND(E13*$D$14,2)</f>
        <v>2611.67</v>
      </c>
      <c r="F14" s="57">
        <f t="shared" ref="F14:G14" si="0">ROUND(F13*$D$14,2)</f>
        <v>0</v>
      </c>
      <c r="G14" s="57">
        <f t="shared" si="0"/>
        <v>0</v>
      </c>
      <c r="H14" s="103">
        <f>E14+F14+G14</f>
        <v>2611.67</v>
      </c>
      <c r="I14" s="58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</row>
    <row r="15" spans="1:26" ht="12.75" customHeight="1">
      <c r="A15" s="151">
        <f>'Planilha Orcamentária'!A16</f>
        <v>2</v>
      </c>
      <c r="B15" s="183" t="str">
        <f>'Planilha Orcamentária'!B16:H16</f>
        <v>RECUPERAÇÃO DA FUNDAÇÃO</v>
      </c>
      <c r="C15" s="53" t="s">
        <v>61</v>
      </c>
      <c r="D15" s="54">
        <f>D16/$D$40</f>
        <v>2.5572612846203224E-2</v>
      </c>
      <c r="E15" s="54">
        <v>1</v>
      </c>
      <c r="F15" s="54">
        <v>0</v>
      </c>
      <c r="G15" s="54">
        <v>0</v>
      </c>
      <c r="H15" s="102">
        <f>E15+F15+G15</f>
        <v>1</v>
      </c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</row>
    <row r="16" spans="1:26" ht="12.75" customHeight="1">
      <c r="A16" s="152"/>
      <c r="B16" s="133"/>
      <c r="C16" s="56" t="s">
        <v>62</v>
      </c>
      <c r="D16" s="57">
        <f>'Planilha Orcamentária'!J16</f>
        <v>4465.84</v>
      </c>
      <c r="E16" s="57">
        <f>E15*$D$16</f>
        <v>4465.84</v>
      </c>
      <c r="F16" s="57">
        <f t="shared" ref="F16:G16" si="1">F15*$D$16</f>
        <v>0</v>
      </c>
      <c r="G16" s="57">
        <f t="shared" si="1"/>
        <v>0</v>
      </c>
      <c r="H16" s="103">
        <f>E16+F16+G16</f>
        <v>4465.84</v>
      </c>
      <c r="I16" s="58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</row>
    <row r="17" spans="1:26" ht="12.75" customHeight="1">
      <c r="A17" s="151">
        <f>'Planilha Orcamentária'!A28</f>
        <v>3</v>
      </c>
      <c r="B17" s="183" t="str">
        <f>'Planilha Orcamentária'!B28:H28</f>
        <v>REFORMA DOS SANITÁRIOS</v>
      </c>
      <c r="C17" s="53" t="s">
        <v>61</v>
      </c>
      <c r="D17" s="54">
        <f>D18/$D$40</f>
        <v>0.15421782851763433</v>
      </c>
      <c r="E17" s="54">
        <v>0.5</v>
      </c>
      <c r="F17" s="54">
        <v>0.5</v>
      </c>
      <c r="G17" s="54">
        <v>0</v>
      </c>
      <c r="H17" s="102">
        <f>E17+F17+G17</f>
        <v>1</v>
      </c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</row>
    <row r="18" spans="1:26" ht="12.75" customHeight="1">
      <c r="A18" s="152"/>
      <c r="B18" s="133"/>
      <c r="C18" s="56" t="s">
        <v>62</v>
      </c>
      <c r="D18" s="57">
        <f>'Planilha Orcamentária'!J28</f>
        <v>26931.63</v>
      </c>
      <c r="E18" s="57">
        <f>E17*$D$18</f>
        <v>13465.815000000001</v>
      </c>
      <c r="F18" s="57">
        <f>F17*$D$18</f>
        <v>13465.815000000001</v>
      </c>
      <c r="G18" s="57">
        <f t="shared" ref="F18:G18" si="2">G17*$D$18</f>
        <v>0</v>
      </c>
      <c r="H18" s="103">
        <f>E18+F18+G18</f>
        <v>26931.63</v>
      </c>
      <c r="I18" s="58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</row>
    <row r="19" spans="1:26" s="81" customFormat="1" ht="12.75" customHeight="1">
      <c r="A19" s="151">
        <f>'Planilha Orcamentária'!A38</f>
        <v>4</v>
      </c>
      <c r="B19" s="183" t="str">
        <f>'Planilha Orcamentária'!B38:H38</f>
        <v>SUBSTITUIÇÃO DE PORTAS EXTERNAS</v>
      </c>
      <c r="C19" s="53" t="s">
        <v>61</v>
      </c>
      <c r="D19" s="54">
        <f>D20/$D$40</f>
        <v>0.18898408497328978</v>
      </c>
      <c r="E19" s="54">
        <v>0.4</v>
      </c>
      <c r="F19" s="54">
        <v>0.4</v>
      </c>
      <c r="G19" s="54">
        <v>0.2</v>
      </c>
      <c r="H19" s="102">
        <f>E19+F19+G19</f>
        <v>1</v>
      </c>
      <c r="I19" s="82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</row>
    <row r="20" spans="1:26" s="81" customFormat="1" ht="12.75" customHeight="1">
      <c r="A20" s="152"/>
      <c r="B20" s="133"/>
      <c r="C20" s="56" t="s">
        <v>62</v>
      </c>
      <c r="D20" s="57">
        <f>'Planilha Orcamentária'!J38</f>
        <v>33002.99</v>
      </c>
      <c r="E20" s="57">
        <f>E19*$D$20</f>
        <v>13201.196</v>
      </c>
      <c r="F20" s="57">
        <f>F19*$D$20</f>
        <v>13201.196</v>
      </c>
      <c r="G20" s="57">
        <f>G19*$D$20</f>
        <v>6600.598</v>
      </c>
      <c r="H20" s="103">
        <f>E20+F20+G20</f>
        <v>33002.99</v>
      </c>
      <c r="I20" s="82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</row>
    <row r="21" spans="1:26" ht="12.75" customHeight="1">
      <c r="A21" s="151">
        <f>'Planilha Orcamentária'!A42</f>
        <v>5</v>
      </c>
      <c r="B21" s="183" t="str">
        <f>'Planilha Orcamentária'!B42:H42</f>
        <v>RECUPERAÇÃO DOS BEIRAIS</v>
      </c>
      <c r="C21" s="53" t="s">
        <v>61</v>
      </c>
      <c r="D21" s="54">
        <f>D22/$D$40</f>
        <v>8.2188603917800515E-2</v>
      </c>
      <c r="E21" s="54">
        <v>0.4</v>
      </c>
      <c r="F21" s="54">
        <v>0.3</v>
      </c>
      <c r="G21" s="54">
        <v>0.3</v>
      </c>
      <c r="H21" s="102">
        <f>E21+F21+G21</f>
        <v>1</v>
      </c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</row>
    <row r="22" spans="1:26" ht="12.75" customHeight="1">
      <c r="A22" s="152"/>
      <c r="B22" s="133"/>
      <c r="C22" s="56" t="s">
        <v>62</v>
      </c>
      <c r="D22" s="57">
        <f>'Planilha Orcamentária'!J42</f>
        <v>14352.9</v>
      </c>
      <c r="E22" s="57">
        <f>E21*$D$22</f>
        <v>5741.16</v>
      </c>
      <c r="F22" s="57">
        <f t="shared" ref="F22:G22" si="3">F21*$D$22</f>
        <v>4305.87</v>
      </c>
      <c r="G22" s="57">
        <f t="shared" si="3"/>
        <v>4305.87</v>
      </c>
      <c r="H22" s="103">
        <f>E22+F22+G22</f>
        <v>14352.899999999998</v>
      </c>
      <c r="I22" s="58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</row>
    <row r="23" spans="1:26" ht="12.75" customHeight="1">
      <c r="A23" s="151">
        <f>'Planilha Orcamentária'!A47</f>
        <v>6</v>
      </c>
      <c r="B23" s="183" t="str">
        <f>'Planilha Orcamentária'!B47:H47</f>
        <v>REVESTIMENTO CERÂMICO</v>
      </c>
      <c r="C23" s="53" t="s">
        <v>61</v>
      </c>
      <c r="D23" s="54">
        <f>D24/$D$40</f>
        <v>0.1969406821249278</v>
      </c>
      <c r="E23" s="54">
        <v>0.4</v>
      </c>
      <c r="F23" s="54">
        <v>0.4</v>
      </c>
      <c r="G23" s="54">
        <v>0.2</v>
      </c>
      <c r="H23" s="205">
        <f>E23+F23+G23</f>
        <v>1</v>
      </c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</row>
    <row r="24" spans="1:26" ht="12.75" customHeight="1">
      <c r="A24" s="152"/>
      <c r="B24" s="133"/>
      <c r="C24" s="56" t="s">
        <v>62</v>
      </c>
      <c r="D24" s="57">
        <f>'Planilha Orcamentária'!J47</f>
        <v>34392.480000000003</v>
      </c>
      <c r="E24" s="57">
        <f>E23*$D$24</f>
        <v>13756.992000000002</v>
      </c>
      <c r="F24" s="57">
        <f t="shared" ref="F24:G24" si="4">F23*$D$24</f>
        <v>13756.992000000002</v>
      </c>
      <c r="G24" s="57">
        <f t="shared" si="4"/>
        <v>6878.496000000001</v>
      </c>
      <c r="H24" s="103">
        <f>E24+F24+G24</f>
        <v>34392.480000000003</v>
      </c>
      <c r="I24" s="58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</row>
    <row r="25" spans="1:26" ht="12.75" customHeight="1">
      <c r="A25" s="151">
        <f>'Planilha Orcamentária'!A54</f>
        <v>7</v>
      </c>
      <c r="B25" s="183" t="str">
        <f>'Planilha Orcamentária'!B54:H54</f>
        <v>PINTURA EXTERNA</v>
      </c>
      <c r="C25" s="53" t="s">
        <v>61</v>
      </c>
      <c r="D25" s="54">
        <f>D26/$D$40</f>
        <v>0.10946970716419567</v>
      </c>
      <c r="E25" s="54">
        <v>0.3</v>
      </c>
      <c r="F25" s="54">
        <v>0.5</v>
      </c>
      <c r="G25" s="54">
        <v>0.2</v>
      </c>
      <c r="H25" s="102">
        <f>E25+F25+G25</f>
        <v>1</v>
      </c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</row>
    <row r="26" spans="1:26" ht="12.75" customHeight="1">
      <c r="A26" s="152"/>
      <c r="B26" s="133"/>
      <c r="C26" s="56" t="s">
        <v>62</v>
      </c>
      <c r="D26" s="57">
        <f>'Planilha Orcamentária'!J54</f>
        <v>19117.099999999999</v>
      </c>
      <c r="E26" s="57">
        <f>E25*$D$26</f>
        <v>5735.1299999999992</v>
      </c>
      <c r="F26" s="57">
        <f t="shared" ref="F26:G26" si="5">F25*$D$26</f>
        <v>9558.5499999999993</v>
      </c>
      <c r="G26" s="57">
        <f t="shared" si="5"/>
        <v>3823.42</v>
      </c>
      <c r="H26" s="103">
        <f>E26+F26+G26</f>
        <v>19117.099999999999</v>
      </c>
      <c r="I26" s="58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</row>
    <row r="27" spans="1:26" ht="12.75" customHeight="1">
      <c r="A27" s="151">
        <f>'Planilha Orcamentária'!A61</f>
        <v>8</v>
      </c>
      <c r="B27" s="153" t="str">
        <f>'Planilha Orcamentária'!B61:H61</f>
        <v>PINTURA INTERNA</v>
      </c>
      <c r="C27" s="53" t="s">
        <v>61</v>
      </c>
      <c r="D27" s="54">
        <f>D28/$D$40</f>
        <v>0.12530800183469742</v>
      </c>
      <c r="E27" s="54">
        <v>0.3</v>
      </c>
      <c r="F27" s="54">
        <v>0.4</v>
      </c>
      <c r="G27" s="54">
        <v>0.3</v>
      </c>
      <c r="H27" s="102">
        <f>E27+F27+G27</f>
        <v>1</v>
      </c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</row>
    <row r="28" spans="1:26" ht="12.75" customHeight="1">
      <c r="A28" s="152"/>
      <c r="B28" s="133"/>
      <c r="C28" s="56" t="s">
        <v>62</v>
      </c>
      <c r="D28" s="57">
        <f>'Planilha Orcamentária'!J61</f>
        <v>21883</v>
      </c>
      <c r="E28" s="57">
        <f>E27*$D$28</f>
        <v>6564.9</v>
      </c>
      <c r="F28" s="57">
        <f t="shared" ref="F28:G28" si="6">F27*$D$28</f>
        <v>8753.2000000000007</v>
      </c>
      <c r="G28" s="57">
        <f t="shared" si="6"/>
        <v>6564.9</v>
      </c>
      <c r="H28" s="103">
        <f>E28+F28+G28</f>
        <v>21883</v>
      </c>
      <c r="I28" s="58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</row>
    <row r="29" spans="1:26" ht="12.75" customHeight="1">
      <c r="A29" s="151">
        <f>'Planilha Orcamentária'!A66</f>
        <v>9</v>
      </c>
      <c r="B29" s="153" t="str">
        <f>'Planilha Orcamentária'!B66:H66</f>
        <v>PINTURA ESQUADRIAS</v>
      </c>
      <c r="C29" s="53" t="s">
        <v>61</v>
      </c>
      <c r="D29" s="54">
        <f>D30/$D$40</f>
        <v>1.3310145750791513E-2</v>
      </c>
      <c r="E29" s="54">
        <v>0.2</v>
      </c>
      <c r="F29" s="54">
        <v>0.4</v>
      </c>
      <c r="G29" s="54">
        <v>0.4</v>
      </c>
      <c r="H29" s="102">
        <f>E29+F29+G29</f>
        <v>1</v>
      </c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</row>
    <row r="30" spans="1:26" ht="12.75" customHeight="1">
      <c r="A30" s="178"/>
      <c r="B30" s="133"/>
      <c r="C30" s="56" t="s">
        <v>62</v>
      </c>
      <c r="D30" s="57">
        <f>'Planilha Orcamentária'!J66</f>
        <v>2324.4</v>
      </c>
      <c r="E30" s="57">
        <f>E29*$D$30</f>
        <v>464.88000000000005</v>
      </c>
      <c r="F30" s="57">
        <f t="shared" ref="F30:G30" si="7">F29*$D$30</f>
        <v>929.7600000000001</v>
      </c>
      <c r="G30" s="57">
        <f t="shared" si="7"/>
        <v>929.7600000000001</v>
      </c>
      <c r="H30" s="103">
        <f>E30+F30+G30</f>
        <v>2324.4</v>
      </c>
      <c r="I30" s="58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</row>
    <row r="31" spans="1:26" s="81" customFormat="1" ht="12.75" customHeight="1">
      <c r="A31" s="206">
        <f>'Planilha Orcamentária'!A71</f>
        <v>10</v>
      </c>
      <c r="B31" s="202" t="str">
        <f>'Planilha Orcamentária'!B71</f>
        <v>PINTURA PISO DO PÁTIO</v>
      </c>
      <c r="C31" s="53" t="s">
        <v>61</v>
      </c>
      <c r="D31" s="54">
        <f>D32/$D$40</f>
        <v>4.4621971589675985E-2</v>
      </c>
      <c r="E31" s="54">
        <v>0.2</v>
      </c>
      <c r="F31" s="54">
        <v>0.3</v>
      </c>
      <c r="G31" s="54">
        <v>0.5</v>
      </c>
      <c r="H31" s="102">
        <f>E31+F31+G31</f>
        <v>1</v>
      </c>
      <c r="I31" s="82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</row>
    <row r="32" spans="1:26" s="81" customFormat="1" ht="12.75" customHeight="1">
      <c r="A32" s="207"/>
      <c r="B32" s="203"/>
      <c r="C32" s="56" t="s">
        <v>62</v>
      </c>
      <c r="D32" s="57">
        <f>'Planilha Orcamentária'!J71</f>
        <v>7792.5</v>
      </c>
      <c r="E32" s="57">
        <f>E31*$D$32</f>
        <v>1558.5</v>
      </c>
      <c r="F32" s="57">
        <f t="shared" ref="F32:G32" si="8">F31*$D$32</f>
        <v>2337.75</v>
      </c>
      <c r="G32" s="57">
        <f t="shared" si="8"/>
        <v>3896.25</v>
      </c>
      <c r="H32" s="103">
        <f>E32+F32+G32</f>
        <v>7792.5</v>
      </c>
      <c r="I32" s="82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</row>
    <row r="33" spans="1:26" s="70" customFormat="1" ht="12.75" customHeight="1">
      <c r="A33" s="204">
        <f>'Planilha Orcamentária'!A75</f>
        <v>11</v>
      </c>
      <c r="B33" s="153" t="str">
        <f>'Planilha Orcamentária'!B75:H75</f>
        <v>ELÉTRICA SALA DE INFORMÁTICA</v>
      </c>
      <c r="C33" s="53" t="s">
        <v>61</v>
      </c>
      <c r="D33" s="54">
        <f t="shared" ref="D33" si="9">D34/$D$40</f>
        <v>2.23960781910937E-2</v>
      </c>
      <c r="E33" s="54">
        <v>0.5</v>
      </c>
      <c r="F33" s="54">
        <v>0.5</v>
      </c>
      <c r="G33" s="54">
        <v>0</v>
      </c>
      <c r="H33" s="102">
        <f>E33+F33+G33</f>
        <v>1</v>
      </c>
      <c r="I33" s="82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</row>
    <row r="34" spans="1:26" s="70" customFormat="1" ht="12.75" customHeight="1">
      <c r="A34" s="152"/>
      <c r="B34" s="133"/>
      <c r="C34" s="56" t="s">
        <v>62</v>
      </c>
      <c r="D34" s="57">
        <f>'Planilha Orcamentária'!J75</f>
        <v>3911.11</v>
      </c>
      <c r="E34" s="57">
        <f>E33*$D$34</f>
        <v>1955.5550000000001</v>
      </c>
      <c r="F34" s="57">
        <f t="shared" ref="F34:G34" si="10">F33*$D$34</f>
        <v>1955.5550000000001</v>
      </c>
      <c r="G34" s="57">
        <f t="shared" si="10"/>
        <v>0</v>
      </c>
      <c r="H34" s="103">
        <f>E34+F34+G34</f>
        <v>3911.11</v>
      </c>
      <c r="I34" s="82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</row>
    <row r="35" spans="1:26" s="70" customFormat="1" ht="12.75" customHeight="1">
      <c r="A35" s="151">
        <f>'Planilha Orcamentária'!A86</f>
        <v>12</v>
      </c>
      <c r="B35" s="153" t="str">
        <f>'Planilha Orcamentária'!B86:H86</f>
        <v>BASE PARA RESERVATÓRIO</v>
      </c>
      <c r="C35" s="53" t="s">
        <v>61</v>
      </c>
      <c r="D35" s="54">
        <f t="shared" ref="D35" si="11">D36/$D$40</f>
        <v>1.6274865618720782E-2</v>
      </c>
      <c r="E35" s="54">
        <v>0</v>
      </c>
      <c r="F35" s="54">
        <v>0.5</v>
      </c>
      <c r="G35" s="54">
        <v>0.5</v>
      </c>
      <c r="H35" s="102">
        <f>E35+F35+G35</f>
        <v>1</v>
      </c>
      <c r="I35" s="82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</row>
    <row r="36" spans="1:26" s="70" customFormat="1" ht="12.75" customHeight="1">
      <c r="A36" s="152"/>
      <c r="B36" s="133"/>
      <c r="C36" s="56" t="s">
        <v>62</v>
      </c>
      <c r="D36" s="57">
        <f>'Planilha Orcamentária'!J86</f>
        <v>2842.14</v>
      </c>
      <c r="E36" s="57">
        <f>E35*$D$36</f>
        <v>0</v>
      </c>
      <c r="F36" s="57">
        <f t="shared" ref="F36:G36" si="12">F35*$D$36</f>
        <v>1421.07</v>
      </c>
      <c r="G36" s="57">
        <f t="shared" si="12"/>
        <v>1421.07</v>
      </c>
      <c r="H36" s="103">
        <f>E36+F36+G36</f>
        <v>2842.14</v>
      </c>
      <c r="I36" s="82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</row>
    <row r="37" spans="1:26" s="70" customFormat="1" ht="12.75" customHeight="1">
      <c r="A37" s="151">
        <f>'Planilha Orcamentária'!A95</f>
        <v>13</v>
      </c>
      <c r="B37" s="153" t="str">
        <f>'Planilha Orcamentária'!B95:H95</f>
        <v>REMOÇÃO DO ENTULHO</v>
      </c>
      <c r="C37" s="53" t="s">
        <v>61</v>
      </c>
      <c r="D37" s="54">
        <f>D38/$D$40</f>
        <v>5.7602856722385196E-3</v>
      </c>
      <c r="E37" s="54">
        <v>0.2</v>
      </c>
      <c r="F37" s="54">
        <v>0.3</v>
      </c>
      <c r="G37" s="54">
        <v>0.5</v>
      </c>
      <c r="H37" s="102">
        <f>E37+F37+G37</f>
        <v>1</v>
      </c>
      <c r="I37" s="82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</row>
    <row r="38" spans="1:26" s="70" customFormat="1" ht="12.75" customHeight="1">
      <c r="A38" s="152"/>
      <c r="B38" s="133"/>
      <c r="C38" s="56" t="s">
        <v>62</v>
      </c>
      <c r="D38" s="57">
        <f>'Planilha Orcamentária'!J95</f>
        <v>1005.94</v>
      </c>
      <c r="E38" s="57">
        <f>E37*$D$38</f>
        <v>201.18800000000002</v>
      </c>
      <c r="F38" s="57">
        <f t="shared" ref="F38:G38" si="13">F37*$D$38</f>
        <v>301.78199999999998</v>
      </c>
      <c r="G38" s="57">
        <f t="shared" si="13"/>
        <v>502.97</v>
      </c>
      <c r="H38" s="103">
        <f>E38+F38+G38</f>
        <v>1005.94</v>
      </c>
      <c r="I38" s="82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</row>
    <row r="39" spans="1:26" s="87" customFormat="1" ht="12.75" customHeight="1">
      <c r="A39" s="184" t="s">
        <v>41</v>
      </c>
      <c r="B39" s="185"/>
      <c r="C39" s="84" t="s">
        <v>61</v>
      </c>
      <c r="D39" s="54">
        <f>ROUND(SUM(D27+D25+D23++D19+D21+D17+D15+D13+D29+D33+D35+D37+D31),2)</f>
        <v>1</v>
      </c>
      <c r="E39" s="54">
        <f>E40/$D$40</f>
        <v>0.39925186261300077</v>
      </c>
      <c r="F39" s="54">
        <f t="shared" ref="F39:G39" si="14">F40/$D$40</f>
        <v>0.40076766397321933</v>
      </c>
      <c r="G39" s="54">
        <f>G40/$D$40</f>
        <v>0.19998047341377981</v>
      </c>
      <c r="H39" s="102">
        <f>E39+F39+G39</f>
        <v>0.99999999999999989</v>
      </c>
      <c r="I39" s="85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</row>
    <row r="40" spans="1:26" s="87" customFormat="1" ht="12.75" customHeight="1">
      <c r="A40" s="186"/>
      <c r="B40" s="187"/>
      <c r="C40" s="88" t="s">
        <v>62</v>
      </c>
      <c r="D40" s="89">
        <f>ROUND(SUM(D14+D16+D18+D20+D22+D24+D26+D28+D30+D34+D36+D38+D32),2)</f>
        <v>174633.7</v>
      </c>
      <c r="E40" s="89">
        <f>ROUND(SUM(E32+E14+E16+E18+E20+E22+E24+E26+E28+E30+E34+E36+E38),2)</f>
        <v>69722.83</v>
      </c>
      <c r="F40" s="89">
        <f>ROUND(SUM(F14+F16+F18+F32+F20+F22+F24+F26+F28+F30+F34+F36+F38),2)</f>
        <v>69987.539999999994</v>
      </c>
      <c r="G40" s="89">
        <f>ROUND(SUM(G14+G16+G18+G32+G20+G22+G24+G26+G28+G30+G34+G36+G38),2)</f>
        <v>34923.33</v>
      </c>
      <c r="H40" s="104">
        <f>SUM(E40:G40)</f>
        <v>174633.7</v>
      </c>
      <c r="I40" s="85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</row>
    <row r="41" spans="1:26" ht="12.75" customHeight="1">
      <c r="A41" s="105"/>
      <c r="B41" s="90"/>
      <c r="C41" s="90"/>
      <c r="D41" s="90"/>
      <c r="E41" s="90"/>
      <c r="F41" s="90"/>
      <c r="G41" s="95"/>
      <c r="H41" s="10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2.75" customHeight="1">
      <c r="A42" s="105"/>
      <c r="B42" s="90"/>
      <c r="C42" s="90"/>
      <c r="D42" s="90"/>
      <c r="E42" s="90"/>
      <c r="F42" s="90"/>
      <c r="G42" s="95"/>
      <c r="H42" s="10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2.75" customHeight="1">
      <c r="A43" s="105"/>
      <c r="B43" s="90"/>
      <c r="C43" s="107" t="str">
        <f>'Planilha Orcamentária'!C102</f>
        <v>Tabaí,</v>
      </c>
      <c r="D43" s="90" t="str">
        <f>'Planilha Orcamentária'!D102:F102</f>
        <v>16 março de 2026</v>
      </c>
      <c r="E43" s="90"/>
      <c r="F43" s="90"/>
      <c r="G43" s="95"/>
      <c r="H43" s="10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2.75" customHeight="1">
      <c r="A44" s="105"/>
      <c r="B44" s="90"/>
      <c r="C44" s="90"/>
      <c r="D44" s="90"/>
      <c r="E44" s="90"/>
      <c r="F44" s="90"/>
      <c r="G44" s="95"/>
      <c r="H44" s="10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2.75" customHeight="1">
      <c r="A45" s="105"/>
      <c r="B45" s="91"/>
      <c r="C45" s="90"/>
      <c r="D45" s="92"/>
      <c r="E45" s="93"/>
      <c r="F45" s="93"/>
      <c r="G45" s="93"/>
      <c r="H45" s="10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2.75" customHeight="1">
      <c r="A46" s="108"/>
      <c r="B46" s="94"/>
      <c r="C46" s="92"/>
      <c r="D46" s="95"/>
      <c r="E46" s="95"/>
      <c r="F46" s="95"/>
      <c r="G46" s="95"/>
      <c r="H46" s="10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</row>
    <row r="47" spans="1:26" ht="12.75" customHeight="1">
      <c r="A47" s="110"/>
      <c r="B47" s="96"/>
      <c r="C47" s="92"/>
      <c r="D47" s="92"/>
      <c r="E47" s="93"/>
      <c r="F47" s="93"/>
      <c r="G47" s="93"/>
      <c r="H47" s="106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</row>
    <row r="48" spans="1:26" ht="12.75" customHeight="1">
      <c r="A48" s="110"/>
      <c r="B48" s="96"/>
      <c r="C48" s="92"/>
      <c r="D48" s="92"/>
      <c r="E48" s="93"/>
      <c r="F48" s="93"/>
      <c r="G48" s="93"/>
      <c r="H48" s="106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</row>
    <row r="49" spans="1:26" ht="12.75" customHeight="1">
      <c r="A49" s="110"/>
      <c r="B49" s="96"/>
      <c r="C49" s="92"/>
      <c r="D49" s="92"/>
      <c r="E49" s="93"/>
      <c r="F49" s="93"/>
      <c r="G49" s="93"/>
      <c r="H49" s="10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2.75" customHeight="1">
      <c r="A50" s="108"/>
      <c r="B50" s="96"/>
      <c r="C50" s="90"/>
      <c r="D50" s="90"/>
      <c r="E50" s="111"/>
      <c r="F50" s="111"/>
      <c r="G50" s="111"/>
      <c r="H50" s="106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2.75" customHeight="1">
      <c r="A51" s="110"/>
      <c r="B51" s="112" t="str">
        <f>'Planilha Orcamentária'!C110</f>
        <v>JOÃO GUILHERME DA SILVA PEREIRA</v>
      </c>
      <c r="C51" s="92"/>
      <c r="D51" s="180" t="str">
        <f>'Planilha Orcamentária'!G5</f>
        <v>ANDERSON DE AZEVEDO VARGAS</v>
      </c>
      <c r="E51" s="173"/>
      <c r="F51" s="173"/>
      <c r="G51" s="173"/>
      <c r="H51" s="106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</row>
    <row r="52" spans="1:26" ht="12.75" customHeight="1">
      <c r="A52" s="110"/>
      <c r="B52" s="113" t="str">
        <f>'Planilha Orcamentária'!C111</f>
        <v>ENGENHEIRO CIVIL - CREA RS 237837</v>
      </c>
      <c r="C52" s="92"/>
      <c r="D52" s="181" t="s">
        <v>63</v>
      </c>
      <c r="E52" s="182"/>
      <c r="F52" s="182"/>
      <c r="G52" s="182"/>
      <c r="H52" s="106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</row>
    <row r="53" spans="1:26" ht="12.75" customHeight="1">
      <c r="A53" s="110"/>
      <c r="B53" s="113"/>
      <c r="C53" s="92"/>
      <c r="D53" s="92"/>
      <c r="E53" s="93"/>
      <c r="F53" s="93"/>
      <c r="G53" s="93"/>
      <c r="H53" s="10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2.75" customHeight="1">
      <c r="A54" s="110"/>
      <c r="B54" s="113"/>
      <c r="C54" s="92"/>
      <c r="D54" s="92"/>
      <c r="E54" s="93"/>
      <c r="F54" s="93"/>
      <c r="G54" s="93"/>
      <c r="H54" s="10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3.5" customHeight="1" thickBot="1">
      <c r="A55" s="114"/>
      <c r="B55" s="115"/>
      <c r="C55" s="116"/>
      <c r="D55" s="116"/>
      <c r="E55" s="115"/>
      <c r="F55" s="115"/>
      <c r="G55" s="115"/>
      <c r="H55" s="117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2.75" customHeight="1"/>
    <row r="57" spans="1:26" ht="12.75" customHeight="1"/>
    <row r="58" spans="1:26" ht="12.75" customHeight="1"/>
    <row r="59" spans="1:26" ht="12.75" customHeight="1"/>
    <row r="60" spans="1:26" ht="12.75" customHeight="1"/>
    <row r="61" spans="1:26" ht="12.75" customHeight="1"/>
    <row r="62" spans="1:26" ht="12.75" customHeight="1"/>
    <row r="63" spans="1:26" ht="12.75" customHeight="1"/>
    <row r="64" spans="1:26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</sheetData>
  <mergeCells count="47">
    <mergeCell ref="B19:B20"/>
    <mergeCell ref="B31:B32"/>
    <mergeCell ref="A31:A32"/>
    <mergeCell ref="D51:G51"/>
    <mergeCell ref="D52:G52"/>
    <mergeCell ref="A13:A14"/>
    <mergeCell ref="B13:B14"/>
    <mergeCell ref="A15:A16"/>
    <mergeCell ref="B15:B16"/>
    <mergeCell ref="A17:A18"/>
    <mergeCell ref="B17:B18"/>
    <mergeCell ref="B21:B22"/>
    <mergeCell ref="B23:B24"/>
    <mergeCell ref="B25:B26"/>
    <mergeCell ref="B27:B28"/>
    <mergeCell ref="B29:B30"/>
    <mergeCell ref="A39:B40"/>
    <mergeCell ref="A21:A22"/>
    <mergeCell ref="A23:A24"/>
    <mergeCell ref="A25:A26"/>
    <mergeCell ref="A27:A28"/>
    <mergeCell ref="A29:A30"/>
    <mergeCell ref="F6:H6"/>
    <mergeCell ref="F7:H7"/>
    <mergeCell ref="C10:C12"/>
    <mergeCell ref="D10:D12"/>
    <mergeCell ref="E10:H11"/>
    <mergeCell ref="B6:D6"/>
    <mergeCell ref="B7:D7"/>
    <mergeCell ref="B8:D8"/>
    <mergeCell ref="E8:F8"/>
    <mergeCell ref="A9:D9"/>
    <mergeCell ref="A10:A12"/>
    <mergeCell ref="B10:B12"/>
    <mergeCell ref="A19:A20"/>
    <mergeCell ref="A1:H1"/>
    <mergeCell ref="A2:H3"/>
    <mergeCell ref="A4:D4"/>
    <mergeCell ref="F4:H4"/>
    <mergeCell ref="B5:D5"/>
    <mergeCell ref="F5:H5"/>
    <mergeCell ref="A37:A38"/>
    <mergeCell ref="B37:B38"/>
    <mergeCell ref="A33:A34"/>
    <mergeCell ref="B33:B34"/>
    <mergeCell ref="A35:A36"/>
    <mergeCell ref="B35:B36"/>
  </mergeCells>
  <pageMargins left="0.70866141732283472" right="0.70866141732283472" top="0.74803149606299213" bottom="0.74803149606299213" header="0" footer="0"/>
  <pageSetup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8"/>
  <sheetViews>
    <sheetView workbookViewId="0">
      <selection activeCell="E7" sqref="E7"/>
    </sheetView>
  </sheetViews>
  <sheetFormatPr defaultRowHeight="12.75"/>
  <cols>
    <col min="3" max="3" width="65.7109375" customWidth="1"/>
    <col min="4" max="4" width="13" customWidth="1"/>
    <col min="5" max="5" width="14" bestFit="1" customWidth="1"/>
    <col min="6" max="6" width="10.5703125" bestFit="1" customWidth="1"/>
    <col min="7" max="7" width="13.7109375" bestFit="1" customWidth="1"/>
  </cols>
  <sheetData>
    <row r="1" spans="1:8">
      <c r="A1" s="188" t="s">
        <v>163</v>
      </c>
    </row>
    <row r="3" spans="1:8" ht="13.5" thickBot="1">
      <c r="A3">
        <v>1</v>
      </c>
      <c r="B3" s="188" t="s">
        <v>164</v>
      </c>
    </row>
    <row r="4" spans="1:8" ht="33" customHeight="1" thickBot="1">
      <c r="A4" s="189" t="s">
        <v>165</v>
      </c>
      <c r="B4" s="189" t="s">
        <v>166</v>
      </c>
      <c r="C4" s="189" t="s">
        <v>167</v>
      </c>
      <c r="D4" s="189" t="s">
        <v>168</v>
      </c>
      <c r="E4" s="189" t="s">
        <v>169</v>
      </c>
      <c r="F4" s="189" t="s">
        <v>170</v>
      </c>
      <c r="G4" s="189" t="s">
        <v>171</v>
      </c>
    </row>
    <row r="5" spans="1:8" ht="30" customHeight="1" thickTop="1" thickBot="1">
      <c r="A5" s="190" t="s">
        <v>172</v>
      </c>
      <c r="B5" s="191">
        <v>88316</v>
      </c>
      <c r="C5" s="191" t="s">
        <v>173</v>
      </c>
      <c r="D5" s="190">
        <v>30.84</v>
      </c>
      <c r="E5" s="190">
        <v>0.1</v>
      </c>
      <c r="F5" s="190" t="s">
        <v>174</v>
      </c>
      <c r="G5" s="190">
        <f>D5*E5</f>
        <v>3.0840000000000001</v>
      </c>
      <c r="H5">
        <f>D5*E5</f>
        <v>3.0840000000000001</v>
      </c>
    </row>
    <row r="6" spans="1:8" ht="30" customHeight="1" thickBot="1">
      <c r="A6" s="190" t="s">
        <v>172</v>
      </c>
      <c r="B6" s="191">
        <v>88309</v>
      </c>
      <c r="C6" s="191" t="s">
        <v>175</v>
      </c>
      <c r="D6" s="190">
        <v>35.58</v>
      </c>
      <c r="E6" s="190">
        <v>0.15</v>
      </c>
      <c r="F6" s="190" t="s">
        <v>174</v>
      </c>
      <c r="G6" s="190">
        <f>D6*E6</f>
        <v>5.3369999999999997</v>
      </c>
    </row>
    <row r="7" spans="1:8" ht="36" customHeight="1" thickBot="1">
      <c r="A7" s="190" t="s">
        <v>176</v>
      </c>
      <c r="B7" s="191">
        <v>142</v>
      </c>
      <c r="C7" s="193" t="s">
        <v>177</v>
      </c>
      <c r="D7" s="190">
        <v>33.14</v>
      </c>
      <c r="E7" s="190">
        <v>0.3</v>
      </c>
      <c r="F7" s="190" t="s">
        <v>178</v>
      </c>
      <c r="G7" s="190">
        <f>D7*E7</f>
        <v>9.9420000000000002</v>
      </c>
    </row>
    <row r="8" spans="1:8">
      <c r="G8">
        <f>SUM(G5:G7)</f>
        <v>18.363</v>
      </c>
    </row>
  </sheetData>
  <hyperlinks>
    <hyperlink ref="B5" r:id="rId1" display="https://orcamentor.com/composicao/88316/"/>
    <hyperlink ref="C5" r:id="rId2" display="https://orcamentor.com/composicao/88316/"/>
    <hyperlink ref="B6" r:id="rId3" display="https://orcamentor.com/composicao/88309/"/>
    <hyperlink ref="C6" r:id="rId4" display="https://orcamentor.com/composicao/88309/"/>
    <hyperlink ref="B7" r:id="rId5" display="https://orcamentor.com/insumo/142/"/>
  </hyperlinks>
  <pageMargins left="0.511811024" right="0.511811024" top="0.78740157499999996" bottom="0.78740157499999996" header="0.31496062000000002" footer="0.31496062000000002"/>
  <pageSetup paperSize="9" orientation="portrait" horizontalDpi="30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Planilha Orcamentária</vt:lpstr>
      <vt:lpstr>Cronograma</vt:lpstr>
      <vt:lpstr>Plan1</vt:lpstr>
      <vt:lpstr>Cronograma!Z_46B44D95_2370_4419_BD85_88291A251F92_.wvu.PrintArea</vt:lpstr>
      <vt:lpstr>'Planilha Orcamentária'!Z_46B44D95_2370_4419_BD85_88291A251F92_.wvu.PrintArea</vt:lpstr>
      <vt:lpstr>'Planilha Orcamentária'!Z_46B44D95_2370_4419_BD85_88291A251F92_.wvu.PrintTitles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engenharia</cp:lastModifiedBy>
  <cp:lastPrinted>2026-03-16T17:15:46Z</cp:lastPrinted>
  <dcterms:modified xsi:type="dcterms:W3CDTF">2026-03-16T17:16:15Z</dcterms:modified>
</cp:coreProperties>
</file>