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5339\Desktop\ARQUITETONICO reforma escola\"/>
    </mc:Choice>
  </mc:AlternateContent>
  <xr:revisionPtr revIDLastSave="0" documentId="13_ncr:1_{18D9A943-E8F3-4FD4-B7E9-B6525960A29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LAN ORÇ" sheetId="6" r:id="rId1"/>
    <sheet name="MM CALC" sheetId="21" r:id="rId2"/>
  </sheets>
  <externalReferences>
    <externalReference r:id="rId3"/>
  </externalReferences>
  <definedNames>
    <definedName name="_xlnm._FilterDatabase" localSheetId="1" hidden="1">'MM CALC'!$A$7:$G$60</definedName>
    <definedName name="_xlnm._FilterDatabase" localSheetId="0" hidden="1">'PLAN ORÇ'!$A$11:$I$65</definedName>
    <definedName name="_xlnm.Print_Area" localSheetId="1">'MM CALC'!$A$1:$G$73</definedName>
    <definedName name="_xlnm.Database">TEXT([1]Dados!$G$29,"mm-aaaa")</definedName>
    <definedName name="Fonte" localSheetId="1">'MM CALC'!#REF!</definedName>
    <definedName name="Fonte">'PLAN ORÇ'!$I1</definedName>
    <definedName name="nao" localSheetId="1">#REF!</definedName>
    <definedName name="nao">#REF!</definedName>
    <definedName name="_xlnm.Print_Titles" localSheetId="1">'MM CALC'!$1:$8</definedName>
    <definedName name="_xlnm.Print_Titles" localSheetId="0">'PLAN ORÇ'!$1:$10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0" i="6" l="1"/>
  <c r="I69" i="6"/>
  <c r="F73" i="6"/>
  <c r="F66" i="21"/>
  <c r="H73" i="6"/>
  <c r="F51" i="6"/>
  <c r="B51" i="6"/>
  <c r="A51" i="6"/>
  <c r="A35" i="6"/>
  <c r="A28" i="6"/>
  <c r="F26" i="21"/>
  <c r="F13" i="21"/>
  <c r="F17" i="6" s="1"/>
  <c r="F76" i="6"/>
  <c r="F75" i="6"/>
  <c r="F65" i="21"/>
  <c r="F72" i="6" s="1"/>
  <c r="F21" i="6"/>
  <c r="F14" i="21"/>
  <c r="F18" i="6" s="1"/>
  <c r="H21" i="6"/>
  <c r="H20" i="6"/>
  <c r="I20" i="6" s="1"/>
  <c r="E20" i="6"/>
  <c r="B20" i="6"/>
  <c r="H19" i="6"/>
  <c r="E19" i="6"/>
  <c r="H18" i="6"/>
  <c r="H17" i="6"/>
  <c r="B17" i="6"/>
  <c r="F16" i="21"/>
  <c r="F19" i="6" s="1"/>
  <c r="F34" i="21"/>
  <c r="F39" i="21"/>
  <c r="H35" i="6"/>
  <c r="F35" i="6"/>
  <c r="B35" i="6"/>
  <c r="F57" i="6"/>
  <c r="F34" i="6"/>
  <c r="F23" i="6"/>
  <c r="D80" i="6"/>
  <c r="A7" i="6"/>
  <c r="I17" i="6" l="1"/>
  <c r="I21" i="6"/>
  <c r="I19" i="6"/>
  <c r="I18" i="6"/>
  <c r="I35" i="6"/>
  <c r="A43" i="6"/>
  <c r="B43" i="6"/>
  <c r="C43" i="6"/>
  <c r="D43" i="6"/>
  <c r="F43" i="6"/>
  <c r="H43" i="6"/>
  <c r="C44" i="6"/>
  <c r="H77" i="6"/>
  <c r="H76" i="6"/>
  <c r="F71" i="6"/>
  <c r="F70" i="6"/>
  <c r="H75" i="6"/>
  <c r="H74" i="6"/>
  <c r="H72" i="6"/>
  <c r="H71" i="6"/>
  <c r="H70" i="6"/>
  <c r="I77" i="6" l="1"/>
  <c r="I43" i="6"/>
  <c r="F67" i="21"/>
  <c r="I73" i="6" s="1"/>
  <c r="I76" i="6"/>
  <c r="I70" i="6"/>
  <c r="I75" i="6"/>
  <c r="I72" i="6"/>
  <c r="I71" i="6"/>
  <c r="F50" i="6"/>
  <c r="B50" i="6"/>
  <c r="F24" i="6"/>
  <c r="F74" i="6" l="1"/>
  <c r="I74" i="6" s="1"/>
  <c r="B29" i="6"/>
  <c r="C29" i="6"/>
  <c r="D29" i="6"/>
  <c r="E29" i="6"/>
  <c r="B30" i="6"/>
  <c r="C30" i="6"/>
  <c r="D30" i="6"/>
  <c r="E30" i="6"/>
  <c r="B31" i="6"/>
  <c r="C31" i="6"/>
  <c r="D31" i="6"/>
  <c r="E31" i="6"/>
  <c r="B32" i="6"/>
  <c r="C32" i="6"/>
  <c r="D32" i="6"/>
  <c r="E32" i="6"/>
  <c r="A29" i="6"/>
  <c r="A30" i="6"/>
  <c r="A31" i="6"/>
  <c r="A32" i="6"/>
  <c r="D14" i="6" l="1"/>
  <c r="H14" i="6" l="1"/>
  <c r="E25" i="6" l="1"/>
  <c r="F25" i="6" l="1"/>
  <c r="F42" i="6"/>
  <c r="F44" i="6"/>
  <c r="F45" i="6"/>
  <c r="F47" i="6"/>
  <c r="F48" i="6"/>
  <c r="F52" i="6"/>
  <c r="F53" i="6"/>
  <c r="F54" i="6"/>
  <c r="F55" i="6"/>
  <c r="F59" i="6"/>
  <c r="F60" i="6"/>
  <c r="H60" i="6"/>
  <c r="H59" i="6"/>
  <c r="H57" i="6"/>
  <c r="H52" i="6"/>
  <c r="H51" i="6"/>
  <c r="H50" i="6"/>
  <c r="H48" i="6"/>
  <c r="H47" i="6"/>
  <c r="H45" i="6"/>
  <c r="H44" i="6"/>
  <c r="H42" i="6"/>
  <c r="H38" i="6"/>
  <c r="H36" i="6"/>
  <c r="H34" i="6"/>
  <c r="H32" i="6"/>
  <c r="H31" i="6"/>
  <c r="H30" i="6"/>
  <c r="H29" i="6"/>
  <c r="H27" i="6"/>
  <c r="H26" i="6"/>
  <c r="H25" i="6"/>
  <c r="H24" i="6"/>
  <c r="H23" i="6"/>
  <c r="A6" i="6"/>
  <c r="I45" i="6" l="1"/>
  <c r="I48" i="6"/>
  <c r="I57" i="6"/>
  <c r="I60" i="6"/>
  <c r="I42" i="6"/>
  <c r="I44" i="6"/>
  <c r="I47" i="6"/>
  <c r="I50" i="6"/>
  <c r="I52" i="6"/>
  <c r="I59" i="6"/>
  <c r="I51" i="6"/>
  <c r="I25" i="6"/>
  <c r="A52" i="6"/>
  <c r="B52" i="6"/>
  <c r="C52" i="6"/>
  <c r="D52" i="6"/>
  <c r="E52" i="6"/>
  <c r="A53" i="6"/>
  <c r="B53" i="6"/>
  <c r="C53" i="6"/>
  <c r="D53" i="6"/>
  <c r="E53" i="6"/>
  <c r="A59" i="6"/>
  <c r="B59" i="6"/>
  <c r="C59" i="6"/>
  <c r="D59" i="6"/>
  <c r="E59" i="6"/>
  <c r="A60" i="6"/>
  <c r="B60" i="6"/>
  <c r="C60" i="6"/>
  <c r="D60" i="6"/>
  <c r="E60" i="6"/>
  <c r="E57" i="6"/>
  <c r="I49" i="6" l="1"/>
  <c r="I56" i="6"/>
  <c r="I23" i="6" l="1"/>
  <c r="I31" i="6"/>
  <c r="F36" i="6"/>
  <c r="I36" i="6" s="1"/>
  <c r="F27" i="6"/>
  <c r="I27" i="6" s="1"/>
  <c r="I24" i="6"/>
  <c r="A15" i="6" l="1"/>
  <c r="A16" i="6"/>
  <c r="A23" i="6"/>
  <c r="B23" i="6"/>
  <c r="A24" i="6"/>
  <c r="B24" i="6"/>
  <c r="C24" i="6"/>
  <c r="A25" i="6"/>
  <c r="B25" i="6"/>
  <c r="C25" i="6"/>
  <c r="A26" i="6"/>
  <c r="B26" i="6"/>
  <c r="C26" i="6"/>
  <c r="A27" i="6"/>
  <c r="B27" i="6"/>
  <c r="A33" i="6"/>
  <c r="A34" i="6"/>
  <c r="B34" i="6"/>
  <c r="C34" i="6"/>
  <c r="A36" i="6"/>
  <c r="B36" i="6"/>
  <c r="C36" i="6"/>
  <c r="A37" i="6"/>
  <c r="A38" i="6"/>
  <c r="B38" i="6"/>
  <c r="C38" i="6"/>
  <c r="A42" i="6"/>
  <c r="B42" i="6"/>
  <c r="A44" i="6"/>
  <c r="B44" i="6"/>
  <c r="A45" i="6"/>
  <c r="B45" i="6"/>
  <c r="C45" i="6"/>
  <c r="A47" i="6"/>
  <c r="B47" i="6"/>
  <c r="C47" i="6"/>
  <c r="A48" i="6"/>
  <c r="B48" i="6"/>
  <c r="A49" i="6"/>
  <c r="A50" i="6"/>
  <c r="C50" i="6"/>
  <c r="A54" i="6"/>
  <c r="B54" i="6"/>
  <c r="C54" i="6"/>
  <c r="A55" i="6"/>
  <c r="B55" i="6"/>
  <c r="C55" i="6"/>
  <c r="A56" i="6"/>
  <c r="A57" i="6"/>
  <c r="B57" i="6"/>
  <c r="C57" i="6"/>
  <c r="F38" i="6"/>
  <c r="I38" i="6" s="1"/>
  <c r="I37" i="6" s="1"/>
  <c r="E5" i="6"/>
  <c r="G81" i="6"/>
  <c r="D81" i="6"/>
  <c r="F30" i="6" l="1"/>
  <c r="I30" i="6" s="1"/>
  <c r="F29" i="6"/>
  <c r="I29" i="6" s="1"/>
  <c r="F32" i="6"/>
  <c r="I32" i="6" s="1"/>
  <c r="I34" i="6"/>
  <c r="I33" i="6" s="1"/>
  <c r="F26" i="6"/>
  <c r="I26" i="6" s="1"/>
  <c r="I15" i="6" s="1"/>
  <c r="D57" i="6"/>
  <c r="D56" i="6"/>
  <c r="D15" i="6"/>
  <c r="D16" i="6"/>
  <c r="D23" i="6"/>
  <c r="E23" i="6"/>
  <c r="E24" i="6"/>
  <c r="A13" i="6"/>
  <c r="D13" i="6"/>
  <c r="I28" i="6" l="1"/>
  <c r="D55" i="6"/>
  <c r="E55" i="6"/>
  <c r="D25" i="6" l="1"/>
  <c r="E26" i="6"/>
  <c r="D27" i="6"/>
  <c r="E27" i="6"/>
  <c r="D28" i="6"/>
  <c r="D33" i="6"/>
  <c r="D34" i="6"/>
  <c r="E34" i="6"/>
  <c r="E36" i="6"/>
  <c r="D37" i="6"/>
  <c r="D38" i="6"/>
  <c r="E38" i="6"/>
  <c r="E42" i="6"/>
  <c r="D44" i="6"/>
  <c r="E44" i="6"/>
  <c r="D45" i="6"/>
  <c r="E45" i="6"/>
  <c r="D47" i="6"/>
  <c r="E47" i="6"/>
  <c r="D48" i="6"/>
  <c r="E48" i="6"/>
  <c r="D49" i="6"/>
  <c r="D50" i="6"/>
  <c r="E50" i="6"/>
  <c r="D54" i="6"/>
  <c r="E54" i="6"/>
  <c r="F14" i="6" l="1"/>
  <c r="I14" i="6" s="1"/>
  <c r="I13" i="6" s="1"/>
  <c r="I78" i="6" s="1"/>
  <c r="E14" i="6" l="1"/>
  <c r="C14" i="6"/>
  <c r="B14" i="6"/>
  <c r="A14" i="6"/>
</calcChain>
</file>

<file path=xl/sharedStrings.xml><?xml version="1.0" encoding="utf-8"?>
<sst xmlns="http://schemas.openxmlformats.org/spreadsheetml/2006/main" count="373" uniqueCount="197">
  <si>
    <t>ITEM</t>
  </si>
  <si>
    <t>DESCRIÇÃO</t>
  </si>
  <si>
    <t>CÓDIGO</t>
  </si>
  <si>
    <t>DIRETA</t>
  </si>
  <si>
    <t>INDIRETA</t>
  </si>
  <si>
    <t>(    )</t>
  </si>
  <si>
    <t>UND.</t>
  </si>
  <si>
    <t>QUANT.</t>
  </si>
  <si>
    <t>TOTAL</t>
  </si>
  <si>
    <t>FONTE</t>
  </si>
  <si>
    <t>1.1</t>
  </si>
  <si>
    <t>(  X  )</t>
  </si>
  <si>
    <t xml:space="preserve">FORMA DE
EXECUÇÃO: </t>
  </si>
  <si>
    <t>UNITÁRIO
 S/ BDI</t>
  </si>
  <si>
    <t>UNITÁRIO
C/ BDI</t>
  </si>
  <si>
    <t>FÓRMULA/MEMÓRIA</t>
  </si>
  <si>
    <t>5.1</t>
  </si>
  <si>
    <t>6.1</t>
  </si>
  <si>
    <t>7.1</t>
  </si>
  <si>
    <t>m²</t>
  </si>
  <si>
    <t xml:space="preserve">BDI = </t>
  </si>
  <si>
    <t>___________________________________________________</t>
  </si>
  <si>
    <t>-</t>
  </si>
  <si>
    <t>SEINFRA</t>
  </si>
  <si>
    <t>ED-48232</t>
  </si>
  <si>
    <t>ED-49602</t>
  </si>
  <si>
    <t>ED-50727</t>
  </si>
  <si>
    <t>ED-50330</t>
  </si>
  <si>
    <t>ED-50266</t>
  </si>
  <si>
    <t>MEMÓRIA DE CÁLCULO</t>
  </si>
  <si>
    <r>
      <t>DATA:</t>
    </r>
    <r>
      <rPr>
        <b/>
        <sz val="10"/>
        <color rgb="FFFF0000"/>
        <rFont val="Arial"/>
        <family val="2"/>
      </rPr>
      <t xml:space="preserve"> XX/XX/XXXX</t>
    </r>
  </si>
  <si>
    <t>PLANILHA ORÇAMENTÁRIA DE CUSTOS</t>
  </si>
  <si>
    <t>CDIGO</t>
  </si>
  <si>
    <t>ED-50762</t>
  </si>
  <si>
    <t>ED-50542</t>
  </si>
  <si>
    <t>ED-9081</t>
  </si>
  <si>
    <t>ED-50451</t>
  </si>
  <si>
    <t>ED-50954</t>
  </si>
  <si>
    <t>ED-50297</t>
  </si>
  <si>
    <t>SERVIÇOS PRELIMINARES</t>
  </si>
  <si>
    <t>ALVENARIAS/REVESTIMENTOS</t>
  </si>
  <si>
    <t>CHAPISCO COM ARGAMASSA, TRAÇO 1:3 (CIMENTO E AREIA), ESP. 5MM, APLICADO EM ALVENARIA/ESTRUTURA DE CONCRETO COM COLHER, PREPARO MECÂNICO</t>
  </si>
  <si>
    <t>REVESTIMENTO COM ARGAMASSA EM CAMADA ÚNICA, APLICADO EM PAREDE, TRAÇO 1:3 (CIMENTO E AREIA), ESP. 20MM, APLICAÇÃO MANUAL, PREPARO MECÂNICO</t>
  </si>
  <si>
    <t>PISOS</t>
  </si>
  <si>
    <t>REVESTIMENTO COM CERÂMICA APLICADO EM PISO, ACABAMENTO ESMALTADO, AMBIENTE INTERNO, PADRÃO EXTRA, DIMENSÃO DA PEÇA ATÉ 2025 CM2, PEI V, ASSENTAMENTO COM ARGAMASSA INDUSTRIALIZADA, INCLUSIVE REJUNTAMENTO</t>
  </si>
  <si>
    <t>M</t>
  </si>
  <si>
    <t>REVESTIMENTO COM CERÂMICA APLICADO EM PAREDE, ACABAMENTO ESMALTADO, AMBIENTE INTERNO/EXTERNO, PADRÃO EXTRA, DIMENSÃO DA PEÇA ATÉ 2025 CM2, PEIIII, ASSENTAMENTO COM ARGAMASSA INDUSTRIALIZADA, INCLUSIVE REJUNTAMENTO</t>
  </si>
  <si>
    <t>PINTURA</t>
  </si>
  <si>
    <t>ESQUADRIAS E ACESSÓRIOS</t>
  </si>
  <si>
    <t>TORNEIRA METÁLICA PARA LAVATÓRIO, ACABAMENTO CROMADO, COM AREJADOR, APLICAÇÃO DE MESA, INCLUSIVE ENGATE FLEXÍVEL METÁLICO, FORNECIMENTO E INSTALAÇÃO</t>
  </si>
  <si>
    <t>BACIA SANITÁRIA (VASO) DE LOUÇA COM CAIXA ACOPLADA, COR BRANCA, INCLUSIVE ACESSÓRIOS DE FIXAÇÃO/VEDAÇÃO, ENGATE FLEXÍVEL METÁLICO, FORNECIMENTO, INSTALAÇÃO E REJUNTAMENTO</t>
  </si>
  <si>
    <t>PORTA DE ABRIR, MADEIRA DE LEI PRANCHETA PARA PINTURA COMPLETA 80 X 210 CM, COM FERRAGENS EM FERRO LATONADO</t>
  </si>
  <si>
    <t>INSTALAÇÕES ELÉTRICAS</t>
  </si>
  <si>
    <t>INSTALAÇÕES HIDROSSANITÁRIAS</t>
  </si>
  <si>
    <t>uma unidade</t>
  </si>
  <si>
    <t>ALVENARIA DE VEDAÇÃO COM TIJOLO CERÂMICO FURADO, ESP. 14CM, PARA REVESTIMENTO, INCLUSIVE ARGAMASSA PARA ASSENTAMENTO</t>
  </si>
  <si>
    <t>ED-50227</t>
  </si>
  <si>
    <t>PONTO DE INTERRUPTOR, INCLUINDO ELETRODUTO DE PVC RÍGIDO E CAIXA COM ESPELHO</t>
  </si>
  <si>
    <t>ED-50232</t>
  </si>
  <si>
    <t>PONTO DE TOMADA DE EMBUTIR, INCLUINDO ELETRODUTO DE PVC RÍGIDO E CAIXA COM ESPELHO</t>
  </si>
  <si>
    <t>u</t>
  </si>
  <si>
    <t>m</t>
  </si>
  <si>
    <t>ED-50221</t>
  </si>
  <si>
    <t>PONTO DE ÁGUA FRIA EMBUTIDO, INCLUINDO TUBO DE PVC RÍGIDO SOLDÁVEL E CONEXÕES</t>
  </si>
  <si>
    <t>ED-50225</t>
  </si>
  <si>
    <t>PONTO DE ESGOTO, INCLUINDO TUBO DE PVC RÍGIDO SOLDÁVEL DE 100 MM E CONEXÕES (VASO SANITÁRIO)</t>
  </si>
  <si>
    <t>ED-50223</t>
  </si>
  <si>
    <t>PONTO DE ESGOTO, INCLUINDO TUBO DE PVC RÍGIDO SOLDÁVEL DE 40 MM E CONEXÕES (LAVATÓRIOS, MICTÓRIOS, RALOS SIFONADOS, ETC.)</t>
  </si>
  <si>
    <t>LIMPEZA FINAL PARA ENTREGA DA OBRA</t>
  </si>
  <si>
    <t xml:space="preserve">OBRA: CONSTRUÇÃO DE CAPELA VELÓRIO - M A-01 (uma sala de vigília) </t>
  </si>
  <si>
    <t>ED-28427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</si>
  <si>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</si>
  <si>
    <t>ED-50568</t>
  </si>
  <si>
    <t>CONTRAPISO DESEMPENADO COM ARGAMASSA, TRAÇO 1:3 (
CIMENTO E AREIA), ESP. 30MM</t>
  </si>
  <si>
    <t xml:space="preserve">sinap </t>
  </si>
  <si>
    <t>U</t>
  </si>
  <si>
    <t xml:space="preserve">PINTURA ACRÍLICA EM PAREDE, DUAS (2) DEMÃOS, EXCLUSIVE
SELADOR ACRÍLICO E MASSA ACRÍLICA/CORRIDA (PVA)
</t>
  </si>
  <si>
    <t>SBC</t>
  </si>
  <si>
    <t>07/2023 SBC 060987</t>
  </si>
  <si>
    <t>LUMINARIA PAINEL PLAFON LED 12W 3000K 17cm BRILIA 438237</t>
  </si>
  <si>
    <t>M2</t>
  </si>
  <si>
    <t>FORNECIMENTO DE CONCRETO ESTRUTURAL, PREPARADO EM OBRA COM BETONEIRA, COM FCK 25 MPA, INCLUSIVE LANÇAMENTO, ADENSAMENTO E ACABAMENTO (FUNDAÇÃO)</t>
  </si>
  <si>
    <t>m3</t>
  </si>
  <si>
    <t>ED-49787</t>
  </si>
  <si>
    <t xml:space="preserve">volume de concreto X 80 kg/m³ (taxa de armadura) -  </t>
  </si>
  <si>
    <t>CORTE, DOBRA E MONTAGEM DE AÇO CA-50/60</t>
  </si>
  <si>
    <t>ED-48298</t>
  </si>
  <si>
    <t>M3</t>
  </si>
  <si>
    <t>VIDRO TEMPERADO TRANSPARENTE INCOLOR, ESP. 6MM,
INCLUSIVE FIXAÇÃO E VEDAÇÃO COM GUARNIÇÃO/GAXETA DE
BORRACHA NEOPRENE, FORNECIMENTO E INSTALAÇÃO,
EXCLUSIVE CAIXILHO/PERFIL</t>
  </si>
  <si>
    <t xml:space="preserve">TOTAL OBRA </t>
  </si>
  <si>
    <t>2.1</t>
  </si>
  <si>
    <t>2.1.2</t>
  </si>
  <si>
    <t>2.1.3</t>
  </si>
  <si>
    <t>2.1.4</t>
  </si>
  <si>
    <t>8.1</t>
  </si>
  <si>
    <t>REGIÃO/MÊS DE REFERÊNCIA: SEINFRA/REGIÃO LESTE 08/2023 SEM DESONERAÇÃO</t>
  </si>
  <si>
    <t>PREFEITURA MUNICIPAL DE VERMELHO NOVO MG</t>
  </si>
  <si>
    <t>ISS
5%</t>
  </si>
  <si>
    <t xml:space="preserve">Adotado BDI "CONSTRUÇÃO DE EDIFÍCIOS" da planilha de preços SEINFRA/REGIÃA LESTE AGOSTO 23 SEM DESONERAÇÃO </t>
  </si>
  <si>
    <t>José Gilson Moreira</t>
  </si>
  <si>
    <t xml:space="preserve">Engenheiro Civil CREA nº 247.171/D  </t>
  </si>
  <si>
    <t>clecius vinicius pinto</t>
  </si>
  <si>
    <t xml:space="preserve">Prefeito Municipal de Vermelho novo </t>
  </si>
  <si>
    <r>
      <t>LOCAL: RUA/AVENIDA XXXXX, N</t>
    </r>
    <r>
      <rPr>
        <b/>
        <sz val="10"/>
        <rFont val="Calibri"/>
        <family val="2"/>
      </rPr>
      <t>º</t>
    </r>
    <r>
      <rPr>
        <b/>
        <sz val="8"/>
        <rFont val="Arial"/>
        <family val="2"/>
      </rPr>
      <t xml:space="preserve"> XXX</t>
    </r>
    <r>
      <rPr>
        <b/>
        <sz val="10"/>
        <rFont val="Arial"/>
        <family val="2"/>
      </rPr>
      <t>, BAIRRO XXX - CIDADE XXXX, MINAS GERAIS</t>
    </r>
  </si>
  <si>
    <t>RUA PAULO LOPES N°10 CENTRO VERMELHO NOVO MG</t>
  </si>
  <si>
    <t xml:space="preserve">CONSTRUÇÃO DE SALA E REFORMA DE BANHEIROS </t>
  </si>
  <si>
    <t xml:space="preserve">PREFEITURA MUNICIPAL DE VERMELHO NOVO
ESTADO DE MINAS GERAIS
RUA PREFEITO WILSON DAMIÃO, Nº 48 A
CEP 35359-000   - VERMELHO NOVO/MG
</t>
  </si>
  <si>
    <t>AFERIDO EM PROJETO POR MEIO DO SOFTWARE. OBS MEMORIA AUXILIAR EM ANEXO</t>
  </si>
  <si>
    <t>ED-49686</t>
  </si>
  <si>
    <t xml:space="preserve">FORRO EM CHAPA DE GESSO ACARTONADA, ESP. 12,5MM, COM
FIXAÇÃO DO TIPO ESTRUTURADA EM PERFIL METÁLICO,
EXCLUSIVE PERFIL TABICA, SANCA E MOLDURA, INCLUSIVE
ACESSÓRIOS E FIXAÇÃO
</t>
  </si>
  <si>
    <t>ED-50485</t>
  </si>
  <si>
    <t xml:space="preserve"> EMASSAMENTO EM FORRO DE GESSO COM MASSA ACRÍLICA,
UMA (1) DEMÃO, INCLUSIVE LIXAMENTO PARA PINTURA</t>
  </si>
  <si>
    <t xml:space="preserve">PINTURA ACRÍLICA EM TETO, TRÊS (3) DEMÃOS, EXCLUSIVE
SELADOR ACRÍLICO E MASSA ACRÍLICA/CORRIDA (PVA)
</t>
  </si>
  <si>
    <t xml:space="preserve">ED-50454 </t>
  </si>
  <si>
    <t xml:space="preserve"> PINTURA ACRÍLICA EM TETO, TRÊS (3) DEMÃOS, EXCLUSIVE
SELADOR ACRÍLICO E MASSA ACRÍLICA/CORRIDA (PVA)
</t>
  </si>
  <si>
    <t>m2</t>
  </si>
  <si>
    <t>ED-2552</t>
  </si>
  <si>
    <t>LAVATÓRIO DE LOUÇA BRANCA SEM COLUNA, TAMANHO MÉDIO,
INCLUSIVE ACESSÓRIOS DE FIXAÇÃO, VÁLVULA DE ESCOAMENTO
DE METAL COM ACABAMENTO CROMADO, SIFÃO DE METAL TIPO
COPO COM ACABAMENTO CROMADO, FORNECIMENTO,
INSTALAÇÃO E REJUNTA</t>
  </si>
  <si>
    <t>MICTÓRIO COLETIVO, EM AÇO INOXIDÁVEL, TIPO AISI 304, CHAPA
22, COM DESENVOLVIMENTO DE 1 METRO, INCLUSIVE VÁLVULA
DE ESCOAMENTO DE METAL NA COR CROMADA, SIFÃO DE METAL
 TIPO COPO NA COR CROMADA, FORNECIMENTO E INSTALAÇÃO</t>
  </si>
  <si>
    <t>ED-50285</t>
  </si>
  <si>
    <t>PORTA EM ALUMÍNIO DE ABRIR TIPO VENEZIANA COM GUARNIÇÃO, FIXAÇÃO COM PARAFUSOS - FORNECIMENTO E INSTALAÇÃO. AF_12/2019</t>
  </si>
  <si>
    <t>&gt;&gt;=((10*1,65*0,6)+(1,65*0,8*2)) AFERIDO EM PROJETO POR MEIO DO SOFTWARE</t>
  </si>
  <si>
    <t>&gt;(1,5x1,5x4=9 m2</t>
  </si>
  <si>
    <t>TRAMA DE MADEIRA COMPOSTA POR RIPAS, CAIBROS E TERÇAS PARA TELHADOS DE ATÉ 2 ÁGUAS PARA TELHA DE ENCAIXE DE CERÂMICA OU DE CONCRETO, INCLUSO TRANSPORTE VERTICAL. AF_07/2019</t>
  </si>
  <si>
    <t>SINAP</t>
  </si>
  <si>
    <t>TELHAMENTO COM TELHA CERÂMICA DE ENCAIXE, TIPO ROMANA, COM MAIS DE 2 ÁGUAS, INCLUSO TRANSPORTE VERTICAL. AF_07/2019</t>
  </si>
  <si>
    <t>TELHAMENTO COM TELHA CERÂMICA DE ENCAIXE, TIPO ROMANA, COM MAIS DE 2 ÁGUAS, INCLUSO TRANSPORTE VERTICAL. AF_07/2019O</t>
  </si>
  <si>
    <t>ED-48480</t>
  </si>
  <si>
    <t>DEMOLIÇÃO MANUAL DE PISO CERÂMICO OU LADRILHO
HIDRÁULICO, INCLUSIVE AFASTAMENTO E EMPILHAMENTO,
EXCLUSIVE DEMOLIÇÃO DE CONTRAPISO, TRANSPORTE E
RETIRADA DO MATERIAL DEMOLIDO</t>
  </si>
  <si>
    <t>ED-48436</t>
  </si>
  <si>
    <t>DEMOLIÇÃO MANUAL DE ALVENARIA DE TIJOLO CERÂMICO
MACIÇO, INCLUSIVE AFASTAMENTO E EMPILHAMENTO,
EXCLUSIVE TRANSPORTE E RETIRADA DO MATERIAL DEMOLIDO</t>
  </si>
  <si>
    <t>m³</t>
  </si>
  <si>
    <t>AFERIDO EM PROJETO POR MEIO DO SOFTWARE. OBS MEMORIA AUXILIAR EM ANEXO 12,79x0,15=1,87m³</t>
  </si>
  <si>
    <t>REMOÇÃO DE TRAMA DE MADEIRA PARA COBERTURA, DE FORMA MANUAL, SEM REAPROVEITAMENTO. AF_09/2023</t>
  </si>
  <si>
    <t>97650</t>
  </si>
  <si>
    <t xml:space="preserve">ED-48436 </t>
  </si>
  <si>
    <t>REMOÇÃO MANUAL DE TELHA EM FIBROCIMENTO, TIPO
ONDULADA, COM REAPROVEITAMENTO, INCLUSIVE
AFASTAMENTO E EMPILHAMENTO, EXCLUSIVE TRANSPORTE E
RETIRADA DO MATERIAL REMOVIDO NÃO REAPROVEITÁVEL</t>
  </si>
  <si>
    <t>ED-48512</t>
  </si>
  <si>
    <t xml:space="preserve">REMOÇÃO MANUAL DE DIVISÓRIA EM PEDRA (MÁRMORE,
GRANITO, ARDÓSIA, MARMORITE, ETC.), COM
REAPROVEITAMENTO, INCLUSIVE RASGO EM ALVENARIA,
REMOÇÃO DE ACESSÓRIOS DE FIXAÇÃO, AFASTAMENTO E
EMPILHAMENTO, EXCLUSIVE TRANSPORTE E RETIRADA DO
MATERIAL REMOVIDO NÃO REAPROVEITÁVEL
</t>
  </si>
  <si>
    <t xml:space="preserve">ED-28348 </t>
  </si>
  <si>
    <t>M²</t>
  </si>
  <si>
    <t>AFERIDO EM PROJETO POR MEIO DO SOFTWARE. PILARES =0,85M³ E VIGAS 1,36 M³ CONFORME PROJETO</t>
  </si>
  <si>
    <t xml:space="preserve">VERGA OU CONTRAVERGA EM CONCRETO ESTRUTURAL PARA
VÃOS ACIMA DE 150CM, PREPARADO EM OBRA COM BETONEIRA,
CONTROLE "A", COM FCK 20 MPA, MOLDADA IN LOCO, INCLUSIVE
ARMAÇÃO
</t>
  </si>
  <si>
    <t>KG</t>
  </si>
  <si>
    <t>ED-9906</t>
  </si>
  <si>
    <t>AFERIDO EM PROJETO POR MEIO DO SOFTWARE. VERGA E CONTRAVERGA=0.30 m³</t>
  </si>
  <si>
    <t>ED-50662</t>
  </si>
  <si>
    <t xml:space="preserve"> CALHA EM CHAPA GALVANIZADA, ESP. 0,5MM (GSG-26), COM
DESENVOLVIMENTO DE 40CM, INCLUSIVE IÇAMENTO MANUAL
VERTICAL</t>
  </si>
  <si>
    <t>CALHA EM CHAPA GALVANIZADA, ESP. 0,5MM (GSG-26), COM
DESENVOLVIMENTO DE 40CM, INCLUSIVE IÇAMENTO MANUAL
VERTICAL</t>
  </si>
  <si>
    <t>ED-506621</t>
  </si>
  <si>
    <t xml:space="preserve">ED-48533 </t>
  </si>
  <si>
    <t xml:space="preserve">DIVISÓRIA EM GRANITO CINZA ANDORINHA, ESP. 3CM, INCLUSIVE
INSTALAÇÃO, FERRAGENS EM LATÃO CROMADO E ACESSÓRIOS
</t>
  </si>
  <si>
    <t>AFERIDO EM PROJETO POR MEIO DO SOFTWARE</t>
  </si>
  <si>
    <t>DEMOLIÇÃO E REMOÇÃO</t>
  </si>
  <si>
    <t>2.1.5</t>
  </si>
  <si>
    <t>3.1</t>
  </si>
  <si>
    <t>ALVENARIAS/REVESTIMENTOS/FORRO</t>
  </si>
  <si>
    <t>3.1.1</t>
  </si>
  <si>
    <t>3.1.2</t>
  </si>
  <si>
    <t>3.1.3</t>
  </si>
  <si>
    <t>3.1.5</t>
  </si>
  <si>
    <t>3.1.4</t>
  </si>
  <si>
    <t>4.1</t>
  </si>
  <si>
    <t>4.1.1</t>
  </si>
  <si>
    <t>4.1.2</t>
  </si>
  <si>
    <t>4.1.3</t>
  </si>
  <si>
    <t>5.1.1</t>
  </si>
  <si>
    <t>5.1.2</t>
  </si>
  <si>
    <t>5.1.3</t>
  </si>
  <si>
    <t>6.1.1</t>
  </si>
  <si>
    <t>6.1.2</t>
  </si>
  <si>
    <t>6.1.5</t>
  </si>
  <si>
    <t>6.1.4</t>
  </si>
  <si>
    <t>6.1.3</t>
  </si>
  <si>
    <t>6.1.6</t>
  </si>
  <si>
    <t>6.1.7</t>
  </si>
  <si>
    <t>7.1.1</t>
  </si>
  <si>
    <t>7.1.2</t>
  </si>
  <si>
    <t>7.1.3</t>
  </si>
  <si>
    <t>8.2</t>
  </si>
  <si>
    <t>8.3</t>
  </si>
  <si>
    <t>9.1</t>
  </si>
  <si>
    <t>9.1.1</t>
  </si>
  <si>
    <t>9.1.2</t>
  </si>
  <si>
    <t>9.1.3</t>
  </si>
  <si>
    <t>9.1.4</t>
  </si>
  <si>
    <t>9.1.5</t>
  </si>
  <si>
    <t>9.1.6</t>
  </si>
  <si>
    <t>9.1.7</t>
  </si>
  <si>
    <t>SUBTOTAL</t>
  </si>
  <si>
    <t>2.1.1</t>
  </si>
  <si>
    <t>COBERTURA/VIGAS/PILARES/LIMPEZA DE OBRA</t>
  </si>
  <si>
    <t xml:space="preserve">ED-49643 </t>
  </si>
  <si>
    <t>FÔRMA E DESFORMA DE TÁBUA E SARRAFO,
REAPROVEITAMENTO (3X), EXCLUSIVE ESCORAMENTO</t>
  </si>
  <si>
    <t>AFERIDO EM PROJETO POR MEIO DO SOFTWARE. PILARES =18 M2 VIGAS 37 M2 REPROVEITAMENTO 3 VEZES</t>
  </si>
  <si>
    <t>9.1.8</t>
  </si>
  <si>
    <t>PRAZO DE EXECUÇÃO: 1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</si>
</sst>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&quot;R$&quot;\ #,##0.00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u/>
      <sz val="10"/>
      <color theme="10"/>
      <name val="Arial"/>
      <family val="2"/>
    </font>
    <font>
      <sz val="8"/>
      <color rgb="FF00B0F0"/>
      <name val="Arial"/>
      <family val="2"/>
    </font>
    <font>
      <sz val="8"/>
      <name val="Arial"/>
    </font>
    <font>
      <b/>
      <sz val="10"/>
      <name val="Calibri"/>
      <family val="2"/>
    </font>
    <font>
      <u/>
      <sz val="10"/>
      <name val="Arial"/>
      <family val="2"/>
    </font>
    <font>
      <sz val="7"/>
      <name val="Arial"/>
      <family val="2"/>
    </font>
    <font>
      <sz val="11"/>
      <name val="Arial"/>
      <family val="2"/>
    </font>
    <font>
      <b/>
      <sz val="8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2" fillId="16" borderId="5" applyNumberFormat="0" applyAlignment="0" applyProtection="0"/>
    <xf numFmtId="16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55">
    <xf numFmtId="0" fontId="0" fillId="0" borderId="0" xfId="0"/>
    <xf numFmtId="0" fontId="20" fillId="0" borderId="10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0" fillId="0" borderId="10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49" fontId="20" fillId="0" borderId="12" xfId="0" applyNumberFormat="1" applyFont="1" applyBorder="1" applyAlignment="1">
      <alignment vertical="center"/>
    </xf>
    <xf numFmtId="0" fontId="20" fillId="0" borderId="13" xfId="0" applyFont="1" applyBorder="1" applyAlignment="1">
      <alignment vertical="center" wrapText="1"/>
    </xf>
    <xf numFmtId="4" fontId="2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" fontId="2" fillId="0" borderId="17" xfId="0" applyNumberFormat="1" applyFont="1" applyBorder="1" applyAlignment="1">
      <alignment horizontal="center" vertical="center"/>
    </xf>
    <xf numFmtId="4" fontId="20" fillId="0" borderId="13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 wrapText="1"/>
    </xf>
    <xf numFmtId="0" fontId="20" fillId="0" borderId="19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0" fontId="20" fillId="0" borderId="17" xfId="33" applyNumberFormat="1" applyFont="1" applyFill="1" applyBorder="1" applyAlignment="1">
      <alignment horizontal="left" vertical="center"/>
    </xf>
    <xf numFmtId="0" fontId="20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" fillId="0" borderId="13" xfId="0" applyFont="1" applyBorder="1" applyAlignment="1">
      <alignment vertical="center" wrapText="1"/>
    </xf>
    <xf numFmtId="4" fontId="20" fillId="0" borderId="13" xfId="0" applyNumberFormat="1" applyFont="1" applyBorder="1" applyAlignment="1">
      <alignment horizontal="right" vertical="center"/>
    </xf>
    <xf numFmtId="0" fontId="23" fillId="0" borderId="0" xfId="0" applyFont="1" applyAlignment="1">
      <alignment vertical="center"/>
    </xf>
    <xf numFmtId="4" fontId="20" fillId="0" borderId="0" xfId="0" applyNumberFormat="1" applyFont="1" applyAlignment="1">
      <alignment vertical="center" wrapText="1"/>
    </xf>
    <xf numFmtId="4" fontId="20" fillId="0" borderId="24" xfId="0" applyNumberFormat="1" applyFont="1" applyBorder="1" applyAlignment="1">
      <alignment vertical="center" wrapText="1"/>
    </xf>
    <xf numFmtId="4" fontId="20" fillId="0" borderId="20" xfId="0" applyNumberFormat="1" applyFont="1" applyBorder="1" applyAlignment="1">
      <alignment vertical="center" wrapText="1"/>
    </xf>
    <xf numFmtId="4" fontId="20" fillId="0" borderId="22" xfId="0" applyNumberFormat="1" applyFont="1" applyBorder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49" fontId="20" fillId="0" borderId="19" xfId="0" applyNumberFormat="1" applyFont="1" applyBorder="1" applyAlignment="1">
      <alignment vertical="center" wrapText="1"/>
    </xf>
    <xf numFmtId="4" fontId="20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2" fontId="20" fillId="0" borderId="23" xfId="0" applyNumberFormat="1" applyFont="1" applyBorder="1" applyAlignment="1">
      <alignment vertical="center" wrapText="1"/>
    </xf>
    <xf numFmtId="2" fontId="20" fillId="0" borderId="21" xfId="0" applyNumberFormat="1" applyFont="1" applyBorder="1" applyAlignment="1">
      <alignment vertical="center" wrapText="1"/>
    </xf>
    <xf numFmtId="2" fontId="20" fillId="0" borderId="0" xfId="0" applyNumberFormat="1" applyFont="1" applyAlignment="1">
      <alignment vertical="center" wrapText="1"/>
    </xf>
    <xf numFmtId="2" fontId="20" fillId="0" borderId="24" xfId="0" applyNumberFormat="1" applyFont="1" applyBorder="1" applyAlignment="1">
      <alignment vertical="center" wrapText="1"/>
    </xf>
    <xf numFmtId="2" fontId="20" fillId="0" borderId="20" xfId="0" applyNumberFormat="1" applyFont="1" applyBorder="1" applyAlignment="1">
      <alignment vertical="center" wrapText="1"/>
    </xf>
    <xf numFmtId="2" fontId="20" fillId="0" borderId="22" xfId="0" applyNumberFormat="1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4" fontId="21" fillId="0" borderId="13" xfId="0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4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2" fontId="21" fillId="0" borderId="33" xfId="0" applyNumberFormat="1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49" fontId="21" fillId="0" borderId="33" xfId="0" applyNumberFormat="1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" fontId="2" fillId="0" borderId="23" xfId="0" applyNumberFormat="1" applyFont="1" applyBorder="1" applyAlignment="1">
      <alignment horizontal="center" vertical="center"/>
    </xf>
    <xf numFmtId="4" fontId="2" fillId="0" borderId="23" xfId="0" applyNumberFormat="1" applyFont="1" applyBorder="1" applyAlignment="1">
      <alignment horizontal="center" vertical="center" wrapText="1"/>
    </xf>
    <xf numFmtId="4" fontId="2" fillId="0" borderId="21" xfId="0" applyNumberFormat="1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4" fontId="21" fillId="0" borderId="27" xfId="0" applyNumberFormat="1" applyFont="1" applyBorder="1" applyAlignment="1">
      <alignment horizontal="center" vertical="center" wrapText="1"/>
    </xf>
    <xf numFmtId="4" fontId="21" fillId="0" borderId="28" xfId="0" applyNumberFormat="1" applyFont="1" applyBorder="1" applyAlignment="1">
      <alignment vertical="center" wrapText="1"/>
    </xf>
    <xf numFmtId="4" fontId="21" fillId="0" borderId="31" xfId="0" applyNumberFormat="1" applyFont="1" applyBorder="1" applyAlignment="1">
      <alignment horizontal="center" vertical="center" wrapText="1"/>
    </xf>
    <xf numFmtId="4" fontId="21" fillId="0" borderId="29" xfId="0" applyNumberFormat="1" applyFont="1" applyBorder="1" applyAlignment="1">
      <alignment vertical="center" wrapText="1"/>
    </xf>
    <xf numFmtId="4" fontId="21" fillId="0" borderId="33" xfId="0" applyNumberFormat="1" applyFont="1" applyBorder="1" applyAlignment="1">
      <alignment horizontal="center" vertical="center" wrapText="1"/>
    </xf>
    <xf numFmtId="4" fontId="21" fillId="0" borderId="34" xfId="0" applyNumberFormat="1" applyFont="1" applyBorder="1" applyAlignment="1">
      <alignment vertical="center" wrapText="1"/>
    </xf>
    <xf numFmtId="4" fontId="21" fillId="0" borderId="13" xfId="0" applyNumberFormat="1" applyFont="1" applyBorder="1" applyAlignment="1">
      <alignment horizontal="center" vertical="center"/>
    </xf>
    <xf numFmtId="4" fontId="23" fillId="0" borderId="33" xfId="0" applyNumberFormat="1" applyFont="1" applyBorder="1" applyAlignment="1">
      <alignment horizontal="center" vertical="center" wrapText="1"/>
    </xf>
    <xf numFmtId="4" fontId="23" fillId="0" borderId="34" xfId="0" applyNumberFormat="1" applyFont="1" applyBorder="1" applyAlignment="1">
      <alignment vertical="center" wrapText="1"/>
    </xf>
    <xf numFmtId="0" fontId="21" fillId="0" borderId="37" xfId="0" applyFont="1" applyBorder="1" applyAlignment="1">
      <alignment horizontal="left" vertical="center" wrapText="1"/>
    </xf>
    <xf numFmtId="0" fontId="21" fillId="0" borderId="33" xfId="35" applyNumberFormat="1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left" vertical="center"/>
    </xf>
    <xf numFmtId="0" fontId="20" fillId="0" borderId="12" xfId="0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" fontId="20" fillId="0" borderId="1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24" borderId="0" xfId="0" applyFont="1" applyFill="1" applyAlignment="1">
      <alignment vertical="center" wrapText="1"/>
    </xf>
    <xf numFmtId="165" fontId="23" fillId="24" borderId="10" xfId="0" applyNumberFormat="1" applyFont="1" applyFill="1" applyBorder="1" applyAlignment="1">
      <alignment horizontal="center" vertical="center" wrapText="1"/>
    </xf>
    <xf numFmtId="0" fontId="23" fillId="24" borderId="0" xfId="0" applyFont="1" applyFill="1" applyAlignment="1">
      <alignment vertical="center"/>
    </xf>
    <xf numFmtId="165" fontId="25" fillId="24" borderId="10" xfId="0" applyNumberFormat="1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0" fillId="0" borderId="12" xfId="0" applyFont="1" applyBorder="1" applyAlignment="1">
      <alignment vertical="center" wrapText="1"/>
    </xf>
    <xf numFmtId="14" fontId="20" fillId="0" borderId="13" xfId="0" applyNumberFormat="1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7" xfId="35" applyNumberFormat="1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center"/>
    </xf>
    <xf numFmtId="0" fontId="21" fillId="0" borderId="13" xfId="35" applyNumberFormat="1" applyFont="1" applyFill="1" applyBorder="1" applyAlignment="1">
      <alignment horizontal="center" vertical="center" wrapText="1"/>
    </xf>
    <xf numFmtId="0" fontId="2" fillId="0" borderId="0" xfId="0" applyFont="1"/>
    <xf numFmtId="2" fontId="21" fillId="0" borderId="0" xfId="0" applyNumberFormat="1" applyFont="1" applyAlignment="1">
      <alignment horizontal="center" vertical="center"/>
    </xf>
    <xf numFmtId="0" fontId="21" fillId="0" borderId="35" xfId="0" applyFont="1" applyBorder="1" applyAlignment="1">
      <alignment horizontal="center" vertical="center" wrapText="1"/>
    </xf>
    <xf numFmtId="0" fontId="32" fillId="0" borderId="0" xfId="45" applyFont="1"/>
    <xf numFmtId="0" fontId="21" fillId="0" borderId="31" xfId="35" applyNumberFormat="1" applyFont="1" applyFill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left" vertical="center" wrapText="1"/>
    </xf>
    <xf numFmtId="0" fontId="21" fillId="0" borderId="43" xfId="35" applyNumberFormat="1" applyFont="1" applyFill="1" applyBorder="1" applyAlignment="1">
      <alignment horizontal="center" vertical="center" wrapText="1"/>
    </xf>
    <xf numFmtId="4" fontId="21" fillId="0" borderId="43" xfId="0" applyNumberFormat="1" applyFont="1" applyBorder="1" applyAlignment="1">
      <alignment horizontal="center" vertical="center" wrapText="1"/>
    </xf>
    <xf numFmtId="4" fontId="21" fillId="0" borderId="44" xfId="0" applyNumberFormat="1" applyFont="1" applyBorder="1" applyAlignment="1">
      <alignment vertical="center" wrapText="1"/>
    </xf>
    <xf numFmtId="0" fontId="21" fillId="24" borderId="27" xfId="0" applyFont="1" applyFill="1" applyBorder="1" applyAlignment="1">
      <alignment horizontal="center" vertical="center" wrapText="1"/>
    </xf>
    <xf numFmtId="0" fontId="21" fillId="24" borderId="37" xfId="0" applyFont="1" applyFill="1" applyBorder="1" applyAlignment="1">
      <alignment horizontal="left" vertical="center" wrapText="1"/>
    </xf>
    <xf numFmtId="0" fontId="21" fillId="24" borderId="27" xfId="35" applyNumberFormat="1" applyFont="1" applyFill="1" applyBorder="1" applyAlignment="1">
      <alignment horizontal="center" vertical="center" wrapText="1"/>
    </xf>
    <xf numFmtId="4" fontId="21" fillId="24" borderId="27" xfId="0" applyNumberFormat="1" applyFont="1" applyFill="1" applyBorder="1" applyAlignment="1">
      <alignment horizontal="center" vertical="center" wrapText="1"/>
    </xf>
    <xf numFmtId="4" fontId="21" fillId="24" borderId="28" xfId="0" applyNumberFormat="1" applyFont="1" applyFill="1" applyBorder="1" applyAlignment="1">
      <alignment vertical="center" wrapText="1"/>
    </xf>
    <xf numFmtId="0" fontId="21" fillId="24" borderId="43" xfId="0" applyFont="1" applyFill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49" fontId="24" fillId="0" borderId="27" xfId="0" applyNumberFormat="1" applyFont="1" applyBorder="1" applyAlignment="1">
      <alignment horizontal="center" vertical="center" wrapText="1"/>
    </xf>
    <xf numFmtId="2" fontId="21" fillId="0" borderId="27" xfId="35" applyNumberFormat="1" applyFont="1" applyFill="1" applyBorder="1" applyAlignment="1">
      <alignment horizontal="center" vertical="center" wrapText="1"/>
    </xf>
    <xf numFmtId="49" fontId="21" fillId="0" borderId="31" xfId="0" applyNumberFormat="1" applyFont="1" applyBorder="1" applyAlignment="1">
      <alignment horizontal="center" vertical="center" wrapText="1"/>
    </xf>
    <xf numFmtId="4" fontId="21" fillId="0" borderId="32" xfId="0" applyNumberFormat="1" applyFont="1" applyBorder="1" applyAlignment="1">
      <alignment horizontal="left" vertical="center" wrapText="1"/>
    </xf>
    <xf numFmtId="0" fontId="21" fillId="0" borderId="52" xfId="0" applyFont="1" applyBorder="1" applyAlignment="1">
      <alignment horizontal="center" vertical="center" wrapText="1"/>
    </xf>
    <xf numFmtId="0" fontId="32" fillId="0" borderId="10" xfId="45" applyFont="1" applyBorder="1"/>
    <xf numFmtId="0" fontId="25" fillId="0" borderId="24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48" xfId="0" applyFont="1" applyBorder="1" applyAlignment="1">
      <alignment horizontal="right" vertical="center" wrapText="1"/>
    </xf>
    <xf numFmtId="10" fontId="20" fillId="0" borderId="49" xfId="33" applyNumberFormat="1" applyFont="1" applyFill="1" applyBorder="1" applyAlignment="1">
      <alignment horizontal="left" vertical="center"/>
    </xf>
    <xf numFmtId="0" fontId="22" fillId="25" borderId="0" xfId="0" applyFont="1" applyFill="1" applyAlignment="1">
      <alignment vertical="center"/>
    </xf>
    <xf numFmtId="0" fontId="21" fillId="25" borderId="0" xfId="0" applyFont="1" applyFill="1" applyAlignment="1">
      <alignment vertical="center"/>
    </xf>
    <xf numFmtId="0" fontId="23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49" fontId="23" fillId="26" borderId="10" xfId="0" applyNumberFormat="1" applyFont="1" applyFill="1" applyBorder="1" applyAlignment="1">
      <alignment vertical="center"/>
    </xf>
    <xf numFmtId="2" fontId="23" fillId="26" borderId="10" xfId="35" applyNumberFormat="1" applyFont="1" applyFill="1" applyBorder="1" applyAlignment="1">
      <alignment horizontal="center" vertical="center" wrapText="1"/>
    </xf>
    <xf numFmtId="2" fontId="23" fillId="26" borderId="10" xfId="0" applyNumberFormat="1" applyFont="1" applyFill="1" applyBorder="1" applyAlignment="1">
      <alignment horizontal="center" vertical="center" wrapText="1"/>
    </xf>
    <xf numFmtId="165" fontId="23" fillId="26" borderId="10" xfId="0" applyNumberFormat="1" applyFont="1" applyFill="1" applyBorder="1" applyAlignment="1">
      <alignment horizontal="center" vertical="center" wrapText="1"/>
    </xf>
    <xf numFmtId="0" fontId="23" fillId="26" borderId="0" xfId="0" applyFont="1" applyFill="1" applyAlignment="1">
      <alignment vertical="center"/>
    </xf>
    <xf numFmtId="0" fontId="23" fillId="26" borderId="0" xfId="0" applyFont="1" applyFill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49" fontId="21" fillId="26" borderId="10" xfId="0" applyNumberFormat="1" applyFont="1" applyFill="1" applyBorder="1" applyAlignment="1">
      <alignment horizontal="center" vertical="center" wrapText="1"/>
    </xf>
    <xf numFmtId="49" fontId="21" fillId="26" borderId="10" xfId="0" applyNumberFormat="1" applyFont="1" applyFill="1" applyBorder="1" applyAlignment="1">
      <alignment vertical="center" wrapText="1"/>
    </xf>
    <xf numFmtId="2" fontId="21" fillId="26" borderId="10" xfId="0" applyNumberFormat="1" applyFont="1" applyFill="1" applyBorder="1" applyAlignment="1">
      <alignment horizontal="center" vertical="center" wrapText="1"/>
    </xf>
    <xf numFmtId="165" fontId="21" fillId="26" borderId="10" xfId="0" applyNumberFormat="1" applyFont="1" applyFill="1" applyBorder="1" applyAlignment="1">
      <alignment horizontal="center" vertical="center" wrapText="1"/>
    </xf>
    <xf numFmtId="0" fontId="22" fillId="26" borderId="0" xfId="0" applyFont="1" applyFill="1" applyAlignment="1">
      <alignment vertical="center"/>
    </xf>
    <xf numFmtId="4" fontId="2" fillId="26" borderId="0" xfId="0" applyNumberFormat="1" applyFont="1" applyFill="1"/>
    <xf numFmtId="49" fontId="23" fillId="26" borderId="10" xfId="0" applyNumberFormat="1" applyFont="1" applyFill="1" applyBorder="1" applyAlignment="1">
      <alignment horizontal="center" vertical="center" wrapText="1"/>
    </xf>
    <xf numFmtId="165" fontId="25" fillId="26" borderId="10" xfId="0" applyNumberFormat="1" applyFont="1" applyFill="1" applyBorder="1" applyAlignment="1">
      <alignment horizontal="center" vertical="center" wrapText="1"/>
    </xf>
    <xf numFmtId="0" fontId="2" fillId="26" borderId="0" xfId="0" applyFont="1" applyFill="1"/>
    <xf numFmtId="0" fontId="22" fillId="26" borderId="0" xfId="0" applyFont="1" applyFill="1" applyAlignment="1">
      <alignment horizontal="center" vertical="center"/>
    </xf>
    <xf numFmtId="165" fontId="21" fillId="26" borderId="0" xfId="0" applyNumberFormat="1" applyFont="1" applyFill="1" applyAlignment="1">
      <alignment horizontal="center" vertical="center" wrapText="1"/>
    </xf>
    <xf numFmtId="0" fontId="2" fillId="26" borderId="10" xfId="0" applyFont="1" applyFill="1" applyBorder="1"/>
    <xf numFmtId="0" fontId="21" fillId="26" borderId="0" xfId="0" applyFont="1" applyFill="1" applyAlignment="1">
      <alignment vertical="center"/>
    </xf>
    <xf numFmtId="0" fontId="21" fillId="26" borderId="0" xfId="0" applyFont="1" applyFill="1" applyAlignment="1">
      <alignment horizontal="center" vertical="center"/>
    </xf>
    <xf numFmtId="49" fontId="23" fillId="26" borderId="10" xfId="0" applyNumberFormat="1" applyFont="1" applyFill="1" applyBorder="1" applyAlignment="1">
      <alignment horizontal="center" vertical="center"/>
    </xf>
    <xf numFmtId="165" fontId="23" fillId="26" borderId="10" xfId="0" applyNumberFormat="1" applyFont="1" applyFill="1" applyBorder="1" applyAlignment="1">
      <alignment horizontal="center" vertical="center"/>
    </xf>
    <xf numFmtId="165" fontId="21" fillId="26" borderId="10" xfId="0" applyNumberFormat="1" applyFont="1" applyFill="1" applyBorder="1" applyAlignment="1">
      <alignment horizontal="center" vertical="center"/>
    </xf>
    <xf numFmtId="165" fontId="21" fillId="26" borderId="0" xfId="0" applyNumberFormat="1" applyFont="1" applyFill="1" applyAlignment="1">
      <alignment horizontal="center" vertical="center"/>
    </xf>
    <xf numFmtId="49" fontId="2" fillId="26" borderId="19" xfId="0" applyNumberFormat="1" applyFont="1" applyFill="1" applyBorder="1" applyAlignment="1">
      <alignment horizontal="center" vertical="center"/>
    </xf>
    <xf numFmtId="0" fontId="2" fillId="26" borderId="0" xfId="0" applyFont="1" applyFill="1" applyAlignment="1">
      <alignment horizontal="center" vertical="center"/>
    </xf>
    <xf numFmtId="0" fontId="20" fillId="26" borderId="0" xfId="0" applyFont="1" applyFill="1" applyAlignment="1">
      <alignment vertical="center" wrapText="1"/>
    </xf>
    <xf numFmtId="4" fontId="20" fillId="26" borderId="0" xfId="0" applyNumberFormat="1" applyFont="1" applyFill="1" applyAlignment="1">
      <alignment vertical="center" wrapText="1"/>
    </xf>
    <xf numFmtId="4" fontId="20" fillId="26" borderId="24" xfId="0" applyNumberFormat="1" applyFont="1" applyFill="1" applyBorder="1" applyAlignment="1">
      <alignment vertical="center" wrapText="1"/>
    </xf>
    <xf numFmtId="0" fontId="2" fillId="26" borderId="0" xfId="0" applyFont="1" applyFill="1" applyAlignment="1">
      <alignment vertical="center"/>
    </xf>
    <xf numFmtId="0" fontId="20" fillId="26" borderId="19" xfId="0" applyFont="1" applyFill="1" applyBorder="1" applyAlignment="1">
      <alignment vertical="center"/>
    </xf>
    <xf numFmtId="0" fontId="20" fillId="26" borderId="0" xfId="0" applyFont="1" applyFill="1" applyAlignment="1">
      <alignment vertical="center"/>
    </xf>
    <xf numFmtId="0" fontId="23" fillId="26" borderId="25" xfId="0" applyFont="1" applyFill="1" applyBorder="1" applyAlignment="1">
      <alignment horizontal="center" vertical="center" wrapText="1"/>
    </xf>
    <xf numFmtId="0" fontId="21" fillId="26" borderId="26" xfId="0" applyFont="1" applyFill="1" applyBorder="1" applyAlignment="1">
      <alignment horizontal="center" vertical="center" wrapText="1"/>
    </xf>
    <xf numFmtId="0" fontId="21" fillId="26" borderId="27" xfId="0" applyFont="1" applyFill="1" applyBorder="1" applyAlignment="1">
      <alignment horizontal="center" vertical="center" wrapText="1"/>
    </xf>
    <xf numFmtId="0" fontId="21" fillId="26" borderId="37" xfId="0" applyFont="1" applyFill="1" applyBorder="1" applyAlignment="1">
      <alignment horizontal="left" vertical="center" wrapText="1"/>
    </xf>
    <xf numFmtId="0" fontId="21" fillId="26" borderId="31" xfId="0" applyFont="1" applyFill="1" applyBorder="1" applyAlignment="1">
      <alignment horizontal="center" vertical="center" wrapText="1"/>
    </xf>
    <xf numFmtId="0" fontId="21" fillId="26" borderId="38" xfId="0" applyFont="1" applyFill="1" applyBorder="1" applyAlignment="1">
      <alignment horizontal="left" vertical="center" wrapText="1"/>
    </xf>
    <xf numFmtId="0" fontId="20" fillId="26" borderId="19" xfId="0" applyFont="1" applyFill="1" applyBorder="1" applyAlignment="1">
      <alignment horizontal="center" vertical="center"/>
    </xf>
    <xf numFmtId="0" fontId="20" fillId="26" borderId="0" xfId="0" applyFont="1" applyFill="1" applyAlignment="1">
      <alignment horizontal="center" vertical="center"/>
    </xf>
    <xf numFmtId="0" fontId="24" fillId="26" borderId="0" xfId="0" applyFont="1" applyFill="1" applyAlignment="1">
      <alignment horizontal="center" vertical="center"/>
    </xf>
    <xf numFmtId="165" fontId="24" fillId="26" borderId="0" xfId="0" applyNumberFormat="1" applyFont="1" applyFill="1" applyAlignment="1">
      <alignment horizontal="center" vertical="center"/>
    </xf>
    <xf numFmtId="2" fontId="24" fillId="26" borderId="0" xfId="0" applyNumberFormat="1" applyFont="1" applyFill="1" applyAlignment="1">
      <alignment horizontal="center" vertical="center"/>
    </xf>
    <xf numFmtId="4" fontId="25" fillId="26" borderId="0" xfId="0" applyNumberFormat="1" applyFont="1" applyFill="1" applyAlignment="1">
      <alignment vertical="center"/>
    </xf>
    <xf numFmtId="0" fontId="25" fillId="26" borderId="0" xfId="0" applyFont="1" applyFill="1" applyAlignment="1">
      <alignment horizontal="center" vertical="center" wrapText="1"/>
    </xf>
    <xf numFmtId="0" fontId="25" fillId="26" borderId="0" xfId="0" applyFont="1" applyFill="1" applyAlignment="1">
      <alignment horizontal="center" vertical="center"/>
    </xf>
    <xf numFmtId="0" fontId="21" fillId="26" borderId="27" xfId="35" applyNumberFormat="1" applyFont="1" applyFill="1" applyBorder="1" applyAlignment="1">
      <alignment horizontal="center" vertical="center" wrapText="1"/>
    </xf>
    <xf numFmtId="4" fontId="21" fillId="26" borderId="27" xfId="0" applyNumberFormat="1" applyFont="1" applyFill="1" applyBorder="1" applyAlignment="1">
      <alignment horizontal="center" vertical="center" wrapText="1"/>
    </xf>
    <xf numFmtId="4" fontId="21" fillId="26" borderId="28" xfId="0" applyNumberFormat="1" applyFont="1" applyFill="1" applyBorder="1" applyAlignment="1">
      <alignment vertical="center" wrapText="1"/>
    </xf>
    <xf numFmtId="0" fontId="22" fillId="26" borderId="0" xfId="0" applyFont="1" applyFill="1" applyAlignment="1">
      <alignment vertical="center" wrapText="1"/>
    </xf>
    <xf numFmtId="0" fontId="21" fillId="26" borderId="0" xfId="0" applyFont="1" applyFill="1" applyAlignment="1">
      <alignment vertical="center" wrapText="1"/>
    </xf>
    <xf numFmtId="0" fontId="35" fillId="26" borderId="40" xfId="0" applyFont="1" applyFill="1" applyBorder="1" applyAlignment="1">
      <alignment horizontal="center" vertical="center" wrapText="1"/>
    </xf>
    <xf numFmtId="0" fontId="22" fillId="26" borderId="41" xfId="0" applyFont="1" applyFill="1" applyBorder="1" applyAlignment="1">
      <alignment horizontal="center" vertical="center" wrapText="1"/>
    </xf>
    <xf numFmtId="0" fontId="35" fillId="26" borderId="41" xfId="0" applyFont="1" applyFill="1" applyBorder="1" applyAlignment="1">
      <alignment horizontal="center" vertical="center" wrapText="1"/>
    </xf>
    <xf numFmtId="0" fontId="35" fillId="26" borderId="23" xfId="0" applyFont="1" applyFill="1" applyBorder="1" applyAlignment="1">
      <alignment horizontal="left" vertical="center"/>
    </xf>
    <xf numFmtId="0" fontId="22" fillId="26" borderId="23" xfId="35" applyNumberFormat="1" applyFont="1" applyFill="1" applyBorder="1" applyAlignment="1">
      <alignment horizontal="center" vertical="center" wrapText="1"/>
    </xf>
    <xf numFmtId="4" fontId="22" fillId="26" borderId="23" xfId="0" applyNumberFormat="1" applyFont="1" applyFill="1" applyBorder="1" applyAlignment="1">
      <alignment horizontal="center" vertical="center" wrapText="1"/>
    </xf>
    <xf numFmtId="4" fontId="22" fillId="26" borderId="21" xfId="0" applyNumberFormat="1" applyFont="1" applyFill="1" applyBorder="1" applyAlignment="1">
      <alignment vertical="center" wrapText="1"/>
    </xf>
    <xf numFmtId="0" fontId="21" fillId="26" borderId="43" xfId="0" applyFont="1" applyFill="1" applyBorder="1" applyAlignment="1">
      <alignment horizontal="center" vertical="center" wrapText="1"/>
    </xf>
    <xf numFmtId="0" fontId="29" fillId="26" borderId="0" xfId="0" applyFont="1" applyFill="1" applyAlignment="1">
      <alignment vertical="center" wrapText="1"/>
    </xf>
    <xf numFmtId="4" fontId="20" fillId="0" borderId="11" xfId="0" applyNumberFormat="1" applyFont="1" applyBorder="1" applyAlignment="1">
      <alignment horizontal="center" vertical="center" wrapText="1"/>
    </xf>
    <xf numFmtId="4" fontId="20" fillId="0" borderId="51" xfId="0" applyNumberFormat="1" applyFont="1" applyBorder="1" applyAlignment="1">
      <alignment horizontal="center" vertical="center"/>
    </xf>
    <xf numFmtId="4" fontId="20" fillId="0" borderId="15" xfId="0" applyNumberFormat="1" applyFont="1" applyBorder="1" applyAlignment="1">
      <alignment horizontal="center" vertical="center"/>
    </xf>
    <xf numFmtId="165" fontId="21" fillId="26" borderId="12" xfId="0" applyNumberFormat="1" applyFont="1" applyFill="1" applyBorder="1" applyAlignment="1">
      <alignment horizontal="center" vertical="center" wrapText="1"/>
    </xf>
    <xf numFmtId="165" fontId="21" fillId="26" borderId="17" xfId="0" applyNumberFormat="1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33" fillId="0" borderId="46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/>
    </xf>
    <xf numFmtId="0" fontId="20" fillId="0" borderId="17" xfId="0" applyFont="1" applyBorder="1" applyAlignment="1">
      <alignment horizontal="left" vertical="top"/>
    </xf>
    <xf numFmtId="0" fontId="20" fillId="0" borderId="12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34" fillId="0" borderId="13" xfId="0" applyFont="1" applyBorder="1" applyAlignment="1">
      <alignment horizontal="center" vertical="center" wrapText="1"/>
    </xf>
    <xf numFmtId="0" fontId="20" fillId="26" borderId="19" xfId="0" applyFont="1" applyFill="1" applyBorder="1" applyAlignment="1">
      <alignment horizontal="center" vertical="center"/>
    </xf>
    <xf numFmtId="0" fontId="20" fillId="26" borderId="0" xfId="0" applyFont="1" applyFill="1" applyAlignment="1">
      <alignment horizontal="center" vertical="center"/>
    </xf>
    <xf numFmtId="0" fontId="2" fillId="26" borderId="19" xfId="0" applyFont="1" applyFill="1" applyBorder="1" applyAlignment="1">
      <alignment horizontal="center" vertical="center"/>
    </xf>
    <xf numFmtId="0" fontId="2" fillId="26" borderId="0" xfId="0" applyFont="1" applyFill="1" applyAlignment="1">
      <alignment horizontal="center" vertical="center"/>
    </xf>
    <xf numFmtId="0" fontId="20" fillId="0" borderId="12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top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14" fontId="20" fillId="0" borderId="12" xfId="0" applyNumberFormat="1" applyFont="1" applyBorder="1" applyAlignment="1">
      <alignment horizontal="left" vertical="top"/>
    </xf>
  </cellXfs>
  <cellStyles count="46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45" builtinId="8"/>
    <cellStyle name="Neutro" xfId="31" builtinId="28" customBuiltin="1"/>
    <cellStyle name="Normal" xfId="0" builtinId="0"/>
    <cellStyle name="Nota" xfId="32" builtinId="10" customBuiltin="1"/>
    <cellStyle name="Porcentagem" xfId="33" builtinId="5"/>
    <cellStyle name="Ruim" xfId="30" builtinId="27" customBuiltin="1"/>
    <cellStyle name="Saída" xfId="34" builtinId="21" customBuiltin="1"/>
    <cellStyle name="Texto de Aviso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ítulo 4" xfId="42" builtinId="19" customBuiltin="1"/>
    <cellStyle name="Total" xfId="43" builtinId="25" customBuiltin="1"/>
    <cellStyle name="Vírgula" xfId="35" builtinId="3"/>
    <cellStyle name="Vírgula 4" xfId="44" xr:uid="{00000000-0005-0000-0000-00002C000000}"/>
  </cellStyles>
  <dxfs count="4"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85725</xdr:rowOff>
        </xdr:from>
        <xdr:to>
          <xdr:col>2</xdr:col>
          <xdr:colOff>200025</xdr:colOff>
          <xdr:row>0</xdr:row>
          <xdr:rowOff>885825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Google%20Drive\DFT%20Projetos\PROJETOS\SERRANIA\PROJETOS\PRA&#199;A\PROJETO%20PRACA%20SETE%20ORELHAS\PLANILHA%20M+&#220;LTIPLA%202.3%20-%20RAND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 refreshError="1">
        <row r="29">
          <cell r="G29">
            <v>43009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app.orcafascio.com/banco/seinfra/composicoes/60b150dbe64d1e7424882475" TargetMode="External"/><Relationship Id="rId1" Type="http://schemas.openxmlformats.org/officeDocument/2006/relationships/hyperlink" Target="https://app.orcafascio.com/banco/seinfra/composicoes/60b150dbe64d1e74248824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K85"/>
  <sheetViews>
    <sheetView showGridLines="0" view="pageBreakPreview" zoomScaleNormal="75" zoomScaleSheetLayoutView="100" workbookViewId="0">
      <pane ySplit="11" topLeftCell="A75" activePane="bottomLeft" state="frozen"/>
      <selection pane="bottomLeft" activeCell="G80" sqref="G80"/>
    </sheetView>
  </sheetViews>
  <sheetFormatPr defaultColWidth="9.140625" defaultRowHeight="12.75" x14ac:dyDescent="0.2"/>
  <cols>
    <col min="1" max="1" width="6.5703125" style="3" customWidth="1"/>
    <col min="2" max="2" width="8.85546875" style="4" bestFit="1" customWidth="1"/>
    <col min="3" max="3" width="9.7109375" style="4" customWidth="1"/>
    <col min="4" max="4" width="55" style="14" customWidth="1"/>
    <col min="5" max="5" width="6.7109375" style="4" customWidth="1"/>
    <col min="6" max="6" width="11.5703125" style="5" bestFit="1" customWidth="1"/>
    <col min="7" max="8" width="12.7109375" style="5" customWidth="1"/>
    <col min="9" max="9" width="11.42578125" style="5" bestFit="1" customWidth="1"/>
    <col min="10" max="10" width="9.140625" style="13"/>
    <col min="11" max="11" width="21.28515625" style="4" customWidth="1"/>
    <col min="12" max="16384" width="9.140625" style="13"/>
  </cols>
  <sheetData>
    <row r="1" spans="1:11" ht="80.099999999999994" customHeight="1" x14ac:dyDescent="0.2">
      <c r="A1" s="7"/>
      <c r="B1" s="8"/>
      <c r="C1" s="8"/>
      <c r="D1" s="240" t="s">
        <v>106</v>
      </c>
      <c r="E1" s="240"/>
      <c r="F1" s="240"/>
      <c r="G1" s="240"/>
      <c r="H1" s="240"/>
      <c r="I1" s="9"/>
    </row>
    <row r="2" spans="1:11" x14ac:dyDescent="0.2">
      <c r="A2" s="7"/>
      <c r="B2" s="8"/>
      <c r="C2" s="8"/>
      <c r="D2" s="37"/>
      <c r="E2" s="8"/>
      <c r="F2" s="15"/>
      <c r="G2" s="8"/>
      <c r="H2" s="8"/>
      <c r="I2" s="9"/>
    </row>
    <row r="3" spans="1:11" x14ac:dyDescent="0.2">
      <c r="A3" s="225" t="s">
        <v>31</v>
      </c>
      <c r="B3" s="225"/>
      <c r="C3" s="225"/>
      <c r="D3" s="225"/>
      <c r="E3" s="225"/>
      <c r="F3" s="225"/>
      <c r="G3" s="225"/>
      <c r="H3" s="225"/>
      <c r="I3" s="225"/>
    </row>
    <row r="4" spans="1:11" x14ac:dyDescent="0.2">
      <c r="A4" s="100"/>
      <c r="B4" s="101"/>
      <c r="C4" s="101"/>
      <c r="D4" s="104"/>
      <c r="E4" s="101"/>
      <c r="F4" s="101"/>
      <c r="G4" s="101"/>
      <c r="H4" s="101"/>
      <c r="I4" s="102"/>
    </row>
    <row r="5" spans="1:11" x14ac:dyDescent="0.2">
      <c r="A5" s="237" t="s">
        <v>96</v>
      </c>
      <c r="B5" s="238"/>
      <c r="C5" s="238"/>
      <c r="D5" s="239"/>
      <c r="E5" s="34" t="str">
        <f>'MM CALC'!E3</f>
        <v>DATA: XX/XX/XXXX</v>
      </c>
      <c r="F5" s="116">
        <v>45566</v>
      </c>
      <c r="G5" s="38"/>
      <c r="H5" s="38"/>
      <c r="I5" s="33"/>
    </row>
    <row r="6" spans="1:11" x14ac:dyDescent="0.2">
      <c r="A6" s="16" t="str">
        <f>'MM CALC'!A4</f>
        <v xml:space="preserve">OBRA: CONSTRUÇÃO DE CAPELA VELÓRIO - M A-01 (uma sala de vigília) </v>
      </c>
      <c r="B6" s="223" t="s">
        <v>105</v>
      </c>
      <c r="C6" s="235"/>
      <c r="D6" s="236"/>
      <c r="E6" s="228"/>
      <c r="F6" s="229"/>
      <c r="G6" s="229"/>
      <c r="H6" s="229"/>
      <c r="I6" s="230"/>
    </row>
    <row r="7" spans="1:11" ht="12.75" customHeight="1" x14ac:dyDescent="0.2">
      <c r="A7" s="115" t="str">
        <f>'MM CALC'!A5</f>
        <v>LOCAL: RUA/AVENIDA XXXXX, Nº XXX, BAIRRO XXX - CIDADE XXXX, MINAS GERAIS</v>
      </c>
      <c r="B7" s="223" t="s">
        <v>104</v>
      </c>
      <c r="C7" s="223"/>
      <c r="D7" s="224"/>
      <c r="E7" s="226" t="s">
        <v>12</v>
      </c>
      <c r="F7" s="227"/>
      <c r="G7" s="231" t="s">
        <v>98</v>
      </c>
      <c r="H7" s="232"/>
      <c r="I7" s="218" t="s">
        <v>97</v>
      </c>
    </row>
    <row r="8" spans="1:11" ht="28.5" customHeight="1" x14ac:dyDescent="0.2">
      <c r="A8" s="245" t="s">
        <v>95</v>
      </c>
      <c r="B8" s="246"/>
      <c r="C8" s="246"/>
      <c r="D8" s="247"/>
      <c r="E8" s="83" t="s">
        <v>5</v>
      </c>
      <c r="F8" s="84" t="s">
        <v>3</v>
      </c>
      <c r="G8" s="233"/>
      <c r="H8" s="234"/>
      <c r="I8" s="219"/>
    </row>
    <row r="9" spans="1:11" x14ac:dyDescent="0.2">
      <c r="A9" s="248" t="s">
        <v>196</v>
      </c>
      <c r="B9" s="235"/>
      <c r="C9" s="235"/>
      <c r="D9" s="236"/>
      <c r="E9" s="150" t="s">
        <v>11</v>
      </c>
      <c r="F9" s="85" t="s">
        <v>4</v>
      </c>
      <c r="G9" s="151" t="s">
        <v>20</v>
      </c>
      <c r="H9" s="152">
        <v>0.24590000000000001</v>
      </c>
      <c r="I9" s="220"/>
    </row>
    <row r="10" spans="1:11" x14ac:dyDescent="0.2">
      <c r="A10" s="10"/>
      <c r="B10" s="2"/>
      <c r="C10" s="2"/>
      <c r="D10" s="11"/>
      <c r="E10" s="2"/>
      <c r="F10" s="21"/>
      <c r="G10" s="12"/>
      <c r="H10" s="12"/>
      <c r="I10" s="20"/>
    </row>
    <row r="11" spans="1:11" s="4" customFormat="1" ht="25.5" x14ac:dyDescent="0.2">
      <c r="A11" s="67" t="s">
        <v>0</v>
      </c>
      <c r="B11" s="68" t="s">
        <v>9</v>
      </c>
      <c r="C11" s="99" t="s">
        <v>32</v>
      </c>
      <c r="D11" s="86" t="s">
        <v>1</v>
      </c>
      <c r="E11" s="68" t="s">
        <v>6</v>
      </c>
      <c r="F11" s="66" t="s">
        <v>7</v>
      </c>
      <c r="G11" s="6" t="s">
        <v>13</v>
      </c>
      <c r="H11" s="6" t="s">
        <v>14</v>
      </c>
      <c r="I11" s="6" t="s">
        <v>8</v>
      </c>
    </row>
    <row r="12" spans="1:11" x14ac:dyDescent="0.2">
      <c r="A12" s="76"/>
      <c r="B12" s="77"/>
      <c r="C12" s="77"/>
      <c r="D12" s="27"/>
      <c r="E12" s="77"/>
      <c r="F12" s="78"/>
      <c r="G12" s="79"/>
      <c r="H12" s="79"/>
      <c r="I12" s="80" t="s">
        <v>22</v>
      </c>
    </row>
    <row r="13" spans="1:11" s="161" customFormat="1" ht="11.25" x14ac:dyDescent="0.2">
      <c r="A13" s="155">
        <f>'MM CALC'!A9</f>
        <v>1</v>
      </c>
      <c r="B13" s="155"/>
      <c r="C13" s="156"/>
      <c r="D13" s="157" t="str">
        <f>'MM CALC'!D9</f>
        <v>SERVIÇOS PRELIMINARES</v>
      </c>
      <c r="E13" s="158"/>
      <c r="F13" s="159"/>
      <c r="G13" s="160"/>
      <c r="H13" s="111" t="s">
        <v>189</v>
      </c>
      <c r="I13" s="111">
        <f>SUM(I14:I14)</f>
        <v>1739.49</v>
      </c>
      <c r="K13" s="162"/>
    </row>
    <row r="14" spans="1:11" s="168" customFormat="1" ht="67.5" x14ac:dyDescent="0.2">
      <c r="A14" s="163" t="str">
        <f>'MM CALC'!A10</f>
        <v>1.1</v>
      </c>
      <c r="B14" s="163" t="str">
        <f>'MM CALC'!B10</f>
        <v>SEINFRA</v>
      </c>
      <c r="C14" s="164" t="str">
        <f>'MM CALC'!C10</f>
        <v>ED-28427</v>
      </c>
      <c r="D14" s="165" t="str">
        <f>'MM CALC'!D10</f>
        <v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v>
      </c>
      <c r="E14" s="164" t="str">
        <f>'MM CALC'!E10</f>
        <v>u</v>
      </c>
      <c r="F14" s="166">
        <f>'MM CALC'!F10</f>
        <v>1</v>
      </c>
      <c r="G14" s="167">
        <v>1396.17</v>
      </c>
      <c r="H14" s="167">
        <f>ROUND(G14+(G14*$H$9),2)</f>
        <v>1739.49</v>
      </c>
      <c r="I14" s="167">
        <f>ROUND((F14*H14),2)</f>
        <v>1739.49</v>
      </c>
      <c r="K14" s="169"/>
    </row>
    <row r="15" spans="1:11" s="161" customFormat="1" ht="11.25" x14ac:dyDescent="0.2">
      <c r="A15" s="155">
        <f>'MM CALC'!A11</f>
        <v>2</v>
      </c>
      <c r="B15" s="155"/>
      <c r="C15" s="170"/>
      <c r="D15" s="157" t="str">
        <f>'MM CALC'!D11</f>
        <v>DEMOLIÇÃO E REMOÇÃO</v>
      </c>
      <c r="E15" s="170"/>
      <c r="F15" s="166"/>
      <c r="G15" s="160"/>
      <c r="H15" s="113" t="s">
        <v>189</v>
      </c>
      <c r="I15" s="111">
        <f>SUM(I16:I27)</f>
        <v>51413.219999999994</v>
      </c>
      <c r="K15" s="162"/>
    </row>
    <row r="16" spans="1:11" s="161" customFormat="1" ht="11.25" x14ac:dyDescent="0.2">
      <c r="A16" s="155" t="str">
        <f>'MM CALC'!A18</f>
        <v>3.1</v>
      </c>
      <c r="B16" s="155"/>
      <c r="C16" s="170"/>
      <c r="D16" s="157" t="str">
        <f>'MM CALC'!D18</f>
        <v>ALVENARIAS/REVESTIMENTOS/FORRO</v>
      </c>
      <c r="E16" s="170"/>
      <c r="F16" s="166"/>
      <c r="G16" s="160"/>
      <c r="H16" s="171"/>
      <c r="I16" s="160"/>
      <c r="K16" s="162"/>
    </row>
    <row r="17" spans="1:11" s="168" customFormat="1" ht="45" x14ac:dyDescent="0.2">
      <c r="A17" s="119" t="s">
        <v>190</v>
      </c>
      <c r="B17" s="163" t="str">
        <f>'MM CALC'!B14</f>
        <v>SEINFRA</v>
      </c>
      <c r="C17" s="164" t="s">
        <v>127</v>
      </c>
      <c r="D17" s="165" t="s">
        <v>128</v>
      </c>
      <c r="E17" s="164" t="s">
        <v>19</v>
      </c>
      <c r="F17" s="166">
        <f>'MM CALC'!F13</f>
        <v>160.53</v>
      </c>
      <c r="G17" s="172">
        <v>16.36</v>
      </c>
      <c r="H17" s="167">
        <f t="shared" ref="H17:H21" si="0">ROUND(G17+(G17*$H$9),2)</f>
        <v>20.38</v>
      </c>
      <c r="I17" s="167">
        <f t="shared" ref="I17:I21" si="1">ROUND((F17*H17),2)</f>
        <v>3271.6</v>
      </c>
      <c r="K17" s="173"/>
    </row>
    <row r="18" spans="1:11" s="168" customFormat="1" ht="33.75" x14ac:dyDescent="0.2">
      <c r="A18" s="119" t="s">
        <v>91</v>
      </c>
      <c r="B18" s="163" t="s">
        <v>23</v>
      </c>
      <c r="C18" s="164" t="s">
        <v>135</v>
      </c>
      <c r="D18" s="165" t="s">
        <v>130</v>
      </c>
      <c r="E18" s="164" t="s">
        <v>131</v>
      </c>
      <c r="F18" s="166">
        <f>'MM CALC'!F14</f>
        <v>1.8734999999999999</v>
      </c>
      <c r="G18" s="167">
        <v>150.03</v>
      </c>
      <c r="H18" s="167">
        <f t="shared" si="0"/>
        <v>186.92</v>
      </c>
      <c r="I18" s="167">
        <f t="shared" si="1"/>
        <v>350.19</v>
      </c>
      <c r="K18" s="173"/>
    </row>
    <row r="19" spans="1:11" s="168" customFormat="1" ht="22.5" x14ac:dyDescent="0.2">
      <c r="A19" s="119" t="s">
        <v>92</v>
      </c>
      <c r="B19" s="163" t="s">
        <v>74</v>
      </c>
      <c r="C19" s="164" t="s">
        <v>134</v>
      </c>
      <c r="D19" s="165" t="s">
        <v>133</v>
      </c>
      <c r="E19" s="164" t="str">
        <f>'MM CALC'!E16</f>
        <v>m²</v>
      </c>
      <c r="F19" s="166">
        <f>'MM CALC'!F16</f>
        <v>50.09</v>
      </c>
      <c r="G19" s="167">
        <v>7.48</v>
      </c>
      <c r="H19" s="167">
        <f t="shared" si="0"/>
        <v>9.32</v>
      </c>
      <c r="I19" s="167">
        <f t="shared" si="1"/>
        <v>466.84</v>
      </c>
      <c r="K19" s="173"/>
    </row>
    <row r="20" spans="1:11" s="168" customFormat="1" ht="45" x14ac:dyDescent="0.2">
      <c r="A20" s="119" t="s">
        <v>93</v>
      </c>
      <c r="B20" s="163" t="str">
        <f>'MM CALC'!B17</f>
        <v>SEINFRA</v>
      </c>
      <c r="C20" s="164" t="s">
        <v>137</v>
      </c>
      <c r="D20" s="165" t="s">
        <v>136</v>
      </c>
      <c r="E20" s="164" t="str">
        <f>'MM CALC'!E17</f>
        <v>m²</v>
      </c>
      <c r="F20" s="166">
        <v>50.09</v>
      </c>
      <c r="G20" s="167">
        <v>31.864999999999998</v>
      </c>
      <c r="H20" s="167">
        <f t="shared" si="0"/>
        <v>39.700000000000003</v>
      </c>
      <c r="I20" s="167">
        <f t="shared" si="1"/>
        <v>1988.57</v>
      </c>
      <c r="K20" s="173"/>
    </row>
    <row r="21" spans="1:11" s="168" customFormat="1" ht="78.75" x14ac:dyDescent="0.2">
      <c r="A21" s="126" t="s">
        <v>154</v>
      </c>
      <c r="B21" s="163" t="s">
        <v>23</v>
      </c>
      <c r="C21" s="164" t="s">
        <v>139</v>
      </c>
      <c r="D21" s="165" t="s">
        <v>138</v>
      </c>
      <c r="E21" s="164" t="s">
        <v>140</v>
      </c>
      <c r="F21" s="166">
        <f>'MM CALC'!F17</f>
        <v>17</v>
      </c>
      <c r="G21" s="167">
        <v>44.31</v>
      </c>
      <c r="H21" s="167">
        <f t="shared" si="0"/>
        <v>55.21</v>
      </c>
      <c r="I21" s="167">
        <f t="shared" si="1"/>
        <v>938.57</v>
      </c>
      <c r="K21" s="173"/>
    </row>
    <row r="22" spans="1:11" s="168" customFormat="1" ht="11.25" x14ac:dyDescent="0.2">
      <c r="A22" s="163"/>
      <c r="B22" s="163"/>
      <c r="C22" s="164"/>
      <c r="D22" s="165" t="s">
        <v>156</v>
      </c>
      <c r="E22" s="164"/>
      <c r="F22" s="166"/>
      <c r="G22" s="174"/>
      <c r="H22" s="167"/>
      <c r="I22" s="167"/>
      <c r="K22" s="173"/>
    </row>
    <row r="23" spans="1:11" s="168" customFormat="1" ht="22.5" x14ac:dyDescent="0.2">
      <c r="A23" s="163" t="str">
        <f>'MM CALC'!A19</f>
        <v>3.1.1</v>
      </c>
      <c r="B23" s="163" t="str">
        <f>'MM CALC'!B19</f>
        <v>SEINFRA</v>
      </c>
      <c r="C23" s="164" t="s">
        <v>24</v>
      </c>
      <c r="D23" s="165" t="str">
        <f>'MM CALC'!D19</f>
        <v>ALVENARIA DE VEDAÇÃO COM TIJOLO CERÂMICO FURADO, ESP. 14CM, PARA REVESTIMENTO, INCLUSIVE ARGAMASSA PARA ASSENTAMENTO</v>
      </c>
      <c r="E23" s="164" t="str">
        <f>'MM CALC'!E19</f>
        <v>m²</v>
      </c>
      <c r="F23" s="166">
        <f>'MM CALC'!F19</f>
        <v>87.01</v>
      </c>
      <c r="G23" s="175">
        <v>66.06</v>
      </c>
      <c r="H23" s="167">
        <f t="shared" ref="H23:H27" si="2">ROUND(G23+(G23*$H$9),2)</f>
        <v>82.3</v>
      </c>
      <c r="I23" s="167">
        <f t="shared" ref="I23:I27" si="3">ROUND((F23*H23),2)</f>
        <v>7160.92</v>
      </c>
      <c r="K23" s="173"/>
    </row>
    <row r="24" spans="1:11" s="168" customFormat="1" ht="33.75" x14ac:dyDescent="0.2">
      <c r="A24" s="163" t="str">
        <f>'MM CALC'!A20</f>
        <v>3.1.2</v>
      </c>
      <c r="B24" s="163" t="str">
        <f>'MM CALC'!B20</f>
        <v>SEINFRA</v>
      </c>
      <c r="C24" s="164" t="str">
        <f>'MM CALC'!C20</f>
        <v>ED-50727</v>
      </c>
      <c r="D24" s="165" t="s">
        <v>41</v>
      </c>
      <c r="E24" s="164" t="str">
        <f>'MM CALC'!E20</f>
        <v>m²</v>
      </c>
      <c r="F24" s="166">
        <f>'MM CALC'!F20</f>
        <v>173.92</v>
      </c>
      <c r="G24" s="167">
        <v>9.25</v>
      </c>
      <c r="H24" s="167">
        <f t="shared" si="2"/>
        <v>11.52</v>
      </c>
      <c r="I24" s="167">
        <f t="shared" si="3"/>
        <v>2003.56</v>
      </c>
      <c r="K24" s="173"/>
    </row>
    <row r="25" spans="1:11" s="168" customFormat="1" ht="33.75" x14ac:dyDescent="0.2">
      <c r="A25" s="163" t="str">
        <f>'MM CALC'!A21</f>
        <v>3.1.3</v>
      </c>
      <c r="B25" s="163" t="str">
        <f>'MM CALC'!B21</f>
        <v>SEINFRA</v>
      </c>
      <c r="C25" s="164" t="str">
        <f>'MM CALC'!C21</f>
        <v>ED-50762</v>
      </c>
      <c r="D25" s="165" t="str">
        <f>'MM CALC'!D21</f>
        <v>REVESTIMENTO COM ARGAMASSA EM CAMADA ÚNICA, APLICADO EM PAREDE, TRAÇO 1:3 (CIMENTO E AREIA), ESP. 20MM, APLICAÇÃO MANUAL, PREPARO MECÂNICO</v>
      </c>
      <c r="E25" s="164" t="str">
        <f>'MM CALC'!E21</f>
        <v>m²</v>
      </c>
      <c r="F25" s="166">
        <f>'MM CALC'!F21</f>
        <v>173.92</v>
      </c>
      <c r="G25" s="167">
        <v>31.86</v>
      </c>
      <c r="H25" s="167">
        <f t="shared" si="2"/>
        <v>39.69</v>
      </c>
      <c r="I25" s="167">
        <f t="shared" si="3"/>
        <v>6902.88</v>
      </c>
      <c r="K25" s="173"/>
    </row>
    <row r="26" spans="1:11" s="168" customFormat="1" ht="45" x14ac:dyDescent="0.2">
      <c r="A26" s="163" t="str">
        <f>'MM CALC'!A22</f>
        <v>3.1.4</v>
      </c>
      <c r="B26" s="163" t="str">
        <f>'MM CALC'!B22</f>
        <v>SEINFRA</v>
      </c>
      <c r="C26" s="164" t="str">
        <f>'MM CALC'!C22</f>
        <v xml:space="preserve">ED-48533 </v>
      </c>
      <c r="D26" s="165" t="s">
        <v>151</v>
      </c>
      <c r="E26" s="164" t="str">
        <f>'MM CALC'!E22</f>
        <v>m²</v>
      </c>
      <c r="F26" s="166">
        <f>'MM CALC'!F22</f>
        <v>29</v>
      </c>
      <c r="G26" s="167">
        <v>694.61</v>
      </c>
      <c r="H26" s="167">
        <f t="shared" si="2"/>
        <v>865.41</v>
      </c>
      <c r="I26" s="167">
        <f t="shared" si="3"/>
        <v>25096.89</v>
      </c>
      <c r="K26" s="173"/>
    </row>
    <row r="27" spans="1:11" s="168" customFormat="1" ht="56.25" x14ac:dyDescent="0.2">
      <c r="A27" s="163" t="str">
        <f>'MM CALC'!A23</f>
        <v>3.1.5</v>
      </c>
      <c r="B27" s="163" t="str">
        <f>'MM CALC'!B23</f>
        <v>SEINFRA</v>
      </c>
      <c r="C27" s="164" t="s">
        <v>108</v>
      </c>
      <c r="D27" s="165" t="str">
        <f>'MM CALC'!D23</f>
        <v xml:space="preserve">FORRO EM CHAPA DE GESSO ACARTONADA, ESP. 12,5MM, COM
FIXAÇÃO DO TIPO ESTRUTURADA EM PERFIL METÁLICO,
EXCLUSIVE PERFIL TABICA, SANCA E MOLDURA, INCLUSIVE
ACESSÓRIOS E FIXAÇÃO
</v>
      </c>
      <c r="E27" s="164" t="str">
        <f>'MM CALC'!E23</f>
        <v>m²</v>
      </c>
      <c r="F27" s="166">
        <f>'MM CALC'!F23</f>
        <v>40</v>
      </c>
      <c r="G27" s="167">
        <v>64.88</v>
      </c>
      <c r="H27" s="167">
        <f t="shared" si="2"/>
        <v>80.83</v>
      </c>
      <c r="I27" s="167">
        <f t="shared" si="3"/>
        <v>3233.2</v>
      </c>
      <c r="K27" s="173"/>
    </row>
    <row r="28" spans="1:11" s="39" customFormat="1" ht="11.25" x14ac:dyDescent="0.2">
      <c r="A28" s="155" t="str">
        <f>'MM CALC'!A24</f>
        <v>4.1</v>
      </c>
      <c r="B28" s="155"/>
      <c r="C28" s="170"/>
      <c r="D28" s="157" t="str">
        <f>'MM CALC'!D24</f>
        <v>PISOS</v>
      </c>
      <c r="E28" s="170"/>
      <c r="F28" s="166"/>
      <c r="G28" s="160"/>
      <c r="H28" s="111" t="s">
        <v>189</v>
      </c>
      <c r="I28" s="111">
        <f>I29+I30+I32+I31</f>
        <v>25735.480000000003</v>
      </c>
      <c r="J28" s="161"/>
      <c r="K28" s="162"/>
    </row>
    <row r="29" spans="1:11" s="153" customFormat="1" ht="22.5" x14ac:dyDescent="0.2">
      <c r="A29" s="163" t="str">
        <f>'MM CALC'!A25</f>
        <v>4.1.1</v>
      </c>
      <c r="B29" s="163" t="str">
        <f>'MM CALC'!B25</f>
        <v>SEINFRA</v>
      </c>
      <c r="C29" s="164" t="str">
        <f>'MM CALC'!C25</f>
        <v>ED-50568</v>
      </c>
      <c r="D29" s="165" t="str">
        <f>'MM CALC'!D25</f>
        <v>CONTRAPISO DESEMPENADO COM ARGAMASSA, TRAÇO 1:3 (
CIMENTO E AREIA), ESP. 30MM</v>
      </c>
      <c r="E29" s="164" t="str">
        <f>'MM CALC'!E25</f>
        <v>m²</v>
      </c>
      <c r="F29" s="166">
        <f>'MM CALC'!F25</f>
        <v>42.4</v>
      </c>
      <c r="G29" s="167">
        <v>42.99</v>
      </c>
      <c r="H29" s="167">
        <f t="shared" ref="H29:H32" si="4">ROUND(G29+(G29*$H$9),2)</f>
        <v>53.56</v>
      </c>
      <c r="I29" s="167">
        <f t="shared" ref="I29:I32" si="5">ROUND((F29*H29),2)</f>
        <v>2270.94</v>
      </c>
      <c r="J29" s="168"/>
      <c r="K29" s="173"/>
    </row>
    <row r="30" spans="1:11" s="153" customFormat="1" ht="45" x14ac:dyDescent="0.2">
      <c r="A30" s="163" t="str">
        <f>'MM CALC'!A26</f>
        <v>4.1.2</v>
      </c>
      <c r="B30" s="163" t="str">
        <f>'MM CALC'!B26</f>
        <v>SEINFRA</v>
      </c>
      <c r="C30" s="164" t="str">
        <f>'MM CALC'!C26</f>
        <v>ED-50542</v>
      </c>
      <c r="D30" s="165" t="str">
        <f>'MM CALC'!D26</f>
        <v>REVESTIMENTO COM CERÂMICA APLICADO EM PISO, ACABAMENTO ESMALTADO, AMBIENTE INTERNO, PADRÃO EXTRA, DIMENSÃO DA PEÇA ATÉ 2025 CM2, PEI V, ASSENTAMENTO COM ARGAMASSA INDUSTRIALIZADA, INCLUSIVE REJUNTAMENTO</v>
      </c>
      <c r="E30" s="164" t="str">
        <f>'MM CALC'!E26</f>
        <v>m²</v>
      </c>
      <c r="F30" s="166">
        <f>'MM CALC'!F26</f>
        <v>90.5</v>
      </c>
      <c r="G30" s="167">
        <v>91.15</v>
      </c>
      <c r="H30" s="167">
        <f t="shared" si="4"/>
        <v>113.56</v>
      </c>
      <c r="I30" s="167">
        <f t="shared" si="5"/>
        <v>10277.18</v>
      </c>
      <c r="J30" s="168"/>
      <c r="K30" s="173"/>
    </row>
    <row r="31" spans="1:11" s="36" customFormat="1" ht="11.25" x14ac:dyDescent="0.2">
      <c r="A31" s="163">
        <f>'MM CALC'!A27</f>
        <v>0</v>
      </c>
      <c r="B31" s="163">
        <f>'MM CALC'!B27</f>
        <v>0</v>
      </c>
      <c r="C31" s="164">
        <f>'MM CALC'!C27</f>
        <v>0</v>
      </c>
      <c r="D31" s="165">
        <f>'MM CALC'!D27</f>
        <v>0</v>
      </c>
      <c r="E31" s="164">
        <f>'MM CALC'!E27</f>
        <v>0</v>
      </c>
      <c r="F31" s="166"/>
      <c r="G31" s="167">
        <v>12.41</v>
      </c>
      <c r="H31" s="167">
        <f t="shared" si="4"/>
        <v>15.46</v>
      </c>
      <c r="I31" s="167">
        <f t="shared" si="5"/>
        <v>0</v>
      </c>
      <c r="J31" s="168"/>
      <c r="K31" s="173"/>
    </row>
    <row r="32" spans="1:11" s="153" customFormat="1" ht="45" x14ac:dyDescent="0.2">
      <c r="A32" s="163" t="str">
        <f>'MM CALC'!A28</f>
        <v>4.1.3</v>
      </c>
      <c r="B32" s="163" t="str">
        <f>'MM CALC'!B28</f>
        <v>SEINFRA</v>
      </c>
      <c r="C32" s="164" t="str">
        <f>'MM CALC'!C28</f>
        <v>ED-9081</v>
      </c>
      <c r="D32" s="165" t="str">
        <f>'MM CALC'!D28</f>
        <v>REVESTIMENTO COM CERÂMICA APLICADO EM PAREDE, ACABAMENTO ESMALTADO, AMBIENTE INTERNO/EXTERNO, PADRÃO EXTRA, DIMENSÃO DA PEÇA ATÉ 2025 CM2, PEIIII, ASSENTAMENTO COM ARGAMASSA INDUSTRIALIZADA, INCLUSIVE REJUNTAMENTO</v>
      </c>
      <c r="E32" s="164" t="str">
        <f>'MM CALC'!E28</f>
        <v>m²</v>
      </c>
      <c r="F32" s="166">
        <f>'MM CALC'!F28</f>
        <v>143.44999999999999</v>
      </c>
      <c r="G32" s="167">
        <v>73.790000000000006</v>
      </c>
      <c r="H32" s="167">
        <f t="shared" si="4"/>
        <v>91.93</v>
      </c>
      <c r="I32" s="167">
        <f t="shared" si="5"/>
        <v>13187.36</v>
      </c>
      <c r="J32" s="168"/>
      <c r="K32" s="173"/>
    </row>
    <row r="33" spans="1:11" s="39" customFormat="1" ht="11.25" x14ac:dyDescent="0.2">
      <c r="A33" s="155" t="str">
        <f>'MM CALC'!A29</f>
        <v>5.1</v>
      </c>
      <c r="B33" s="155"/>
      <c r="C33" s="170"/>
      <c r="D33" s="157" t="str">
        <f>'MM CALC'!D29</f>
        <v>PINTURA</v>
      </c>
      <c r="E33" s="170"/>
      <c r="F33" s="166"/>
      <c r="G33" s="160"/>
      <c r="H33" s="111" t="s">
        <v>189</v>
      </c>
      <c r="I33" s="111">
        <f>I34+I36+I35</f>
        <v>7590.56</v>
      </c>
      <c r="J33" s="161"/>
      <c r="K33" s="162"/>
    </row>
    <row r="34" spans="1:11" s="153" customFormat="1" ht="33.75" x14ac:dyDescent="0.2">
      <c r="A34" s="163" t="str">
        <f>'MM CALC'!A30</f>
        <v>5.1.1</v>
      </c>
      <c r="B34" s="163" t="str">
        <f>'MM CALC'!B30</f>
        <v>SEINFRA</v>
      </c>
      <c r="C34" s="164" t="str">
        <f>'MM CALC'!C30</f>
        <v>ED-50451</v>
      </c>
      <c r="D34" s="165" t="str">
        <f>'MM CALC'!D30</f>
        <v xml:space="preserve">PINTURA ACRÍLICA EM PAREDE, DUAS (2) DEMÃOS, EXCLUSIVE
SELADOR ACRÍLICO E MASSA ACRÍLICA/CORRIDA (PVA)
</v>
      </c>
      <c r="E34" s="164" t="str">
        <f>'MM CALC'!E30</f>
        <v>m²</v>
      </c>
      <c r="F34" s="166">
        <f>'MM CALC'!F30</f>
        <v>283.08</v>
      </c>
      <c r="G34" s="167">
        <v>15.14</v>
      </c>
      <c r="H34" s="167">
        <f t="shared" ref="H34" si="6">ROUND(G34+(G34*$H$9),2)</f>
        <v>18.86</v>
      </c>
      <c r="I34" s="167">
        <f t="shared" ref="I34" si="7">ROUND((F34*H34),2)</f>
        <v>5338.89</v>
      </c>
      <c r="J34" s="168"/>
      <c r="K34" s="173"/>
    </row>
    <row r="35" spans="1:11" s="153" customFormat="1" ht="33.75" x14ac:dyDescent="0.2">
      <c r="A35" s="163" t="str">
        <f>'MM CALC'!A31</f>
        <v>5.1.2</v>
      </c>
      <c r="B35" s="163" t="str">
        <f>'MM CALC'!B31</f>
        <v>SEINFRA</v>
      </c>
      <c r="C35" s="164" t="s">
        <v>113</v>
      </c>
      <c r="D35" s="165" t="s">
        <v>114</v>
      </c>
      <c r="E35" s="164" t="s">
        <v>115</v>
      </c>
      <c r="F35" s="166">
        <f>'MM CALC'!F31</f>
        <v>47.78</v>
      </c>
      <c r="G35" s="167">
        <v>22.21</v>
      </c>
      <c r="H35" s="167">
        <f t="shared" ref="H35" si="8">ROUND(G35+(G35*$H$9),2)</f>
        <v>27.67</v>
      </c>
      <c r="I35" s="167">
        <f t="shared" ref="I35" si="9">ROUND((F35*H35),2)</f>
        <v>1322.07</v>
      </c>
      <c r="J35" s="168"/>
      <c r="K35" s="173"/>
    </row>
    <row r="36" spans="1:11" s="153" customFormat="1" ht="22.5" x14ac:dyDescent="0.2">
      <c r="A36" s="163" t="str">
        <f>'MM CALC'!A32</f>
        <v>5.1.3</v>
      </c>
      <c r="B36" s="163" t="str">
        <f>'MM CALC'!B32</f>
        <v>SEINFRA</v>
      </c>
      <c r="C36" s="164" t="str">
        <f>'MM CALC'!C32</f>
        <v>ED-50485</v>
      </c>
      <c r="D36" s="165" t="s">
        <v>111</v>
      </c>
      <c r="E36" s="164" t="str">
        <f>'MM CALC'!E32</f>
        <v>m²</v>
      </c>
      <c r="F36" s="166">
        <f>'MM CALC'!F32</f>
        <v>40</v>
      </c>
      <c r="G36" s="167">
        <v>18.649999999999999</v>
      </c>
      <c r="H36" s="167">
        <f t="shared" ref="H36" si="10">ROUND(G36+(G36*$H$9),2)</f>
        <v>23.24</v>
      </c>
      <c r="I36" s="167">
        <f t="shared" ref="I36" si="11">ROUND((F36*H36),2)</f>
        <v>929.6</v>
      </c>
      <c r="J36" s="168"/>
      <c r="K36" s="173"/>
    </row>
    <row r="37" spans="1:11" s="112" customFormat="1" ht="11.25" x14ac:dyDescent="0.2">
      <c r="A37" s="155" t="str">
        <f>'MM CALC'!A33</f>
        <v>6.1</v>
      </c>
      <c r="B37" s="155"/>
      <c r="C37" s="170"/>
      <c r="D37" s="157" t="str">
        <f>'MM CALC'!D33</f>
        <v>ESQUADRIAS E ACESSÓRIOS</v>
      </c>
      <c r="E37" s="170"/>
      <c r="F37" s="166"/>
      <c r="G37" s="160"/>
      <c r="H37" s="111" t="s">
        <v>189</v>
      </c>
      <c r="I37" s="111">
        <f>I38+I39+I40+I41+I42+I43+I44+I45+I46+I47+I48</f>
        <v>36931.160000000003</v>
      </c>
      <c r="J37" s="161"/>
      <c r="K37" s="162"/>
    </row>
    <row r="38" spans="1:11" s="153" customFormat="1" ht="56.25" customHeight="1" x14ac:dyDescent="0.2">
      <c r="A38" s="163" t="str">
        <f>'MM CALC'!A34</f>
        <v>6.1.1</v>
      </c>
      <c r="B38" s="163" t="str">
        <f>'MM CALC'!B34</f>
        <v>SEINFRA</v>
      </c>
      <c r="C38" s="164" t="str">
        <f>'MM CALC'!C34</f>
        <v>ED-50954</v>
      </c>
      <c r="D38" s="165" t="str">
        <f>'MM CALC'!D34</f>
        <v>VIDRO TEMPERADO TRANSPARENTE INCOLOR, ESP. 6MM,
INCLUSIVE FIXAÇÃO E VEDAÇÃO COM GUARNIÇÃO/GAXETA DE
BORRACHA NEOPRENE, FORNECIMENTO E INSTALAÇÃO,
EXCLUSIVE CAIXILHO/PERFIL</v>
      </c>
      <c r="E38" s="164" t="str">
        <f>'MM CALC'!E34</f>
        <v>m²</v>
      </c>
      <c r="F38" s="166">
        <f>'MM CALC'!F34</f>
        <v>9</v>
      </c>
      <c r="G38" s="167">
        <v>232.94</v>
      </c>
      <c r="H38" s="167">
        <f t="shared" ref="H38:H60" si="12">ROUND(G38+(G38*$H$9),2)</f>
        <v>290.22000000000003</v>
      </c>
      <c r="I38" s="167">
        <f t="shared" ref="I38:I48" si="13">ROUND((F38*H38),2)</f>
        <v>2611.98</v>
      </c>
      <c r="J38" s="168"/>
      <c r="K38" s="173"/>
    </row>
    <row r="39" spans="1:11" s="36" customFormat="1" ht="11.25" x14ac:dyDescent="0.2">
      <c r="A39" s="163"/>
      <c r="B39" s="163"/>
      <c r="C39" s="164"/>
      <c r="D39" s="165"/>
      <c r="E39" s="164"/>
      <c r="F39" s="166"/>
      <c r="G39" s="167"/>
      <c r="H39" s="167"/>
      <c r="I39" s="167"/>
      <c r="J39" s="168"/>
      <c r="K39" s="173"/>
    </row>
    <row r="40" spans="1:11" s="36" customFormat="1" ht="11.25" x14ac:dyDescent="0.2">
      <c r="A40" s="163"/>
      <c r="B40" s="163"/>
      <c r="C40" s="164"/>
      <c r="D40" s="165"/>
      <c r="E40" s="164"/>
      <c r="F40" s="166"/>
      <c r="G40" s="167"/>
      <c r="H40" s="167"/>
      <c r="I40" s="167"/>
      <c r="J40" s="168"/>
      <c r="K40" s="173"/>
    </row>
    <row r="41" spans="1:11" s="36" customFormat="1" ht="11.25" x14ac:dyDescent="0.2">
      <c r="A41" s="163"/>
      <c r="B41" s="163"/>
      <c r="C41" s="164"/>
      <c r="D41" s="165"/>
      <c r="E41" s="164"/>
      <c r="F41" s="166"/>
      <c r="G41" s="167"/>
      <c r="H41" s="167"/>
      <c r="I41" s="167"/>
      <c r="J41" s="168"/>
      <c r="K41" s="173"/>
    </row>
    <row r="42" spans="1:11" s="153" customFormat="1" ht="56.25" x14ac:dyDescent="0.2">
      <c r="A42" s="163" t="str">
        <f>'MM CALC'!A38</f>
        <v>6.1.2</v>
      </c>
      <c r="B42" s="163" t="str">
        <f>'MM CALC'!B38</f>
        <v>SEINFRA</v>
      </c>
      <c r="C42" s="164" t="s">
        <v>116</v>
      </c>
      <c r="D42" s="165" t="s">
        <v>117</v>
      </c>
      <c r="E42" s="164" t="str">
        <f>'MM CALC'!E38</f>
        <v>u</v>
      </c>
      <c r="F42" s="166">
        <f>'MM CALC'!F38</f>
        <v>12</v>
      </c>
      <c r="G42" s="167">
        <v>388.44</v>
      </c>
      <c r="H42" s="167">
        <f t="shared" si="12"/>
        <v>483.96</v>
      </c>
      <c r="I42" s="167">
        <f t="shared" si="13"/>
        <v>5807.52</v>
      </c>
      <c r="J42" s="168"/>
      <c r="K42" s="173"/>
    </row>
    <row r="43" spans="1:11" s="154" customFormat="1" ht="33.75" x14ac:dyDescent="0.2">
      <c r="A43" s="163" t="str">
        <f>'MM CALC'!A39</f>
        <v>6.1.3</v>
      </c>
      <c r="B43" s="163" t="str">
        <f>'MM CALC'!B39</f>
        <v xml:space="preserve">sinap </v>
      </c>
      <c r="C43" s="164">
        <f>'MM CALC'!C39</f>
        <v>91341</v>
      </c>
      <c r="D43" s="165" t="str">
        <f>'MM CALC'!D39</f>
        <v>PORTA EM ALUMÍNIO DE ABRIR TIPO VENEZIANA COM GUARNIÇÃO, FIXAÇÃO COM PARAFUSOS - FORNECIMENTO E INSTALAÇÃO. AF_12/2019</v>
      </c>
      <c r="E43" s="164" t="s">
        <v>140</v>
      </c>
      <c r="F43" s="166">
        <f>'MM CALC'!F39</f>
        <v>12.540000000000001</v>
      </c>
      <c r="G43" s="167">
        <v>663.6</v>
      </c>
      <c r="H43" s="167">
        <f t="shared" si="12"/>
        <v>826.78</v>
      </c>
      <c r="I43" s="167">
        <f t="shared" si="13"/>
        <v>10367.82</v>
      </c>
      <c r="J43" s="176"/>
      <c r="K43" s="177"/>
    </row>
    <row r="44" spans="1:11" s="153" customFormat="1" ht="45" x14ac:dyDescent="0.2">
      <c r="A44" s="163" t="str">
        <f>'MM CALC'!A40</f>
        <v>6.1.4</v>
      </c>
      <c r="B44" s="163" t="str">
        <f>'MM CALC'!B40</f>
        <v>SEINFRA</v>
      </c>
      <c r="C44" s="164" t="str">
        <f>'MM CALC'!C40</f>
        <v>ED-50285</v>
      </c>
      <c r="D44" s="165" t="str">
        <f>'MM CALC'!D40</f>
        <v>MICTÓRIO COLETIVO, EM AÇO INOXIDÁVEL, TIPO AISI 304, CHAPA
22, COM DESENVOLVIMENTO DE 1 METRO, INCLUSIVE VÁLVULA
DE ESCOAMENTO DE METAL NA COR CROMADA, SIFÃO DE METAL
 TIPO COPO NA COR CROMADA, FORNECIMENTO E INSTALAÇÃO</v>
      </c>
      <c r="E44" s="164" t="str">
        <f>'MM CALC'!E40</f>
        <v>u</v>
      </c>
      <c r="F44" s="166">
        <f>'MM CALC'!F40</f>
        <v>1</v>
      </c>
      <c r="G44" s="167">
        <v>1020.23</v>
      </c>
      <c r="H44" s="167">
        <f t="shared" si="12"/>
        <v>1271.0999999999999</v>
      </c>
      <c r="I44" s="167">
        <f t="shared" si="13"/>
        <v>1271.0999999999999</v>
      </c>
      <c r="J44" s="168"/>
      <c r="K44" s="173"/>
    </row>
    <row r="45" spans="1:11" s="154" customFormat="1" ht="33.75" x14ac:dyDescent="0.2">
      <c r="A45" s="163" t="str">
        <f>'MM CALC'!A41</f>
        <v>6.1.5</v>
      </c>
      <c r="B45" s="163" t="str">
        <f>'MM CALC'!B41</f>
        <v>SEINFRA</v>
      </c>
      <c r="C45" s="164" t="str">
        <f>'MM CALC'!C41</f>
        <v>ED-50330</v>
      </c>
      <c r="D45" s="165" t="str">
        <f>'MM CALC'!D41</f>
        <v>TORNEIRA METÁLICA PARA LAVATÓRIO, ACABAMENTO CROMADO, COM AREJADOR, APLICAÇÃO DE MESA, INCLUSIVE ENGATE FLEXÍVEL METÁLICO, FORNECIMENTO E INSTALAÇÃO</v>
      </c>
      <c r="E45" s="164" t="str">
        <f>'MM CALC'!E41</f>
        <v>u</v>
      </c>
      <c r="F45" s="166">
        <f>'MM CALC'!F41</f>
        <v>12</v>
      </c>
      <c r="G45" s="167">
        <v>132.77000000000001</v>
      </c>
      <c r="H45" s="167">
        <f t="shared" si="12"/>
        <v>165.42</v>
      </c>
      <c r="I45" s="167">
        <f t="shared" si="13"/>
        <v>1985.04</v>
      </c>
      <c r="J45" s="176"/>
      <c r="K45" s="177"/>
    </row>
    <row r="46" spans="1:11" s="114" customFormat="1" ht="11.25" x14ac:dyDescent="0.2">
      <c r="A46" s="163"/>
      <c r="B46" s="163"/>
      <c r="C46" s="164"/>
      <c r="D46" s="165"/>
      <c r="E46" s="164"/>
      <c r="F46" s="166"/>
      <c r="G46" s="167"/>
      <c r="H46" s="167"/>
      <c r="I46" s="167"/>
      <c r="J46" s="168"/>
      <c r="K46" s="173"/>
    </row>
    <row r="47" spans="1:11" s="153" customFormat="1" ht="33.75" x14ac:dyDescent="0.2">
      <c r="A47" s="163" t="str">
        <f>'MM CALC'!A43</f>
        <v>6.1.6</v>
      </c>
      <c r="B47" s="163" t="str">
        <f>'MM CALC'!B43</f>
        <v>SEINFRA</v>
      </c>
      <c r="C47" s="164" t="str">
        <f>'MM CALC'!C43</f>
        <v>ED-50297</v>
      </c>
      <c r="D47" s="165" t="str">
        <f>'MM CALC'!D43</f>
        <v>BACIA SANITÁRIA (VASO) DE LOUÇA COM CAIXA ACOPLADA, COR BRANCA, INCLUSIVE ACESSÓRIOS DE FIXAÇÃO/VEDAÇÃO, ENGATE FLEXÍVEL METÁLICO, FORNECIMENTO, INSTALAÇÃO E REJUNTAMENTO</v>
      </c>
      <c r="E47" s="164" t="str">
        <f>'MM CALC'!E43</f>
        <v>u</v>
      </c>
      <c r="F47" s="166">
        <f>'MM CALC'!F43</f>
        <v>14</v>
      </c>
      <c r="G47" s="167">
        <v>526.77</v>
      </c>
      <c r="H47" s="167">
        <f t="shared" si="12"/>
        <v>656.3</v>
      </c>
      <c r="I47" s="167">
        <f t="shared" si="13"/>
        <v>9188.2000000000007</v>
      </c>
      <c r="J47" s="168"/>
      <c r="K47" s="173"/>
    </row>
    <row r="48" spans="1:11" s="153" customFormat="1" ht="22.5" x14ac:dyDescent="0.2">
      <c r="A48" s="163" t="str">
        <f>'MM CALC'!A44</f>
        <v>6.1.7</v>
      </c>
      <c r="B48" s="163" t="str">
        <f>'MM CALC'!B44</f>
        <v>SEINFRA</v>
      </c>
      <c r="C48" s="164" t="s">
        <v>25</v>
      </c>
      <c r="D48" s="165" t="str">
        <f>'MM CALC'!D44</f>
        <v>PORTA DE ABRIR, MADEIRA DE LEI PRANCHETA PARA PINTURA COMPLETA 80 X 210 CM, COM FERRAGENS EM FERRO LATONADO</v>
      </c>
      <c r="E48" s="164" t="str">
        <f>'MM CALC'!E44</f>
        <v>u</v>
      </c>
      <c r="F48" s="166">
        <f>'MM CALC'!F44</f>
        <v>5</v>
      </c>
      <c r="G48" s="167">
        <v>914.92</v>
      </c>
      <c r="H48" s="167">
        <f t="shared" si="12"/>
        <v>1139.9000000000001</v>
      </c>
      <c r="I48" s="167">
        <f t="shared" si="13"/>
        <v>5699.5</v>
      </c>
      <c r="J48" s="168"/>
      <c r="K48" s="173"/>
    </row>
    <row r="49" spans="1:11" s="112" customFormat="1" ht="11.25" x14ac:dyDescent="0.2">
      <c r="A49" s="155" t="str">
        <f>'MM CALC'!A45</f>
        <v>7.1</v>
      </c>
      <c r="B49" s="155"/>
      <c r="C49" s="170"/>
      <c r="D49" s="157" t="str">
        <f>'MM CALC'!D45</f>
        <v>INSTALAÇÕES ELÉTRICAS</v>
      </c>
      <c r="E49" s="170"/>
      <c r="F49" s="166"/>
      <c r="G49" s="160"/>
      <c r="H49" s="111" t="s">
        <v>189</v>
      </c>
      <c r="I49" s="111">
        <f>I50+I51+I52+I53+I54+I55</f>
        <v>3814.1000000000004</v>
      </c>
      <c r="J49" s="161"/>
      <c r="K49" s="162"/>
    </row>
    <row r="50" spans="1:11" s="153" customFormat="1" ht="22.5" x14ac:dyDescent="0.2">
      <c r="A50" s="163" t="str">
        <f>'MM CALC'!A46</f>
        <v>7.1.1</v>
      </c>
      <c r="B50" s="163" t="str">
        <f>'MM CALC'!B46</f>
        <v>SBC</v>
      </c>
      <c r="C50" s="164" t="str">
        <f>'MM CALC'!C46</f>
        <v>07/2023 SBC 060987</v>
      </c>
      <c r="D50" s="165" t="str">
        <f>'MM CALC'!D46</f>
        <v>LUMINARIA PAINEL PLAFON LED 12W 3000K 17cm BRILIA 438237</v>
      </c>
      <c r="E50" s="164" t="str">
        <f>'MM CALC'!E46</f>
        <v>u</v>
      </c>
      <c r="F50" s="166">
        <f>'MM CALC'!F46</f>
        <v>3</v>
      </c>
      <c r="G50" s="167">
        <v>90.07</v>
      </c>
      <c r="H50" s="167">
        <f t="shared" si="12"/>
        <v>112.22</v>
      </c>
      <c r="I50" s="167">
        <f t="shared" ref="I50:I52" si="14">ROUND((F50*H50),2)</f>
        <v>336.66</v>
      </c>
      <c r="J50" s="168"/>
      <c r="K50" s="173"/>
    </row>
    <row r="51" spans="1:11" s="153" customFormat="1" ht="22.5" x14ac:dyDescent="0.2">
      <c r="A51" s="163" t="str">
        <f>'MM CALC'!A47</f>
        <v>7.1.2</v>
      </c>
      <c r="B51" s="163" t="str">
        <f>'MM CALC'!C47</f>
        <v>ED-50227</v>
      </c>
      <c r="C51" s="164" t="s">
        <v>56</v>
      </c>
      <c r="D51" s="165" t="s">
        <v>57</v>
      </c>
      <c r="E51" s="164" t="s">
        <v>75</v>
      </c>
      <c r="F51" s="166">
        <f>'MM CALC'!F47</f>
        <v>2</v>
      </c>
      <c r="G51" s="167">
        <v>239.83</v>
      </c>
      <c r="H51" s="167">
        <f t="shared" si="12"/>
        <v>298.8</v>
      </c>
      <c r="I51" s="167">
        <f t="shared" si="14"/>
        <v>597.6</v>
      </c>
      <c r="J51" s="168"/>
      <c r="K51" s="173"/>
    </row>
    <row r="52" spans="1:11" s="153" customFormat="1" ht="22.5" x14ac:dyDescent="0.2">
      <c r="A52" s="163" t="str">
        <f>'MM CALC'!A48</f>
        <v>7.1.3</v>
      </c>
      <c r="B52" s="163" t="str">
        <f>'MM CALC'!B48</f>
        <v>SEINFRA</v>
      </c>
      <c r="C52" s="164" t="str">
        <f>'MM CALC'!C48</f>
        <v>ED-50232</v>
      </c>
      <c r="D52" s="165" t="str">
        <f>'MM CALC'!D48</f>
        <v>PONTO DE TOMADA DE EMBUTIR, INCLUINDO ELETRODUTO DE PVC RÍGIDO E CAIXA COM ESPELHO</v>
      </c>
      <c r="E52" s="164" t="str">
        <f>'MM CALC'!E48</f>
        <v>u</v>
      </c>
      <c r="F52" s="166">
        <f>'MM CALC'!F48</f>
        <v>8</v>
      </c>
      <c r="G52" s="167">
        <v>288.93</v>
      </c>
      <c r="H52" s="167">
        <f t="shared" si="12"/>
        <v>359.98</v>
      </c>
      <c r="I52" s="167">
        <f t="shared" si="14"/>
        <v>2879.84</v>
      </c>
      <c r="J52" s="168"/>
      <c r="K52" s="173"/>
    </row>
    <row r="53" spans="1:11" s="36" customFormat="1" ht="11.25" x14ac:dyDescent="0.2">
      <c r="A53" s="163">
        <f>'MM CALC'!A49</f>
        <v>0</v>
      </c>
      <c r="B53" s="163">
        <f>'MM CALC'!B49</f>
        <v>0</v>
      </c>
      <c r="C53" s="164">
        <f>'MM CALC'!C49</f>
        <v>0</v>
      </c>
      <c r="D53" s="165">
        <f>'MM CALC'!D49</f>
        <v>0</v>
      </c>
      <c r="E53" s="164">
        <f>'MM CALC'!E49</f>
        <v>0</v>
      </c>
      <c r="F53" s="166">
        <f>'MM CALC'!F49</f>
        <v>0</v>
      </c>
      <c r="G53" s="167"/>
      <c r="H53" s="167"/>
      <c r="I53" s="167"/>
      <c r="J53" s="168"/>
      <c r="K53" s="173"/>
    </row>
    <row r="54" spans="1:11" s="36" customFormat="1" ht="11.25" x14ac:dyDescent="0.2">
      <c r="A54" s="163">
        <f>'MM CALC'!A50</f>
        <v>0</v>
      </c>
      <c r="B54" s="163">
        <f>'MM CALC'!B50</f>
        <v>0</v>
      </c>
      <c r="C54" s="164">
        <f>'MM CALC'!C50</f>
        <v>0</v>
      </c>
      <c r="D54" s="165">
        <f>'MM CALC'!D50</f>
        <v>0</v>
      </c>
      <c r="E54" s="164">
        <f>'MM CALC'!E50</f>
        <v>0</v>
      </c>
      <c r="F54" s="166">
        <f>'MM CALC'!F50</f>
        <v>0</v>
      </c>
      <c r="G54" s="167"/>
      <c r="H54" s="167"/>
      <c r="I54" s="167"/>
      <c r="J54" s="168"/>
      <c r="K54" s="173"/>
    </row>
    <row r="55" spans="1:11" s="36" customFormat="1" ht="11.25" x14ac:dyDescent="0.2">
      <c r="A55" s="163">
        <f>'MM CALC'!A51</f>
        <v>0</v>
      </c>
      <c r="B55" s="163">
        <f>'MM CALC'!B51</f>
        <v>0</v>
      </c>
      <c r="C55" s="164">
        <f>'MM CALC'!C51</f>
        <v>0</v>
      </c>
      <c r="D55" s="165">
        <f>'MM CALC'!D51</f>
        <v>0</v>
      </c>
      <c r="E55" s="164">
        <f>'MM CALC'!E51</f>
        <v>0</v>
      </c>
      <c r="F55" s="166">
        <f>'MM CALC'!F51</f>
        <v>0</v>
      </c>
      <c r="G55" s="167"/>
      <c r="H55" s="167"/>
      <c r="I55" s="167"/>
      <c r="J55" s="168"/>
      <c r="K55" s="173"/>
    </row>
    <row r="56" spans="1:11" s="112" customFormat="1" ht="11.25" x14ac:dyDescent="0.2">
      <c r="A56" s="155" t="str">
        <f>'MM CALC'!A52</f>
        <v>8.1</v>
      </c>
      <c r="B56" s="155"/>
      <c r="C56" s="170"/>
      <c r="D56" s="157" t="str">
        <f>'MM CALC'!D52</f>
        <v>INSTALAÇÕES HIDROSSANITÁRIAS</v>
      </c>
      <c r="E56" s="170"/>
      <c r="F56" s="166"/>
      <c r="G56" s="160"/>
      <c r="H56" s="113" t="s">
        <v>189</v>
      </c>
      <c r="I56" s="111">
        <f>SUM(I57:I62)</f>
        <v>12431.59</v>
      </c>
      <c r="J56" s="161"/>
      <c r="K56" s="162"/>
    </row>
    <row r="57" spans="1:11" s="153" customFormat="1" ht="22.5" x14ac:dyDescent="0.2">
      <c r="A57" s="163" t="str">
        <f>'MM CALC'!A53</f>
        <v>8.1</v>
      </c>
      <c r="B57" s="163" t="str">
        <f>'MM CALC'!B53</f>
        <v>SEINFRA</v>
      </c>
      <c r="C57" s="164" t="str">
        <f>'MM CALC'!C53</f>
        <v>ED-50221</v>
      </c>
      <c r="D57" s="165" t="str">
        <f>'MM CALC'!D53</f>
        <v>PONTO DE ÁGUA FRIA EMBUTIDO, INCLUINDO TUBO DE PVC RÍGIDO SOLDÁVEL E CONEXÕES</v>
      </c>
      <c r="E57" s="164" t="str">
        <f>'MM CALC'!E53</f>
        <v>u</v>
      </c>
      <c r="F57" s="166">
        <f>'MM CALC'!F53</f>
        <v>27</v>
      </c>
      <c r="G57" s="167">
        <v>136.25</v>
      </c>
      <c r="H57" s="167">
        <f t="shared" si="12"/>
        <v>169.75</v>
      </c>
      <c r="I57" s="167">
        <f t="shared" ref="I57:I60" si="15">ROUND((F57*H57),2)</f>
        <v>4583.25</v>
      </c>
      <c r="J57" s="168"/>
      <c r="K57" s="173"/>
    </row>
    <row r="58" spans="1:11" s="36" customFormat="1" ht="11.25" x14ac:dyDescent="0.2">
      <c r="A58" s="163"/>
      <c r="B58" s="163"/>
      <c r="C58" s="164"/>
      <c r="D58" s="165"/>
      <c r="E58" s="164"/>
      <c r="F58" s="166"/>
      <c r="G58" s="167"/>
      <c r="H58" s="167"/>
      <c r="I58" s="167"/>
      <c r="J58" s="168"/>
      <c r="K58" s="173"/>
    </row>
    <row r="59" spans="1:11" s="153" customFormat="1" ht="22.5" x14ac:dyDescent="0.2">
      <c r="A59" s="163" t="str">
        <f>'MM CALC'!A55</f>
        <v>8.2</v>
      </c>
      <c r="B59" s="163" t="str">
        <f>'MM CALC'!B55</f>
        <v>SEINFRA</v>
      </c>
      <c r="C59" s="164" t="str">
        <f>'MM CALC'!C55</f>
        <v>ED-50225</v>
      </c>
      <c r="D59" s="165" t="str">
        <f>'MM CALC'!D55</f>
        <v>PONTO DE ESGOTO, INCLUINDO TUBO DE PVC RÍGIDO SOLDÁVEL DE 100 MM E CONEXÕES (VASO SANITÁRIO)</v>
      </c>
      <c r="E59" s="164" t="str">
        <f>'MM CALC'!E55</f>
        <v>u</v>
      </c>
      <c r="F59" s="166">
        <f>'MM CALC'!F55</f>
        <v>14</v>
      </c>
      <c r="G59" s="167">
        <v>305.60000000000002</v>
      </c>
      <c r="H59" s="167">
        <f t="shared" si="12"/>
        <v>380.75</v>
      </c>
      <c r="I59" s="167">
        <f t="shared" si="15"/>
        <v>5330.5</v>
      </c>
      <c r="J59" s="168"/>
      <c r="K59" s="173"/>
    </row>
    <row r="60" spans="1:11" s="153" customFormat="1" ht="22.5" x14ac:dyDescent="0.2">
      <c r="A60" s="163" t="str">
        <f>'MM CALC'!A56</f>
        <v>8.3</v>
      </c>
      <c r="B60" s="163" t="str">
        <f>'MM CALC'!B56</f>
        <v>SEINFRA</v>
      </c>
      <c r="C60" s="164" t="str">
        <f>'MM CALC'!C56</f>
        <v>ED-50223</v>
      </c>
      <c r="D60" s="165" t="str">
        <f>'MM CALC'!D56</f>
        <v>PONTO DE ESGOTO, INCLUINDO TUBO DE PVC RÍGIDO SOLDÁVEL DE 40 MM E CONEXÕES (LAVATÓRIOS, MICTÓRIOS, RALOS SIFONADOS, ETC.)</v>
      </c>
      <c r="E60" s="164" t="str">
        <f>'MM CALC'!E56</f>
        <v>u</v>
      </c>
      <c r="F60" s="166">
        <f>'MM CALC'!F56</f>
        <v>13</v>
      </c>
      <c r="G60" s="167">
        <v>155.44999999999999</v>
      </c>
      <c r="H60" s="167">
        <f t="shared" si="12"/>
        <v>193.68</v>
      </c>
      <c r="I60" s="167">
        <f t="shared" si="15"/>
        <v>2517.84</v>
      </c>
      <c r="J60" s="168"/>
      <c r="K60" s="173"/>
    </row>
    <row r="61" spans="1:11" s="36" customFormat="1" ht="11.25" x14ac:dyDescent="0.2">
      <c r="A61" s="163"/>
      <c r="B61" s="163"/>
      <c r="C61" s="164"/>
      <c r="D61" s="165"/>
      <c r="E61" s="164"/>
      <c r="F61" s="166"/>
      <c r="G61" s="167"/>
      <c r="H61" s="167"/>
      <c r="I61" s="167"/>
      <c r="J61" s="168"/>
      <c r="K61" s="173"/>
    </row>
    <row r="62" spans="1:11" s="36" customFormat="1" ht="11.25" x14ac:dyDescent="0.2">
      <c r="A62" s="163"/>
      <c r="B62" s="163"/>
      <c r="C62" s="164"/>
      <c r="D62" s="165"/>
      <c r="E62" s="164"/>
      <c r="F62" s="166"/>
      <c r="G62" s="167"/>
      <c r="H62" s="167"/>
      <c r="I62" s="167"/>
      <c r="J62" s="168"/>
      <c r="K62" s="173"/>
    </row>
    <row r="63" spans="1:11" s="39" customFormat="1" ht="11.25" x14ac:dyDescent="0.2">
      <c r="A63" s="155"/>
      <c r="B63" s="178"/>
      <c r="C63" s="170"/>
      <c r="D63" s="157"/>
      <c r="E63" s="170"/>
      <c r="F63" s="166"/>
      <c r="G63" s="179"/>
      <c r="H63" s="160"/>
      <c r="I63" s="160"/>
      <c r="J63" s="161"/>
      <c r="K63" s="162"/>
    </row>
    <row r="64" spans="1:11" s="36" customFormat="1" ht="11.25" x14ac:dyDescent="0.2">
      <c r="A64" s="163"/>
      <c r="B64" s="163"/>
      <c r="C64" s="164"/>
      <c r="D64" s="165"/>
      <c r="E64" s="164"/>
      <c r="F64" s="166"/>
      <c r="G64" s="180"/>
      <c r="H64" s="167"/>
      <c r="I64" s="167"/>
      <c r="J64" s="168"/>
      <c r="K64" s="173"/>
    </row>
    <row r="65" spans="1:11" s="35" customFormat="1" ht="11.25" x14ac:dyDescent="0.2">
      <c r="A65" s="163"/>
      <c r="B65" s="163"/>
      <c r="C65" s="164"/>
      <c r="D65" s="165"/>
      <c r="E65" s="164"/>
      <c r="F65" s="166"/>
      <c r="G65" s="167"/>
      <c r="H65" s="167"/>
      <c r="I65" s="160"/>
      <c r="J65" s="176"/>
      <c r="K65" s="181"/>
    </row>
    <row r="66" spans="1:11" x14ac:dyDescent="0.2">
      <c r="A66" s="182"/>
      <c r="B66" s="183"/>
      <c r="C66" s="183"/>
      <c r="D66" s="184"/>
      <c r="E66" s="185"/>
      <c r="F66" s="185"/>
      <c r="G66" s="185"/>
      <c r="H66" s="185"/>
      <c r="I66" s="186"/>
      <c r="J66" s="187"/>
      <c r="K66" s="183"/>
    </row>
    <row r="67" spans="1:11" x14ac:dyDescent="0.2">
      <c r="A67" s="182"/>
      <c r="B67" s="183"/>
      <c r="C67" s="183"/>
      <c r="D67" s="184"/>
      <c r="E67" s="185"/>
      <c r="F67" s="185"/>
      <c r="G67" s="185"/>
      <c r="H67" s="185"/>
      <c r="I67" s="186"/>
      <c r="J67" s="187"/>
      <c r="K67" s="183"/>
    </row>
    <row r="68" spans="1:11" x14ac:dyDescent="0.2">
      <c r="A68" s="188"/>
      <c r="B68" s="189"/>
      <c r="C68" s="189"/>
      <c r="D68" s="184"/>
      <c r="E68" s="185"/>
      <c r="F68" s="185"/>
      <c r="G68" s="185"/>
      <c r="H68" s="185"/>
      <c r="I68" s="186"/>
      <c r="J68" s="187"/>
      <c r="K68" s="183"/>
    </row>
    <row r="69" spans="1:11" s="39" customFormat="1" ht="11.25" x14ac:dyDescent="0.2">
      <c r="A69" s="190" t="s">
        <v>181</v>
      </c>
      <c r="B69" s="155"/>
      <c r="C69" s="170"/>
      <c r="D69" s="157" t="s">
        <v>191</v>
      </c>
      <c r="E69" s="170"/>
      <c r="F69" s="166"/>
      <c r="G69" s="160"/>
      <c r="H69" s="113" t="s">
        <v>189</v>
      </c>
      <c r="I69" s="111">
        <f>I70+I71+I72+I73+I74+I75+I76+I77</f>
        <v>19506.07</v>
      </c>
      <c r="J69" s="161"/>
      <c r="K69" s="162"/>
    </row>
    <row r="70" spans="1:11" s="153" customFormat="1" ht="33.75" x14ac:dyDescent="0.2">
      <c r="A70" s="191" t="s">
        <v>182</v>
      </c>
      <c r="B70" s="192" t="s">
        <v>124</v>
      </c>
      <c r="C70" s="192">
        <v>92539</v>
      </c>
      <c r="D70" s="165" t="s">
        <v>123</v>
      </c>
      <c r="E70" s="164" t="s">
        <v>80</v>
      </c>
      <c r="F70" s="166">
        <f>'MM CALC'!F63</f>
        <v>61.12</v>
      </c>
      <c r="G70" s="172">
        <v>96.35</v>
      </c>
      <c r="H70" s="167">
        <f t="shared" ref="H70:H75" si="16">ROUND(G70+(G70*$H$9),2)</f>
        <v>120.04</v>
      </c>
      <c r="I70" s="167">
        <f t="shared" ref="I70:I75" si="17">ROUND((F70*H70),2)</f>
        <v>7336.84</v>
      </c>
      <c r="J70" s="168"/>
      <c r="K70" s="173"/>
    </row>
    <row r="71" spans="1:11" s="153" customFormat="1" ht="22.5" x14ac:dyDescent="0.2">
      <c r="A71" s="191" t="s">
        <v>183</v>
      </c>
      <c r="B71" s="192" t="s">
        <v>124</v>
      </c>
      <c r="C71" s="192">
        <v>94443</v>
      </c>
      <c r="D71" s="165" t="s">
        <v>125</v>
      </c>
      <c r="E71" s="164" t="s">
        <v>80</v>
      </c>
      <c r="F71" s="166">
        <f>'MM CALC'!F64</f>
        <v>61.12</v>
      </c>
      <c r="G71" s="167">
        <v>49.94</v>
      </c>
      <c r="H71" s="167">
        <f t="shared" si="16"/>
        <v>62.22</v>
      </c>
      <c r="I71" s="167">
        <f t="shared" si="17"/>
        <v>3802.89</v>
      </c>
      <c r="J71" s="168"/>
      <c r="K71" s="173"/>
    </row>
    <row r="72" spans="1:11" s="153" customFormat="1" ht="33.75" x14ac:dyDescent="0.2">
      <c r="A72" s="191" t="s">
        <v>184</v>
      </c>
      <c r="B72" s="163" t="s">
        <v>23</v>
      </c>
      <c r="C72" s="192" t="s">
        <v>83</v>
      </c>
      <c r="D72" s="193" t="s">
        <v>81</v>
      </c>
      <c r="E72" s="164" t="s">
        <v>87</v>
      </c>
      <c r="F72" s="166">
        <f>'MM CALC'!F65</f>
        <v>2.21</v>
      </c>
      <c r="G72" s="167">
        <v>718.43</v>
      </c>
      <c r="H72" s="167">
        <f t="shared" si="16"/>
        <v>895.09</v>
      </c>
      <c r="I72" s="167">
        <f t="shared" si="17"/>
        <v>1978.15</v>
      </c>
      <c r="J72" s="168"/>
      <c r="K72" s="173"/>
    </row>
    <row r="73" spans="1:11" s="153" customFormat="1" ht="22.5" x14ac:dyDescent="0.2">
      <c r="A73" s="191" t="s">
        <v>185</v>
      </c>
      <c r="B73" s="163" t="s">
        <v>23</v>
      </c>
      <c r="C73" s="192" t="s">
        <v>192</v>
      </c>
      <c r="D73" s="193" t="s">
        <v>193</v>
      </c>
      <c r="E73" s="164" t="s">
        <v>80</v>
      </c>
      <c r="F73" s="166">
        <f>'MM CALC'!F66</f>
        <v>18.333333333333332</v>
      </c>
      <c r="G73" s="167">
        <v>57.73</v>
      </c>
      <c r="H73" s="167">
        <f t="shared" ref="H73" si="18">ROUND(G73+(G73*$H$9),2)</f>
        <v>71.930000000000007</v>
      </c>
      <c r="I73" s="167">
        <f t="shared" ref="I73" si="19">ROUND((F73*H73),2)</f>
        <v>1318.72</v>
      </c>
      <c r="J73" s="168"/>
      <c r="K73" s="173"/>
    </row>
    <row r="74" spans="1:11" s="153" customFormat="1" ht="11.25" x14ac:dyDescent="0.2">
      <c r="A74" s="191" t="s">
        <v>186</v>
      </c>
      <c r="B74" s="163" t="s">
        <v>23</v>
      </c>
      <c r="C74" s="192" t="s">
        <v>86</v>
      </c>
      <c r="D74" s="193" t="s">
        <v>85</v>
      </c>
      <c r="E74" s="164" t="s">
        <v>80</v>
      </c>
      <c r="F74" s="166">
        <f>'MM CALC'!F67</f>
        <v>176.8</v>
      </c>
      <c r="G74" s="167">
        <v>11.89</v>
      </c>
      <c r="H74" s="167">
        <f t="shared" si="16"/>
        <v>14.81</v>
      </c>
      <c r="I74" s="167">
        <f t="shared" si="17"/>
        <v>2618.41</v>
      </c>
      <c r="J74" s="168"/>
      <c r="K74" s="173"/>
    </row>
    <row r="75" spans="1:11" s="153" customFormat="1" ht="56.25" x14ac:dyDescent="0.2">
      <c r="A75" s="191" t="s">
        <v>187</v>
      </c>
      <c r="B75" s="163" t="s">
        <v>23</v>
      </c>
      <c r="C75" s="164" t="s">
        <v>144</v>
      </c>
      <c r="D75" s="165" t="s">
        <v>142</v>
      </c>
      <c r="E75" s="164" t="s">
        <v>80</v>
      </c>
      <c r="F75" s="166">
        <f>'MM CALC'!F68</f>
        <v>0.3</v>
      </c>
      <c r="G75" s="167">
        <v>3011.49</v>
      </c>
      <c r="H75" s="167">
        <f t="shared" si="16"/>
        <v>3752.02</v>
      </c>
      <c r="I75" s="167">
        <f t="shared" si="17"/>
        <v>1125.6099999999999</v>
      </c>
      <c r="J75" s="168"/>
      <c r="K75" s="173"/>
    </row>
    <row r="76" spans="1:11" s="153" customFormat="1" ht="33.75" x14ac:dyDescent="0.2">
      <c r="A76" s="191" t="s">
        <v>188</v>
      </c>
      <c r="B76" s="163" t="s">
        <v>23</v>
      </c>
      <c r="C76" s="164" t="s">
        <v>149</v>
      </c>
      <c r="D76" s="165" t="s">
        <v>148</v>
      </c>
      <c r="E76" s="164" t="s">
        <v>80</v>
      </c>
      <c r="F76" s="166">
        <f>'MM CALC'!F69</f>
        <v>7.67</v>
      </c>
      <c r="G76" s="167">
        <v>55.2</v>
      </c>
      <c r="H76" s="167">
        <f t="shared" ref="H76" si="20">ROUND(G76+(G76*$H$9),2)</f>
        <v>68.77</v>
      </c>
      <c r="I76" s="167">
        <f t="shared" ref="I76" si="21">ROUND((F76*H76),2)</f>
        <v>527.47</v>
      </c>
      <c r="J76" s="168"/>
      <c r="K76" s="173"/>
    </row>
    <row r="77" spans="1:11" s="153" customFormat="1" ht="11.25" x14ac:dyDescent="0.2">
      <c r="A77" s="191" t="s">
        <v>195</v>
      </c>
      <c r="B77" s="163" t="s">
        <v>23</v>
      </c>
      <c r="C77" s="194" t="s">
        <v>28</v>
      </c>
      <c r="D77" s="195" t="s">
        <v>68</v>
      </c>
      <c r="E77" s="164" t="s">
        <v>80</v>
      </c>
      <c r="F77" s="166">
        <v>89.16</v>
      </c>
      <c r="G77" s="167">
        <v>7.18</v>
      </c>
      <c r="H77" s="167">
        <f t="shared" ref="H77" si="22">ROUND(G77+(G77*$H$9),2)</f>
        <v>8.9499999999999993</v>
      </c>
      <c r="I77" s="167">
        <f t="shared" ref="I77" si="23">ROUND((F77*H77),2)</f>
        <v>797.98</v>
      </c>
      <c r="J77" s="168"/>
      <c r="K77" s="173"/>
    </row>
    <row r="78" spans="1:11" s="35" customFormat="1" ht="11.25" x14ac:dyDescent="0.2">
      <c r="A78" s="163"/>
      <c r="B78" s="163"/>
      <c r="C78" s="164"/>
      <c r="D78" s="165"/>
      <c r="E78" s="164"/>
      <c r="F78" s="166"/>
      <c r="G78" s="221" t="s">
        <v>89</v>
      </c>
      <c r="H78" s="222"/>
      <c r="I78" s="160">
        <f>I13+I15+I28+I33+I37+I49+I56+I63+I69</f>
        <v>159161.67000000001</v>
      </c>
      <c r="J78" s="176"/>
      <c r="K78" s="181"/>
    </row>
    <row r="79" spans="1:11" x14ac:dyDescent="0.2">
      <c r="A79" s="241"/>
      <c r="B79" s="242"/>
      <c r="C79" s="242"/>
      <c r="D79" s="198" t="s">
        <v>21</v>
      </c>
      <c r="E79" s="199"/>
      <c r="F79" s="200"/>
      <c r="G79" s="198" t="s">
        <v>21</v>
      </c>
      <c r="H79" s="201"/>
      <c r="I79" s="186"/>
      <c r="J79" s="187"/>
      <c r="K79" s="183"/>
    </row>
    <row r="80" spans="1:11" x14ac:dyDescent="0.2">
      <c r="A80" s="241"/>
      <c r="B80" s="242"/>
      <c r="C80" s="242"/>
      <c r="D80" s="202" t="str">
        <f>'MM CALC'!D71</f>
        <v>José Gilson Moreira</v>
      </c>
      <c r="E80" s="199"/>
      <c r="F80" s="200"/>
      <c r="G80" s="203" t="str">
        <f>'MM CALC'!G71</f>
        <v>clecius vinicius pinto</v>
      </c>
      <c r="H80" s="201"/>
      <c r="I80" s="186"/>
      <c r="J80" s="187"/>
      <c r="K80" s="183"/>
    </row>
    <row r="81" spans="1:11" x14ac:dyDescent="0.2">
      <c r="A81" s="243"/>
      <c r="B81" s="244"/>
      <c r="C81" s="244"/>
      <c r="D81" s="198" t="str">
        <f>'MM CALC'!D72</f>
        <v xml:space="preserve">Engenheiro Civil CREA nº 247.171/D  </v>
      </c>
      <c r="E81" s="199"/>
      <c r="F81" s="200"/>
      <c r="G81" s="198" t="str">
        <f>'MM CALC'!G72</f>
        <v xml:space="preserve">Prefeito Municipal de Vermelho novo </v>
      </c>
      <c r="H81" s="201"/>
      <c r="I81" s="186"/>
      <c r="J81" s="187"/>
      <c r="K81" s="183"/>
    </row>
    <row r="82" spans="1:11" x14ac:dyDescent="0.2">
      <c r="A82" s="196"/>
      <c r="B82" s="197"/>
      <c r="C82" s="197"/>
      <c r="D82" s="184"/>
      <c r="E82" s="185"/>
      <c r="F82" s="185"/>
      <c r="G82" s="185"/>
      <c r="H82" s="185"/>
      <c r="I82" s="186"/>
      <c r="J82" s="187"/>
      <c r="K82" s="183"/>
    </row>
    <row r="83" spans="1:11" x14ac:dyDescent="0.2">
      <c r="A83" s="25"/>
      <c r="B83" s="17"/>
      <c r="C83" s="17"/>
      <c r="D83" s="26"/>
      <c r="E83" s="40"/>
      <c r="F83" s="40"/>
      <c r="G83" s="40"/>
      <c r="H83" s="40"/>
      <c r="I83" s="41"/>
    </row>
    <row r="84" spans="1:11" x14ac:dyDescent="0.2">
      <c r="A84" s="22"/>
      <c r="B84" s="23"/>
      <c r="C84" s="23"/>
      <c r="D84" s="24"/>
      <c r="E84" s="42"/>
      <c r="F84" s="42"/>
      <c r="G84" s="42"/>
      <c r="H84" s="42"/>
      <c r="I84" s="43"/>
    </row>
    <row r="85" spans="1:11" x14ac:dyDescent="0.2">
      <c r="I85" s="65"/>
    </row>
  </sheetData>
  <autoFilter ref="A11:I65" xr:uid="{00000000-0009-0000-0000-000000000000}"/>
  <mergeCells count="15">
    <mergeCell ref="D1:H1"/>
    <mergeCell ref="A80:C80"/>
    <mergeCell ref="A81:C81"/>
    <mergeCell ref="A79:C79"/>
    <mergeCell ref="A8:D8"/>
    <mergeCell ref="A9:D9"/>
    <mergeCell ref="I7:I9"/>
    <mergeCell ref="G78:H78"/>
    <mergeCell ref="B7:D7"/>
    <mergeCell ref="A3:I3"/>
    <mergeCell ref="E7:F7"/>
    <mergeCell ref="E6:I6"/>
    <mergeCell ref="G7:H8"/>
    <mergeCell ref="B6:D6"/>
    <mergeCell ref="A5:D5"/>
  </mergeCells>
  <phoneticPr fontId="21" type="noConversion"/>
  <conditionalFormatting sqref="C13:C65">
    <cfRule type="expression" dxfId="3" priority="150" stopIfTrue="1">
      <formula>OR(#REF!="M",#REF!="A")</formula>
    </cfRule>
  </conditionalFormatting>
  <conditionalFormatting sqref="C69:C76">
    <cfRule type="expression" dxfId="2" priority="4" stopIfTrue="1">
      <formula>OR(#REF!="M",#REF!="A")</formula>
    </cfRule>
  </conditionalFormatting>
  <conditionalFormatting sqref="C78">
    <cfRule type="expression" dxfId="1" priority="3" stopIfTrue="1">
      <formula>OR(#REF!="M",#REF!="A")</formula>
    </cfRule>
  </conditionalFormatting>
  <conditionalFormatting sqref="C77">
    <cfRule type="expression" dxfId="0" priority="1" stopIfTrue="1">
      <formula>OR(#REF!="M",#REF!="A")</formula>
    </cfRule>
  </conditionalFormatting>
  <printOptions horizontalCentered="1"/>
  <pageMargins left="0.78740157480314965" right="0.39370078740157483" top="0.98425196850393704" bottom="0.98425196850393704" header="0.51181102362204722" footer="0.51181102362204722"/>
  <pageSetup paperSize="9" scale="55" fitToHeight="0" orientation="portrait" horizontalDpi="4294967293" r:id="rId1"/>
  <headerFooter alignWithMargins="0">
    <oddFooter>&amp;C
Página &amp;P de &amp;N</oddFooter>
  </headerFooter>
  <ignoredErrors>
    <ignoredError sqref="I29:I32 I34 I36 I23:I27 I50:I52 I38 I57 I16 I42:I45 I47:I48 I59:I60" formula="1"/>
  </ignoredErrors>
  <drawing r:id="rId2"/>
  <legacyDrawing r:id="rId3"/>
  <oleObjects>
    <mc:AlternateContent xmlns:mc="http://schemas.openxmlformats.org/markup-compatibility/2006">
      <mc:Choice Requires="x14">
        <oleObject progId="Word.Document.12" shapeId="1027" r:id="rId4">
          <objectPr defaultSize="0" autoPict="0" r:id="rId5">
            <anchor moveWithCells="1">
              <from>
                <xdr:col>0</xdr:col>
                <xdr:colOff>123825</xdr:colOff>
                <xdr:row>0</xdr:row>
                <xdr:rowOff>85725</xdr:rowOff>
              </from>
              <to>
                <xdr:col>2</xdr:col>
                <xdr:colOff>200025</xdr:colOff>
                <xdr:row>0</xdr:row>
                <xdr:rowOff>885825</xdr:rowOff>
              </to>
            </anchor>
          </objectPr>
        </oleObject>
      </mc:Choice>
      <mc:Fallback>
        <oleObject progId="Word.Document.12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H85"/>
  <sheetViews>
    <sheetView showGridLines="0" tabSelected="1" view="pageBreakPreview" zoomScaleNormal="75" zoomScaleSheetLayoutView="100" workbookViewId="0">
      <pane ySplit="7" topLeftCell="A17" activePane="bottomLeft" state="frozen"/>
      <selection pane="bottomLeft" activeCell="B5" sqref="B5:D5"/>
    </sheetView>
  </sheetViews>
  <sheetFormatPr defaultColWidth="9.140625" defaultRowHeight="12.75" x14ac:dyDescent="0.2"/>
  <cols>
    <col min="1" max="1" width="7.140625" style="49" customWidth="1"/>
    <col min="2" max="2" width="10.140625" style="45" bestFit="1" customWidth="1"/>
    <col min="3" max="3" width="9.5703125" style="45" customWidth="1"/>
    <col min="4" max="4" width="60.85546875" style="14" bestFit="1" customWidth="1"/>
    <col min="5" max="5" width="7.42578125" style="45" customWidth="1"/>
    <col min="6" max="6" width="8.42578125" style="50" bestFit="1" customWidth="1"/>
    <col min="7" max="7" width="110.7109375" style="19" customWidth="1"/>
    <col min="8" max="16384" width="9.140625" style="19"/>
  </cols>
  <sheetData>
    <row r="1" spans="1:7" x14ac:dyDescent="0.2">
      <c r="A1" s="251" t="s">
        <v>29</v>
      </c>
      <c r="B1" s="252"/>
      <c r="C1" s="252"/>
      <c r="D1" s="252"/>
      <c r="E1" s="252"/>
      <c r="F1" s="252"/>
      <c r="G1" s="253"/>
    </row>
    <row r="2" spans="1:7" x14ac:dyDescent="0.2">
      <c r="A2" s="46"/>
      <c r="B2" s="32"/>
      <c r="C2" s="32"/>
      <c r="D2" s="18"/>
      <c r="E2" s="32"/>
      <c r="F2" s="32"/>
      <c r="G2" s="29"/>
    </row>
    <row r="3" spans="1:7" s="13" customFormat="1" x14ac:dyDescent="0.2">
      <c r="A3" s="248" t="s">
        <v>96</v>
      </c>
      <c r="B3" s="235"/>
      <c r="C3" s="235"/>
      <c r="D3" s="236"/>
      <c r="E3" s="1" t="s">
        <v>30</v>
      </c>
      <c r="F3" s="254">
        <v>45566</v>
      </c>
      <c r="G3" s="236"/>
    </row>
    <row r="4" spans="1:7" s="13" customFormat="1" x14ac:dyDescent="0.2">
      <c r="A4" s="16" t="s">
        <v>69</v>
      </c>
      <c r="B4" s="235" t="s">
        <v>105</v>
      </c>
      <c r="C4" s="235"/>
      <c r="D4" s="235"/>
      <c r="E4" s="2"/>
      <c r="F4" s="101"/>
      <c r="G4" s="9"/>
    </row>
    <row r="5" spans="1:7" s="13" customFormat="1" x14ac:dyDescent="0.2">
      <c r="A5" s="16" t="s">
        <v>103</v>
      </c>
      <c r="B5" s="235" t="s">
        <v>104</v>
      </c>
      <c r="C5" s="235"/>
      <c r="D5" s="235"/>
      <c r="E5" s="2"/>
      <c r="F5" s="2"/>
      <c r="G5" s="9"/>
    </row>
    <row r="6" spans="1:7" x14ac:dyDescent="0.2">
      <c r="A6" s="47"/>
      <c r="B6" s="26"/>
      <c r="C6" s="26"/>
      <c r="D6" s="18"/>
      <c r="E6" s="26"/>
      <c r="F6" s="48"/>
      <c r="G6" s="29"/>
    </row>
    <row r="7" spans="1:7" s="45" customFormat="1" x14ac:dyDescent="0.2">
      <c r="A7" s="107" t="s">
        <v>0</v>
      </c>
      <c r="B7" s="86" t="s">
        <v>9</v>
      </c>
      <c r="C7" s="106" t="s">
        <v>2</v>
      </c>
      <c r="D7" s="86" t="s">
        <v>1</v>
      </c>
      <c r="E7" s="86" t="s">
        <v>6</v>
      </c>
      <c r="F7" s="108" t="s">
        <v>7</v>
      </c>
      <c r="G7" s="86" t="s">
        <v>15</v>
      </c>
    </row>
    <row r="8" spans="1:7" s="63" customFormat="1" ht="11.25" x14ac:dyDescent="0.2">
      <c r="A8" s="58" t="s">
        <v>22</v>
      </c>
      <c r="B8" s="59"/>
      <c r="C8" s="59"/>
      <c r="D8" s="60"/>
      <c r="E8" s="59"/>
      <c r="F8" s="61"/>
      <c r="G8" s="62"/>
    </row>
    <row r="9" spans="1:7" s="63" customFormat="1" ht="11.25" x14ac:dyDescent="0.2">
      <c r="A9" s="118">
        <v>1</v>
      </c>
      <c r="B9" s="69"/>
      <c r="C9" s="81"/>
      <c r="D9" s="105" t="s">
        <v>39</v>
      </c>
      <c r="E9" s="97"/>
      <c r="F9" s="70"/>
      <c r="G9" s="71"/>
    </row>
    <row r="10" spans="1:7" s="207" customFormat="1" ht="67.5" x14ac:dyDescent="0.2">
      <c r="A10" s="191" t="s">
        <v>10</v>
      </c>
      <c r="B10" s="192" t="s">
        <v>23</v>
      </c>
      <c r="C10" s="192" t="s">
        <v>70</v>
      </c>
      <c r="D10" s="193" t="s">
        <v>71</v>
      </c>
      <c r="E10" s="204" t="s">
        <v>60</v>
      </c>
      <c r="F10" s="205">
        <v>1</v>
      </c>
      <c r="G10" s="206" t="s">
        <v>54</v>
      </c>
    </row>
    <row r="11" spans="1:7" s="63" customFormat="1" ht="11.25" x14ac:dyDescent="0.2">
      <c r="A11" s="121">
        <v>2</v>
      </c>
      <c r="B11" s="75"/>
      <c r="C11" s="82"/>
      <c r="D11" s="122" t="s">
        <v>153</v>
      </c>
      <c r="E11" s="123"/>
      <c r="F11" s="93"/>
      <c r="G11" s="90"/>
    </row>
    <row r="12" spans="1:7" s="63" customFormat="1" ht="11.25" x14ac:dyDescent="0.2">
      <c r="A12" s="118" t="s">
        <v>90</v>
      </c>
      <c r="B12" s="69"/>
      <c r="C12" s="81"/>
      <c r="D12" s="105" t="s">
        <v>40</v>
      </c>
      <c r="E12" s="97"/>
      <c r="F12" s="91"/>
      <c r="G12" s="92"/>
    </row>
    <row r="13" spans="1:7" s="109" customFormat="1" ht="45" x14ac:dyDescent="0.2">
      <c r="A13" s="119" t="s">
        <v>190</v>
      </c>
      <c r="B13" s="72" t="s">
        <v>23</v>
      </c>
      <c r="C13" s="72" t="s">
        <v>127</v>
      </c>
      <c r="D13" s="96" t="s">
        <v>128</v>
      </c>
      <c r="E13" s="120" t="s">
        <v>19</v>
      </c>
      <c r="F13" s="87">
        <f>47.58+112.95</f>
        <v>160.53</v>
      </c>
      <c r="G13" s="88" t="s">
        <v>107</v>
      </c>
    </row>
    <row r="14" spans="1:7" s="109" customFormat="1" ht="33.75" x14ac:dyDescent="0.2">
      <c r="A14" s="119" t="s">
        <v>91</v>
      </c>
      <c r="B14" s="72" t="s">
        <v>23</v>
      </c>
      <c r="C14" s="124" t="s">
        <v>129</v>
      </c>
      <c r="D14" s="96" t="s">
        <v>130</v>
      </c>
      <c r="E14" s="120" t="s">
        <v>131</v>
      </c>
      <c r="F14" s="87">
        <f>12.49*0.15</f>
        <v>1.8734999999999999</v>
      </c>
      <c r="G14" s="88" t="s">
        <v>132</v>
      </c>
    </row>
    <row r="15" spans="1:7" s="109" customFormat="1" ht="22.5" x14ac:dyDescent="0.2">
      <c r="A15" s="119" t="s">
        <v>92</v>
      </c>
      <c r="B15" s="72" t="s">
        <v>74</v>
      </c>
      <c r="C15" s="72">
        <v>97650</v>
      </c>
      <c r="D15" s="96" t="s">
        <v>133</v>
      </c>
      <c r="E15" s="120" t="s">
        <v>19</v>
      </c>
      <c r="F15" s="125">
        <v>50.09</v>
      </c>
      <c r="G15" s="88" t="s">
        <v>107</v>
      </c>
    </row>
    <row r="16" spans="1:7" s="109" customFormat="1" ht="45" x14ac:dyDescent="0.2">
      <c r="A16" s="119" t="s">
        <v>93</v>
      </c>
      <c r="B16" s="72" t="s">
        <v>23</v>
      </c>
      <c r="C16" s="72" t="s">
        <v>137</v>
      </c>
      <c r="D16" s="96" t="s">
        <v>136</v>
      </c>
      <c r="E16" s="120" t="s">
        <v>19</v>
      </c>
      <c r="F16" s="87">
        <f>F15</f>
        <v>50.09</v>
      </c>
      <c r="G16" s="88" t="s">
        <v>107</v>
      </c>
    </row>
    <row r="17" spans="1:7" s="109" customFormat="1" ht="78.75" x14ac:dyDescent="0.2">
      <c r="A17" s="126" t="s">
        <v>154</v>
      </c>
      <c r="B17" s="73" t="s">
        <v>23</v>
      </c>
      <c r="C17" s="127" t="s">
        <v>139</v>
      </c>
      <c r="D17" s="98" t="s">
        <v>138</v>
      </c>
      <c r="E17" s="128" t="s">
        <v>19</v>
      </c>
      <c r="F17" s="87">
        <v>17</v>
      </c>
      <c r="G17" s="88" t="s">
        <v>107</v>
      </c>
    </row>
    <row r="18" spans="1:7" s="63" customFormat="1" ht="11.25" x14ac:dyDescent="0.2">
      <c r="A18" s="118" t="s">
        <v>155</v>
      </c>
      <c r="B18" s="69"/>
      <c r="C18" s="81"/>
      <c r="D18" s="105" t="s">
        <v>156</v>
      </c>
      <c r="E18" s="97"/>
      <c r="F18" s="91"/>
      <c r="G18" s="92"/>
    </row>
    <row r="19" spans="1:7" s="109" customFormat="1" ht="22.5" x14ac:dyDescent="0.2">
      <c r="A19" s="119" t="s">
        <v>157</v>
      </c>
      <c r="B19" s="72" t="s">
        <v>23</v>
      </c>
      <c r="C19" s="72" t="s">
        <v>24</v>
      </c>
      <c r="D19" s="96" t="s">
        <v>55</v>
      </c>
      <c r="E19" s="120" t="s">
        <v>19</v>
      </c>
      <c r="F19" s="87">
        <v>87.01</v>
      </c>
      <c r="G19" s="88" t="s">
        <v>107</v>
      </c>
    </row>
    <row r="20" spans="1:7" s="109" customFormat="1" ht="33.75" x14ac:dyDescent="0.2">
      <c r="A20" s="119" t="s">
        <v>158</v>
      </c>
      <c r="B20" s="72" t="s">
        <v>23</v>
      </c>
      <c r="C20" s="124" t="s">
        <v>26</v>
      </c>
      <c r="D20" s="96" t="s">
        <v>41</v>
      </c>
      <c r="E20" s="120" t="s">
        <v>19</v>
      </c>
      <c r="F20" s="87">
        <v>173.92</v>
      </c>
      <c r="G20" s="88" t="s">
        <v>107</v>
      </c>
    </row>
    <row r="21" spans="1:7" s="109" customFormat="1" ht="33.75" x14ac:dyDescent="0.2">
      <c r="A21" s="119" t="s">
        <v>159</v>
      </c>
      <c r="B21" s="72" t="s">
        <v>23</v>
      </c>
      <c r="C21" s="72" t="s">
        <v>33</v>
      </c>
      <c r="D21" s="96" t="s">
        <v>42</v>
      </c>
      <c r="E21" s="120" t="s">
        <v>19</v>
      </c>
      <c r="F21" s="125">
        <v>173.92</v>
      </c>
      <c r="G21" s="88" t="s">
        <v>107</v>
      </c>
    </row>
    <row r="22" spans="1:7" s="109" customFormat="1" ht="45" x14ac:dyDescent="0.2">
      <c r="A22" s="119" t="s">
        <v>161</v>
      </c>
      <c r="B22" s="72" t="s">
        <v>23</v>
      </c>
      <c r="C22" s="72" t="s">
        <v>150</v>
      </c>
      <c r="D22" s="96" t="s">
        <v>151</v>
      </c>
      <c r="E22" s="120" t="s">
        <v>19</v>
      </c>
      <c r="F22" s="87">
        <v>29</v>
      </c>
      <c r="G22" s="88" t="s">
        <v>107</v>
      </c>
    </row>
    <row r="23" spans="1:7" s="109" customFormat="1" ht="56.25" x14ac:dyDescent="0.2">
      <c r="A23" s="126" t="s">
        <v>160</v>
      </c>
      <c r="B23" s="73" t="s">
        <v>23</v>
      </c>
      <c r="C23" s="127" t="s">
        <v>108</v>
      </c>
      <c r="D23" s="98" t="s">
        <v>109</v>
      </c>
      <c r="E23" s="128" t="s">
        <v>19</v>
      </c>
      <c r="F23" s="87">
        <v>40</v>
      </c>
      <c r="G23" s="88" t="s">
        <v>107</v>
      </c>
    </row>
    <row r="24" spans="1:7" s="207" customFormat="1" ht="11.25" x14ac:dyDescent="0.2">
      <c r="A24" s="209" t="s">
        <v>162</v>
      </c>
      <c r="B24" s="210"/>
      <c r="C24" s="211"/>
      <c r="D24" s="212" t="s">
        <v>43</v>
      </c>
      <c r="E24" s="213"/>
      <c r="F24" s="214"/>
      <c r="G24" s="215"/>
    </row>
    <row r="25" spans="1:7" s="109" customFormat="1" ht="22.5" x14ac:dyDescent="0.2">
      <c r="A25" s="129" t="s">
        <v>163</v>
      </c>
      <c r="B25" s="72" t="s">
        <v>23</v>
      </c>
      <c r="C25" s="72" t="s">
        <v>72</v>
      </c>
      <c r="D25" s="130" t="s">
        <v>73</v>
      </c>
      <c r="E25" s="120" t="s">
        <v>19</v>
      </c>
      <c r="F25" s="87">
        <v>42.4</v>
      </c>
      <c r="G25" s="88" t="s">
        <v>107</v>
      </c>
    </row>
    <row r="26" spans="1:7" s="109" customFormat="1" ht="45" x14ac:dyDescent="0.2">
      <c r="A26" s="129" t="s">
        <v>164</v>
      </c>
      <c r="B26" s="72" t="s">
        <v>23</v>
      </c>
      <c r="C26" s="72" t="s">
        <v>34</v>
      </c>
      <c r="D26" s="130" t="s">
        <v>44</v>
      </c>
      <c r="E26" s="120" t="s">
        <v>19</v>
      </c>
      <c r="F26" s="87">
        <f>47.5+43</f>
        <v>90.5</v>
      </c>
      <c r="G26" s="88" t="s">
        <v>107</v>
      </c>
    </row>
    <row r="27" spans="1:7" s="109" customFormat="1" ht="11.25" x14ac:dyDescent="0.2">
      <c r="A27" s="129"/>
      <c r="B27" s="72"/>
      <c r="C27" s="72"/>
      <c r="D27" s="130"/>
      <c r="E27" s="120"/>
      <c r="F27" s="87"/>
      <c r="G27" s="88"/>
    </row>
    <row r="28" spans="1:7" s="109" customFormat="1" ht="45" x14ac:dyDescent="0.2">
      <c r="A28" s="129" t="s">
        <v>165</v>
      </c>
      <c r="B28" s="131" t="s">
        <v>23</v>
      </c>
      <c r="C28" s="131" t="s">
        <v>35</v>
      </c>
      <c r="D28" s="132" t="s">
        <v>46</v>
      </c>
      <c r="E28" s="133" t="s">
        <v>19</v>
      </c>
      <c r="F28" s="134">
        <v>143.44999999999999</v>
      </c>
      <c r="G28" s="135" t="s">
        <v>107</v>
      </c>
    </row>
    <row r="29" spans="1:7" s="63" customFormat="1" ht="11.25" x14ac:dyDescent="0.2">
      <c r="A29" s="118" t="s">
        <v>16</v>
      </c>
      <c r="B29" s="69"/>
      <c r="C29" s="81"/>
      <c r="D29" s="105" t="s">
        <v>47</v>
      </c>
      <c r="E29" s="97"/>
      <c r="F29" s="91"/>
      <c r="G29" s="92"/>
    </row>
    <row r="30" spans="1:7" s="109" customFormat="1" ht="33.75" x14ac:dyDescent="0.2">
      <c r="A30" s="119" t="s">
        <v>166</v>
      </c>
      <c r="B30" s="72" t="s">
        <v>23</v>
      </c>
      <c r="C30" s="72" t="s">
        <v>36</v>
      </c>
      <c r="D30" s="96" t="s">
        <v>76</v>
      </c>
      <c r="E30" s="120" t="s">
        <v>19</v>
      </c>
      <c r="F30" s="87">
        <v>283.08</v>
      </c>
      <c r="G30" s="88" t="s">
        <v>107</v>
      </c>
    </row>
    <row r="31" spans="1:7" s="109" customFormat="1" ht="33.75" x14ac:dyDescent="0.2">
      <c r="A31" s="119" t="s">
        <v>167</v>
      </c>
      <c r="B31" s="72" t="s">
        <v>23</v>
      </c>
      <c r="C31" s="72" t="s">
        <v>113</v>
      </c>
      <c r="D31" s="96" t="s">
        <v>112</v>
      </c>
      <c r="E31" s="120" t="s">
        <v>115</v>
      </c>
      <c r="F31" s="87">
        <v>47.78</v>
      </c>
      <c r="G31" s="88" t="s">
        <v>107</v>
      </c>
    </row>
    <row r="32" spans="1:7" s="109" customFormat="1" ht="22.5" x14ac:dyDescent="0.2">
      <c r="A32" s="119" t="s">
        <v>168</v>
      </c>
      <c r="B32" s="72" t="s">
        <v>23</v>
      </c>
      <c r="C32" s="72" t="s">
        <v>110</v>
      </c>
      <c r="D32" s="96" t="s">
        <v>111</v>
      </c>
      <c r="E32" s="120" t="s">
        <v>19</v>
      </c>
      <c r="F32" s="87">
        <v>40</v>
      </c>
      <c r="G32" s="88" t="s">
        <v>107</v>
      </c>
    </row>
    <row r="33" spans="1:7" s="63" customFormat="1" ht="11.25" x14ac:dyDescent="0.2">
      <c r="A33" s="118" t="s">
        <v>17</v>
      </c>
      <c r="B33" s="69"/>
      <c r="C33" s="81"/>
      <c r="D33" s="105" t="s">
        <v>48</v>
      </c>
      <c r="E33" s="97"/>
      <c r="F33" s="91"/>
      <c r="G33" s="92"/>
    </row>
    <row r="34" spans="1:7" s="207" customFormat="1" ht="45" x14ac:dyDescent="0.2">
      <c r="A34" s="191" t="s">
        <v>169</v>
      </c>
      <c r="B34" s="192" t="s">
        <v>23</v>
      </c>
      <c r="C34" s="192" t="s">
        <v>37</v>
      </c>
      <c r="D34" s="193" t="s">
        <v>88</v>
      </c>
      <c r="E34" s="204" t="s">
        <v>19</v>
      </c>
      <c r="F34" s="205">
        <f>1.5*1.5*4</f>
        <v>9</v>
      </c>
      <c r="G34" s="206" t="s">
        <v>122</v>
      </c>
    </row>
    <row r="35" spans="1:7" s="217" customFormat="1" ht="11.25" x14ac:dyDescent="0.2">
      <c r="A35" s="191"/>
      <c r="B35" s="192"/>
      <c r="C35" s="192"/>
      <c r="D35" s="193"/>
      <c r="E35" s="204"/>
      <c r="F35" s="205"/>
      <c r="G35" s="206"/>
    </row>
    <row r="36" spans="1:7" s="207" customFormat="1" ht="11.25" x14ac:dyDescent="0.2">
      <c r="A36" s="191"/>
      <c r="B36" s="192"/>
      <c r="C36" s="192"/>
      <c r="D36" s="193"/>
      <c r="E36" s="204"/>
      <c r="F36" s="205"/>
      <c r="G36" s="206"/>
    </row>
    <row r="37" spans="1:7" s="207" customFormat="1" ht="11.25" x14ac:dyDescent="0.2">
      <c r="A37" s="191"/>
      <c r="B37" s="192"/>
      <c r="C37" s="192"/>
      <c r="D37" s="193"/>
      <c r="E37" s="204"/>
      <c r="F37" s="205"/>
      <c r="G37" s="206"/>
    </row>
    <row r="38" spans="1:7" s="208" customFormat="1" ht="56.25" x14ac:dyDescent="0.2">
      <c r="A38" s="191" t="s">
        <v>170</v>
      </c>
      <c r="B38" s="192" t="s">
        <v>23</v>
      </c>
      <c r="C38" s="192" t="s">
        <v>116</v>
      </c>
      <c r="D38" s="193" t="s">
        <v>117</v>
      </c>
      <c r="E38" s="204" t="s">
        <v>60</v>
      </c>
      <c r="F38" s="205">
        <v>12</v>
      </c>
      <c r="G38" s="206" t="s">
        <v>107</v>
      </c>
    </row>
    <row r="39" spans="1:7" s="207" customFormat="1" ht="22.5" x14ac:dyDescent="0.2">
      <c r="A39" s="191" t="s">
        <v>173</v>
      </c>
      <c r="B39" s="192" t="s">
        <v>74</v>
      </c>
      <c r="C39" s="192">
        <v>91341</v>
      </c>
      <c r="D39" s="193" t="s">
        <v>120</v>
      </c>
      <c r="E39" s="204" t="s">
        <v>45</v>
      </c>
      <c r="F39" s="205">
        <f>((10*1.65*0.6)+(1.65*0.8*2))</f>
        <v>12.540000000000001</v>
      </c>
      <c r="G39" s="206" t="s">
        <v>121</v>
      </c>
    </row>
    <row r="40" spans="1:7" s="217" customFormat="1" ht="45" x14ac:dyDescent="0.2">
      <c r="A40" s="191" t="s">
        <v>172</v>
      </c>
      <c r="B40" s="192" t="s">
        <v>23</v>
      </c>
      <c r="C40" s="192" t="s">
        <v>119</v>
      </c>
      <c r="D40" s="193" t="s">
        <v>118</v>
      </c>
      <c r="E40" s="204" t="s">
        <v>60</v>
      </c>
      <c r="F40" s="205">
        <v>1</v>
      </c>
      <c r="G40" s="206" t="s">
        <v>107</v>
      </c>
    </row>
    <row r="41" spans="1:7" s="207" customFormat="1" ht="33.75" x14ac:dyDescent="0.2">
      <c r="A41" s="191" t="s">
        <v>171</v>
      </c>
      <c r="B41" s="192" t="s">
        <v>23</v>
      </c>
      <c r="C41" s="192" t="s">
        <v>27</v>
      </c>
      <c r="D41" s="193" t="s">
        <v>49</v>
      </c>
      <c r="E41" s="204" t="s">
        <v>60</v>
      </c>
      <c r="F41" s="205">
        <v>12</v>
      </c>
      <c r="G41" s="206" t="s">
        <v>107</v>
      </c>
    </row>
    <row r="42" spans="1:7" s="207" customFormat="1" ht="11.25" x14ac:dyDescent="0.2">
      <c r="A42" s="191"/>
      <c r="B42" s="192"/>
      <c r="C42" s="192"/>
      <c r="D42" s="193"/>
      <c r="E42" s="204"/>
      <c r="F42" s="205"/>
      <c r="G42" s="206"/>
    </row>
    <row r="43" spans="1:7" s="207" customFormat="1" ht="33.75" x14ac:dyDescent="0.2">
      <c r="A43" s="191" t="s">
        <v>174</v>
      </c>
      <c r="B43" s="192" t="s">
        <v>23</v>
      </c>
      <c r="C43" s="192" t="s">
        <v>38</v>
      </c>
      <c r="D43" s="193" t="s">
        <v>50</v>
      </c>
      <c r="E43" s="204" t="s">
        <v>60</v>
      </c>
      <c r="F43" s="205">
        <v>14</v>
      </c>
      <c r="G43" s="206" t="s">
        <v>107</v>
      </c>
    </row>
    <row r="44" spans="1:7" s="217" customFormat="1" ht="22.5" x14ac:dyDescent="0.2">
      <c r="A44" s="191" t="s">
        <v>175</v>
      </c>
      <c r="B44" s="192" t="s">
        <v>23</v>
      </c>
      <c r="C44" s="192" t="s">
        <v>25</v>
      </c>
      <c r="D44" s="193" t="s">
        <v>51</v>
      </c>
      <c r="E44" s="204" t="s">
        <v>60</v>
      </c>
      <c r="F44" s="205">
        <v>5</v>
      </c>
      <c r="G44" s="206" t="s">
        <v>107</v>
      </c>
    </row>
    <row r="45" spans="1:7" s="63" customFormat="1" ht="11.25" x14ac:dyDescent="0.2">
      <c r="A45" s="118" t="s">
        <v>18</v>
      </c>
      <c r="B45" s="69"/>
      <c r="C45" s="81"/>
      <c r="D45" s="105" t="s">
        <v>52</v>
      </c>
      <c r="E45" s="97"/>
      <c r="F45" s="94"/>
      <c r="G45" s="95"/>
    </row>
    <row r="46" spans="1:7" s="109" customFormat="1" ht="22.5" x14ac:dyDescent="0.2">
      <c r="A46" s="119" t="s">
        <v>176</v>
      </c>
      <c r="B46" s="72" t="s">
        <v>77</v>
      </c>
      <c r="C46" s="72" t="s">
        <v>78</v>
      </c>
      <c r="D46" s="96" t="s">
        <v>79</v>
      </c>
      <c r="E46" s="120" t="s">
        <v>60</v>
      </c>
      <c r="F46" s="87">
        <v>3</v>
      </c>
      <c r="G46" s="88" t="s">
        <v>107</v>
      </c>
    </row>
    <row r="47" spans="1:7" s="109" customFormat="1" ht="22.5" x14ac:dyDescent="0.2">
      <c r="A47" s="119" t="s">
        <v>177</v>
      </c>
      <c r="B47" s="72" t="s">
        <v>23</v>
      </c>
      <c r="C47" s="216" t="s">
        <v>56</v>
      </c>
      <c r="D47" s="193" t="s">
        <v>57</v>
      </c>
      <c r="E47" s="120" t="s">
        <v>60</v>
      </c>
      <c r="F47" s="87">
        <v>2</v>
      </c>
      <c r="G47" s="88" t="s">
        <v>107</v>
      </c>
    </row>
    <row r="48" spans="1:7" s="109" customFormat="1" ht="22.5" x14ac:dyDescent="0.2">
      <c r="A48" s="119" t="s">
        <v>178</v>
      </c>
      <c r="B48" s="142" t="s">
        <v>23</v>
      </c>
      <c r="C48" s="143" t="s">
        <v>58</v>
      </c>
      <c r="D48" s="96" t="s">
        <v>59</v>
      </c>
      <c r="E48" s="120" t="s">
        <v>60</v>
      </c>
      <c r="F48" s="87">
        <v>8</v>
      </c>
      <c r="G48" s="88" t="s">
        <v>107</v>
      </c>
    </row>
    <row r="49" spans="1:8" s="109" customFormat="1" ht="11.25" x14ac:dyDescent="0.2">
      <c r="A49" s="119"/>
      <c r="B49" s="72"/>
      <c r="C49" s="72"/>
      <c r="D49" s="96"/>
      <c r="E49" s="120"/>
      <c r="F49" s="87"/>
      <c r="G49" s="88"/>
    </row>
    <row r="50" spans="1:8" s="110" customFormat="1" ht="11.25" x14ac:dyDescent="0.2">
      <c r="A50" s="119"/>
      <c r="B50" s="136"/>
      <c r="C50" s="141"/>
      <c r="D50" s="137"/>
      <c r="E50" s="138"/>
      <c r="F50" s="139"/>
      <c r="G50" s="140"/>
    </row>
    <row r="51" spans="1:8" s="109" customFormat="1" ht="11.25" x14ac:dyDescent="0.2">
      <c r="A51" s="119"/>
      <c r="B51" s="72"/>
      <c r="C51" s="72"/>
      <c r="D51" s="96"/>
      <c r="E51" s="120"/>
      <c r="F51" s="87"/>
      <c r="G51" s="88"/>
    </row>
    <row r="52" spans="1:8" s="63" customFormat="1" ht="11.25" x14ac:dyDescent="0.2">
      <c r="A52" s="118" t="s">
        <v>94</v>
      </c>
      <c r="B52" s="69"/>
      <c r="C52" s="81"/>
      <c r="D52" s="105" t="s">
        <v>53</v>
      </c>
      <c r="E52" s="97"/>
      <c r="F52" s="91"/>
      <c r="G52" s="92"/>
    </row>
    <row r="53" spans="1:8" s="109" customFormat="1" ht="22.5" x14ac:dyDescent="0.2">
      <c r="A53" s="119" t="s">
        <v>94</v>
      </c>
      <c r="B53" s="72" t="s">
        <v>23</v>
      </c>
      <c r="C53" s="72" t="s">
        <v>62</v>
      </c>
      <c r="D53" s="96" t="s">
        <v>63</v>
      </c>
      <c r="E53" s="144" t="s">
        <v>60</v>
      </c>
      <c r="F53" s="87">
        <v>27</v>
      </c>
      <c r="G53" s="88" t="s">
        <v>152</v>
      </c>
    </row>
    <row r="54" spans="1:8" s="109" customFormat="1" ht="11.25" x14ac:dyDescent="0.2">
      <c r="A54" s="119"/>
      <c r="B54" s="72"/>
      <c r="C54" s="72"/>
      <c r="D54" s="96"/>
      <c r="E54" s="144"/>
      <c r="F54" s="87"/>
      <c r="G54" s="88"/>
    </row>
    <row r="55" spans="1:8" s="109" customFormat="1" ht="22.5" x14ac:dyDescent="0.2">
      <c r="A55" s="119" t="s">
        <v>179</v>
      </c>
      <c r="B55" s="72" t="s">
        <v>23</v>
      </c>
      <c r="C55" s="72" t="s">
        <v>64</v>
      </c>
      <c r="D55" s="96" t="s">
        <v>65</v>
      </c>
      <c r="E55" s="120" t="s">
        <v>60</v>
      </c>
      <c r="F55" s="87">
        <v>14</v>
      </c>
      <c r="G55" s="88" t="s">
        <v>107</v>
      </c>
    </row>
    <row r="56" spans="1:8" s="109" customFormat="1" ht="22.5" x14ac:dyDescent="0.2">
      <c r="A56" s="119" t="s">
        <v>180</v>
      </c>
      <c r="B56" s="72" t="s">
        <v>23</v>
      </c>
      <c r="C56" s="72" t="s">
        <v>66</v>
      </c>
      <c r="D56" s="96" t="s">
        <v>67</v>
      </c>
      <c r="E56" s="144" t="s">
        <v>60</v>
      </c>
      <c r="F56" s="87">
        <v>13</v>
      </c>
      <c r="G56" s="88" t="s">
        <v>107</v>
      </c>
    </row>
    <row r="57" spans="1:8" s="109" customFormat="1" ht="11.25" x14ac:dyDescent="0.2">
      <c r="A57" s="119"/>
      <c r="B57" s="72"/>
      <c r="C57" s="72"/>
      <c r="D57" s="96"/>
      <c r="E57" s="144"/>
      <c r="F57" s="87"/>
      <c r="G57" s="88"/>
    </row>
    <row r="58" spans="1:8" s="109" customFormat="1" ht="11.25" x14ac:dyDescent="0.2">
      <c r="A58" s="119"/>
      <c r="B58" s="72"/>
      <c r="C58" s="72"/>
      <c r="D58" s="96"/>
      <c r="E58" s="144"/>
      <c r="F58" s="87"/>
      <c r="G58" s="88"/>
    </row>
    <row r="59" spans="1:8" s="63" customFormat="1" ht="11.25" x14ac:dyDescent="0.2">
      <c r="A59" s="118"/>
      <c r="B59" s="74"/>
      <c r="C59" s="81"/>
      <c r="D59" s="105"/>
      <c r="E59" s="97"/>
      <c r="F59" s="91"/>
      <c r="G59" s="92"/>
    </row>
    <row r="60" spans="1:8" s="109" customFormat="1" ht="11.25" x14ac:dyDescent="0.2">
      <c r="A60" s="126"/>
      <c r="B60" s="145"/>
      <c r="C60" s="73"/>
      <c r="D60" s="98"/>
      <c r="E60" s="128"/>
      <c r="F60" s="89"/>
      <c r="G60" s="146"/>
    </row>
    <row r="61" spans="1:8" x14ac:dyDescent="0.2">
      <c r="A61" s="103"/>
      <c r="D61" s="28"/>
      <c r="E61" s="27"/>
      <c r="F61" s="51"/>
      <c r="G61" s="52"/>
    </row>
    <row r="62" spans="1:8" s="63" customFormat="1" ht="11.25" x14ac:dyDescent="0.2">
      <c r="A62" s="118" t="s">
        <v>181</v>
      </c>
      <c r="B62" s="69"/>
      <c r="C62" s="81"/>
      <c r="D62" s="105" t="s">
        <v>191</v>
      </c>
      <c r="E62" s="97"/>
      <c r="F62" s="91"/>
      <c r="G62" s="92"/>
    </row>
    <row r="63" spans="1:8" s="109" customFormat="1" ht="33.75" x14ac:dyDescent="0.2">
      <c r="A63" s="119" t="s">
        <v>182</v>
      </c>
      <c r="B63" s="72" t="s">
        <v>124</v>
      </c>
      <c r="C63" s="72">
        <v>92539</v>
      </c>
      <c r="D63" s="96" t="s">
        <v>123</v>
      </c>
      <c r="E63" s="120" t="s">
        <v>19</v>
      </c>
      <c r="F63" s="87">
        <v>61.12</v>
      </c>
      <c r="G63" s="88" t="s">
        <v>107</v>
      </c>
    </row>
    <row r="64" spans="1:8" s="109" customFormat="1" ht="22.5" x14ac:dyDescent="0.2">
      <c r="A64" s="119" t="s">
        <v>183</v>
      </c>
      <c r="B64" s="72" t="s">
        <v>124</v>
      </c>
      <c r="C64" s="124">
        <v>94443</v>
      </c>
      <c r="D64" s="96" t="s">
        <v>126</v>
      </c>
      <c r="E64" s="120" t="s">
        <v>19</v>
      </c>
      <c r="F64" s="87">
        <v>61.12</v>
      </c>
      <c r="G64" s="88" t="s">
        <v>107</v>
      </c>
      <c r="H64">
        <v>9.81</v>
      </c>
    </row>
    <row r="65" spans="1:7" s="109" customFormat="1" ht="33.75" x14ac:dyDescent="0.2">
      <c r="A65" s="119" t="s">
        <v>184</v>
      </c>
      <c r="B65" s="72" t="s">
        <v>23</v>
      </c>
      <c r="C65" s="72" t="s">
        <v>83</v>
      </c>
      <c r="D65" s="96" t="s">
        <v>81</v>
      </c>
      <c r="E65" s="120" t="s">
        <v>82</v>
      </c>
      <c r="F65" s="125">
        <f>0.85+1.36</f>
        <v>2.21</v>
      </c>
      <c r="G65" s="88" t="s">
        <v>141</v>
      </c>
    </row>
    <row r="66" spans="1:7" s="109" customFormat="1" ht="22.5" x14ac:dyDescent="0.2">
      <c r="A66" s="119" t="s">
        <v>185</v>
      </c>
      <c r="B66" s="72" t="s">
        <v>23</v>
      </c>
      <c r="C66" s="72" t="s">
        <v>192</v>
      </c>
      <c r="D66" s="96" t="s">
        <v>193</v>
      </c>
      <c r="E66" s="120" t="s">
        <v>115</v>
      </c>
      <c r="F66" s="125">
        <f>(18+37)/3</f>
        <v>18.333333333333332</v>
      </c>
      <c r="G66" s="88" t="s">
        <v>194</v>
      </c>
    </row>
    <row r="67" spans="1:7" s="109" customFormat="1" ht="11.25" x14ac:dyDescent="0.2">
      <c r="A67" s="119" t="s">
        <v>186</v>
      </c>
      <c r="B67" s="72" t="s">
        <v>23</v>
      </c>
      <c r="C67" s="131" t="s">
        <v>86</v>
      </c>
      <c r="D67" s="96" t="s">
        <v>85</v>
      </c>
      <c r="E67" s="120" t="s">
        <v>143</v>
      </c>
      <c r="F67" s="87">
        <f>F65*80</f>
        <v>176.8</v>
      </c>
      <c r="G67" s="88" t="s">
        <v>84</v>
      </c>
    </row>
    <row r="68" spans="1:7" s="109" customFormat="1" ht="56.25" x14ac:dyDescent="0.2">
      <c r="A68" s="119" t="s">
        <v>187</v>
      </c>
      <c r="B68" s="147" t="s">
        <v>23</v>
      </c>
      <c r="C68" s="148" t="s">
        <v>144</v>
      </c>
      <c r="D68" s="98" t="s">
        <v>142</v>
      </c>
      <c r="E68" s="128" t="s">
        <v>131</v>
      </c>
      <c r="F68" s="87">
        <v>0.3</v>
      </c>
      <c r="G68" s="88" t="s">
        <v>145</v>
      </c>
    </row>
    <row r="69" spans="1:7" s="109" customFormat="1" ht="33.75" x14ac:dyDescent="0.2">
      <c r="A69" s="119" t="s">
        <v>188</v>
      </c>
      <c r="B69" s="147" t="s">
        <v>23</v>
      </c>
      <c r="C69" s="148" t="s">
        <v>146</v>
      </c>
      <c r="D69" s="98" t="s">
        <v>147</v>
      </c>
      <c r="E69" s="128" t="s">
        <v>61</v>
      </c>
      <c r="F69" s="87">
        <v>7.67</v>
      </c>
      <c r="G69" s="88" t="s">
        <v>107</v>
      </c>
    </row>
    <row r="70" spans="1:7" s="109" customFormat="1" ht="11.25" x14ac:dyDescent="0.2">
      <c r="A70" s="119" t="s">
        <v>195</v>
      </c>
      <c r="B70" s="147"/>
      <c r="C70" s="73" t="s">
        <v>28</v>
      </c>
      <c r="D70" s="98" t="s">
        <v>68</v>
      </c>
      <c r="E70" s="128" t="s">
        <v>80</v>
      </c>
      <c r="F70" s="87">
        <v>89.16</v>
      </c>
      <c r="G70" s="88" t="s">
        <v>107</v>
      </c>
    </row>
    <row r="71" spans="1:7" x14ac:dyDescent="0.2">
      <c r="A71" s="57"/>
      <c r="B71" s="26"/>
      <c r="C71" s="26"/>
      <c r="D71" s="44" t="s">
        <v>99</v>
      </c>
      <c r="F71" s="53"/>
      <c r="G71" s="149" t="s">
        <v>101</v>
      </c>
    </row>
    <row r="72" spans="1:7" x14ac:dyDescent="0.2">
      <c r="A72" s="249"/>
      <c r="B72" s="250"/>
      <c r="C72" s="250"/>
      <c r="D72" s="64" t="s">
        <v>100</v>
      </c>
      <c r="F72" s="53"/>
      <c r="G72" s="117" t="s">
        <v>102</v>
      </c>
    </row>
    <row r="73" spans="1:7" x14ac:dyDescent="0.2">
      <c r="A73" s="103"/>
      <c r="F73" s="53"/>
      <c r="G73" s="54"/>
    </row>
    <row r="74" spans="1:7" x14ac:dyDescent="0.2">
      <c r="A74" s="30"/>
      <c r="B74" s="31"/>
      <c r="C74" s="31"/>
      <c r="D74" s="24"/>
      <c r="E74" s="31"/>
      <c r="F74" s="55"/>
      <c r="G74" s="56"/>
    </row>
    <row r="83" spans="7:7" x14ac:dyDescent="0.2">
      <c r="G83" s="45"/>
    </row>
    <row r="84" spans="7:7" x14ac:dyDescent="0.2">
      <c r="G84" s="45"/>
    </row>
    <row r="85" spans="7:7" x14ac:dyDescent="0.2">
      <c r="G85" s="45"/>
    </row>
  </sheetData>
  <autoFilter ref="A7:G60" xr:uid="{00000000-0009-0000-0000-000001000000}"/>
  <mergeCells count="6">
    <mergeCell ref="A72:C72"/>
    <mergeCell ref="A1:G1"/>
    <mergeCell ref="B4:D4"/>
    <mergeCell ref="B5:D5"/>
    <mergeCell ref="F3:G3"/>
    <mergeCell ref="A3:D3"/>
  </mergeCells>
  <phoneticPr fontId="30" type="noConversion"/>
  <hyperlinks>
    <hyperlink ref="C23" r:id="rId1" display="https://app.orcafascio.com/banco/seinfra/composicoes/60b150dbe64d1e7424882475" xr:uid="{1C4FA1D6-7130-4ED8-AF25-43D084F1BADA}"/>
    <hyperlink ref="C17" r:id="rId2" display="https://app.orcafascio.com/banco/seinfra/composicoes/60b150dbe64d1e7424882475" xr:uid="{8CDA41F4-FF34-4A12-B7C9-C23AFC436CD9}"/>
  </hyperlinks>
  <printOptions horizontalCentered="1"/>
  <pageMargins left="0.39370078740157483" right="0.39370078740157483" top="0.86614173228346458" bottom="0.78740157480314965" header="0.51181102362204722" footer="0.51181102362204722"/>
  <pageSetup paperSize="9" scale="66" fitToHeight="0" orientation="landscape" horizontalDpi="4294967293" r:id="rId3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 ORÇ</vt:lpstr>
      <vt:lpstr>MM CALC</vt:lpstr>
      <vt:lpstr>'MM CALC'!Area_de_impressao</vt:lpstr>
      <vt:lpstr>Fonte</vt:lpstr>
      <vt:lpstr>'MM CALC'!Titulos_de_impressao</vt:lpstr>
      <vt:lpstr>'PLAN ORÇ'!Titulos_de_impressao</vt:lpstr>
    </vt:vector>
  </TitlesOfParts>
  <Company>EMPRESARIAL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José Gilson Moreira</cp:lastModifiedBy>
  <cp:lastPrinted>2024-10-30T12:55:21Z</cp:lastPrinted>
  <dcterms:created xsi:type="dcterms:W3CDTF">2010-03-02T12:32:19Z</dcterms:created>
  <dcterms:modified xsi:type="dcterms:W3CDTF">2024-10-30T19:29:02Z</dcterms:modified>
</cp:coreProperties>
</file>