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E GILSON\Desktop\vermelho novo\calçamentos 2026\morro da mamixa\MAMIXA EMENDA FEDERAL\"/>
    </mc:Choice>
  </mc:AlternateContent>
  <xr:revisionPtr revIDLastSave="0" documentId="13_ncr:1_{010BAA86-8311-4FD0-BB85-4B2D5F944CC5}" xr6:coauthVersionLast="47" xr6:coauthVersionMax="47" xr10:uidLastSave="{00000000-0000-0000-0000-000000000000}"/>
  <bookViews>
    <workbookView xWindow="-120" yWindow="-120" windowWidth="29040" windowHeight="15720" tabRatio="628" xr2:uid="{00000000-000D-0000-FFFF-FFFF00000000}"/>
  </bookViews>
  <sheets>
    <sheet name="Planilha Orcamentária" sheetId="5" r:id="rId1"/>
    <sheet name="Memória de Cálculo" sheetId="13" r:id="rId2"/>
    <sheet name="Cronograma" sheetId="10" r:id="rId3"/>
  </sheets>
  <externalReferences>
    <externalReference r:id="rId4"/>
    <externalReference r:id="rId5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2">Cronograma!$A$1:$K$30</definedName>
    <definedName name="_xlnm.Print_Area" localSheetId="1">'Memória de Cálculo'!$A$1:$F$23</definedName>
    <definedName name="_xlnm.Print_Area" localSheetId="0">'Planilha Orcamentária'!$A$1:$H$33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ORÇAMENTO.BancoRef" hidden="1">'Planilha Orcamentária'!$F$9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REFERENCIA.Descricao" hidden="1">IF(ISNUMBER('Planilha Orcamentária'!$AF1),OFFSET(INDIRECT(ORÇAMENTO.BancoRef),'Planilha Orcamentária'!$AF1-1,3,1),'Planilha Orcamentária'!$AF1)</definedName>
    <definedName name="REFERENCIA.Unidade" hidden="1">IF(ISNUMBER('Planilha Orcamentária'!$AF1),OFFSET(INDIRECT(ORÇAMENTO.BancoRef),'Planilha Orcamentária'!$AF1-1,4,1),"-")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1">'Memória de Cálculo'!$1:$7</definedName>
    <definedName name="_xlnm.Print_Titles" localSheetId="0">'Planilha Orcamentária'!$1:$10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2" hidden="1">Cronograma!$A$1:$J$30</definedName>
    <definedName name="Z_46B44D95_2370_4419_BD85_88291A251F92_.wvu.PrintArea" localSheetId="1" hidden="1">'Memória de Cálculo'!$A$1:$F$15</definedName>
    <definedName name="Z_46B44D95_2370_4419_BD85_88291A251F92_.wvu.PrintArea" localSheetId="0" hidden="1">'Planilha Orcamentária'!$A$1:$H$33</definedName>
    <definedName name="Z_46B44D95_2370_4419_BD85_88291A251F92_.wvu.PrintTitles" localSheetId="1" hidden="1">'Memória de Cálculo'!$1:$7</definedName>
    <definedName name="Z_46B44D95_2370_4419_BD85_88291A251F92_.wvu.PrintTitles" localSheetId="0" hidden="1">'Planilha Orcamentária'!$1:$10</definedName>
  </definedNames>
  <calcPr calcId="191029"/>
  <customWorkbookViews>
    <customWorkbookView name="Observações" guid="{46B44D95-2370-4419-BD85-88291A251F92}" maximized="1" xWindow="-8" yWindow="-8" windowWidth="1382" windowHeight="744" activeSheetId="5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3" l="1"/>
  <c r="E14" i="13"/>
  <c r="E12" i="13"/>
  <c r="E21" i="5" l="1"/>
  <c r="E20" i="5"/>
  <c r="L12" i="13"/>
  <c r="E19" i="5"/>
  <c r="A5" i="13"/>
  <c r="I11" i="13"/>
  <c r="B27" i="10"/>
  <c r="G15" i="5"/>
  <c r="H15" i="5" s="1"/>
  <c r="H14" i="5" s="1"/>
  <c r="D8" i="10" s="1"/>
  <c r="B7" i="10"/>
  <c r="C8" i="13"/>
  <c r="A8" i="13"/>
  <c r="E9" i="13"/>
  <c r="D9" i="13"/>
  <c r="B9" i="13"/>
  <c r="C11" i="13"/>
  <c r="B11" i="13" l="1"/>
  <c r="G17" i="5"/>
  <c r="E17" i="5"/>
  <c r="A11" i="13"/>
  <c r="E18" i="5"/>
  <c r="K14" i="13"/>
  <c r="H17" i="5" l="1"/>
  <c r="B11" i="10"/>
  <c r="B9" i="10"/>
  <c r="G21" i="5" l="1"/>
  <c r="H21" i="5" s="1"/>
  <c r="G12" i="10" l="1"/>
  <c r="A4" i="13"/>
  <c r="E12" i="10" l="1"/>
  <c r="A5" i="10" l="1"/>
  <c r="D15" i="13" l="1"/>
  <c r="C15" i="13"/>
  <c r="B15" i="13"/>
  <c r="A15" i="13"/>
  <c r="A14" i="13"/>
  <c r="A9" i="10" l="1"/>
  <c r="G18" i="5"/>
  <c r="G20" i="5"/>
  <c r="H20" i="5" s="1"/>
  <c r="G19" i="5"/>
  <c r="H19" i="5" s="1"/>
  <c r="H18" i="5" l="1"/>
  <c r="H16" i="5" l="1"/>
  <c r="H23" i="5" s="1"/>
  <c r="B26" i="10"/>
  <c r="B21" i="10"/>
  <c r="B20" i="10"/>
  <c r="D14" i="13"/>
  <c r="D13" i="13"/>
  <c r="D12" i="13"/>
  <c r="A13" i="13"/>
  <c r="A12" i="13"/>
  <c r="C14" i="13"/>
  <c r="C13" i="13"/>
  <c r="B14" i="13"/>
  <c r="B13" i="13"/>
  <c r="B12" i="13"/>
  <c r="C12" i="13"/>
  <c r="C10" i="13"/>
  <c r="D10" i="10" l="1"/>
  <c r="E10" i="10" s="1"/>
  <c r="K10" i="10" l="1"/>
  <c r="I10" i="10"/>
  <c r="I14" i="10" s="1"/>
  <c r="G10" i="10"/>
  <c r="G14" i="10" s="1"/>
  <c r="A7" i="10"/>
  <c r="K14" i="10" l="1"/>
  <c r="A3" i="10" l="1"/>
  <c r="E8" i="10" l="1"/>
  <c r="E14" i="10" s="1"/>
  <c r="L21" i="10" s="1"/>
  <c r="D14" i="10"/>
  <c r="G13" i="10" s="1"/>
  <c r="E13" i="10" l="1"/>
  <c r="D3" i="10"/>
  <c r="K13" i="10"/>
  <c r="I13" i="10"/>
  <c r="D7" i="10"/>
  <c r="A4" i="10"/>
  <c r="L20" i="10" l="1"/>
  <c r="D13" i="10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<sst xmlns="http://schemas.openxmlformats.org/spreadsheetml/2006/main" count="100" uniqueCount="77">
  <si>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</si>
  <si>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</si>
  <si>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</si>
  <si>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</si>
  <si>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</si>
  <si>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</si>
  <si>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</si>
  <si>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M2</t>
  </si>
  <si>
    <t>M</t>
  </si>
  <si>
    <t>CRONOGRAMA FÍSICO-FINANCEIRO</t>
  </si>
  <si>
    <t>ETAPAS/DESCRIÇÃO</t>
  </si>
  <si>
    <t>FÍSICO/ FINANCEIRO</t>
  </si>
  <si>
    <t>TOTAL  ETAPAS</t>
  </si>
  <si>
    <t>Físico %</t>
  </si>
  <si>
    <t>Financeiro</t>
  </si>
  <si>
    <t>TOTAL</t>
  </si>
  <si>
    <t>(    )</t>
  </si>
  <si>
    <t>DATA:</t>
  </si>
  <si>
    <t>VALOR DO CONVÊNIO:</t>
  </si>
  <si>
    <t>MEMÓRIA DE CÁLCULO DE QUANTITATIVOS</t>
  </si>
  <si>
    <t>% ISS MUNICIPAL:</t>
  </si>
  <si>
    <t>CÓDIGO</t>
  </si>
  <si>
    <t>DESCRIÇÃO</t>
  </si>
  <si>
    <t>PLANILHA ORÇAMENTÁRIA DE CUSTOS</t>
  </si>
  <si>
    <t>PREÇO UNITÁRIO S/ BDI</t>
  </si>
  <si>
    <t>PREÇO UNITÁRIO C/ BDI</t>
  </si>
  <si>
    <t>BDI:</t>
  </si>
  <si>
    <t>( X )</t>
  </si>
  <si>
    <t>FÓRMULA DO CÁLCULO</t>
  </si>
  <si>
    <t>COMPOSIÇÃO/DEMONSTRATIVO DE BDI - EM ANEXO</t>
  </si>
  <si>
    <t>ITENS</t>
  </si>
  <si>
    <r>
      <t xml:space="preserve">FOLHA N </t>
    </r>
    <r>
      <rPr>
        <b/>
        <sz val="8"/>
        <rFont val="Calibri"/>
        <family val="2"/>
        <scheme val="minor"/>
      </rPr>
      <t>º</t>
    </r>
    <r>
      <rPr>
        <b/>
        <sz val="8"/>
        <rFont val="Arial Nova"/>
        <family val="2"/>
      </rPr>
      <t xml:space="preserve">: </t>
    </r>
  </si>
  <si>
    <t>MÊS 1</t>
  </si>
  <si>
    <t>MÊS 2</t>
  </si>
  <si>
    <t>ASSENTAMENTO DE GUIA (MEIO-FIO) EM TRECHO RETO, CONFECCIONADA EM CONCRETO PRÉ-FABRICADO, DIMENSÕES 100X15X13X30 CM (COMPRIMENTO X BASE INFERIOR X BASE SUPERIOR X ALTURA), PARA VIAS URBANAS (USO VIÁRIO). AF_06/2016</t>
  </si>
  <si>
    <t>SINAPI-94273</t>
  </si>
  <si>
    <t>MÊS 3</t>
  </si>
  <si>
    <t>CALÇAMENTO DE VIA</t>
  </si>
  <si>
    <t>EXECUÇÃO DE SARJETA DE CONCRETO USINADO, MOLDADA  IN LOCO  EM TRECHO RETO, 30 CM BASE X 10 CM ALTURA. AF_06/2016</t>
  </si>
  <si>
    <t>SINAPI-94287</t>
  </si>
  <si>
    <t>MÊS 4</t>
  </si>
  <si>
    <t>TXKM</t>
  </si>
  <si>
    <t>TRANSPORTE COM CAMINHÃO BASCULANTE DE 18 M³, EM VIA URBANA EM REVESTIMENTO PRIMÁRIO. AF_07/2020</t>
  </si>
  <si>
    <t>SINAPI-95429</t>
  </si>
  <si>
    <t>PREVISÃO DE EXECUÇÃO DAS OBRAS: 3 MESES</t>
  </si>
  <si>
    <t>EXECUÇÃO DE PAVIMENTO COM PISO INTERTRAVADO, TIPO
SEXTAVADO, ESP. 8CM, COM FCK DE 35MPA, INCLUSIVE
COLCHÃO DE AREIA, ESP. 6CM, PARA ASSENTAMENTO,
COMPACTAÇÃO MECANIZADA, CARGA E DESCARGA MECÂNICA
EM CAMINHÃO, EXCLUSIVE TRANSPORTE DE PISO
INTERTRAVADO</t>
  </si>
  <si>
    <t>ED-8914</t>
  </si>
  <si>
    <t>1,00 unidade conforme padrão exigido</t>
  </si>
  <si>
    <t>JOSÉ GILSON MOREIRA</t>
  </si>
  <si>
    <t>CREA/MG Nº: MG 247.171/D</t>
  </si>
  <si>
    <t xml:space="preserve">Prefeito Municipal </t>
  </si>
  <si>
    <t>m2</t>
  </si>
  <si>
    <t>INSTALAÇÕES INICIAIS DA OBRA</t>
  </si>
  <si>
    <t>1.1</t>
  </si>
  <si>
    <t>ED-28427</t>
  </si>
  <si>
    <t xml:space="preserve"> 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 </t>
  </si>
  <si>
    <t>UN</t>
  </si>
  <si>
    <t>IIO-001</t>
  </si>
  <si>
    <t>META I</t>
  </si>
  <si>
    <t>CALÇAMENTO  DE SERRA - BLOQUETES SEXTAVADOS ESPESSURA 8,0CM</t>
  </si>
  <si>
    <t>SUBTOTAL</t>
  </si>
  <si>
    <t>01/03.</t>
  </si>
  <si>
    <t>02/03.</t>
  </si>
  <si>
    <t>FOLHA Nº: 03/03</t>
  </si>
  <si>
    <t>Regularização do subleito - 100% Proctor intermediário</t>
  </si>
  <si>
    <t xml:space="preserve">4011209	</t>
  </si>
  <si>
    <t xml:space="preserve"> conforme projeto</t>
  </si>
  <si>
    <t>PREFEITURA MUNICIPAL DE VERMELHO NOVO</t>
  </si>
  <si>
    <t>PREFEITURA MUNICIPAL DE VERMELHO NOVO MG</t>
  </si>
  <si>
    <t xml:space="preserve">CLECIUS VINICIUS PINTO </t>
  </si>
  <si>
    <t>OBRA: Execução de pavimentação no Córrego da Mamixa</t>
  </si>
  <si>
    <r>
      <rPr>
        <b/>
        <sz val="8"/>
        <color theme="1"/>
        <rFont val="Arial Nova"/>
        <family val="2"/>
      </rPr>
      <t>LOCAL:</t>
    </r>
    <r>
      <rPr>
        <sz val="8"/>
        <color theme="1"/>
        <rFont val="Arial Nova"/>
        <family val="2"/>
      </rPr>
      <t xml:space="preserve"> ocalizado no Córrego da Mamixa, zona rural do Município de Vermelho Novo – MG.</t>
    </r>
  </si>
  <si>
    <t>Somatória dos meios-fios  e 
travamentos=4,13+4,34+0,3+4,25+4,26+4,48+4,73+7,86+4,94+4,12+5,25+5,52+5,34+4,9+4,8+5,03+4,53+4,6+5,61+6,25+5,75+4,72+4,8+4,58+4,81+4,65+4,34+4,85+5,61+6,82+5,01+5,29+5,67+5,52+6,53+5,34+4,87+1195,51</t>
  </si>
  <si>
    <r>
      <rPr>
        <b/>
        <sz val="8"/>
        <color theme="1"/>
        <rFont val="Arial Nova"/>
        <family val="2"/>
      </rPr>
      <t>REGIÃO/MÊS DE REFERÊNCIA:</t>
    </r>
    <r>
      <rPr>
        <sz val="8"/>
        <color theme="1"/>
        <rFont val="Arial Nova"/>
        <family val="2"/>
      </rPr>
      <t xml:space="preserve"> SICOR 01/2025 - SEM DESONERAÇÃO - SINAP 04/2026 -  SEM DESONERAÇÃO SICRO/MG - 01/2026; SEM DESONERAÇÃO</t>
    </r>
  </si>
  <si>
    <t>Plano de Ação: 09032026-096000 / 2026</t>
  </si>
  <si>
    <t>Programa: 09032026</t>
  </si>
  <si>
    <t>Peso do bloquete = (Área do calçamento x espessura do 
bloquete x massa específica) 1000 x km; Peso do meio-fio = 
{[(B+b)/2xhxH] x massa específica}/1000 x km; 
[(2.623,20x0,08x2400)/1000]x47,9 + 
{[(0,15+0,13)/2x0,30x1379,91]x2400}/1000x47,9 = 
30.787,69TXKM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</si>
</sst>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&quot;R$&quot;\ #,##0.00"/>
    <numFmt numFmtId="176" formatCode="&quot;Verdadeiro&quot;;&quot;Verdadeiro&quot;;&quot;Falso&quot;"/>
    <numFmt numFmtId="177" formatCode="_-* #,##0.00_-;\-* #,##0.00_-;_-* \-??_-;_-@_-"/>
    <numFmt numFmtId="178" formatCode="_(* #,##0.00_);_(* \(#,##0.00\);_(* \-??_);_(@_)"/>
    <numFmt numFmtId="179" formatCode="_-&quot;R$ &quot;* #,##0.00_-;&quot;-R$ &quot;* #,##0.00_-;_-&quot;R$ &quot;* \-??_-;_-@_-"/>
    <numFmt numFmtId="180" formatCode="mmm/yyyy"/>
    <numFmt numFmtId="181" formatCode="0.0"/>
    <numFmt numFmtId="182" formatCode="0.000%"/>
    <numFmt numFmtId="183" formatCode="0.0%"/>
  </numFmts>
  <fonts count="6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Arial Nova"/>
      <family val="2"/>
    </font>
    <font>
      <b/>
      <sz val="10"/>
      <name val="Arial Nova"/>
      <family val="2"/>
    </font>
    <font>
      <sz val="10"/>
      <color indexed="8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sz val="9"/>
      <color rgb="FFFF0000"/>
      <name val="Arial Nova"/>
      <family val="2"/>
    </font>
    <font>
      <b/>
      <u/>
      <sz val="10"/>
      <name val="Arial Nova"/>
      <family val="2"/>
    </font>
    <font>
      <sz val="9"/>
      <color indexed="8"/>
      <name val="Arial Nova"/>
      <family val="2"/>
    </font>
    <font>
      <sz val="8"/>
      <color indexed="8"/>
      <name val="Arial Nova"/>
      <family val="2"/>
    </font>
    <font>
      <sz val="8"/>
      <color rgb="FFFF0000"/>
      <name val="Arial Nova"/>
      <family val="2"/>
    </font>
    <font>
      <sz val="7"/>
      <name val="Arial Nova"/>
      <family val="2"/>
    </font>
    <font>
      <sz val="8"/>
      <color theme="1"/>
      <name val="Arial Nova"/>
      <family val="2"/>
    </font>
    <font>
      <b/>
      <sz val="8"/>
      <color theme="1"/>
      <name val="Arial Nova"/>
      <family val="2"/>
    </font>
    <font>
      <b/>
      <sz val="9"/>
      <color theme="1"/>
      <name val="Arial Nova"/>
      <family val="2"/>
    </font>
    <font>
      <b/>
      <sz val="11"/>
      <color indexed="52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8"/>
      <name val="Calibri"/>
      <family val="2"/>
    </font>
    <font>
      <b/>
      <sz val="8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96">
    <xf numFmtId="0" fontId="0" fillId="0" borderId="0"/>
    <xf numFmtId="9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5" fillId="0" borderId="0"/>
    <xf numFmtId="168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16" applyNumberFormat="0" applyAlignment="0" applyProtection="0"/>
    <xf numFmtId="0" fontId="18" fillId="0" borderId="0">
      <protection locked="0"/>
    </xf>
    <xf numFmtId="166" fontId="15" fillId="0" borderId="0" applyFont="0" applyFill="0" applyBorder="0" applyAlignment="0" applyProtection="0"/>
    <xf numFmtId="0" fontId="19" fillId="0" borderId="0"/>
    <xf numFmtId="0" fontId="19" fillId="0" borderId="0"/>
    <xf numFmtId="165" fontId="20" fillId="0" borderId="0" applyBorder="0" applyProtection="0"/>
    <xf numFmtId="167" fontId="18" fillId="0" borderId="0">
      <protection locked="0"/>
    </xf>
    <xf numFmtId="0" fontId="21" fillId="7" borderId="0" applyNumberFormat="0" applyBorder="0" applyAlignment="0" applyProtection="0"/>
    <xf numFmtId="0" fontId="22" fillId="0" borderId="0">
      <alignment horizontal="left"/>
    </xf>
    <xf numFmtId="0" fontId="23" fillId="8" borderId="17" applyNumberFormat="0" applyAlignment="0" applyProtection="0"/>
    <xf numFmtId="0" fontId="24" fillId="0" borderId="18" applyNumberFormat="0" applyFill="0" applyAlignment="0" applyProtection="0"/>
    <xf numFmtId="38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6" fillId="0" borderId="7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0" fontId="27" fillId="9" borderId="0" applyNumberFormat="0" applyBorder="0" applyAlignment="0" applyProtection="0"/>
    <xf numFmtId="0" fontId="15" fillId="0" borderId="0"/>
    <xf numFmtId="0" fontId="15" fillId="0" borderId="0"/>
    <xf numFmtId="0" fontId="12" fillId="0" borderId="0"/>
    <xf numFmtId="0" fontId="15" fillId="10" borderId="19" applyNumberFormat="0" applyAlignment="0" applyProtection="0"/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171" fontId="18" fillId="0" borderId="0">
      <protection locked="0"/>
    </xf>
    <xf numFmtId="172" fontId="18" fillId="0" borderId="0">
      <protection locked="0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73" fontId="29" fillId="0" borderId="0">
      <protection locked="0"/>
    </xf>
    <xf numFmtId="165" fontId="15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6" fillId="0" borderId="0"/>
    <xf numFmtId="0" fontId="31" fillId="3" borderId="4">
      <alignment wrapText="1"/>
    </xf>
    <xf numFmtId="0" fontId="31" fillId="3" borderId="4">
      <alignment wrapText="1"/>
    </xf>
    <xf numFmtId="0" fontId="32" fillId="0" borderId="20" applyNumberFormat="0" applyFill="0" applyAlignment="0" applyProtection="0"/>
    <xf numFmtId="173" fontId="33" fillId="0" borderId="0">
      <protection locked="0"/>
    </xf>
    <xf numFmtId="173" fontId="33" fillId="0" borderId="0">
      <protection locked="0"/>
    </xf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11" fillId="0" borderId="0"/>
    <xf numFmtId="0" fontId="11" fillId="0" borderId="0"/>
    <xf numFmtId="43" fontId="15" fillId="0" borderId="0" applyFont="0" applyFill="0" applyBorder="0" applyAlignment="0" applyProtection="0"/>
    <xf numFmtId="164" fontId="35" fillId="0" borderId="0" applyFont="0" applyFill="0" applyBorder="0" applyAlignment="0" applyProtection="0"/>
    <xf numFmtId="176" fontId="19" fillId="0" borderId="0" applyFont="0" applyFill="0" applyBorder="0" applyAlignment="0" applyProtection="0"/>
    <xf numFmtId="0" fontId="13" fillId="0" borderId="0"/>
    <xf numFmtId="0" fontId="10" fillId="0" borderId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9" borderId="0" applyNumberFormat="0" applyBorder="0" applyAlignment="0" applyProtection="0"/>
    <xf numFmtId="0" fontId="19" fillId="16" borderId="0" applyNumberFormat="0" applyBorder="0" applyAlignment="0" applyProtection="0"/>
    <xf numFmtId="0" fontId="19" fillId="9" borderId="0" applyNumberFormat="0" applyBorder="0" applyAlignment="0" applyProtection="0"/>
    <xf numFmtId="0" fontId="16" fillId="16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9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21" fillId="13" borderId="0" applyNumberFormat="0" applyBorder="0" applyAlignment="0" applyProtection="0"/>
    <xf numFmtId="0" fontId="53" fillId="20" borderId="17" applyNumberFormat="0" applyAlignment="0" applyProtection="0"/>
    <xf numFmtId="0" fontId="17" fillId="21" borderId="16" applyNumberFormat="0" applyAlignment="0" applyProtection="0"/>
    <xf numFmtId="0" fontId="24" fillId="0" borderId="18" applyNumberFormat="0" applyFill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1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19" borderId="0" applyNumberFormat="0" applyBorder="0" applyAlignment="0" applyProtection="0"/>
    <xf numFmtId="0" fontId="23" fillId="14" borderId="17" applyNumberFormat="0" applyAlignment="0" applyProtection="0"/>
    <xf numFmtId="179" fontId="13" fillId="0" borderId="0" applyFill="0" applyBorder="0" applyAlignment="0" applyProtection="0"/>
    <xf numFmtId="0" fontId="13" fillId="0" borderId="0"/>
    <xf numFmtId="0" fontId="19" fillId="0" borderId="0"/>
    <xf numFmtId="0" fontId="13" fillId="10" borderId="22" applyNumberFormat="0" applyAlignment="0" applyProtection="0"/>
    <xf numFmtId="9" fontId="13" fillId="0" borderId="0" applyFill="0" applyBorder="0" applyAlignment="0" applyProtection="0"/>
    <xf numFmtId="9" fontId="13" fillId="0" borderId="0" applyFill="0" applyBorder="0" applyAlignment="0" applyProtection="0"/>
    <xf numFmtId="0" fontId="54" fillId="20" borderId="23" applyNumberFormat="0" applyAlignment="0" applyProtection="0"/>
    <xf numFmtId="0" fontId="3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7" fillId="0" borderId="20" applyNumberFormat="0" applyFill="0" applyAlignment="0" applyProtection="0"/>
    <xf numFmtId="0" fontId="58" fillId="0" borderId="24" applyNumberFormat="0" applyFill="0" applyAlignment="0" applyProtection="0"/>
    <xf numFmtId="0" fontId="59" fillId="0" borderId="25" applyNumberFormat="0" applyFill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56" fillId="0" borderId="26" applyNumberFormat="0" applyFill="0" applyAlignment="0" applyProtection="0"/>
    <xf numFmtId="178" fontId="13" fillId="0" borderId="0" applyFill="0" applyBorder="0" applyAlignment="0" applyProtection="0"/>
    <xf numFmtId="177" fontId="13" fillId="0" borderId="0" applyFill="0" applyBorder="0" applyAlignment="0" applyProtection="0"/>
    <xf numFmtId="180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3" fillId="0" borderId="0"/>
    <xf numFmtId="0" fontId="13" fillId="0" borderId="0"/>
    <xf numFmtId="0" fontId="9" fillId="0" borderId="0"/>
    <xf numFmtId="0" fontId="13" fillId="10" borderId="19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9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0" fontId="8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13" fillId="0" borderId="0" applyFont="0" applyFill="0" applyBorder="0" applyAlignment="0" applyProtection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13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13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3" fillId="0" borderId="0" applyFont="0" applyFill="0" applyBorder="0" applyAlignment="0" applyProtection="0"/>
    <xf numFmtId="0" fontId="1" fillId="0" borderId="0"/>
  </cellStyleXfs>
  <cellXfs count="277">
    <xf numFmtId="0" fontId="0" fillId="0" borderId="0" xfId="0"/>
    <xf numFmtId="0" fontId="39" fillId="0" borderId="0" xfId="0" applyFont="1"/>
    <xf numFmtId="4" fontId="39" fillId="0" borderId="0" xfId="0" applyNumberFormat="1" applyFont="1"/>
    <xf numFmtId="0" fontId="41" fillId="0" borderId="11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4" fontId="41" fillId="0" borderId="0" xfId="0" applyNumberFormat="1" applyFont="1" applyAlignment="1">
      <alignment horizontal="center" vertical="center" wrapText="1"/>
    </xf>
    <xf numFmtId="4" fontId="41" fillId="0" borderId="10" xfId="0" applyNumberFormat="1" applyFont="1" applyBorder="1" applyAlignment="1">
      <alignment horizontal="center" vertical="center" wrapText="1"/>
    </xf>
    <xf numFmtId="0" fontId="37" fillId="0" borderId="0" xfId="0" applyFont="1" applyAlignment="1">
      <alignment vertical="center"/>
    </xf>
    <xf numFmtId="4" fontId="37" fillId="0" borderId="0" xfId="0" applyNumberFormat="1" applyFont="1" applyAlignment="1">
      <alignment vertical="center"/>
    </xf>
    <xf numFmtId="0" fontId="37" fillId="0" borderId="10" xfId="0" applyFont="1" applyBorder="1" applyAlignment="1">
      <alignment vertical="center"/>
    </xf>
    <xf numFmtId="0" fontId="37" fillId="0" borderId="0" xfId="0" applyFont="1" applyAlignment="1">
      <alignment horizontal="center" vertical="center"/>
    </xf>
    <xf numFmtId="0" fontId="37" fillId="0" borderId="11" xfId="0" applyFont="1" applyBorder="1"/>
    <xf numFmtId="0" fontId="37" fillId="0" borderId="0" xfId="0" applyFont="1"/>
    <xf numFmtId="4" fontId="37" fillId="0" borderId="0" xfId="0" applyNumberFormat="1" applyFont="1"/>
    <xf numFmtId="0" fontId="37" fillId="0" borderId="10" xfId="0" applyFont="1" applyBorder="1"/>
    <xf numFmtId="0" fontId="37" fillId="0" borderId="9" xfId="0" applyFont="1" applyBorder="1" applyAlignment="1">
      <alignment vertical="center"/>
    </xf>
    <xf numFmtId="0" fontId="38" fillId="0" borderId="0" xfId="0" applyFont="1" applyAlignment="1">
      <alignment vertical="center"/>
    </xf>
    <xf numFmtId="0" fontId="46" fillId="0" borderId="0" xfId="0" applyFont="1"/>
    <xf numFmtId="0" fontId="41" fillId="2" borderId="5" xfId="0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vertical="center" wrapText="1"/>
    </xf>
    <xf numFmtId="4" fontId="41" fillId="2" borderId="1" xfId="0" applyNumberFormat="1" applyFont="1" applyFill="1" applyBorder="1" applyAlignment="1">
      <alignment horizontal="center" vertical="center" wrapText="1"/>
    </xf>
    <xf numFmtId="0" fontId="47" fillId="0" borderId="0" xfId="0" applyFont="1"/>
    <xf numFmtId="49" fontId="41" fillId="2" borderId="1" xfId="0" applyNumberFormat="1" applyFont="1" applyFill="1" applyBorder="1" applyAlignment="1">
      <alignment horizontal="center" vertical="center" wrapText="1"/>
    </xf>
    <xf numFmtId="2" fontId="43" fillId="2" borderId="1" xfId="2" applyNumberFormat="1" applyFont="1" applyFill="1" applyBorder="1" applyAlignment="1">
      <alignment horizontal="center" vertical="center" wrapText="1"/>
    </xf>
    <xf numFmtId="4" fontId="43" fillId="2" borderId="1" xfId="0" applyNumberFormat="1" applyFont="1" applyFill="1" applyBorder="1" applyAlignment="1">
      <alignment horizontal="center" vertical="center" wrapText="1"/>
    </xf>
    <xf numFmtId="4" fontId="41" fillId="0" borderId="4" xfId="0" applyNumberFormat="1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4" fillId="0" borderId="0" xfId="0" applyFont="1"/>
    <xf numFmtId="0" fontId="42" fillId="0" borderId="11" xfId="0" applyFont="1" applyBorder="1" applyAlignment="1">
      <alignment vertical="center"/>
    </xf>
    <xf numFmtId="0" fontId="40" fillId="0" borderId="0" xfId="0" applyFont="1" applyAlignment="1">
      <alignment vertical="center"/>
    </xf>
    <xf numFmtId="0" fontId="42" fillId="0" borderId="10" xfId="0" applyFont="1" applyBorder="1" applyAlignment="1">
      <alignment vertical="center"/>
    </xf>
    <xf numFmtId="0" fontId="42" fillId="0" borderId="11" xfId="0" applyFont="1" applyBorder="1"/>
    <xf numFmtId="0" fontId="42" fillId="0" borderId="0" xfId="0" applyFont="1"/>
    <xf numFmtId="4" fontId="42" fillId="0" borderId="0" xfId="0" applyNumberFormat="1" applyFont="1"/>
    <xf numFmtId="0" fontId="42" fillId="0" borderId="10" xfId="0" applyFont="1" applyBorder="1"/>
    <xf numFmtId="0" fontId="42" fillId="0" borderId="0" xfId="0" applyFont="1" applyAlignment="1">
      <alignment horizontal="center" vertical="center"/>
    </xf>
    <xf numFmtId="0" fontId="48" fillId="0" borderId="0" xfId="0" applyFont="1"/>
    <xf numFmtId="0" fontId="41" fillId="0" borderId="4" xfId="0" applyFont="1" applyBorder="1" applyAlignment="1">
      <alignment horizontal="center" vertical="center"/>
    </xf>
    <xf numFmtId="4" fontId="41" fillId="0" borderId="4" xfId="0" applyNumberFormat="1" applyFont="1" applyBorder="1" applyAlignment="1">
      <alignment horizontal="center" vertical="center"/>
    </xf>
    <xf numFmtId="0" fontId="48" fillId="0" borderId="1" xfId="0" applyFont="1" applyBorder="1"/>
    <xf numFmtId="0" fontId="41" fillId="0" borderId="5" xfId="0" applyFont="1" applyBorder="1" applyAlignment="1">
      <alignment horizontal="right" vertical="center"/>
    </xf>
    <xf numFmtId="0" fontId="48" fillId="0" borderId="10" xfId="0" applyFont="1" applyBorder="1"/>
    <xf numFmtId="14" fontId="41" fillId="0" borderId="6" xfId="0" applyNumberFormat="1" applyFont="1" applyBorder="1" applyAlignment="1">
      <alignment horizontal="left" vertical="center"/>
    </xf>
    <xf numFmtId="4" fontId="43" fillId="2" borderId="6" xfId="0" applyNumberFormat="1" applyFont="1" applyFill="1" applyBorder="1" applyAlignment="1">
      <alignment horizontal="center" vertical="center" wrapText="1"/>
    </xf>
    <xf numFmtId="0" fontId="38" fillId="0" borderId="8" xfId="0" applyFont="1" applyBorder="1" applyAlignment="1">
      <alignment vertical="center" wrapText="1"/>
    </xf>
    <xf numFmtId="0" fontId="38" fillId="0" borderId="2" xfId="0" applyFont="1" applyBorder="1" applyAlignment="1">
      <alignment vertical="center" wrapText="1"/>
    </xf>
    <xf numFmtId="0" fontId="37" fillId="11" borderId="0" xfId="3" applyFont="1" applyFill="1"/>
    <xf numFmtId="0" fontId="37" fillId="11" borderId="0" xfId="3" applyFont="1" applyFill="1" applyAlignment="1">
      <alignment vertical="center"/>
    </xf>
    <xf numFmtId="0" fontId="38" fillId="11" borderId="11" xfId="3" applyFont="1" applyFill="1" applyBorder="1" applyAlignment="1">
      <alignment wrapText="1"/>
    </xf>
    <xf numFmtId="0" fontId="38" fillId="11" borderId="0" xfId="3" applyFont="1" applyFill="1" applyAlignment="1">
      <alignment wrapText="1"/>
    </xf>
    <xf numFmtId="0" fontId="37" fillId="0" borderId="9" xfId="3" applyFont="1" applyBorder="1" applyAlignment="1">
      <alignment vertical="center"/>
    </xf>
    <xf numFmtId="0" fontId="37" fillId="11" borderId="0" xfId="3" applyFont="1" applyFill="1" applyAlignment="1">
      <alignment wrapText="1"/>
    </xf>
    <xf numFmtId="0" fontId="37" fillId="11" borderId="11" xfId="3" applyFont="1" applyFill="1" applyBorder="1"/>
    <xf numFmtId="0" fontId="37" fillId="0" borderId="0" xfId="3" applyFont="1" applyAlignment="1">
      <alignment horizontal="center" vertical="center"/>
    </xf>
    <xf numFmtId="0" fontId="40" fillId="11" borderId="11" xfId="3" applyFont="1" applyFill="1" applyBorder="1"/>
    <xf numFmtId="0" fontId="37" fillId="0" borderId="9" xfId="3" applyFont="1" applyBorder="1" applyAlignment="1">
      <alignment horizontal="center" vertical="center"/>
    </xf>
    <xf numFmtId="0" fontId="40" fillId="11" borderId="0" xfId="3" applyFont="1" applyFill="1" applyAlignment="1">
      <alignment wrapText="1"/>
    </xf>
    <xf numFmtId="0" fontId="38" fillId="11" borderId="0" xfId="3" applyFont="1" applyFill="1" applyAlignment="1">
      <alignment horizontal="right"/>
    </xf>
    <xf numFmtId="0" fontId="37" fillId="11" borderId="0" xfId="3" applyFont="1" applyFill="1" applyAlignment="1">
      <alignment horizontal="center" vertical="center"/>
    </xf>
    <xf numFmtId="0" fontId="37" fillId="11" borderId="14" xfId="3" applyFont="1" applyFill="1" applyBorder="1"/>
    <xf numFmtId="0" fontId="37" fillId="11" borderId="9" xfId="3" applyFont="1" applyFill="1" applyBorder="1"/>
    <xf numFmtId="0" fontId="37" fillId="11" borderId="9" xfId="3" applyFont="1" applyFill="1" applyBorder="1" applyAlignment="1">
      <alignment wrapText="1"/>
    </xf>
    <xf numFmtId="0" fontId="40" fillId="11" borderId="4" xfId="3" applyFont="1" applyFill="1" applyBorder="1" applyAlignment="1">
      <alignment horizontal="center" vertical="center"/>
    </xf>
    <xf numFmtId="0" fontId="42" fillId="11" borderId="0" xfId="3" applyFont="1" applyFill="1" applyAlignment="1">
      <alignment wrapText="1"/>
    </xf>
    <xf numFmtId="0" fontId="40" fillId="0" borderId="0" xfId="3" applyFont="1" applyAlignment="1">
      <alignment vertical="center"/>
    </xf>
    <xf numFmtId="0" fontId="42" fillId="11" borderId="0" xfId="3" applyFont="1" applyFill="1"/>
    <xf numFmtId="0" fontId="42" fillId="11" borderId="11" xfId="3" applyFont="1" applyFill="1" applyBorder="1"/>
    <xf numFmtId="0" fontId="37" fillId="11" borderId="10" xfId="3" applyFont="1" applyFill="1" applyBorder="1"/>
    <xf numFmtId="0" fontId="37" fillId="11" borderId="15" xfId="3" applyFont="1" applyFill="1" applyBorder="1"/>
    <xf numFmtId="0" fontId="42" fillId="11" borderId="5" xfId="3" applyFont="1" applyFill="1" applyBorder="1" applyAlignment="1">
      <alignment vertical="center"/>
    </xf>
    <xf numFmtId="0" fontId="42" fillId="11" borderId="6" xfId="3" applyFont="1" applyFill="1" applyBorder="1" applyAlignment="1">
      <alignment vertical="center"/>
    </xf>
    <xf numFmtId="49" fontId="40" fillId="11" borderId="4" xfId="3" applyNumberFormat="1" applyFont="1" applyFill="1" applyBorder="1" applyAlignment="1">
      <alignment horizontal="center" vertical="center" wrapText="1"/>
    </xf>
    <xf numFmtId="49" fontId="42" fillId="11" borderId="4" xfId="3" applyNumberFormat="1" applyFont="1" applyFill="1" applyBorder="1" applyAlignment="1">
      <alignment horizontal="center" vertical="center" wrapText="1"/>
    </xf>
    <xf numFmtId="0" fontId="40" fillId="0" borderId="8" xfId="3" applyFont="1" applyBorder="1" applyAlignment="1">
      <alignment horizontal="center" vertical="center"/>
    </xf>
    <xf numFmtId="0" fontId="42" fillId="0" borderId="0" xfId="3" applyFont="1" applyAlignment="1">
      <alignment horizontal="center" vertical="center"/>
    </xf>
    <xf numFmtId="0" fontId="42" fillId="11" borderId="0" xfId="3" applyFont="1" applyFill="1" applyAlignment="1">
      <alignment horizontal="center" vertical="center"/>
    </xf>
    <xf numFmtId="0" fontId="43" fillId="0" borderId="0" xfId="0" applyFont="1"/>
    <xf numFmtId="9" fontId="37" fillId="0" borderId="0" xfId="1" applyFont="1"/>
    <xf numFmtId="0" fontId="40" fillId="0" borderId="8" xfId="0" applyFont="1" applyBorder="1" applyAlignment="1">
      <alignment horizontal="center" vertical="center"/>
    </xf>
    <xf numFmtId="0" fontId="42" fillId="0" borderId="0" xfId="0" applyFont="1" applyAlignment="1">
      <alignment horizontal="center"/>
    </xf>
    <xf numFmtId="0" fontId="37" fillId="0" borderId="9" xfId="0" applyFont="1" applyBorder="1"/>
    <xf numFmtId="4" fontId="37" fillId="0" borderId="9" xfId="0" applyNumberFormat="1" applyFont="1" applyBorder="1"/>
    <xf numFmtId="0" fontId="37" fillId="0" borderId="15" xfId="0" applyFont="1" applyBorder="1"/>
    <xf numFmtId="0" fontId="43" fillId="0" borderId="4" xfId="0" applyFont="1" applyBorder="1" applyAlignment="1">
      <alignment horizontal="center" vertical="center" wrapText="1"/>
    </xf>
    <xf numFmtId="0" fontId="51" fillId="0" borderId="6" xfId="0" applyFont="1" applyBorder="1" applyAlignment="1">
      <alignment vertical="center"/>
    </xf>
    <xf numFmtId="10" fontId="51" fillId="12" borderId="4" xfId="0" applyNumberFormat="1" applyFont="1" applyFill="1" applyBorder="1" applyAlignment="1">
      <alignment horizontal="center" vertical="center"/>
    </xf>
    <xf numFmtId="10" fontId="51" fillId="12" borderId="4" xfId="1" applyNumberFormat="1" applyFont="1" applyFill="1" applyBorder="1" applyAlignment="1">
      <alignment horizontal="center" vertical="center"/>
    </xf>
    <xf numFmtId="0" fontId="50" fillId="0" borderId="4" xfId="0" applyFont="1" applyBorder="1" applyAlignment="1">
      <alignment horizontal="center" vertical="center" wrapText="1"/>
    </xf>
    <xf numFmtId="4" fontId="51" fillId="0" borderId="4" xfId="0" applyNumberFormat="1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51" fillId="2" borderId="1" xfId="0" applyFont="1" applyFill="1" applyBorder="1" applyAlignment="1">
      <alignment horizontal="center" vertical="center" wrapText="1"/>
    </xf>
    <xf numFmtId="174" fontId="43" fillId="0" borderId="0" xfId="0" applyNumberFormat="1" applyFont="1"/>
    <xf numFmtId="10" fontId="40" fillId="11" borderId="4" xfId="3" applyNumberFormat="1" applyFont="1" applyFill="1" applyBorder="1" applyAlignment="1">
      <alignment horizontal="center" vertical="center" wrapText="1"/>
    </xf>
    <xf numFmtId="174" fontId="42" fillId="11" borderId="4" xfId="64" applyNumberFormat="1" applyFont="1" applyFill="1" applyBorder="1" applyAlignment="1">
      <alignment horizontal="center" vertical="center" wrapText="1"/>
    </xf>
    <xf numFmtId="0" fontId="38" fillId="0" borderId="1" xfId="0" applyFont="1" applyBorder="1" applyAlignment="1">
      <alignment vertical="center" wrapText="1"/>
    </xf>
    <xf numFmtId="0" fontId="38" fillId="0" borderId="0" xfId="0" applyFont="1" applyAlignment="1">
      <alignment vertical="center" wrapText="1"/>
    </xf>
    <xf numFmtId="0" fontId="37" fillId="0" borderId="5" xfId="0" applyFont="1" applyBorder="1"/>
    <xf numFmtId="0" fontId="37" fillId="0" borderId="1" xfId="0" applyFont="1" applyBorder="1"/>
    <xf numFmtId="0" fontId="42" fillId="0" borderId="0" xfId="0" applyFont="1" applyAlignment="1">
      <alignment vertical="center"/>
    </xf>
    <xf numFmtId="0" fontId="61" fillId="0" borderId="4" xfId="0" applyFont="1" applyBorder="1" applyAlignment="1">
      <alignment horizontal="center" vertical="center"/>
    </xf>
    <xf numFmtId="0" fontId="61" fillId="0" borderId="0" xfId="0" applyFont="1" applyAlignment="1">
      <alignment horizontal="center" vertical="center" wrapText="1"/>
    </xf>
    <xf numFmtId="0" fontId="43" fillId="0" borderId="13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" fontId="51" fillId="0" borderId="5" xfId="0" applyNumberFormat="1" applyFont="1" applyBorder="1" applyAlignment="1">
      <alignment horizontal="center" vertical="center" wrapText="1"/>
    </xf>
    <xf numFmtId="0" fontId="43" fillId="2" borderId="4" xfId="0" applyFont="1" applyFill="1" applyBorder="1" applyAlignment="1">
      <alignment horizontal="center" vertical="center" wrapText="1"/>
    </xf>
    <xf numFmtId="0" fontId="37" fillId="12" borderId="13" xfId="0" applyFont="1" applyFill="1" applyBorder="1"/>
    <xf numFmtId="0" fontId="37" fillId="12" borderId="21" xfId="3" applyFont="1" applyFill="1" applyBorder="1"/>
    <xf numFmtId="0" fontId="37" fillId="12" borderId="21" xfId="3" applyFont="1" applyFill="1" applyBorder="1" applyAlignment="1">
      <alignment vertical="center"/>
    </xf>
    <xf numFmtId="0" fontId="42" fillId="12" borderId="21" xfId="3" applyFont="1" applyFill="1" applyBorder="1"/>
    <xf numFmtId="0" fontId="37" fillId="12" borderId="12" xfId="3" applyFont="1" applyFill="1" applyBorder="1"/>
    <xf numFmtId="0" fontId="42" fillId="11" borderId="4" xfId="3" applyFont="1" applyFill="1" applyBorder="1" applyAlignment="1">
      <alignment horizontal="center" vertical="center"/>
    </xf>
    <xf numFmtId="10" fontId="40" fillId="11" borderId="4" xfId="3" applyNumberFormat="1" applyFont="1" applyFill="1" applyBorder="1" applyAlignment="1">
      <alignment horizontal="center" vertical="center"/>
    </xf>
    <xf numFmtId="175" fontId="42" fillId="11" borderId="4" xfId="3" applyNumberFormat="1" applyFont="1" applyFill="1" applyBorder="1" applyAlignment="1">
      <alignment horizontal="center" vertical="center"/>
    </xf>
    <xf numFmtId="175" fontId="40" fillId="11" borderId="4" xfId="3" applyNumberFormat="1" applyFont="1" applyFill="1" applyBorder="1" applyAlignment="1">
      <alignment horizontal="center" vertical="center"/>
    </xf>
    <xf numFmtId="174" fontId="51" fillId="2" borderId="4" xfId="0" applyNumberFormat="1" applyFont="1" applyFill="1" applyBorder="1" applyAlignment="1">
      <alignment horizontal="center" vertical="center" wrapText="1"/>
    </xf>
    <xf numFmtId="0" fontId="37" fillId="0" borderId="13" xfId="0" applyFont="1" applyBorder="1"/>
    <xf numFmtId="0" fontId="37" fillId="11" borderId="12" xfId="3" applyFont="1" applyFill="1" applyBorder="1"/>
    <xf numFmtId="174" fontId="52" fillId="11" borderId="4" xfId="3" applyNumberFormat="1" applyFont="1" applyFill="1" applyBorder="1" applyAlignment="1">
      <alignment horizontal="center" vertical="center" wrapText="1"/>
    </xf>
    <xf numFmtId="0" fontId="38" fillId="0" borderId="6" xfId="0" applyFont="1" applyBorder="1" applyAlignment="1">
      <alignment vertical="center" wrapText="1"/>
    </xf>
    <xf numFmtId="0" fontId="37" fillId="11" borderId="21" xfId="3" applyFont="1" applyFill="1" applyBorder="1"/>
    <xf numFmtId="181" fontId="41" fillId="2" borderId="5" xfId="0" applyNumberFormat="1" applyFont="1" applyFill="1" applyBorder="1" applyAlignment="1">
      <alignment horizontal="center" vertical="center" wrapText="1"/>
    </xf>
    <xf numFmtId="0" fontId="43" fillId="2" borderId="5" xfId="0" applyFont="1" applyFill="1" applyBorder="1" applyAlignment="1">
      <alignment horizontal="center" vertical="center" wrapText="1"/>
    </xf>
    <xf numFmtId="0" fontId="43" fillId="2" borderId="3" xfId="0" applyFont="1" applyFill="1" applyBorder="1" applyAlignment="1">
      <alignment horizontal="center" vertical="center" wrapText="1"/>
    </xf>
    <xf numFmtId="0" fontId="40" fillId="11" borderId="4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 wrapText="1"/>
    </xf>
    <xf numFmtId="0" fontId="40" fillId="11" borderId="6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/>
    </xf>
    <xf numFmtId="0" fontId="40" fillId="11" borderId="6" xfId="3" applyFont="1" applyFill="1" applyBorder="1" applyAlignment="1">
      <alignment horizontal="center" vertical="center"/>
    </xf>
    <xf numFmtId="182" fontId="40" fillId="11" borderId="4" xfId="3" applyNumberFormat="1" applyFont="1" applyFill="1" applyBorder="1" applyAlignment="1">
      <alignment horizontal="center" vertical="center"/>
    </xf>
    <xf numFmtId="4" fontId="50" fillId="0" borderId="4" xfId="0" applyNumberFormat="1" applyFont="1" applyBorder="1" applyAlignment="1">
      <alignment horizontal="center" vertical="center" wrapText="1"/>
    </xf>
    <xf numFmtId="4" fontId="50" fillId="0" borderId="13" xfId="0" applyNumberFormat="1" applyFont="1" applyBorder="1" applyAlignment="1">
      <alignment horizontal="center" vertical="center" wrapText="1"/>
    </xf>
    <xf numFmtId="49" fontId="61" fillId="12" borderId="4" xfId="123" applyNumberFormat="1" applyFont="1" applyFill="1" applyBorder="1" applyAlignment="1" applyProtection="1">
      <alignment horizontal="center" vertical="center" wrapText="1"/>
      <protection locked="0"/>
    </xf>
    <xf numFmtId="0" fontId="40" fillId="11" borderId="1" xfId="3" applyFont="1" applyFill="1" applyBorder="1" applyAlignment="1">
      <alignment horizontal="center" vertical="center"/>
    </xf>
    <xf numFmtId="14" fontId="40" fillId="11" borderId="1" xfId="3" applyNumberFormat="1" applyFont="1" applyFill="1" applyBorder="1" applyAlignment="1">
      <alignment vertical="center"/>
    </xf>
    <xf numFmtId="0" fontId="41" fillId="0" borderId="5" xfId="0" applyFont="1" applyBorder="1" applyAlignment="1">
      <alignment horizontal="center" vertical="center"/>
    </xf>
    <xf numFmtId="0" fontId="39" fillId="0" borderId="11" xfId="0" applyFont="1" applyBorder="1"/>
    <xf numFmtId="4" fontId="39" fillId="0" borderId="10" xfId="0" applyNumberFormat="1" applyFont="1" applyBorder="1"/>
    <xf numFmtId="174" fontId="50" fillId="0" borderId="4" xfId="0" applyNumberFormat="1" applyFont="1" applyBorder="1" applyAlignment="1">
      <alignment horizontal="center" vertical="center" wrapText="1"/>
    </xf>
    <xf numFmtId="174" fontId="42" fillId="11" borderId="5" xfId="64" applyNumberFormat="1" applyFont="1" applyFill="1" applyBorder="1" applyAlignment="1">
      <alignment horizontal="center" vertical="center" wrapText="1"/>
    </xf>
    <xf numFmtId="174" fontId="42" fillId="11" borderId="6" xfId="64" applyNumberFormat="1" applyFont="1" applyFill="1" applyBorder="1" applyAlignment="1">
      <alignment horizontal="center" vertical="center" wrapText="1"/>
    </xf>
    <xf numFmtId="175" fontId="42" fillId="11" borderId="5" xfId="3" applyNumberFormat="1" applyFont="1" applyFill="1" applyBorder="1" applyAlignment="1">
      <alignment horizontal="center" vertical="center" wrapText="1"/>
    </xf>
    <xf numFmtId="0" fontId="42" fillId="11" borderId="6" xfId="3" applyFont="1" applyFill="1" applyBorder="1" applyAlignment="1">
      <alignment horizontal="center" vertical="center" wrapText="1"/>
    </xf>
    <xf numFmtId="49" fontId="43" fillId="0" borderId="4" xfId="2" applyNumberFormat="1" applyFont="1" applyFill="1" applyBorder="1" applyAlignment="1" applyProtection="1">
      <alignment horizontal="center" vertical="center" wrapText="1" shrinkToFit="1"/>
      <protection locked="0"/>
    </xf>
    <xf numFmtId="49" fontId="43" fillId="0" borderId="4" xfId="139" applyNumberFormat="1" applyFont="1" applyFill="1" applyBorder="1" applyAlignment="1" applyProtection="1">
      <alignment horizontal="center" vertical="center" wrapText="1" shrinkToFit="1"/>
      <protection locked="0"/>
    </xf>
    <xf numFmtId="9" fontId="40" fillId="11" borderId="4" xfId="1" applyFont="1" applyFill="1" applyBorder="1" applyAlignment="1">
      <alignment horizontal="center" vertical="center" wrapText="1"/>
    </xf>
    <xf numFmtId="0" fontId="38" fillId="11" borderId="3" xfId="3" applyFont="1" applyFill="1" applyBorder="1" applyAlignment="1">
      <alignment wrapText="1"/>
    </xf>
    <xf numFmtId="174" fontId="51" fillId="0" borderId="4" xfId="0" applyNumberFormat="1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41" fillId="0" borderId="5" xfId="0" applyFont="1" applyBorder="1" applyAlignment="1">
      <alignment horizontal="center" vertical="center" wrapText="1"/>
    </xf>
    <xf numFmtId="0" fontId="50" fillId="0" borderId="9" xfId="0" applyFont="1" applyBorder="1" applyAlignment="1">
      <alignment horizontal="center" vertical="center" wrapText="1"/>
    </xf>
    <xf numFmtId="14" fontId="40" fillId="11" borderId="1" xfId="3" applyNumberFormat="1" applyFont="1" applyFill="1" applyBorder="1" applyAlignment="1">
      <alignment horizontal="center" vertical="center"/>
    </xf>
    <xf numFmtId="181" fontId="41" fillId="2" borderId="4" xfId="0" applyNumberFormat="1" applyFont="1" applyFill="1" applyBorder="1" applyAlignment="1">
      <alignment horizontal="center" vertical="center" wrapText="1"/>
    </xf>
    <xf numFmtId="175" fontId="43" fillId="0" borderId="0" xfId="0" applyNumberFormat="1" applyFont="1" applyAlignment="1">
      <alignment horizontal="center" vertical="center"/>
    </xf>
    <xf numFmtId="4" fontId="43" fillId="0" borderId="4" xfId="0" applyNumberFormat="1" applyFont="1" applyBorder="1" applyAlignment="1">
      <alignment horizontal="center" vertical="center"/>
    </xf>
    <xf numFmtId="175" fontId="43" fillId="0" borderId="4" xfId="0" applyNumberFormat="1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0" fontId="37" fillId="0" borderId="14" xfId="0" applyFont="1" applyBorder="1"/>
    <xf numFmtId="0" fontId="39" fillId="0" borderId="9" xfId="0" applyFont="1" applyBorder="1"/>
    <xf numFmtId="0" fontId="39" fillId="0" borderId="9" xfId="0" applyFont="1" applyBorder="1" applyAlignment="1">
      <alignment horizontal="center" vertical="center"/>
    </xf>
    <xf numFmtId="0" fontId="42" fillId="0" borderId="9" xfId="0" applyFont="1" applyBorder="1" applyAlignment="1">
      <alignment horizontal="center"/>
    </xf>
    <xf numFmtId="4" fontId="39" fillId="0" borderId="9" xfId="0" applyNumberFormat="1" applyFont="1" applyBorder="1"/>
    <xf numFmtId="0" fontId="39" fillId="0" borderId="14" xfId="0" applyFont="1" applyBorder="1"/>
    <xf numFmtId="0" fontId="39" fillId="0" borderId="15" xfId="0" applyFont="1" applyBorder="1"/>
    <xf numFmtId="49" fontId="14" fillId="0" borderId="27" xfId="0" applyNumberFormat="1" applyFont="1" applyBorder="1" applyAlignment="1">
      <alignment horizontal="center" vertical="center" wrapText="1"/>
    </xf>
    <xf numFmtId="2" fontId="14" fillId="0" borderId="27" xfId="2" applyNumberFormat="1" applyFont="1" applyFill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12" borderId="27" xfId="0" applyFont="1" applyFill="1" applyBorder="1" applyAlignment="1">
      <alignment horizontal="left" vertical="center" wrapText="1"/>
    </xf>
    <xf numFmtId="2" fontId="14" fillId="0" borderId="27" xfId="2" applyNumberFormat="1" applyFont="1" applyBorder="1" applyAlignment="1">
      <alignment horizontal="center" vertical="center" wrapText="1"/>
    </xf>
    <xf numFmtId="164" fontId="14" fillId="0" borderId="27" xfId="64" applyFont="1" applyBorder="1" applyAlignment="1">
      <alignment horizontal="center" vertical="center" wrapText="1"/>
    </xf>
    <xf numFmtId="164" fontId="14" fillId="0" borderId="30" xfId="64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62" fillId="0" borderId="31" xfId="0" applyFont="1" applyBorder="1" applyAlignment="1">
      <alignment horizontal="center" vertical="center" wrapText="1"/>
    </xf>
    <xf numFmtId="49" fontId="62" fillId="0" borderId="32" xfId="0" applyNumberFormat="1" applyFont="1" applyBorder="1" applyAlignment="1">
      <alignment horizontal="center" vertical="center" wrapText="1"/>
    </xf>
    <xf numFmtId="0" fontId="62" fillId="0" borderId="32" xfId="0" applyFont="1" applyBorder="1" applyAlignment="1">
      <alignment horizontal="left" vertical="center" wrapText="1"/>
    </xf>
    <xf numFmtId="2" fontId="14" fillId="0" borderId="32" xfId="2" applyNumberFormat="1" applyFont="1" applyFill="1" applyBorder="1" applyAlignment="1">
      <alignment horizontal="center" vertical="center" wrapText="1"/>
    </xf>
    <xf numFmtId="4" fontId="14" fillId="0" borderId="32" xfId="0" applyNumberFormat="1" applyFont="1" applyBorder="1" applyAlignment="1">
      <alignment horizontal="center" vertical="center" wrapText="1"/>
    </xf>
    <xf numFmtId="4" fontId="14" fillId="0" borderId="33" xfId="0" applyNumberFormat="1" applyFont="1" applyBorder="1" applyAlignment="1">
      <alignment horizontal="center" vertical="center" wrapText="1"/>
    </xf>
    <xf numFmtId="0" fontId="62" fillId="0" borderId="34" xfId="0" applyFont="1" applyBorder="1" applyAlignment="1">
      <alignment horizontal="center" vertical="center"/>
    </xf>
    <xf numFmtId="0" fontId="62" fillId="0" borderId="35" xfId="0" applyFont="1" applyBorder="1" applyAlignment="1">
      <alignment horizontal="center" vertical="center"/>
    </xf>
    <xf numFmtId="0" fontId="62" fillId="25" borderId="27" xfId="0" applyFont="1" applyFill="1" applyBorder="1" applyAlignment="1">
      <alignment horizontal="left" vertical="center" wrapText="1"/>
    </xf>
    <xf numFmtId="0" fontId="62" fillId="0" borderId="35" xfId="0" applyFont="1" applyBorder="1" applyAlignment="1">
      <alignment horizontal="center" vertical="center" wrapText="1"/>
    </xf>
    <xf numFmtId="0" fontId="62" fillId="0" borderId="36" xfId="0" applyFont="1" applyBorder="1" applyAlignment="1">
      <alignment horizontal="center" vertical="center" wrapText="1"/>
    </xf>
    <xf numFmtId="49" fontId="50" fillId="0" borderId="4" xfId="0" applyNumberFormat="1" applyFont="1" applyBorder="1" applyAlignment="1">
      <alignment horizontal="center" vertical="center" wrapText="1"/>
    </xf>
    <xf numFmtId="2" fontId="50" fillId="0" borderId="4" xfId="0" applyNumberFormat="1" applyFont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left" vertical="center" wrapText="1"/>
    </xf>
    <xf numFmtId="4" fontId="42" fillId="11" borderId="4" xfId="3" applyNumberFormat="1" applyFont="1" applyFill="1" applyBorder="1" applyAlignment="1">
      <alignment horizontal="center" vertical="center" wrapText="1"/>
    </xf>
    <xf numFmtId="0" fontId="37" fillId="12" borderId="10" xfId="3" applyFont="1" applyFill="1" applyBorder="1" applyAlignment="1">
      <alignment vertical="center"/>
    </xf>
    <xf numFmtId="10" fontId="42" fillId="12" borderId="10" xfId="3" applyNumberFormat="1" applyFont="1" applyFill="1" applyBorder="1" applyAlignment="1">
      <alignment vertical="center"/>
    </xf>
    <xf numFmtId="174" fontId="42" fillId="12" borderId="15" xfId="3" applyNumberFormat="1" applyFont="1" applyFill="1" applyBorder="1"/>
    <xf numFmtId="0" fontId="37" fillId="12" borderId="10" xfId="3" applyFont="1" applyFill="1" applyBorder="1"/>
    <xf numFmtId="0" fontId="42" fillId="12" borderId="10" xfId="3" applyFont="1" applyFill="1" applyBorder="1"/>
    <xf numFmtId="175" fontId="37" fillId="11" borderId="0" xfId="3" applyNumberFormat="1" applyFont="1" applyFill="1"/>
    <xf numFmtId="0" fontId="42" fillId="0" borderId="0" xfId="3" applyFont="1" applyAlignment="1">
      <alignment vertical="center"/>
    </xf>
    <xf numFmtId="175" fontId="37" fillId="11" borderId="10" xfId="3" applyNumberFormat="1" applyFont="1" applyFill="1" applyBorder="1"/>
    <xf numFmtId="0" fontId="48" fillId="0" borderId="0" xfId="0" applyFont="1" applyAlignment="1">
      <alignment horizontal="center" vertical="center"/>
    </xf>
    <xf numFmtId="0" fontId="61" fillId="0" borderId="4" xfId="0" applyFont="1" applyBorder="1" applyAlignment="1">
      <alignment horizontal="center" vertical="center" wrapText="1"/>
    </xf>
    <xf numFmtId="174" fontId="43" fillId="0" borderId="4" xfId="0" applyNumberFormat="1" applyFont="1" applyBorder="1" applyAlignment="1">
      <alignment horizontal="center" vertical="center" wrapText="1"/>
    </xf>
    <xf numFmtId="49" fontId="42" fillId="0" borderId="4" xfId="139" applyNumberFormat="1" applyFont="1" applyFill="1" applyBorder="1" applyAlignment="1" applyProtection="1">
      <alignment horizontal="center" vertical="top" wrapText="1" shrinkToFit="1"/>
      <protection locked="0"/>
    </xf>
    <xf numFmtId="4" fontId="41" fillId="2" borderId="1" xfId="0" applyNumberFormat="1" applyFont="1" applyFill="1" applyBorder="1" applyAlignment="1">
      <alignment horizontal="center" vertical="center" wrapText="1"/>
    </xf>
    <xf numFmtId="4" fontId="41" fillId="2" borderId="6" xfId="0" applyNumberFormat="1" applyFont="1" applyFill="1" applyBorder="1" applyAlignment="1">
      <alignment horizontal="center" vertical="center" wrapText="1"/>
    </xf>
    <xf numFmtId="4" fontId="14" fillId="0" borderId="37" xfId="0" applyNumberFormat="1" applyFont="1" applyBorder="1" applyAlignment="1">
      <alignment horizontal="center" vertical="center" wrapText="1"/>
    </xf>
    <xf numFmtId="4" fontId="14" fillId="0" borderId="28" xfId="0" applyNumberFormat="1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50" fillId="0" borderId="4" xfId="0" applyFont="1" applyBorder="1" applyAlignment="1">
      <alignment horizontal="left" vertical="center"/>
    </xf>
    <xf numFmtId="0" fontId="50" fillId="12" borderId="5" xfId="0" applyFont="1" applyFill="1" applyBorder="1" applyAlignment="1">
      <alignment horizontal="left" vertical="center" wrapText="1"/>
    </xf>
    <xf numFmtId="0" fontId="50" fillId="12" borderId="1" xfId="0" applyFont="1" applyFill="1" applyBorder="1" applyAlignment="1">
      <alignment horizontal="left" vertical="center" wrapText="1"/>
    </xf>
    <xf numFmtId="0" fontId="50" fillId="12" borderId="6" xfId="0" applyFont="1" applyFill="1" applyBorder="1" applyAlignment="1">
      <alignment horizontal="left" vertical="center" wrapText="1"/>
    </xf>
    <xf numFmtId="0" fontId="40" fillId="0" borderId="4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/>
    </xf>
    <xf numFmtId="0" fontId="49" fillId="12" borderId="5" xfId="0" applyFont="1" applyFill="1" applyBorder="1" applyAlignment="1">
      <alignment horizontal="left" vertical="center" wrapText="1"/>
    </xf>
    <xf numFmtId="0" fontId="49" fillId="12" borderId="1" xfId="0" applyFont="1" applyFill="1" applyBorder="1" applyAlignment="1">
      <alignment horizontal="left" vertical="center" wrapText="1"/>
    </xf>
    <xf numFmtId="0" fontId="49" fillId="12" borderId="6" xfId="0" applyFont="1" applyFill="1" applyBorder="1" applyAlignment="1">
      <alignment horizontal="left" vertical="center" wrapText="1"/>
    </xf>
    <xf numFmtId="0" fontId="45" fillId="0" borderId="5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14" fontId="41" fillId="0" borderId="1" xfId="0" applyNumberFormat="1" applyFont="1" applyBorder="1" applyAlignment="1">
      <alignment horizontal="center" vertical="center"/>
    </xf>
    <xf numFmtId="14" fontId="41" fillId="0" borderId="6" xfId="0" applyNumberFormat="1" applyFont="1" applyBorder="1" applyAlignment="1">
      <alignment horizontal="center" vertical="center"/>
    </xf>
    <xf numFmtId="0" fontId="50" fillId="0" borderId="5" xfId="0" applyFont="1" applyBorder="1" applyAlignment="1">
      <alignment horizontal="left" vertical="center"/>
    </xf>
    <xf numFmtId="0" fontId="50" fillId="0" borderId="1" xfId="0" applyFont="1" applyBorder="1" applyAlignment="1">
      <alignment horizontal="left" vertical="center"/>
    </xf>
    <xf numFmtId="0" fontId="50" fillId="0" borderId="6" xfId="0" applyFont="1" applyBorder="1" applyAlignment="1">
      <alignment horizontal="left" vertical="center"/>
    </xf>
    <xf numFmtId="0" fontId="41" fillId="0" borderId="5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1" fillId="0" borderId="5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2" fontId="51" fillId="0" borderId="1" xfId="0" applyNumberFormat="1" applyFont="1" applyBorder="1" applyAlignment="1">
      <alignment horizontal="center" vertical="center"/>
    </xf>
    <xf numFmtId="2" fontId="51" fillId="0" borderId="6" xfId="0" applyNumberFormat="1" applyFont="1" applyBorder="1" applyAlignment="1">
      <alignment horizontal="center" vertical="center"/>
    </xf>
    <xf numFmtId="0" fontId="41" fillId="0" borderId="6" xfId="0" applyFont="1" applyBorder="1" applyAlignment="1">
      <alignment horizontal="left" vertical="center"/>
    </xf>
    <xf numFmtId="10" fontId="40" fillId="11" borderId="5" xfId="3" applyNumberFormat="1" applyFont="1" applyFill="1" applyBorder="1" applyAlignment="1">
      <alignment horizontal="center" vertical="center" wrapText="1"/>
    </xf>
    <xf numFmtId="10" fontId="40" fillId="11" borderId="6" xfId="3" applyNumberFormat="1" applyFont="1" applyFill="1" applyBorder="1" applyAlignment="1">
      <alignment horizontal="center" vertical="center" wrapText="1"/>
    </xf>
    <xf numFmtId="174" fontId="40" fillId="11" borderId="3" xfId="3" applyNumberFormat="1" applyFont="1" applyFill="1" applyBorder="1" applyAlignment="1">
      <alignment horizontal="center" vertical="center" wrapText="1"/>
    </xf>
    <xf numFmtId="174" fontId="40" fillId="11" borderId="2" xfId="3" applyNumberFormat="1" applyFont="1" applyFill="1" applyBorder="1" applyAlignment="1">
      <alignment horizontal="center" vertical="center" wrapText="1"/>
    </xf>
    <xf numFmtId="10" fontId="40" fillId="0" borderId="5" xfId="3" applyNumberFormat="1" applyFont="1" applyBorder="1" applyAlignment="1">
      <alignment horizontal="center" vertical="center" wrapText="1"/>
    </xf>
    <xf numFmtId="10" fontId="40" fillId="0" borderId="6" xfId="3" applyNumberFormat="1" applyFont="1" applyBorder="1" applyAlignment="1">
      <alignment horizontal="center" vertical="center" wrapText="1"/>
    </xf>
    <xf numFmtId="174" fontId="42" fillId="11" borderId="5" xfId="64" applyNumberFormat="1" applyFont="1" applyFill="1" applyBorder="1" applyAlignment="1">
      <alignment horizontal="center" vertical="center" wrapText="1"/>
    </xf>
    <xf numFmtId="174" fontId="42" fillId="11" borderId="6" xfId="64" applyNumberFormat="1" applyFont="1" applyFill="1" applyBorder="1" applyAlignment="1">
      <alignment horizontal="center" vertical="center" wrapText="1"/>
    </xf>
    <xf numFmtId="0" fontId="40" fillId="11" borderId="1" xfId="3" applyFont="1" applyFill="1" applyBorder="1" applyAlignment="1">
      <alignment horizontal="center" vertical="center"/>
    </xf>
    <xf numFmtId="0" fontId="40" fillId="11" borderId="6" xfId="3" applyFont="1" applyFill="1" applyBorder="1" applyAlignment="1">
      <alignment horizontal="center" vertical="center"/>
    </xf>
    <xf numFmtId="175" fontId="42" fillId="11" borderId="5" xfId="3" applyNumberFormat="1" applyFont="1" applyFill="1" applyBorder="1" applyAlignment="1">
      <alignment horizontal="center" vertical="center" wrapText="1"/>
    </xf>
    <xf numFmtId="0" fontId="42" fillId="11" borderId="6" xfId="3" applyFont="1" applyFill="1" applyBorder="1" applyAlignment="1">
      <alignment horizontal="center" vertical="center" wrapText="1"/>
    </xf>
    <xf numFmtId="174" fontId="40" fillId="11" borderId="5" xfId="3" applyNumberFormat="1" applyFont="1" applyFill="1" applyBorder="1" applyAlignment="1">
      <alignment horizontal="center" vertical="center" wrapText="1"/>
    </xf>
    <xf numFmtId="0" fontId="40" fillId="11" borderId="2" xfId="3" applyFont="1" applyFill="1" applyBorder="1" applyAlignment="1">
      <alignment horizontal="center" vertical="center" wrapText="1"/>
    </xf>
    <xf numFmtId="0" fontId="45" fillId="11" borderId="5" xfId="3" applyFont="1" applyFill="1" applyBorder="1" applyAlignment="1">
      <alignment horizontal="center" vertical="center"/>
    </xf>
    <xf numFmtId="0" fontId="45" fillId="11" borderId="1" xfId="3" applyFont="1" applyFill="1" applyBorder="1" applyAlignment="1">
      <alignment horizontal="center" vertical="center"/>
    </xf>
    <xf numFmtId="0" fontId="45" fillId="11" borderId="2" xfId="3" applyFont="1" applyFill="1" applyBorder="1" applyAlignment="1">
      <alignment horizontal="center" vertical="center"/>
    </xf>
    <xf numFmtId="0" fontId="40" fillId="11" borderId="4" xfId="3" applyFont="1" applyFill="1" applyBorder="1" applyAlignment="1">
      <alignment horizontal="center" vertical="center" wrapText="1"/>
    </xf>
    <xf numFmtId="0" fontId="52" fillId="11" borderId="4" xfId="3" applyFont="1" applyFill="1" applyBorder="1" applyAlignment="1">
      <alignment horizontal="center" vertical="center" wrapText="1"/>
    </xf>
    <xf numFmtId="0" fontId="40" fillId="11" borderId="4" xfId="3" applyFont="1" applyFill="1" applyBorder="1" applyAlignment="1">
      <alignment horizontal="left" vertical="center"/>
    </xf>
    <xf numFmtId="0" fontId="42" fillId="11" borderId="5" xfId="3" applyFont="1" applyFill="1" applyBorder="1" applyAlignment="1">
      <alignment horizontal="left" vertical="center" wrapText="1"/>
    </xf>
    <xf numFmtId="0" fontId="42" fillId="11" borderId="6" xfId="3" applyFont="1" applyFill="1" applyBorder="1" applyAlignment="1">
      <alignment horizontal="left" vertical="center" wrapText="1"/>
    </xf>
    <xf numFmtId="0" fontId="40" fillId="11" borderId="5" xfId="3" applyFont="1" applyFill="1" applyBorder="1" applyAlignment="1">
      <alignment horizontal="center" vertical="center" wrapText="1"/>
    </xf>
    <xf numFmtId="0" fontId="40" fillId="11" borderId="6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/>
    </xf>
    <xf numFmtId="0" fontId="40" fillId="11" borderId="3" xfId="3" applyFont="1" applyFill="1" applyBorder="1" applyAlignment="1">
      <alignment horizontal="center" vertical="center" wrapText="1"/>
    </xf>
    <xf numFmtId="0" fontId="40" fillId="11" borderId="8" xfId="3" applyFont="1" applyFill="1" applyBorder="1" applyAlignment="1">
      <alignment horizontal="center" vertical="center" wrapText="1"/>
    </xf>
    <xf numFmtId="0" fontId="40" fillId="11" borderId="10" xfId="3" applyFont="1" applyFill="1" applyBorder="1" applyAlignment="1">
      <alignment horizontal="center" vertical="center" wrapText="1"/>
    </xf>
    <xf numFmtId="0" fontId="40" fillId="11" borderId="14" xfId="3" applyFont="1" applyFill="1" applyBorder="1" applyAlignment="1">
      <alignment horizontal="center" vertical="center" wrapText="1"/>
    </xf>
    <xf numFmtId="0" fontId="40" fillId="11" borderId="9" xfId="3" applyFont="1" applyFill="1" applyBorder="1" applyAlignment="1">
      <alignment horizontal="center" vertical="center" wrapText="1"/>
    </xf>
    <xf numFmtId="0" fontId="40" fillId="11" borderId="15" xfId="3" applyFont="1" applyFill="1" applyBorder="1" applyAlignment="1">
      <alignment horizontal="center" vertical="center" wrapText="1"/>
    </xf>
    <xf numFmtId="174" fontId="40" fillId="11" borderId="13" xfId="3" applyNumberFormat="1" applyFont="1" applyFill="1" applyBorder="1" applyAlignment="1">
      <alignment horizontal="center" vertical="center" wrapText="1"/>
    </xf>
    <xf numFmtId="0" fontId="40" fillId="11" borderId="21" xfId="3" applyFont="1" applyFill="1" applyBorder="1" applyAlignment="1">
      <alignment horizontal="center" vertical="center" wrapText="1"/>
    </xf>
    <xf numFmtId="0" fontId="40" fillId="11" borderId="12" xfId="3" applyFont="1" applyFill="1" applyBorder="1" applyAlignment="1">
      <alignment horizontal="center" vertical="center" wrapText="1"/>
    </xf>
    <xf numFmtId="0" fontId="40" fillId="11" borderId="13" xfId="3" applyFont="1" applyFill="1" applyBorder="1" applyAlignment="1">
      <alignment horizontal="center" vertical="center"/>
    </xf>
    <xf numFmtId="0" fontId="40" fillId="11" borderId="12" xfId="3" applyFont="1" applyFill="1" applyBorder="1" applyAlignment="1">
      <alignment horizontal="center" vertical="center"/>
    </xf>
    <xf numFmtId="0" fontId="40" fillId="11" borderId="13" xfId="3" applyFont="1" applyFill="1" applyBorder="1" applyAlignment="1">
      <alignment horizontal="center" vertical="center" wrapText="1"/>
    </xf>
    <xf numFmtId="0" fontId="42" fillId="11" borderId="4" xfId="3" applyFont="1" applyFill="1" applyBorder="1" applyAlignment="1">
      <alignment horizontal="center" vertical="center" wrapText="1"/>
    </xf>
    <xf numFmtId="175" fontId="40" fillId="11" borderId="5" xfId="3" applyNumberFormat="1" applyFont="1" applyFill="1" applyBorder="1" applyAlignment="1">
      <alignment horizontal="center" vertical="center" wrapText="1"/>
    </xf>
    <xf numFmtId="174" fontId="40" fillId="11" borderId="6" xfId="3" applyNumberFormat="1" applyFont="1" applyFill="1" applyBorder="1" applyAlignment="1">
      <alignment horizontal="center" vertical="center" wrapText="1"/>
    </xf>
    <xf numFmtId="0" fontId="52" fillId="11" borderId="13" xfId="3" applyFont="1" applyFill="1" applyBorder="1" applyAlignment="1">
      <alignment horizontal="center" vertical="center" wrapText="1"/>
    </xf>
    <xf numFmtId="0" fontId="52" fillId="11" borderId="12" xfId="3" applyFont="1" applyFill="1" applyBorder="1" applyAlignment="1">
      <alignment horizontal="center" vertical="center" wrapText="1"/>
    </xf>
    <xf numFmtId="183" fontId="40" fillId="11" borderId="5" xfId="1" applyNumberFormat="1" applyFont="1" applyFill="1" applyBorder="1" applyAlignment="1">
      <alignment horizontal="center" vertical="center" wrapText="1"/>
    </xf>
    <xf numFmtId="183" fontId="40" fillId="11" borderId="6" xfId="1" applyNumberFormat="1" applyFont="1" applyFill="1" applyBorder="1" applyAlignment="1">
      <alignment horizontal="center" vertical="center" wrapText="1"/>
    </xf>
  </cellXfs>
  <cellStyles count="196">
    <cellStyle name="20% - Ênfase1 2" xfId="68" xr:uid="{847452AB-454D-4B34-91A3-A2F119FB9D25}"/>
    <cellStyle name="20% - Ênfase2 2" xfId="69" xr:uid="{33A670CD-6523-43AC-8558-0B33E31D3083}"/>
    <cellStyle name="20% - Ênfase3 2" xfId="70" xr:uid="{780E646D-A79D-4CC5-8648-727B231491F9}"/>
    <cellStyle name="20% - Ênfase4 2" xfId="71" xr:uid="{9BDA618D-8111-42B4-A900-131B06E1CBCB}"/>
    <cellStyle name="20% - Ênfase5 2" xfId="72" xr:uid="{0072BF99-6DF5-4625-9C23-DEDC98420EAE}"/>
    <cellStyle name="20% - Ênfase6 2" xfId="73" xr:uid="{86718762-9FA8-443D-B1F7-694FFB141E03}"/>
    <cellStyle name="40% - Ênfase1 2" xfId="74" xr:uid="{FCCBE502-444C-4B4E-B365-FB7B82C17BB8}"/>
    <cellStyle name="40% - Ênfase2 2" xfId="75" xr:uid="{7D4FC223-0F25-41E1-AF70-1745FE588F80}"/>
    <cellStyle name="40% - Ênfase3 2" xfId="76" xr:uid="{96387356-8A96-4A86-9BB2-A942255AED3E}"/>
    <cellStyle name="40% - Ênfase4 2" xfId="77" xr:uid="{D449DA96-189D-401E-A78C-17214DD5F147}"/>
    <cellStyle name="40% - Ênfase5 2" xfId="78" xr:uid="{2634FB94-A69E-495D-A889-C97CFA39749A}"/>
    <cellStyle name="40% - Ênfase6 2" xfId="79" xr:uid="{24C0D74A-796C-4344-AF42-614B4EB9D14B}"/>
    <cellStyle name="60% - Accent1" xfId="8" xr:uid="{00000000-0005-0000-0000-000000000000}"/>
    <cellStyle name="60% - Ênfase1 2" xfId="80" xr:uid="{F25CB75F-5C2C-4D95-AD29-498C2B51E536}"/>
    <cellStyle name="60% - Ênfase2 2" xfId="81" xr:uid="{6B4D1540-F9F0-4E0A-AE26-9119AC1DC406}"/>
    <cellStyle name="60% - Ênfase3 2" xfId="82" xr:uid="{6B2090B1-EB60-491C-AB57-E31264DF9494}"/>
    <cellStyle name="60% - Ênfase4 2" xfId="83" xr:uid="{8C6E7C99-0456-449B-8244-A3EF4A47B2AB}"/>
    <cellStyle name="60% - Ênfase5 2" xfId="84" xr:uid="{336D980E-F4F5-4453-B99D-3FF51AC3B45D}"/>
    <cellStyle name="60% - Ênfase6 2" xfId="85" xr:uid="{F0E6FD65-80A6-4381-B74C-A7BFB9473057}"/>
    <cellStyle name="Accent1" xfId="9" xr:uid="{00000000-0005-0000-0000-000001000000}"/>
    <cellStyle name="Bom 2" xfId="86" xr:uid="{6742D333-1046-42DF-A594-A14FF636B5A0}"/>
    <cellStyle name="Cálculo 2" xfId="87" xr:uid="{B9C4E23F-A1E0-4DC1-90D3-7CE616748499}"/>
    <cellStyle name="Célula de Verificação 2" xfId="88" xr:uid="{3F1587D5-E2B6-4F3F-9094-C6EC079B4855}"/>
    <cellStyle name="Célula Vinculada 2" xfId="89" xr:uid="{746269F1-488F-43DC-A129-186A31BDC338}"/>
    <cellStyle name="Check Cell" xfId="10" xr:uid="{00000000-0005-0000-0000-000002000000}"/>
    <cellStyle name="Data" xfId="11" xr:uid="{00000000-0005-0000-0000-000003000000}"/>
    <cellStyle name="Ênfase1 2" xfId="90" xr:uid="{49E930D8-1035-49C4-98D9-805CFC5AF512}"/>
    <cellStyle name="Ênfase2 2" xfId="91" xr:uid="{1A94D45A-E02A-4712-8041-44EA22D90208}"/>
    <cellStyle name="Ênfase3 2" xfId="92" xr:uid="{5B2D73D8-85DB-4B57-84DD-4AB23876CE0A}"/>
    <cellStyle name="Ênfase4 2" xfId="93" xr:uid="{9A386A07-9CE4-41D0-B4A7-393F9A96C0C7}"/>
    <cellStyle name="Ênfase5 2" xfId="94" xr:uid="{16E0950D-A395-4E65-916C-E628233EC57E}"/>
    <cellStyle name="Ênfase6 2" xfId="95" xr:uid="{686BFBA3-C76D-4B86-8A49-0B5C548C81BB}"/>
    <cellStyle name="Entrada 2" xfId="96" xr:uid="{D651615C-499D-4980-B457-FD5AD33A2979}"/>
    <cellStyle name="Euro" xfId="12" xr:uid="{00000000-0005-0000-0000-000004000000}"/>
    <cellStyle name="Euro 2" xfId="120" xr:uid="{1255DD32-6E65-4C50-BEDB-0FD3198252CF}"/>
    <cellStyle name="Excel Built-in Normal" xfId="13" xr:uid="{00000000-0005-0000-0000-000005000000}"/>
    <cellStyle name="Excel Built-in Normal 1" xfId="14" xr:uid="{00000000-0005-0000-0000-000006000000}"/>
    <cellStyle name="Excel_BuiltIn_Comma" xfId="15" xr:uid="{00000000-0005-0000-0000-000007000000}"/>
    <cellStyle name="Fixo" xfId="16" xr:uid="{00000000-0005-0000-0000-000008000000}"/>
    <cellStyle name="Good" xfId="17" xr:uid="{00000000-0005-0000-0000-000009000000}"/>
    <cellStyle name="HEADER" xfId="18" xr:uid="{00000000-0005-0000-0000-00000A000000}"/>
    <cellStyle name="Input" xfId="19" xr:uid="{00000000-0005-0000-0000-00000B000000}"/>
    <cellStyle name="Linked Cell" xfId="20" xr:uid="{00000000-0005-0000-0000-00000C000000}"/>
    <cellStyle name="Milliers [0]_after_discount" xfId="21" xr:uid="{00000000-0005-0000-0000-00000D000000}"/>
    <cellStyle name="Milliers_after_discount" xfId="22" xr:uid="{00000000-0005-0000-0000-00000E000000}"/>
    <cellStyle name="Model" xfId="23" xr:uid="{00000000-0005-0000-0000-00000F000000}"/>
    <cellStyle name="Moeda" xfId="64" builtinId="4"/>
    <cellStyle name="Moeda 2" xfId="24" xr:uid="{00000000-0005-0000-0000-000011000000}"/>
    <cellStyle name="Moeda 2 2" xfId="121" xr:uid="{B720E3FB-B8D7-4D1F-B214-1F0353F6A856}"/>
    <cellStyle name="Moeda 3" xfId="25" xr:uid="{00000000-0005-0000-0000-000012000000}"/>
    <cellStyle name="Moeda 3 2" xfId="122" xr:uid="{9D4F8A7D-536D-49D3-9E2C-00A493CEFB1A}"/>
    <cellStyle name="Moeda 4" xfId="97" xr:uid="{7DC8EB08-B31A-43B5-9A98-F4C7E809775D}"/>
    <cellStyle name="Moeda 5" xfId="146" xr:uid="{02171750-1540-448D-8B40-0307CB76E2EF}"/>
    <cellStyle name="Monétaire [0]_after_discount" xfId="26" xr:uid="{00000000-0005-0000-0000-000013000000}"/>
    <cellStyle name="Monétaire_after_discount" xfId="27" xr:uid="{00000000-0005-0000-0000-000014000000}"/>
    <cellStyle name="Neutral" xfId="28" xr:uid="{00000000-0005-0000-0000-000015000000}"/>
    <cellStyle name="Normal" xfId="0" builtinId="0"/>
    <cellStyle name="Normal 2" xfId="3" xr:uid="{00000000-0005-0000-0000-000017000000}"/>
    <cellStyle name="Normal 2 2" xfId="29" xr:uid="{00000000-0005-0000-0000-000018000000}"/>
    <cellStyle name="Normal 2 2 2" xfId="62" xr:uid="{00000000-0005-0000-0000-000019000000}"/>
    <cellStyle name="Normal 2 2 2 10" xfId="193" xr:uid="{B367A168-CAB9-4A8C-9DB6-423A01C5AF02}"/>
    <cellStyle name="Normal 2 2 2 2" xfId="144" xr:uid="{A93B37FF-3F1F-460A-9C0C-31466EBD462E}"/>
    <cellStyle name="Normal 2 2 2 3" xfId="151" xr:uid="{3046BC86-AC64-4D9C-B391-7F9CBD01063A}"/>
    <cellStyle name="Normal 2 2 2 4" xfId="157" xr:uid="{1CC1D790-F81C-4609-8891-454BD92B4AED}"/>
    <cellStyle name="Normal 2 2 2 5" xfId="163" xr:uid="{752A22B7-9E25-4107-B6DB-C978E0926716}"/>
    <cellStyle name="Normal 2 2 2 6" xfId="169" xr:uid="{0F6F2A90-F74D-4A16-8F93-5945C2B57A1F}"/>
    <cellStyle name="Normal 2 2 2 7" xfId="175" xr:uid="{D9351074-0F5B-4881-AA7D-7EAF5140E0F0}"/>
    <cellStyle name="Normal 2 2 2 8" xfId="181" xr:uid="{DB494500-EA1E-47E5-A6A6-BE730FFA6826}"/>
    <cellStyle name="Normal 2 2 2 9" xfId="187" xr:uid="{63CA45BC-3917-496A-85CA-6DA2F2922C3D}"/>
    <cellStyle name="Normal 2 2 3" xfId="123" xr:uid="{515A3AB4-A74B-4B48-91B7-C0F88F6E7918}"/>
    <cellStyle name="Normal 2 3" xfId="61" xr:uid="{00000000-0005-0000-0000-00001A000000}"/>
    <cellStyle name="Normal 2 3 10" xfId="192" xr:uid="{9F590C5D-AF78-4089-8F60-806CDCA0CB38}"/>
    <cellStyle name="Normal 2 3 2" xfId="143" xr:uid="{0658A6EA-55EE-43E0-9EA1-C439B0C0F860}"/>
    <cellStyle name="Normal 2 3 3" xfId="150" xr:uid="{4D289D78-233C-43FE-AF01-3BB341B8DFBE}"/>
    <cellStyle name="Normal 2 3 4" xfId="156" xr:uid="{D89A593F-3313-4384-8740-667A8860933D}"/>
    <cellStyle name="Normal 2 3 5" xfId="162" xr:uid="{0E18C563-23CB-4C92-AE67-F68AB5C97784}"/>
    <cellStyle name="Normal 2 3 6" xfId="168" xr:uid="{794E7DB0-DA2E-4217-8B75-52FF0B9FDC9E}"/>
    <cellStyle name="Normal 2 3 7" xfId="174" xr:uid="{F3C492C2-E6DA-4564-A7F6-D788E2174321}"/>
    <cellStyle name="Normal 2 3 8" xfId="180" xr:uid="{3636E20A-6469-4750-8665-8D19B9BED7EE}"/>
    <cellStyle name="Normal 2 3 9" xfId="186" xr:uid="{42355B33-967C-426B-B370-FF97F69D6CA1}"/>
    <cellStyle name="Normal 2 4" xfId="67" xr:uid="{30157227-CD1B-4DDA-8F1E-B1189BD4B7DD}"/>
    <cellStyle name="Normal 2 4 10" xfId="195" xr:uid="{28237F32-566A-428D-B502-AA9CB6F4B72F}"/>
    <cellStyle name="Normal 2 4 2" xfId="147" xr:uid="{6DF8CA67-EC5E-4B5A-B0E5-7E75190B994B}"/>
    <cellStyle name="Normal 2 4 3" xfId="153" xr:uid="{832627FA-4417-4B62-B315-15A6E7088FF6}"/>
    <cellStyle name="Normal 2 4 4" xfId="159" xr:uid="{888FFD31-AC57-4F6C-9383-1805418BA190}"/>
    <cellStyle name="Normal 2 4 5" xfId="165" xr:uid="{458BD13D-F5D9-4390-B0AB-FACCDDAC6734}"/>
    <cellStyle name="Normal 2 4 6" xfId="171" xr:uid="{23D94469-156B-4ED3-9184-1EFD23DB6C2C}"/>
    <cellStyle name="Normal 2 4 7" xfId="177" xr:uid="{A7B18A53-C1A5-4B1B-831A-D10C8B90CEAE}"/>
    <cellStyle name="Normal 2 4 8" xfId="183" xr:uid="{101281CA-9DF8-435A-878B-AD8C386421E7}"/>
    <cellStyle name="Normal 2 4 9" xfId="189" xr:uid="{8B5D8EB7-55A5-4163-A1B7-13EC4493879B}"/>
    <cellStyle name="Normal 2 5" xfId="98" xr:uid="{1425F5C5-C2B1-44F2-A0E5-56909BD2CC63}"/>
    <cellStyle name="Normal 3" xfId="30" xr:uid="{00000000-0005-0000-0000-00001B000000}"/>
    <cellStyle name="Normal 3 2" xfId="99" xr:uid="{78DA4A43-A480-414B-A945-DC67EAB27606}"/>
    <cellStyle name="Normal 3 3" xfId="124" xr:uid="{3E9B98AE-C3DC-4472-BC8F-CA7712D05A3E}"/>
    <cellStyle name="Normal 4" xfId="31" xr:uid="{00000000-0005-0000-0000-00001C000000}"/>
    <cellStyle name="Normal 4 10" xfId="190" xr:uid="{45037CE9-0B64-4467-8C45-397089F66C76}"/>
    <cellStyle name="Normal 4 2" xfId="125" xr:uid="{4299A9B1-A34A-4F78-9FB4-3A988B420301}"/>
    <cellStyle name="Normal 4 3" xfId="148" xr:uid="{D6257A70-564C-4DF3-A4DD-2700071E71BD}"/>
    <cellStyle name="Normal 4 4" xfId="154" xr:uid="{5606D114-37B2-4CB2-8F9E-78BEF15C21F8}"/>
    <cellStyle name="Normal 4 5" xfId="160" xr:uid="{B6DEA94B-0F68-4FF3-B36F-541E14B42326}"/>
    <cellStyle name="Normal 4 6" xfId="166" xr:uid="{E0B42EA5-8D99-4EBB-B37D-6DE4A463D28E}"/>
    <cellStyle name="Normal 4 7" xfId="172" xr:uid="{30B46482-F739-404F-A1FD-BE2E407C2DD4}"/>
    <cellStyle name="Normal 4 8" xfId="178" xr:uid="{EC216661-62DA-4A40-AC41-6B86E5F269A1}"/>
    <cellStyle name="Normal 4 9" xfId="184" xr:uid="{E0E12017-3488-4127-9303-486528EDB9F1}"/>
    <cellStyle name="Normal 5" xfId="66" xr:uid="{03CAE97B-3E4F-435E-AEDB-1D43445423D8}"/>
    <cellStyle name="Nota 2" xfId="100" xr:uid="{78136DAC-D975-4ED3-B43B-EFD853AE0F07}"/>
    <cellStyle name="Note" xfId="32" xr:uid="{00000000-0005-0000-0000-00001D000000}"/>
    <cellStyle name="Note 2" xfId="126" xr:uid="{04228D0D-E525-4538-830D-E9B8210C9336}"/>
    <cellStyle name="Œ…‹æØ‚è [0.00]_COST_SUM" xfId="33" xr:uid="{00000000-0005-0000-0000-00001E000000}"/>
    <cellStyle name="Œ…‹æØ‚è_COST_SUM" xfId="34" xr:uid="{00000000-0005-0000-0000-00001F000000}"/>
    <cellStyle name="Percentual" xfId="35" xr:uid="{00000000-0005-0000-0000-000020000000}"/>
    <cellStyle name="Ponto" xfId="36" xr:uid="{00000000-0005-0000-0000-000021000000}"/>
    <cellStyle name="Porcentagem" xfId="1" builtinId="5"/>
    <cellStyle name="Porcentagem 2" xfId="37" xr:uid="{00000000-0005-0000-0000-000023000000}"/>
    <cellStyle name="Porcentagem 2 2" xfId="5" xr:uid="{00000000-0005-0000-0000-000024000000}"/>
    <cellStyle name="Porcentagem 2 2 2" xfId="117" xr:uid="{179A4F18-9BC9-47EA-A672-457439410E4C}"/>
    <cellStyle name="Porcentagem 2 3" xfId="102" xr:uid="{F7AC768C-8E8A-47B9-B703-3C2264C5C260}"/>
    <cellStyle name="Porcentagem 2 4" xfId="127" xr:uid="{316F4B1E-3CB6-4C06-B594-14241EA9BA00}"/>
    <cellStyle name="Porcentagem 3" xfId="38" xr:uid="{00000000-0005-0000-0000-000025000000}"/>
    <cellStyle name="Porcentagem 3 2" xfId="39" xr:uid="{00000000-0005-0000-0000-000026000000}"/>
    <cellStyle name="Porcentagem 3 2 2" xfId="129" xr:uid="{EBF1FB13-3413-4286-A395-A91DFDCD3E0F}"/>
    <cellStyle name="Porcentagem 3 3" xfId="128" xr:uid="{4FEB0946-AA5E-460F-8242-F479FDF5E1D9}"/>
    <cellStyle name="Porcentagem 4" xfId="40" xr:uid="{00000000-0005-0000-0000-000027000000}"/>
    <cellStyle name="Porcentagem 4 2" xfId="130" xr:uid="{0737D953-5688-4510-87B3-206C496C0A49}"/>
    <cellStyle name="Porcentagem 5" xfId="41" xr:uid="{00000000-0005-0000-0000-000028000000}"/>
    <cellStyle name="Porcentagem 5 2" xfId="131" xr:uid="{636FBA8B-5A70-434A-AC5B-2A7042E5F883}"/>
    <cellStyle name="Porcentagem 6" xfId="101" xr:uid="{9A7ACC3B-FCEF-4141-83B4-B1853B66D7F0}"/>
    <cellStyle name="Saída 2" xfId="103" xr:uid="{6B789660-6288-415A-BFF8-1DD2ECCA7C6A}"/>
    <cellStyle name="Separador de m" xfId="42" xr:uid="{00000000-0005-0000-0000-000029000000}"/>
    <cellStyle name="Separador de milhares 2" xfId="4" xr:uid="{00000000-0005-0000-0000-00002A000000}"/>
    <cellStyle name="Separador de milhares 2 2" xfId="7" xr:uid="{00000000-0005-0000-0000-00002B000000}"/>
    <cellStyle name="Separador de milhares 2 2 2" xfId="119" xr:uid="{A93E3FE2-F757-46C8-AE9E-624419C8CF8A}"/>
    <cellStyle name="Separador de milhares 2 3" xfId="116" xr:uid="{2E8DF606-EE6B-473B-9F78-931AB90A53CE}"/>
    <cellStyle name="Separador de milhares 3" xfId="6" xr:uid="{00000000-0005-0000-0000-00002C000000}"/>
    <cellStyle name="Separador de milhares 3 2" xfId="43" xr:uid="{00000000-0005-0000-0000-00002D000000}"/>
    <cellStyle name="Separador de milhares 3 2 2" xfId="132" xr:uid="{3DDE57D3-6FC8-4B0B-95E2-C949C3955D12}"/>
    <cellStyle name="Separador de milhares 3 3" xfId="118" xr:uid="{31700A60-B570-4791-ACCF-6861262C07EF}"/>
    <cellStyle name="Separador de milhares 4" xfId="44" xr:uid="{00000000-0005-0000-0000-00002E000000}"/>
    <cellStyle name="Separador de milhares 4 2" xfId="133" xr:uid="{9418084D-79C7-4CE6-9886-B1082BC22263}"/>
    <cellStyle name="Separador de milhares 5" xfId="45" xr:uid="{00000000-0005-0000-0000-00002F000000}"/>
    <cellStyle name="Separador de milhares 5 2" xfId="134" xr:uid="{B4057959-F9B3-4ADF-817E-01B2C781059E}"/>
    <cellStyle name="Separador de milhares 6" xfId="46" xr:uid="{00000000-0005-0000-0000-000030000000}"/>
    <cellStyle name="Separador de milhares 6 2" xfId="47" xr:uid="{00000000-0005-0000-0000-000031000000}"/>
    <cellStyle name="Separador de milhares 6 2 2" xfId="136" xr:uid="{EFA222B0-7976-4F43-B1C5-FC07C1088504}"/>
    <cellStyle name="Separador de milhares 6 3" xfId="135" xr:uid="{717322DB-680F-444A-9E87-2568F981529A}"/>
    <cellStyle name="Separador de milhares 7" xfId="48" xr:uid="{00000000-0005-0000-0000-000032000000}"/>
    <cellStyle name="Separador de milhares 7 10" xfId="191" xr:uid="{CCE44CCA-5A12-4687-8069-E9C2560800F3}"/>
    <cellStyle name="Separador de milhares 7 2" xfId="137" xr:uid="{49085DB5-6CF4-4DBB-BA5E-638279FF6325}"/>
    <cellStyle name="Separador de milhares 7 3" xfId="149" xr:uid="{ABDDE610-002A-4482-89BE-BF9F4662FA9D}"/>
    <cellStyle name="Separador de milhares 7 4" xfId="155" xr:uid="{60B12BF6-6C8E-41D6-A7C9-057BD6503476}"/>
    <cellStyle name="Separador de milhares 7 5" xfId="161" xr:uid="{C1025DF3-6280-408A-BE75-2313AE9598AB}"/>
    <cellStyle name="Separador de milhares 7 6" xfId="167" xr:uid="{4866AE26-0FD4-4CDC-955E-6BE30836934D}"/>
    <cellStyle name="Separador de milhares 7 7" xfId="173" xr:uid="{DE81AD19-1DDE-4F25-8FD6-325176DB4E86}"/>
    <cellStyle name="Separador de milhares 7 8" xfId="179" xr:uid="{5136A405-F3AD-4D40-B7F8-B5BACA3C7063}"/>
    <cellStyle name="Separador de milhares 7 9" xfId="185" xr:uid="{A2DC6324-A689-442B-AD9C-CC8251850CF3}"/>
    <cellStyle name="subhead" xfId="49" xr:uid="{00000000-0005-0000-0000-000033000000}"/>
    <cellStyle name="SUBTIT" xfId="50" xr:uid="{00000000-0005-0000-0000-000034000000}"/>
    <cellStyle name="SUBTIT 2" xfId="51" xr:uid="{00000000-0005-0000-0000-000035000000}"/>
    <cellStyle name="Texto de Aviso 2" xfId="104" xr:uid="{918EC2A9-E281-449A-964C-E245794C17F1}"/>
    <cellStyle name="Texto Explicativo 2" xfId="105" xr:uid="{F8A59BBA-5A56-4143-AE04-5D806EED2821}"/>
    <cellStyle name="Título 1 1" xfId="52" xr:uid="{00000000-0005-0000-0000-000036000000}"/>
    <cellStyle name="Título 1 2" xfId="106" xr:uid="{43DFFE7D-2A47-46B4-B62A-F75E6925A06C}"/>
    <cellStyle name="Título 2 2" xfId="107" xr:uid="{FDF0937A-626C-4A79-8197-2D7E4E10D45E}"/>
    <cellStyle name="Título 3 2" xfId="108" xr:uid="{EDD40766-AB78-46A4-B0DA-547B77F6A54D}"/>
    <cellStyle name="Título 4 2" xfId="109" xr:uid="{EB58D7DE-76E0-4455-A980-F1F7C777A22B}"/>
    <cellStyle name="Título 5" xfId="110" xr:uid="{D95557D2-F680-4362-AFCE-1DBC2558E436}"/>
    <cellStyle name="Titulo1" xfId="53" xr:uid="{00000000-0005-0000-0000-000037000000}"/>
    <cellStyle name="Titulo2" xfId="54" xr:uid="{00000000-0005-0000-0000-000038000000}"/>
    <cellStyle name="Total 2" xfId="111" xr:uid="{94BAAEEF-7BFC-4D1B-819E-82248C55FA85}"/>
    <cellStyle name="Vírgula" xfId="2" builtinId="3"/>
    <cellStyle name="Vírgula 2" xfId="55" xr:uid="{00000000-0005-0000-0000-00003A000000}"/>
    <cellStyle name="Vírgula 2 2" xfId="56" xr:uid="{00000000-0005-0000-0000-00003B000000}"/>
    <cellStyle name="Vírgula 2 2 2" xfId="139" xr:uid="{60CEA24F-48FE-4DDB-88DD-E56A350573F1}"/>
    <cellStyle name="Vírgula 2 3" xfId="113" xr:uid="{BC8FEFDF-560D-40CB-9942-9CE129DB48B8}"/>
    <cellStyle name="Vírgula 2 4" xfId="138" xr:uid="{7E460B62-A172-4B47-812B-3BBCC475B6F5}"/>
    <cellStyle name="Vírgula 3" xfId="57" xr:uid="{00000000-0005-0000-0000-00003C000000}"/>
    <cellStyle name="Vírgula 3 2" xfId="65" xr:uid="{037D8F93-F68F-41B2-A8A5-5E86226B5129}"/>
    <cellStyle name="Vírgula 3 2 2" xfId="114" xr:uid="{82A4417A-B765-411E-B0B0-14A5CBECB984}"/>
    <cellStyle name="Vírgula 3 3" xfId="140" xr:uid="{D1789941-14D9-4E82-9E1F-F6830F2142D0}"/>
    <cellStyle name="Vírgula 4" xfId="58" xr:uid="{00000000-0005-0000-0000-00003D000000}"/>
    <cellStyle name="Vírgula 4 2" xfId="141" xr:uid="{4A12A5A0-D54E-4589-9761-AB806C2828AD}"/>
    <cellStyle name="Vírgula 5" xfId="59" xr:uid="{00000000-0005-0000-0000-00003E000000}"/>
    <cellStyle name="Vírgula 5 2" xfId="142" xr:uid="{D57C2A87-504E-45C7-9508-2B61D3499A05}"/>
    <cellStyle name="Vírgula 6" xfId="63" xr:uid="{00000000-0005-0000-0000-00003F000000}"/>
    <cellStyle name="Vírgula 6 10" xfId="194" xr:uid="{03D67BF6-1E3A-4E54-97DB-224E382812FC}"/>
    <cellStyle name="Vírgula 6 2" xfId="145" xr:uid="{342B930E-5E49-4B4A-AF1C-9555FB660B37}"/>
    <cellStyle name="Vírgula 6 3" xfId="152" xr:uid="{B177F7AC-1CEC-400F-8AA9-5CC5D8A1596B}"/>
    <cellStyle name="Vírgula 6 4" xfId="158" xr:uid="{0E034A2F-2B5F-419B-8576-CA83B7C98B8B}"/>
    <cellStyle name="Vírgula 6 5" xfId="164" xr:uid="{E2F590B0-6512-451F-9CFA-EF3E72392C70}"/>
    <cellStyle name="Vírgula 6 6" xfId="170" xr:uid="{5751AC02-A1E1-4CF9-9812-4DEE32E92CF1}"/>
    <cellStyle name="Vírgula 6 7" xfId="176" xr:uid="{0D34AD54-663A-4677-84B7-4640D3DBEDC6}"/>
    <cellStyle name="Vírgula 6 8" xfId="182" xr:uid="{70C0B033-223F-48BE-8359-4F3B1496AF68}"/>
    <cellStyle name="Vírgula 6 9" xfId="188" xr:uid="{D9E47DEB-FC94-4FEC-82F7-CEC7CE3CD6EE}"/>
    <cellStyle name="Vírgula 7" xfId="112" xr:uid="{53FBCE09-4213-4705-BBF8-DEC7B1396CC2}"/>
    <cellStyle name="Vírgula 8" xfId="115" xr:uid="{DC9A85DD-1F26-4AD7-8F48-4F191A80FF06}"/>
    <cellStyle name="Warning Text" xfId="60" xr:uid="{00000000-0005-0000-0000-000040000000}"/>
  </cellStyles>
  <dxfs count="2"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externalLink" Target="externalLinks/externalLink2.xml"/><Relationship Id="rId10" Type="http://schemas.microsoft.com/office/2022/10/relationships/richValueRel" Target="richData/richValueRel.xml"/><Relationship Id="rId4" Type="http://schemas.openxmlformats.org/officeDocument/2006/relationships/externalLink" Target="externalLinks/externalLink1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0</xdr:row>
      <xdr:rowOff>76200</xdr:rowOff>
    </xdr:from>
    <xdr:to>
      <xdr:col>6</xdr:col>
      <xdr:colOff>142875</xdr:colOff>
      <xdr:row>0</xdr:row>
      <xdr:rowOff>1066800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38300" y="76200"/>
          <a:ext cx="59531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/>
          <a:r>
            <a:rPr lang="pt-BR" sz="1400" b="0" i="0" baseline="0">
              <a:effectLst/>
              <a:latin typeface="+mn-lt"/>
              <a:ea typeface="+mn-ea"/>
              <a:cs typeface="+mn-cs"/>
            </a:rPr>
            <a:t>PREFEITURA MUNICIPAL DE VERMELHO NOVO</a:t>
          </a:r>
          <a:endParaRPr lang="pt-BR" sz="1400">
            <a:effectLst/>
          </a:endParaRPr>
        </a:p>
        <a:p>
          <a:pPr algn="ctr" rtl="0"/>
          <a:r>
            <a:rPr lang="pt-BR" sz="1400" b="0" i="0" baseline="0">
              <a:effectLst/>
              <a:latin typeface="+mn-lt"/>
              <a:ea typeface="+mn-ea"/>
              <a:cs typeface="+mn-cs"/>
            </a:rPr>
            <a:t>ESTADO DE MINAS GERAIS</a:t>
          </a:r>
          <a:endParaRPr lang="pt-BR" sz="1400">
            <a:effectLst/>
          </a:endParaRPr>
        </a:p>
        <a:p>
          <a:pPr algn="ctr" rtl="0"/>
          <a:r>
            <a:rPr lang="pt-BR" sz="1400" b="0" i="0" baseline="0">
              <a:effectLst/>
              <a:latin typeface="+mn-lt"/>
              <a:ea typeface="+mn-ea"/>
              <a:cs typeface="+mn-cs"/>
            </a:rPr>
            <a:t>RUA PREFEITO WILSON DAMIÃO, Nº 48 A</a:t>
          </a:r>
          <a:endParaRPr lang="pt-BR" sz="1400">
            <a:effectLst/>
          </a:endParaRPr>
        </a:p>
        <a:p>
          <a:pPr algn="ctr" rtl="0"/>
          <a:r>
            <a:rPr lang="pt-BR" sz="1400" b="0" i="0" baseline="0">
              <a:effectLst/>
              <a:latin typeface="+mn-lt"/>
              <a:ea typeface="+mn-ea"/>
              <a:cs typeface="+mn-cs"/>
            </a:rPr>
            <a:t>CEP 35359-000   - VERMELHO NOVO/MG</a:t>
          </a:r>
          <a:endParaRPr lang="pt-BR" sz="1400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85725</xdr:rowOff>
        </xdr:from>
        <xdr:to>
          <xdr:col>2</xdr:col>
          <xdr:colOff>123825</xdr:colOff>
          <xdr:row>0</xdr:row>
          <xdr:rowOff>1181100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0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0</xdr:row>
      <xdr:rowOff>76200</xdr:rowOff>
    </xdr:from>
    <xdr:to>
      <xdr:col>5</xdr:col>
      <xdr:colOff>952500</xdr:colOff>
      <xdr:row>0</xdr:row>
      <xdr:rowOff>1066800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619250" y="76200"/>
          <a:ext cx="600075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PREFEITURA MUNICIPAL DE VERMELHO NOVO</a:t>
          </a:r>
          <a:endParaRPr lang="pt-BR">
            <a:effectLst/>
          </a:endParaRPr>
        </a:p>
        <a:p>
          <a:pPr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ESTADO DE MINAS GERAIS</a:t>
          </a:r>
          <a:endParaRPr lang="pt-BR">
            <a:effectLst/>
          </a:endParaRPr>
        </a:p>
        <a:p>
          <a:pPr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RUA PREFEITO WILSON DAMIÃO, Nº 48 A</a:t>
          </a:r>
          <a:endParaRPr lang="pt-BR">
            <a:effectLst/>
          </a:endParaRPr>
        </a:p>
        <a:p>
          <a:pPr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CEP 35359-000   - VERMELHO NOVO/MG</a:t>
          </a:r>
          <a:endParaRPr lang="pt-BR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295275</xdr:colOff>
          <xdr:row>14</xdr:row>
          <xdr:rowOff>85725</xdr:rowOff>
        </xdr:from>
        <xdr:to>
          <xdr:col>9</xdr:col>
          <xdr:colOff>476250</xdr:colOff>
          <xdr:row>14</xdr:row>
          <xdr:rowOff>885825</xdr:rowOff>
        </xdr:to>
        <xdr:sp macro="" textlink="">
          <xdr:nvSpPr>
            <xdr:cNvPr id="12291" name="Object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1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0</xdr:row>
          <xdr:rowOff>85725</xdr:rowOff>
        </xdr:from>
        <xdr:to>
          <xdr:col>2</xdr:col>
          <xdr:colOff>142875</xdr:colOff>
          <xdr:row>0</xdr:row>
          <xdr:rowOff>885825</xdr:rowOff>
        </xdr:to>
        <xdr:sp macro="" textlink="">
          <xdr:nvSpPr>
            <xdr:cNvPr id="12292" name="Object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1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985631</xdr:colOff>
      <xdr:row>0</xdr:row>
      <xdr:rowOff>26504</xdr:rowOff>
    </xdr:from>
    <xdr:to>
      <xdr:col>5</xdr:col>
      <xdr:colOff>639832</xdr:colOff>
      <xdr:row>0</xdr:row>
      <xdr:rowOff>1043608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697935" y="26504"/>
          <a:ext cx="7183093" cy="10171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PREFEITURA MUNICIPAL DE VERMELHO NOVO</a:t>
          </a:r>
        </a:p>
        <a:p>
          <a:pPr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ESTADO DE MINAS GERAIS</a:t>
          </a:r>
        </a:p>
        <a:p>
          <a:pPr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RUA PREFEITO WILSON DAMIÃO, Nº 48 A</a:t>
          </a:r>
        </a:p>
        <a:p>
          <a:pPr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CEP 35359-000   - VERMELHO NOVO/MG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97cc2bf21a194c80/Desktop/pref%20s&#227;o%20jo&#227;o/PRONER/DRENAGEM.xls" TargetMode="External"/><Relationship Id="rId1" Type="http://schemas.openxmlformats.org/officeDocument/2006/relationships/externalLinkPath" Target="https://d.docs.live.net/97cc2bf21a194c80/Desktop/pref%20s&#227;o%20jo&#227;o/PRONER/DRENAGE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ilha Orçamentária"/>
      <sheetName val="Memória de cálculo"/>
      <sheetName val="Memoria de calculo - drenagem"/>
      <sheetName val="CRONOGRAMA BLOQUETES"/>
      <sheetName val="BDI"/>
      <sheetName val="Tabela SICRO"/>
      <sheetName val="Planilha7"/>
    </sheetNames>
    <sheetDataSet>
      <sheetData sheetId="0">
        <row r="14">
          <cell r="A14">
            <v>1</v>
          </cell>
          <cell r="C14" t="str">
            <v>INSTALAÇÕES INICIAIS DA OBRA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3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oleObject" Target="../embeddings/oleObject3.bin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3.emf"/><Relationship Id="rId5" Type="http://schemas.openxmlformats.org/officeDocument/2006/relationships/oleObject" Target="../embeddings/oleObject2.bin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60"/>
  <sheetViews>
    <sheetView showGridLines="0" showZeros="0" tabSelected="1" view="pageBreakPreview" zoomScale="120" zoomScaleNormal="100" zoomScaleSheetLayoutView="120" workbookViewId="0">
      <selection activeCell="C18" sqref="C18"/>
    </sheetView>
  </sheetViews>
  <sheetFormatPr defaultColWidth="9.140625" defaultRowHeight="12.75"/>
  <cols>
    <col min="1" max="1" width="5.7109375" style="12" customWidth="1"/>
    <col min="2" max="2" width="15.7109375" style="12" bestFit="1" customWidth="1"/>
    <col min="3" max="3" width="60.7109375" style="12" customWidth="1"/>
    <col min="4" max="4" width="10.140625" style="12" customWidth="1"/>
    <col min="5" max="5" width="13.28515625" style="12" bestFit="1" customWidth="1"/>
    <col min="6" max="6" width="11.7109375" style="13" customWidth="1"/>
    <col min="7" max="7" width="10.5703125" style="12" customWidth="1"/>
    <col min="8" max="8" width="15.28515625" style="12" customWidth="1"/>
    <col min="9" max="9" width="11.85546875" style="12" bestFit="1" customWidth="1"/>
    <col min="10" max="16384" width="9.140625" style="12"/>
  </cols>
  <sheetData>
    <row r="1" spans="1:9" ht="94.5" customHeight="1">
      <c r="A1" s="207"/>
      <c r="B1" s="208"/>
      <c r="C1" s="205"/>
      <c r="D1" s="205"/>
      <c r="E1" s="205"/>
      <c r="F1" s="205"/>
      <c r="G1" s="205"/>
      <c r="H1" s="206"/>
    </row>
    <row r="2" spans="1:9" s="32" customFormat="1" ht="20.100000000000001" customHeight="1">
      <c r="A2" s="218" t="s">
        <v>23</v>
      </c>
      <c r="B2" s="219"/>
      <c r="C2" s="219"/>
      <c r="D2" s="219"/>
      <c r="E2" s="219"/>
      <c r="F2" s="219"/>
      <c r="G2" s="219"/>
      <c r="H2" s="220"/>
    </row>
    <row r="3" spans="1:9" s="76" customFormat="1" ht="20.100000000000001" customHeight="1">
      <c r="A3" s="226" t="s">
        <v>67</v>
      </c>
      <c r="B3" s="227"/>
      <c r="C3" s="227"/>
      <c r="D3" s="227"/>
      <c r="E3" s="228" t="s">
        <v>31</v>
      </c>
      <c r="F3" s="229"/>
      <c r="G3" s="230" t="s">
        <v>61</v>
      </c>
      <c r="H3" s="231"/>
    </row>
    <row r="4" spans="1:9" s="76" customFormat="1" ht="20.100000000000001" customHeight="1">
      <c r="A4" s="223" t="s">
        <v>70</v>
      </c>
      <c r="B4" s="224"/>
      <c r="C4" s="224"/>
      <c r="D4" s="225"/>
      <c r="E4" s="228" t="s">
        <v>17</v>
      </c>
      <c r="F4" s="229"/>
      <c r="G4" s="221">
        <v>45802</v>
      </c>
      <c r="H4" s="222"/>
    </row>
    <row r="5" spans="1:9" s="76" customFormat="1" ht="20.100000000000001" customHeight="1">
      <c r="A5" s="223" t="s">
        <v>74</v>
      </c>
      <c r="B5" s="224"/>
      <c r="C5" s="224"/>
      <c r="D5" s="225"/>
      <c r="E5" s="226" t="s">
        <v>75</v>
      </c>
      <c r="F5" s="227"/>
      <c r="G5" s="227"/>
      <c r="H5" s="232"/>
    </row>
    <row r="6" spans="1:9" s="76" customFormat="1" ht="20.100000000000001" customHeight="1">
      <c r="A6" s="209" t="s">
        <v>71</v>
      </c>
      <c r="B6" s="209"/>
      <c r="C6" s="209"/>
      <c r="D6" s="209"/>
      <c r="E6" s="214" t="s">
        <v>6</v>
      </c>
      <c r="F6" s="214"/>
      <c r="G6" s="214"/>
      <c r="H6" s="214"/>
      <c r="I6" s="91"/>
    </row>
    <row r="7" spans="1:9" s="76" customFormat="1" ht="24.95" customHeight="1">
      <c r="A7" s="210" t="s">
        <v>73</v>
      </c>
      <c r="B7" s="211"/>
      <c r="C7" s="211"/>
      <c r="D7" s="212"/>
      <c r="E7" s="37" t="s">
        <v>16</v>
      </c>
      <c r="F7" s="38" t="s">
        <v>3</v>
      </c>
      <c r="G7" s="37" t="s">
        <v>27</v>
      </c>
      <c r="H7" s="37" t="s">
        <v>4</v>
      </c>
    </row>
    <row r="8" spans="1:9" s="76" customFormat="1" ht="24.95" customHeight="1">
      <c r="A8" s="215" t="s">
        <v>29</v>
      </c>
      <c r="B8" s="216"/>
      <c r="C8" s="216"/>
      <c r="D8" s="217"/>
      <c r="E8" s="26" t="s">
        <v>20</v>
      </c>
      <c r="F8" s="85">
        <v>0.05</v>
      </c>
      <c r="G8" s="37" t="s">
        <v>26</v>
      </c>
      <c r="H8" s="86">
        <v>0.23100000000000001</v>
      </c>
    </row>
    <row r="9" spans="1:9" ht="3.75" customHeight="1">
      <c r="A9" s="213"/>
      <c r="B9" s="213"/>
      <c r="C9" s="213"/>
      <c r="D9" s="213"/>
      <c r="E9" s="213"/>
      <c r="F9" s="213"/>
      <c r="G9" s="213"/>
      <c r="H9" s="213"/>
    </row>
    <row r="10" spans="1:9" s="76" customFormat="1" ht="35.1" customHeight="1" thickBot="1">
      <c r="A10" s="37" t="s">
        <v>0</v>
      </c>
      <c r="B10" s="37" t="s">
        <v>21</v>
      </c>
      <c r="C10" s="37" t="s">
        <v>22</v>
      </c>
      <c r="D10" s="37" t="s">
        <v>2</v>
      </c>
      <c r="E10" s="37" t="s">
        <v>1</v>
      </c>
      <c r="F10" s="25" t="s">
        <v>24</v>
      </c>
      <c r="G10" s="26" t="s">
        <v>25</v>
      </c>
      <c r="H10" s="26" t="s">
        <v>5</v>
      </c>
    </row>
    <row r="11" spans="1:9" s="76" customFormat="1" ht="20.100000000000001" hidden="1" customHeight="1">
      <c r="A11" s="122"/>
      <c r="B11" s="22"/>
      <c r="C11" s="90"/>
      <c r="D11" s="23"/>
      <c r="E11" s="24"/>
      <c r="F11" s="24"/>
      <c r="G11" s="24"/>
      <c r="H11" s="116"/>
    </row>
    <row r="12" spans="1:9" s="76" customFormat="1" ht="69" hidden="1" customHeight="1">
      <c r="A12" s="83"/>
      <c r="B12" s="89"/>
      <c r="C12" s="83"/>
      <c r="D12" s="87"/>
      <c r="E12" s="88"/>
      <c r="F12" s="154"/>
      <c r="G12" s="139"/>
      <c r="H12" s="139"/>
    </row>
    <row r="13" spans="1:9" s="173" customFormat="1" ht="24" customHeight="1">
      <c r="A13" s="180"/>
      <c r="B13" s="181" t="s">
        <v>58</v>
      </c>
      <c r="C13" s="182" t="s">
        <v>59</v>
      </c>
      <c r="D13" s="181"/>
      <c r="E13" s="181"/>
      <c r="F13" s="183"/>
      <c r="G13" s="183"/>
      <c r="H13" s="184"/>
    </row>
    <row r="14" spans="1:9" s="173" customFormat="1" ht="15.75" customHeight="1">
      <c r="A14" s="174">
        <v>1</v>
      </c>
      <c r="B14" s="175" t="s">
        <v>57</v>
      </c>
      <c r="C14" s="176" t="s">
        <v>52</v>
      </c>
      <c r="D14" s="177"/>
      <c r="E14" s="178"/>
      <c r="F14" s="203" t="s">
        <v>60</v>
      </c>
      <c r="G14" s="204"/>
      <c r="H14" s="179">
        <f>H15</f>
        <v>1485.47</v>
      </c>
    </row>
    <row r="15" spans="1:9" s="173" customFormat="1" ht="56.25">
      <c r="A15" s="168" t="s">
        <v>53</v>
      </c>
      <c r="B15" s="166" t="s">
        <v>54</v>
      </c>
      <c r="C15" s="169" t="s">
        <v>55</v>
      </c>
      <c r="D15" s="167" t="s">
        <v>56</v>
      </c>
      <c r="E15" s="170">
        <v>1</v>
      </c>
      <c r="F15" s="171">
        <v>1206.72</v>
      </c>
      <c r="G15" s="139">
        <f t="shared" ref="G15:G17" si="0">ROUND(F15+(F15*$H$8),2)</f>
        <v>1485.47</v>
      </c>
      <c r="H15" s="172">
        <f t="shared" ref="H15" si="1">ROUND((E15*G15),2)</f>
        <v>1485.47</v>
      </c>
    </row>
    <row r="16" spans="1:9" s="76" customFormat="1" ht="20.100000000000001" customHeight="1">
      <c r="A16" s="122">
        <v>2</v>
      </c>
      <c r="B16" s="19"/>
      <c r="C16" s="90" t="s">
        <v>37</v>
      </c>
      <c r="D16" s="19"/>
      <c r="E16" s="20"/>
      <c r="F16" s="201" t="s">
        <v>60</v>
      </c>
      <c r="G16" s="202"/>
      <c r="H16" s="116">
        <f>SUM(H18:H22)</f>
        <v>562360.72</v>
      </c>
    </row>
    <row r="17" spans="1:8" s="76" customFormat="1" ht="51.75" customHeight="1">
      <c r="A17" s="123">
        <v>2.1</v>
      </c>
      <c r="B17" s="89" t="s">
        <v>65</v>
      </c>
      <c r="C17" s="83" t="s">
        <v>64</v>
      </c>
      <c r="D17" s="89" t="s">
        <v>7</v>
      </c>
      <c r="E17" s="131">
        <f>'Memória de Cálculo'!E11</f>
        <v>2975.15</v>
      </c>
      <c r="F17" s="139">
        <v>1.83</v>
      </c>
      <c r="G17" s="139">
        <f t="shared" si="0"/>
        <v>2.25</v>
      </c>
      <c r="H17" s="139">
        <f>ROUND((E17*G17),2)</f>
        <v>6694.09</v>
      </c>
    </row>
    <row r="18" spans="1:8" s="76" customFormat="1" ht="51.75" customHeight="1">
      <c r="A18" s="123">
        <v>2.1</v>
      </c>
      <c r="B18" s="89" t="s">
        <v>35</v>
      </c>
      <c r="C18" s="83" t="s">
        <v>34</v>
      </c>
      <c r="D18" s="89" t="s">
        <v>8</v>
      </c>
      <c r="E18" s="131">
        <f>'Memória de Cálculo'!E12</f>
        <v>1379.9099999999999</v>
      </c>
      <c r="F18" s="139">
        <v>68.44</v>
      </c>
      <c r="G18" s="139">
        <f t="shared" ref="G18:G21" si="2">ROUND(F18+(F18*$H$8),2)</f>
        <v>84.25</v>
      </c>
      <c r="H18" s="139">
        <f>ROUND((E18*G18),2)</f>
        <v>116257.42</v>
      </c>
    </row>
    <row r="19" spans="1:8" s="76" customFormat="1" ht="70.5" customHeight="1">
      <c r="A19" s="123">
        <v>2.2000000000000002</v>
      </c>
      <c r="B19" s="89" t="s">
        <v>46</v>
      </c>
      <c r="C19" s="83" t="s">
        <v>45</v>
      </c>
      <c r="D19" s="89" t="s">
        <v>7</v>
      </c>
      <c r="E19" s="131">
        <f>'Memória de Cálculo'!E13</f>
        <v>2623.2</v>
      </c>
      <c r="F19" s="139">
        <v>104.16</v>
      </c>
      <c r="G19" s="139">
        <f t="shared" si="2"/>
        <v>128.22</v>
      </c>
      <c r="H19" s="139">
        <f>ROUND((E19*G19),2)</f>
        <v>336346.7</v>
      </c>
    </row>
    <row r="20" spans="1:8" s="76" customFormat="1" ht="39.950000000000003" customHeight="1">
      <c r="A20" s="124">
        <v>2.2999999999999998</v>
      </c>
      <c r="B20" s="101" t="s">
        <v>39</v>
      </c>
      <c r="C20" s="100" t="s">
        <v>38</v>
      </c>
      <c r="D20" s="101" t="s">
        <v>8</v>
      </c>
      <c r="E20" s="132">
        <f>'Memória de Cálculo'!E14</f>
        <v>1186.4100000000001</v>
      </c>
      <c r="F20" s="154">
        <v>37.630000000000003</v>
      </c>
      <c r="G20" s="139">
        <f t="shared" si="2"/>
        <v>46.32</v>
      </c>
      <c r="H20" s="139">
        <f>ROUND((E20*G20),2)</f>
        <v>54954.51</v>
      </c>
    </row>
    <row r="21" spans="1:8" s="197" customFormat="1" ht="45" customHeight="1">
      <c r="A21" s="106">
        <v>2.4</v>
      </c>
      <c r="B21" s="99" t="s">
        <v>43</v>
      </c>
      <c r="C21" s="198" t="s">
        <v>42</v>
      </c>
      <c r="D21" s="99" t="s">
        <v>41</v>
      </c>
      <c r="E21" s="155">
        <f>'Memória de Cálculo'!E15</f>
        <v>30787.692811199999</v>
      </c>
      <c r="F21" s="156">
        <v>1.45</v>
      </c>
      <c r="G21" s="199">
        <f t="shared" si="2"/>
        <v>1.78</v>
      </c>
      <c r="H21" s="199">
        <f>ROUND((E21*G21),2)</f>
        <v>54802.09</v>
      </c>
    </row>
    <row r="22" spans="1:8" s="102" customFormat="1" ht="35.1" customHeight="1">
      <c r="A22" s="106"/>
      <c r="B22" s="99"/>
      <c r="C22" s="133"/>
      <c r="D22" s="99"/>
      <c r="E22" s="155"/>
      <c r="F22" s="156"/>
      <c r="G22" s="139"/>
      <c r="H22" s="139"/>
    </row>
    <row r="23" spans="1:8" s="102" customFormat="1" ht="20.100000000000001" customHeight="1">
      <c r="A23" s="150"/>
      <c r="B23" s="149"/>
      <c r="C23" s="149" t="s">
        <v>15</v>
      </c>
      <c r="D23" s="149"/>
      <c r="E23" s="157"/>
      <c r="F23" s="157"/>
      <c r="G23" s="158"/>
      <c r="H23" s="148">
        <f>H14+H16</f>
        <v>563846.18999999994</v>
      </c>
    </row>
    <row r="24" spans="1:8" s="102" customFormat="1" ht="39.950000000000003" customHeight="1">
      <c r="A24" s="3"/>
      <c r="B24" s="4"/>
      <c r="C24" s="4"/>
      <c r="D24" s="4"/>
      <c r="E24" s="4"/>
      <c r="F24" s="5"/>
      <c r="G24" s="4"/>
      <c r="H24" s="6"/>
    </row>
    <row r="25" spans="1:8" s="102" customFormat="1" ht="20.100000000000001" customHeight="1">
      <c r="A25" s="28"/>
      <c r="B25" s="12"/>
      <c r="C25" s="15"/>
      <c r="D25" s="16"/>
      <c r="E25" s="7"/>
      <c r="F25" s="8"/>
      <c r="G25" s="7"/>
      <c r="H25" s="9"/>
    </row>
    <row r="26" spans="1:8" s="102" customFormat="1" ht="12.95" customHeight="1">
      <c r="A26" s="11"/>
      <c r="B26" s="32"/>
      <c r="C26" s="79" t="s">
        <v>48</v>
      </c>
      <c r="D26" s="32"/>
      <c r="E26" s="32"/>
      <c r="F26" s="8"/>
      <c r="G26" s="32"/>
      <c r="H26" s="34"/>
    </row>
    <row r="27" spans="1:8" s="102" customFormat="1" ht="12.95" customHeight="1">
      <c r="A27" s="11"/>
      <c r="B27" s="12"/>
      <c r="C27" s="79" t="s">
        <v>49</v>
      </c>
      <c r="D27" s="12"/>
      <c r="E27" s="12"/>
      <c r="F27" s="8"/>
      <c r="G27" s="12"/>
      <c r="H27" s="14"/>
    </row>
    <row r="28" spans="1:8" s="102" customFormat="1" ht="20.100000000000001" customHeight="1">
      <c r="A28" s="11"/>
      <c r="B28" s="12"/>
      <c r="C28" s="12"/>
      <c r="D28" s="12"/>
      <c r="E28" s="12"/>
      <c r="F28" s="8"/>
      <c r="G28" s="12"/>
      <c r="H28" s="14"/>
    </row>
    <row r="29" spans="1:8" s="102" customFormat="1" ht="45" customHeight="1">
      <c r="A29" s="28"/>
      <c r="B29" s="12"/>
      <c r="C29" s="15"/>
      <c r="D29" s="7"/>
      <c r="E29" s="7"/>
      <c r="F29" s="8"/>
      <c r="G29" s="10"/>
      <c r="H29" s="9"/>
    </row>
    <row r="30" spans="1:8" s="102" customFormat="1" ht="20.100000000000001" customHeight="1">
      <c r="A30" s="31"/>
      <c r="B30" s="32"/>
      <c r="C30" s="78" t="s">
        <v>50</v>
      </c>
      <c r="D30" s="29"/>
      <c r="E30" s="98"/>
      <c r="F30" s="8"/>
      <c r="G30" s="35"/>
      <c r="H30" s="30"/>
    </row>
    <row r="31" spans="1:8" s="76" customFormat="1" ht="12" customHeight="1">
      <c r="A31" s="31"/>
      <c r="B31" s="32"/>
      <c r="C31" s="79" t="s">
        <v>69</v>
      </c>
      <c r="D31" s="32"/>
      <c r="E31" s="32"/>
      <c r="F31" s="33"/>
      <c r="G31" s="32"/>
      <c r="H31" s="34"/>
    </row>
    <row r="32" spans="1:8" s="76" customFormat="1" ht="12" customHeight="1">
      <c r="A32" s="11"/>
      <c r="B32" s="32"/>
      <c r="C32" s="79"/>
      <c r="D32" s="32"/>
      <c r="E32" s="32"/>
      <c r="F32" s="33"/>
      <c r="G32" s="32"/>
      <c r="H32" s="34"/>
    </row>
    <row r="33" spans="1:10" s="76" customFormat="1" ht="12" customHeight="1">
      <c r="A33" s="159"/>
      <c r="B33" s="80"/>
      <c r="C33" s="80"/>
      <c r="D33" s="80"/>
      <c r="E33" s="80"/>
      <c r="F33" s="81"/>
      <c r="G33" s="80"/>
      <c r="H33" s="82"/>
    </row>
    <row r="34" spans="1:10" s="76" customFormat="1">
      <c r="A34" s="12"/>
      <c r="B34" s="12"/>
      <c r="C34" s="12"/>
      <c r="D34" s="12"/>
      <c r="E34" s="12"/>
      <c r="F34" s="13"/>
      <c r="G34" s="12"/>
      <c r="H34" s="12"/>
    </row>
    <row r="35" spans="1:10" s="76" customFormat="1">
      <c r="A35" s="12"/>
      <c r="B35" s="12"/>
      <c r="C35" s="12"/>
      <c r="D35" s="12"/>
      <c r="E35" s="12"/>
      <c r="F35" s="12"/>
      <c r="G35" s="12"/>
      <c r="H35" s="12"/>
    </row>
    <row r="36" spans="1:10" s="76" customFormat="1" ht="20.100000000000001" customHeight="1">
      <c r="A36" s="12"/>
      <c r="B36" s="12"/>
      <c r="C36" s="12"/>
      <c r="D36" s="12"/>
      <c r="E36" s="12"/>
      <c r="F36" s="13"/>
      <c r="G36" s="12"/>
      <c r="H36" s="12"/>
    </row>
    <row r="37" spans="1:10" s="76" customFormat="1">
      <c r="A37" s="12"/>
      <c r="B37" s="12"/>
      <c r="C37" s="12"/>
      <c r="D37" s="12"/>
      <c r="E37" s="12"/>
      <c r="F37" s="13"/>
      <c r="G37" s="12"/>
      <c r="H37" s="12"/>
    </row>
    <row r="38" spans="1:10" s="76" customFormat="1">
      <c r="A38" s="12"/>
      <c r="B38" s="12"/>
      <c r="C38" s="12"/>
      <c r="D38" s="12"/>
      <c r="E38" s="12"/>
      <c r="F38" s="13"/>
      <c r="G38" s="12"/>
      <c r="H38" s="12"/>
    </row>
    <row r="39" spans="1:10" s="76" customFormat="1">
      <c r="A39" s="12"/>
      <c r="B39" s="12"/>
      <c r="C39" s="12"/>
      <c r="D39" s="12"/>
      <c r="E39" s="12"/>
      <c r="F39" s="13"/>
      <c r="G39" s="12"/>
      <c r="H39" s="12"/>
    </row>
    <row r="40" spans="1:10" s="76" customFormat="1">
      <c r="A40" s="12"/>
      <c r="B40" s="12"/>
      <c r="C40" s="12"/>
      <c r="D40" s="12"/>
      <c r="E40" s="12"/>
      <c r="F40" s="13"/>
      <c r="G40" s="12"/>
      <c r="H40" s="12"/>
    </row>
    <row r="41" spans="1:10" s="76" customFormat="1">
      <c r="A41" s="12"/>
      <c r="B41" s="12"/>
      <c r="C41" s="12"/>
      <c r="D41" s="12"/>
      <c r="E41" s="12"/>
      <c r="F41" s="13"/>
      <c r="G41" s="12"/>
      <c r="H41" s="12"/>
    </row>
    <row r="42" spans="1:10" s="76" customFormat="1">
      <c r="A42" s="12"/>
      <c r="B42" s="12"/>
      <c r="C42" s="12"/>
      <c r="D42" s="12"/>
      <c r="E42" s="12"/>
      <c r="F42" s="13"/>
      <c r="G42" s="12"/>
      <c r="H42" s="12"/>
    </row>
    <row r="43" spans="1:10" s="76" customFormat="1">
      <c r="A43" s="12"/>
      <c r="B43" s="12"/>
      <c r="C43" s="12"/>
      <c r="D43" s="12"/>
      <c r="E43" s="12"/>
      <c r="F43" s="13"/>
      <c r="G43" s="12"/>
      <c r="H43" s="12"/>
    </row>
    <row r="44" spans="1:10" s="76" customFormat="1">
      <c r="A44" s="12"/>
      <c r="B44" s="12"/>
      <c r="C44" s="12"/>
      <c r="D44" s="12"/>
      <c r="E44" s="12"/>
      <c r="F44" s="13"/>
      <c r="G44" s="12"/>
      <c r="H44" s="12"/>
    </row>
    <row r="45" spans="1:10" s="32" customFormat="1" ht="20.100000000000001" customHeight="1">
      <c r="A45" s="12"/>
      <c r="B45" s="12"/>
      <c r="C45" s="12"/>
      <c r="D45" s="12"/>
      <c r="E45" s="12"/>
      <c r="F45" s="13"/>
      <c r="G45" s="12"/>
      <c r="H45" s="12"/>
      <c r="J45" s="33"/>
    </row>
    <row r="46" spans="1:10" ht="14.25" customHeight="1">
      <c r="J46" s="77"/>
    </row>
    <row r="47" spans="1:10" ht="11.25" customHeight="1"/>
    <row r="48" spans="1:10" ht="11.25" customHeight="1"/>
    <row r="49" spans="1:8" s="32" customFormat="1" ht="12" customHeight="1">
      <c r="A49" s="12"/>
      <c r="B49" s="12"/>
      <c r="C49" s="12"/>
      <c r="D49" s="12"/>
      <c r="E49" s="12"/>
      <c r="F49" s="13"/>
      <c r="G49" s="12"/>
      <c r="H49" s="12"/>
    </row>
    <row r="50" spans="1:8" s="32" customFormat="1">
      <c r="A50" s="12"/>
      <c r="B50" s="12"/>
      <c r="C50" s="12"/>
      <c r="D50" s="12"/>
      <c r="E50" s="12"/>
      <c r="F50" s="13"/>
      <c r="G50" s="12"/>
      <c r="H50" s="12"/>
    </row>
    <row r="54" spans="1:8" ht="11.25" customHeight="1"/>
    <row r="55" spans="1:8" s="32" customFormat="1" ht="12" customHeight="1">
      <c r="A55" s="12"/>
      <c r="B55" s="12"/>
      <c r="C55" s="12"/>
      <c r="D55" s="12"/>
      <c r="E55" s="12"/>
      <c r="F55" s="13"/>
      <c r="G55" s="12"/>
      <c r="H55" s="12"/>
    </row>
    <row r="56" spans="1:8" s="32" customFormat="1" ht="12" customHeight="1">
      <c r="A56" s="12"/>
      <c r="B56" s="12"/>
      <c r="C56" s="12"/>
      <c r="D56" s="12"/>
      <c r="E56" s="12"/>
      <c r="F56" s="13"/>
      <c r="G56" s="12"/>
      <c r="H56" s="12"/>
    </row>
    <row r="57" spans="1:8" s="32" customFormat="1" ht="12" customHeight="1">
      <c r="A57" s="12"/>
      <c r="B57" s="12"/>
      <c r="C57" s="12"/>
      <c r="D57" s="12"/>
      <c r="E57" s="12"/>
      <c r="F57" s="13"/>
      <c r="G57" s="12"/>
      <c r="H57" s="12"/>
    </row>
    <row r="60" spans="1:8" ht="69.95" customHeight="1"/>
  </sheetData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18">
    <mergeCell ref="A5:D5"/>
    <mergeCell ref="E5:H5"/>
    <mergeCell ref="F16:G16"/>
    <mergeCell ref="F14:G14"/>
    <mergeCell ref="C1:H1"/>
    <mergeCell ref="A1:B1"/>
    <mergeCell ref="A6:D6"/>
    <mergeCell ref="A7:D7"/>
    <mergeCell ref="A9:H9"/>
    <mergeCell ref="E6:H6"/>
    <mergeCell ref="A8:D8"/>
    <mergeCell ref="A2:H2"/>
    <mergeCell ref="G4:H4"/>
    <mergeCell ref="A4:D4"/>
    <mergeCell ref="A3:D3"/>
    <mergeCell ref="E3:F3"/>
    <mergeCell ref="G3:H3"/>
    <mergeCell ref="E4:F4"/>
  </mergeCells>
  <phoneticPr fontId="14" type="noConversion"/>
  <printOptions horizontalCentered="1"/>
  <pageMargins left="0.25" right="0.25" top="0.75" bottom="0.75" header="0.3" footer="0.3"/>
  <pageSetup paperSize="9" scale="70" fitToHeight="0" orientation="portrait" blackAndWhite="1" r:id="rId2"/>
  <headerFooter alignWithMargins="0"/>
  <drawing r:id="rId3"/>
  <legacyDrawing r:id="rId4"/>
  <oleObjects>
    <mc:AlternateContent xmlns:mc="http://schemas.openxmlformats.org/markup-compatibility/2006">
      <mc:Choice Requires="x14">
        <oleObject progId="Word.Document.12" shapeId="13313" r:id="rId5">
          <objectPr defaultSize="0" autoPict="0" r:id="rId6">
            <anchor moveWithCells="1">
              <from>
                <xdr:col>0</xdr:col>
                <xdr:colOff>171450</xdr:colOff>
                <xdr:row>0</xdr:row>
                <xdr:rowOff>85725</xdr:rowOff>
              </from>
              <to>
                <xdr:col>2</xdr:col>
                <xdr:colOff>123825</xdr:colOff>
                <xdr:row>0</xdr:row>
                <xdr:rowOff>1181100</xdr:rowOff>
              </to>
            </anchor>
          </objectPr>
        </oleObject>
      </mc:Choice>
      <mc:Fallback>
        <oleObject progId="Word.Document.12" shapeId="13313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1"/>
  <sheetViews>
    <sheetView showGridLines="0" showZeros="0" view="pageBreakPreview" topLeftCell="A14" zoomScale="140" zoomScaleSheetLayoutView="140" workbookViewId="0">
      <selection activeCell="F19" sqref="F19"/>
    </sheetView>
  </sheetViews>
  <sheetFormatPr defaultColWidth="9.140625" defaultRowHeight="12.75"/>
  <cols>
    <col min="1" max="1" width="5.7109375" style="1" customWidth="1"/>
    <col min="2" max="2" width="14.140625" style="104" customWidth="1"/>
    <col min="3" max="3" width="60.7109375" style="1" customWidth="1"/>
    <col min="4" max="4" width="9.42578125" style="1" customWidth="1"/>
    <col min="5" max="5" width="19.42578125" style="1" customWidth="1"/>
    <col min="6" max="6" width="53.7109375" style="2" customWidth="1"/>
    <col min="7" max="16384" width="9.140625" style="1"/>
  </cols>
  <sheetData>
    <row r="1" spans="1:12" s="12" customFormat="1" ht="94.5" customHeight="1">
      <c r="A1" s="96"/>
      <c r="B1" s="103"/>
      <c r="C1" s="94"/>
      <c r="D1" s="94"/>
      <c r="E1" s="94"/>
      <c r="F1" s="120"/>
      <c r="G1" s="95"/>
      <c r="H1" s="95"/>
    </row>
    <row r="2" spans="1:12" s="27" customFormat="1" ht="20.100000000000001" customHeight="1">
      <c r="A2" s="218" t="s">
        <v>19</v>
      </c>
      <c r="B2" s="219"/>
      <c r="C2" s="219"/>
      <c r="D2" s="219"/>
      <c r="E2" s="219"/>
      <c r="F2" s="220"/>
    </row>
    <row r="3" spans="1:12" s="36" customFormat="1" ht="20.100000000000001" customHeight="1">
      <c r="A3" s="226" t="s">
        <v>68</v>
      </c>
      <c r="B3" s="227"/>
      <c r="C3" s="227"/>
      <c r="D3" s="227"/>
      <c r="E3" s="39"/>
      <c r="F3" s="41"/>
    </row>
    <row r="4" spans="1:12" s="36" customFormat="1" ht="20.100000000000001" customHeight="1">
      <c r="A4" s="223" t="str">
        <f>'Planilha Orcamentária'!A4</f>
        <v>OBRA: Execução de pavimentação no Córrego da Mamixa</v>
      </c>
      <c r="B4" s="224"/>
      <c r="C4" s="224"/>
      <c r="D4" s="225"/>
      <c r="E4" s="40" t="s">
        <v>31</v>
      </c>
      <c r="F4" s="84" t="s">
        <v>62</v>
      </c>
    </row>
    <row r="5" spans="1:12" s="36" customFormat="1" ht="20.100000000000001" customHeight="1">
      <c r="A5" s="209" t="str">
        <f>'Planilha Orcamentária'!A6</f>
        <v>LOCAL: ocalizado no Córrego da Mamixa, zona rural do Município de Vermelho Novo – MG.</v>
      </c>
      <c r="B5" s="209"/>
      <c r="C5" s="209"/>
      <c r="D5" s="209"/>
      <c r="E5" s="136" t="s">
        <v>17</v>
      </c>
      <c r="F5" s="42">
        <v>46167</v>
      </c>
    </row>
    <row r="6" spans="1:12" ht="3.75" customHeight="1">
      <c r="A6" s="213"/>
      <c r="B6" s="213"/>
      <c r="C6" s="213"/>
      <c r="D6" s="213"/>
      <c r="E6" s="213"/>
      <c r="F6" s="213"/>
    </row>
    <row r="7" spans="1:12" s="21" customFormat="1" ht="35.1" customHeight="1">
      <c r="A7" s="37" t="s">
        <v>0</v>
      </c>
      <c r="B7" s="37" t="s">
        <v>21</v>
      </c>
      <c r="C7" s="37" t="s">
        <v>22</v>
      </c>
      <c r="D7" s="37" t="s">
        <v>2</v>
      </c>
      <c r="E7" s="37" t="s">
        <v>1</v>
      </c>
      <c r="F7" s="25" t="s">
        <v>28</v>
      </c>
    </row>
    <row r="8" spans="1:12" s="76" customFormat="1" ht="20.100000000000001" customHeight="1">
      <c r="A8" s="18">
        <f>'[2]Planilha Orçamentária'!A14</f>
        <v>1</v>
      </c>
      <c r="B8" s="22"/>
      <c r="C8" s="187" t="str">
        <f>'[2]Planilha Orçamentária'!C14</f>
        <v>INSTALAÇÕES INICIAIS DA OBRA</v>
      </c>
      <c r="D8" s="23"/>
      <c r="E8" s="24"/>
      <c r="F8" s="43"/>
    </row>
    <row r="9" spans="1:12" s="21" customFormat="1" ht="69.75" customHeight="1">
      <c r="A9" s="87">
        <v>1.1000000000000001</v>
      </c>
      <c r="B9" s="185" t="str">
        <f>'Planilha Orcamentária'!B15</f>
        <v>ED-28427</v>
      </c>
      <c r="C9" s="87" t="s">
        <v>55</v>
      </c>
      <c r="D9" s="186" t="str">
        <f>'Planilha Orcamentária'!D15</f>
        <v>UN</v>
      </c>
      <c r="E9" s="105">
        <f>'Planilha Orcamentária'!E15</f>
        <v>1</v>
      </c>
      <c r="F9" s="144" t="s">
        <v>47</v>
      </c>
    </row>
    <row r="10" spans="1:12" s="76" customFormat="1" ht="20.100000000000001" customHeight="1">
      <c r="A10" s="153">
        <v>2</v>
      </c>
      <c r="B10" s="22"/>
      <c r="C10" s="90" t="str">
        <f>'Planilha Orcamentária'!C16</f>
        <v>CALÇAMENTO DE VIA</v>
      </c>
      <c r="D10" s="23"/>
      <c r="E10" s="20"/>
      <c r="F10" s="43"/>
    </row>
    <row r="11" spans="1:12" s="21" customFormat="1" ht="120.75" customHeight="1">
      <c r="A11" s="87">
        <f>'Planilha Orcamentária'!A16</f>
        <v>2</v>
      </c>
      <c r="B11" s="87" t="str">
        <f>'Planilha Orcamentária'!B17</f>
        <v xml:space="preserve">4011209	</v>
      </c>
      <c r="C11" s="87" t="str">
        <f>'Planilha Orcamentária'!C17</f>
        <v>Regularização do subleito - 100% Proctor intermediário</v>
      </c>
      <c r="D11" s="87" t="s">
        <v>51</v>
      </c>
      <c r="E11" s="105">
        <v>2975.15</v>
      </c>
      <c r="F11" s="145" t="e" vm="1">
        <v>#VALUE!</v>
      </c>
      <c r="I11" s="21">
        <f>417.53+493.83+335.46+112.14+12.8+6.73+9.97+5.88+5.45+5.71+4.65+5.74+5.38+5.24+5.2+5.19+5.43+4.84+4.84+7+6.45+6.54+5.94+6.91+13.85+9.09+9.89+10.44+8.35+7.68+6.13+6.68+6.29+5.26+4.57+4.61+5.19+5.52+5.72+5.34
+5.08+4.63+4.54+4.82+5.19+5.35+5.25+4.88</f>
        <v>1639.2000000000005</v>
      </c>
    </row>
    <row r="12" spans="1:12" s="21" customFormat="1" ht="114.75" customHeight="1">
      <c r="A12" s="87">
        <f>'Planilha Orcamentária'!A18</f>
        <v>2.1</v>
      </c>
      <c r="B12" s="87" t="str">
        <f>'Planilha Orcamentária'!B18</f>
        <v>SINAPI-94273</v>
      </c>
      <c r="C12" s="87" t="str">
        <f>'Planilha Orcamentária'!C18</f>
        <v>ASSENTAMENTO DE GUIA (MEIO-FIO) EM TRECHO RETO, CONFECCIONADA EM CONCRETO PRÉ-FABRICADO, DIMENSÕES 100X15X13X30 CM (COMPRIMENTO X BASE INFERIOR X BASE SUPERIOR X ALTURA), PARA VIAS URBANAS (USO VIÁRIO). AF_06/2016</v>
      </c>
      <c r="D12" s="87" t="str">
        <f>'Planilha Orcamentária'!D18</f>
        <v>M</v>
      </c>
      <c r="E12" s="105">
        <f>4.13+4.34+0.3+4.25+4.26+4.48+4.73+7.86+4.94+4.12+5.25+5.52+5.34+4.9+4.8+5.03+4.53+4.6+5.61+6.25+5.75+4.72+4.8+4.58+4.81+4.65+4.34+4.85+5.61+6.82+5.01+5.29+5.67+5.52+6.53+5.34+4.87+1195.51</f>
        <v>1379.9099999999999</v>
      </c>
      <c r="F12" s="200" t="s">
        <v>72</v>
      </c>
      <c r="L12" s="21">
        <f>4.13+4.34+0.3+4.25+4.26+4.48+4.73+7.86+4.94+4.12+5.25+5.52+5.34+4.9+4.8+5.03+4.53+4.6+5.61+6.25+5.75+4.72+4.8+4.58+4.81+4.65+4.34+4.85+5.61+6.82+5.01+5.29+5.67+5.52+6.53+5.34+4.86+6.16+8.85+7+6.25+6.21+5.28+4.7+4.92+4.98+5.08+5.31+5.24+5.36</f>
        <v>259.72999999999996</v>
      </c>
    </row>
    <row r="13" spans="1:12" s="21" customFormat="1" ht="146.25" customHeight="1">
      <c r="A13" s="87">
        <f>'Planilha Orcamentária'!A19</f>
        <v>2.2000000000000002</v>
      </c>
      <c r="B13" s="87" t="str">
        <f>'Planilha Orcamentária'!B19</f>
        <v>ED-8914</v>
      </c>
      <c r="C13" s="87" t="str">
        <f>'Planilha Orcamentária'!C19</f>
        <v>EXECUÇÃO DE PAVIMENTO COM PISO INTERTRAVADO, TIPO
SEXTAVADO, ESP. 8CM, COM FCK DE 35MPA, INCLUSIVE
COLCHÃO DE AREIA, ESP. 6CM, PARA ASSENTAMENTO,
COMPACTAÇÃO MECANIZADA, CARGA E DESCARGA MECÂNICA
EM CAMINHÃO, EXCLUSIVE TRANSPORTE DE PISO
INTERTRAVADO</v>
      </c>
      <c r="D13" s="87" t="str">
        <f>'Planilha Orcamentária'!D19</f>
        <v>M2</v>
      </c>
      <c r="E13" s="105">
        <v>2623.2</v>
      </c>
      <c r="F13" s="145" t="e" vm="2">
        <v>#VALUE!</v>
      </c>
    </row>
    <row r="14" spans="1:12" s="21" customFormat="1" ht="112.5" customHeight="1">
      <c r="A14" s="87">
        <f>'Planilha Orcamentária'!A20</f>
        <v>2.2999999999999998</v>
      </c>
      <c r="B14" s="87" t="str">
        <f>'Planilha Orcamentária'!B20</f>
        <v>SINAPI-94287</v>
      </c>
      <c r="C14" s="87" t="str">
        <f>'Planilha Orcamentária'!C20</f>
        <v>EXECUÇÃO DE SARJETA DE CONCRETO USINADO, MOLDADA  IN LOCO  EM TRECHO RETO, 30 CM BASE X 10 CM ALTURA. AF_06/2016</v>
      </c>
      <c r="D14" s="87" t="str">
        <f>'Planilha Orcamentária'!D20</f>
        <v>M</v>
      </c>
      <c r="E14" s="105">
        <f>591.58+594.83</f>
        <v>1186.4100000000001</v>
      </c>
      <c r="F14" s="145" t="s">
        <v>66</v>
      </c>
      <c r="K14" s="21">
        <f>(((4379.66*0.08*2400)/1000)*40)+(((0.15+0.13)/2*0.3*1596.91)*2400)/1000*40</f>
        <v>40074.529920000001</v>
      </c>
    </row>
    <row r="15" spans="1:12" s="21" customFormat="1" ht="90" customHeight="1">
      <c r="A15" s="87">
        <f>'Planilha Orcamentária'!A21</f>
        <v>2.4</v>
      </c>
      <c r="B15" s="87" t="str">
        <f>'Planilha Orcamentária'!B21</f>
        <v>SINAPI-95429</v>
      </c>
      <c r="C15" s="87" t="str">
        <f>'Planilha Orcamentária'!C21</f>
        <v>TRANSPORTE COM CAMINHÃO BASCULANTE DE 18 M³, EM VIA URBANA EM REVESTIMENTO PRIMÁRIO. AF_07/2020</v>
      </c>
      <c r="D15" s="87" t="str">
        <f>'Planilha Orcamentária'!D21</f>
        <v>TXKM</v>
      </c>
      <c r="E15" s="105">
        <f>(((2623.2*0.08*2400)/1000)*47.9)+(((0.15+0.13)/2*0.3*1379.91)*2400)/1000*47.9</f>
        <v>30787.692811199999</v>
      </c>
      <c r="F15" s="145" t="s">
        <v>76</v>
      </c>
    </row>
    <row r="16" spans="1:12" s="17" customFormat="1" ht="30" customHeight="1">
      <c r="A16" s="137"/>
      <c r="B16" s="104"/>
      <c r="C16" s="151"/>
      <c r="D16" s="1"/>
      <c r="E16" s="1"/>
      <c r="F16" s="138"/>
    </row>
    <row r="17" spans="1:6" s="17" customFormat="1" ht="12.95" customHeight="1">
      <c r="A17" s="137"/>
      <c r="B17" s="104"/>
      <c r="C17" s="79" t="s">
        <v>48</v>
      </c>
      <c r="D17" s="1"/>
      <c r="E17" s="1"/>
      <c r="F17" s="138"/>
    </row>
    <row r="18" spans="1:6" s="17" customFormat="1" ht="12.95" customHeight="1">
      <c r="A18" s="137"/>
      <c r="B18" s="104"/>
      <c r="C18" s="79" t="s">
        <v>49</v>
      </c>
      <c r="D18" s="1"/>
      <c r="E18" s="1"/>
      <c r="F18" s="138"/>
    </row>
    <row r="19" spans="1:6" s="17" customFormat="1" ht="12.75" customHeight="1">
      <c r="A19" s="137"/>
      <c r="B19" s="104"/>
      <c r="C19" s="12"/>
      <c r="D19" s="1"/>
      <c r="E19" s="1"/>
      <c r="F19" s="138"/>
    </row>
    <row r="20" spans="1:6" s="17" customFormat="1" ht="12.95" customHeight="1">
      <c r="A20" s="137"/>
      <c r="B20" s="104"/>
      <c r="C20" s="12"/>
      <c r="D20" s="1"/>
      <c r="E20" s="1"/>
      <c r="F20" s="138"/>
    </row>
    <row r="21" spans="1:6" s="17" customFormat="1" ht="12.95" customHeight="1">
      <c r="A21" s="137"/>
      <c r="B21" s="104"/>
      <c r="C21" s="15"/>
      <c r="D21" s="1"/>
      <c r="E21" s="1"/>
      <c r="F21" s="138"/>
    </row>
    <row r="22" spans="1:6" s="17" customFormat="1" ht="12.95" customHeight="1">
      <c r="A22" s="137"/>
      <c r="B22" s="104"/>
      <c r="C22" s="78" t="s">
        <v>50</v>
      </c>
      <c r="D22" s="1"/>
      <c r="E22" s="1"/>
      <c r="F22" s="138"/>
    </row>
    <row r="23" spans="1:6" s="17" customFormat="1" ht="12" customHeight="1">
      <c r="A23" s="164"/>
      <c r="B23" s="161"/>
      <c r="C23" s="162" t="s">
        <v>69</v>
      </c>
      <c r="D23" s="160"/>
      <c r="E23" s="163"/>
      <c r="F23" s="165"/>
    </row>
    <row r="24" spans="1:6">
      <c r="C24" s="79"/>
    </row>
    <row r="31" spans="1:6" ht="12.95" customHeight="1"/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5">
    <mergeCell ref="A2:F2"/>
    <mergeCell ref="A3:D3"/>
    <mergeCell ref="A6:F6"/>
    <mergeCell ref="A4:D4"/>
    <mergeCell ref="A5:D5"/>
  </mergeCells>
  <conditionalFormatting sqref="F9 F11:F14">
    <cfRule type="expression" dxfId="1" priority="7" stopIfTrue="1">
      <formula>$B9=1</formula>
    </cfRule>
    <cfRule type="expression" dxfId="0" priority="8" stopIfTrue="1">
      <formula>OR($B9=0,$B9=2,$B9=3,$B9=4)</formula>
    </cfRule>
  </conditionalFormatting>
  <printOptions horizontalCentered="1"/>
  <pageMargins left="0.25" right="0.25" top="0.75" bottom="0.75" header="0.3" footer="0.3"/>
  <pageSetup paperSize="9" scale="61" fitToHeight="0" orientation="portrait" r:id="rId2"/>
  <headerFooter alignWithMargins="0"/>
  <drawing r:id="rId3"/>
  <legacyDrawing r:id="rId4"/>
  <oleObjects>
    <mc:AlternateContent xmlns:mc="http://schemas.openxmlformats.org/markup-compatibility/2006">
      <mc:Choice Requires="x14">
        <oleObject progId="Word.Document.12" shapeId="12291" r:id="rId5">
          <objectPr defaultSize="0" autoPict="0" r:id="rId6">
            <anchor moveWithCells="1">
              <from>
                <xdr:col>8</xdr:col>
                <xdr:colOff>295275</xdr:colOff>
                <xdr:row>14</xdr:row>
                <xdr:rowOff>85725</xdr:rowOff>
              </from>
              <to>
                <xdr:col>9</xdr:col>
                <xdr:colOff>476250</xdr:colOff>
                <xdr:row>14</xdr:row>
                <xdr:rowOff>885825</xdr:rowOff>
              </to>
            </anchor>
          </objectPr>
        </oleObject>
      </mc:Choice>
      <mc:Fallback>
        <oleObject progId="Word.Document.12" shapeId="12291" r:id="rId5"/>
      </mc:Fallback>
    </mc:AlternateContent>
    <mc:AlternateContent xmlns:mc="http://schemas.openxmlformats.org/markup-compatibility/2006">
      <mc:Choice Requires="x14">
        <oleObject progId="Word.Document.12" shapeId="12292" r:id="rId7">
          <objectPr defaultSize="0" autoPict="0" r:id="rId6">
            <anchor moveWithCells="1">
              <from>
                <xdr:col>0</xdr:col>
                <xdr:colOff>228600</xdr:colOff>
                <xdr:row>0</xdr:row>
                <xdr:rowOff>85725</xdr:rowOff>
              </from>
              <to>
                <xdr:col>2</xdr:col>
                <xdr:colOff>142875</xdr:colOff>
                <xdr:row>0</xdr:row>
                <xdr:rowOff>885825</xdr:rowOff>
              </to>
            </anchor>
          </objectPr>
        </oleObject>
      </mc:Choice>
      <mc:Fallback>
        <oleObject progId="Word.Document.12" shapeId="12292" r:id="rId7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34"/>
  <sheetViews>
    <sheetView showGridLines="0" showZeros="0" view="pageBreakPreview" zoomScale="90" zoomScaleNormal="75" zoomScaleSheetLayoutView="90" workbookViewId="0">
      <selection activeCell="D24" sqref="D24"/>
    </sheetView>
  </sheetViews>
  <sheetFormatPr defaultColWidth="9.140625" defaultRowHeight="12.75"/>
  <cols>
    <col min="1" max="1" width="10.7109375" style="46" customWidth="1"/>
    <col min="2" max="2" width="46.7109375" style="46" customWidth="1"/>
    <col min="3" max="3" width="16.7109375" style="51" customWidth="1"/>
    <col min="4" max="4" width="14.140625" style="51" customWidth="1"/>
    <col min="5" max="5" width="11.85546875" style="46" customWidth="1"/>
    <col min="6" max="6" width="1.5703125" style="46" customWidth="1"/>
    <col min="7" max="7" width="10.7109375" style="46" customWidth="1"/>
    <col min="8" max="8" width="3.7109375" style="46" customWidth="1"/>
    <col min="9" max="9" width="8.85546875" style="46" customWidth="1"/>
    <col min="10" max="10" width="5.42578125" style="46" customWidth="1"/>
    <col min="11" max="11" width="12.5703125" style="46" customWidth="1"/>
    <col min="12" max="12" width="11.7109375" style="46" customWidth="1"/>
    <col min="13" max="16384" width="9.140625" style="46"/>
  </cols>
  <sheetData>
    <row r="1" spans="1:12" s="12" customFormat="1" ht="87" customHeight="1">
      <c r="A1" s="96"/>
      <c r="B1" s="97"/>
      <c r="C1" s="94"/>
      <c r="D1" s="94"/>
      <c r="E1" s="94"/>
      <c r="F1" s="94"/>
      <c r="G1" s="44"/>
      <c r="H1" s="44"/>
      <c r="I1" s="44"/>
      <c r="J1" s="45"/>
      <c r="K1" s="117"/>
      <c r="L1" s="107"/>
    </row>
    <row r="2" spans="1:12" ht="30" customHeight="1">
      <c r="A2" s="247" t="s">
        <v>9</v>
      </c>
      <c r="B2" s="248"/>
      <c r="C2" s="248"/>
      <c r="D2" s="248"/>
      <c r="E2" s="248"/>
      <c r="F2" s="248"/>
      <c r="G2" s="248"/>
      <c r="H2" s="248"/>
      <c r="I2" s="248"/>
      <c r="J2" s="249"/>
      <c r="K2" s="121"/>
      <c r="L2" s="108"/>
    </row>
    <row r="3" spans="1:12" ht="30" customHeight="1">
      <c r="A3" s="252" t="str">
        <f>'Planilha Orcamentária'!A3</f>
        <v>PREFEITURA MUNICIPAL DE VERMELHO NOVO</v>
      </c>
      <c r="B3" s="252"/>
      <c r="C3" s="269" t="s">
        <v>18</v>
      </c>
      <c r="D3" s="264">
        <f>D14</f>
        <v>563846.18999999994</v>
      </c>
      <c r="E3" s="128" t="s">
        <v>17</v>
      </c>
      <c r="F3" s="134"/>
      <c r="G3" s="152">
        <v>46167</v>
      </c>
      <c r="H3" s="135"/>
      <c r="I3" s="241" t="s">
        <v>63</v>
      </c>
      <c r="J3" s="242"/>
      <c r="K3" s="125"/>
      <c r="L3" s="108"/>
    </row>
    <row r="4" spans="1:12" ht="20.100000000000001" customHeight="1">
      <c r="A4" s="69" t="str">
        <f>'Planilha Orcamentária'!A4</f>
        <v>OBRA: Execução de pavimentação no Córrego da Mamixa</v>
      </c>
      <c r="B4" s="70"/>
      <c r="C4" s="265"/>
      <c r="D4" s="265"/>
      <c r="E4" s="258" t="s">
        <v>44</v>
      </c>
      <c r="F4" s="259"/>
      <c r="G4" s="259"/>
      <c r="H4" s="259"/>
      <c r="I4" s="259"/>
      <c r="J4" s="260"/>
      <c r="K4" s="121"/>
      <c r="L4" s="108"/>
    </row>
    <row r="5" spans="1:12" ht="24" customHeight="1">
      <c r="A5" s="253" t="str">
        <f>'Planilha Orcamentária'!A6</f>
        <v>LOCAL: ocalizado no Córrego da Mamixa, zona rural do Município de Vermelho Novo – MG.</v>
      </c>
      <c r="B5" s="254"/>
      <c r="C5" s="266"/>
      <c r="D5" s="266"/>
      <c r="E5" s="261"/>
      <c r="F5" s="262"/>
      <c r="G5" s="262"/>
      <c r="H5" s="262"/>
      <c r="I5" s="262"/>
      <c r="J5" s="263"/>
      <c r="K5" s="121"/>
      <c r="L5" s="108"/>
    </row>
    <row r="6" spans="1:12" ht="24">
      <c r="A6" s="62" t="s">
        <v>30</v>
      </c>
      <c r="B6" s="62" t="s">
        <v>10</v>
      </c>
      <c r="C6" s="125" t="s">
        <v>11</v>
      </c>
      <c r="D6" s="125" t="s">
        <v>12</v>
      </c>
      <c r="E6" s="255" t="s">
        <v>32</v>
      </c>
      <c r="F6" s="256"/>
      <c r="G6" s="255" t="s">
        <v>33</v>
      </c>
      <c r="H6" s="256"/>
      <c r="I6" s="257" t="s">
        <v>36</v>
      </c>
      <c r="J6" s="242"/>
      <c r="K6" s="62" t="s">
        <v>40</v>
      </c>
      <c r="L6" s="108"/>
    </row>
    <row r="7" spans="1:12">
      <c r="A7" s="267">
        <f>'Planilha Orcamentária'!A11</f>
        <v>0</v>
      </c>
      <c r="B7" s="267" t="str">
        <f>'Planilha Orcamentária'!C14</f>
        <v>INSTALAÇÕES INICIAIS DA OBRA</v>
      </c>
      <c r="C7" s="71" t="s">
        <v>13</v>
      </c>
      <c r="D7" s="92">
        <f>D8/$D$14</f>
        <v>2.634530526844564E-3</v>
      </c>
      <c r="E7" s="237">
        <v>1</v>
      </c>
      <c r="F7" s="238"/>
      <c r="G7" s="126"/>
      <c r="H7" s="127"/>
      <c r="I7" s="128"/>
      <c r="J7" s="129"/>
      <c r="K7" s="112"/>
      <c r="L7" s="108"/>
    </row>
    <row r="8" spans="1:12">
      <c r="A8" s="268"/>
      <c r="B8" s="268"/>
      <c r="C8" s="72" t="s">
        <v>14</v>
      </c>
      <c r="D8" s="188">
        <f>'Planilha Orcamentária'!H14</f>
        <v>1485.47</v>
      </c>
      <c r="E8" s="239">
        <f>E7*$D$8</f>
        <v>1485.47</v>
      </c>
      <c r="F8" s="240"/>
      <c r="G8" s="126"/>
      <c r="H8" s="127"/>
      <c r="I8" s="128"/>
      <c r="J8" s="129"/>
      <c r="K8" s="112"/>
      <c r="L8" s="108"/>
    </row>
    <row r="9" spans="1:12" s="47" customFormat="1" ht="15" customHeight="1">
      <c r="A9" s="250">
        <f>'Planilha Orcamentária'!A16</f>
        <v>2</v>
      </c>
      <c r="B9" s="251" t="str">
        <f>'Planilha Orcamentária'!C16</f>
        <v>CALÇAMENTO DE VIA</v>
      </c>
      <c r="C9" s="71" t="s">
        <v>13</v>
      </c>
      <c r="D9" s="92"/>
      <c r="E9" s="237">
        <v>0.6</v>
      </c>
      <c r="F9" s="238"/>
      <c r="G9" s="233">
        <v>0.2</v>
      </c>
      <c r="H9" s="234"/>
      <c r="I9" s="237">
        <v>0.2</v>
      </c>
      <c r="J9" s="238"/>
      <c r="K9" s="130">
        <v>0</v>
      </c>
      <c r="L9" s="109"/>
    </row>
    <row r="10" spans="1:12" s="47" customFormat="1" ht="15" customHeight="1">
      <c r="A10" s="250"/>
      <c r="B10" s="251"/>
      <c r="C10" s="72" t="s">
        <v>14</v>
      </c>
      <c r="D10" s="93">
        <f>'Planilha Orcamentária'!H16</f>
        <v>562360.72</v>
      </c>
      <c r="E10" s="239">
        <f>E9*$D$10</f>
        <v>337416.43199999997</v>
      </c>
      <c r="F10" s="240"/>
      <c r="G10" s="243">
        <f>G9*$D10</f>
        <v>112472.144</v>
      </c>
      <c r="H10" s="244"/>
      <c r="I10" s="239">
        <f>I9*$D$10</f>
        <v>112472.144</v>
      </c>
      <c r="J10" s="240"/>
      <c r="K10" s="114">
        <f>K9*$D$10</f>
        <v>0</v>
      </c>
      <c r="L10" s="109"/>
    </row>
    <row r="11" spans="1:12" s="47" customFormat="1" ht="15" customHeight="1">
      <c r="A11" s="269">
        <v>3</v>
      </c>
      <c r="B11" s="273" t="e">
        <f>'Planilha Orcamentária'!#REF!</f>
        <v>#REF!</v>
      </c>
      <c r="C11" s="71" t="s">
        <v>13</v>
      </c>
      <c r="D11" s="146"/>
      <c r="E11" s="275">
        <v>0.93200000000000005</v>
      </c>
      <c r="F11" s="276"/>
      <c r="G11" s="233">
        <v>6.8000000000000005E-2</v>
      </c>
      <c r="H11" s="234"/>
      <c r="I11" s="140"/>
      <c r="J11" s="141"/>
      <c r="K11" s="114"/>
      <c r="L11" s="109"/>
    </row>
    <row r="12" spans="1:12" s="47" customFormat="1" ht="15" customHeight="1">
      <c r="A12" s="266"/>
      <c r="B12" s="274"/>
      <c r="C12" s="72" t="s">
        <v>14</v>
      </c>
      <c r="D12" s="93"/>
      <c r="E12" s="140">
        <f>E11*$D$12</f>
        <v>0</v>
      </c>
      <c r="F12" s="141"/>
      <c r="G12" s="142">
        <f>G11*$D$12</f>
        <v>0</v>
      </c>
      <c r="H12" s="143"/>
      <c r="I12" s="140"/>
      <c r="J12" s="141"/>
      <c r="K12" s="114"/>
      <c r="L12" s="109"/>
    </row>
    <row r="13" spans="1:12" s="47" customFormat="1" ht="15" customHeight="1">
      <c r="A13" s="270" t="s">
        <v>15</v>
      </c>
      <c r="B13" s="270"/>
      <c r="C13" s="71" t="s">
        <v>13</v>
      </c>
      <c r="D13" s="92">
        <f>D9+D7+D11</f>
        <v>2.634530526844564E-3</v>
      </c>
      <c r="E13" s="233">
        <f>E14/$D$14</f>
        <v>0.60105381221073784</v>
      </c>
      <c r="F13" s="234"/>
      <c r="G13" s="233">
        <f>G14/$D$14</f>
        <v>0.19947309389463111</v>
      </c>
      <c r="H13" s="234"/>
      <c r="I13" s="233">
        <f>I14/$D$14</f>
        <v>0.19947309389463111</v>
      </c>
      <c r="J13" s="234"/>
      <c r="K13" s="113">
        <f>K14/$D$14</f>
        <v>0</v>
      </c>
      <c r="L13" s="109"/>
    </row>
    <row r="14" spans="1:12" s="47" customFormat="1" ht="15" customHeight="1">
      <c r="A14" s="270"/>
      <c r="B14" s="270"/>
      <c r="C14" s="71" t="s">
        <v>14</v>
      </c>
      <c r="D14" s="119">
        <f>D10+D8+D12</f>
        <v>563846.18999999994</v>
      </c>
      <c r="E14" s="271">
        <f>E8+E10+E12</f>
        <v>338901.90199999994</v>
      </c>
      <c r="F14" s="272"/>
      <c r="G14" s="245">
        <f>G12+G10</f>
        <v>112472.144</v>
      </c>
      <c r="H14" s="246"/>
      <c r="I14" s="235">
        <f>I10</f>
        <v>112472.144</v>
      </c>
      <c r="J14" s="236"/>
      <c r="K14" s="115">
        <f>K10</f>
        <v>0</v>
      </c>
      <c r="L14" s="109"/>
    </row>
    <row r="15" spans="1:12" s="47" customFormat="1" ht="15" customHeight="1">
      <c r="A15" s="147"/>
      <c r="B15" s="49"/>
      <c r="C15" s="49"/>
      <c r="D15" s="49"/>
      <c r="E15" s="49"/>
      <c r="F15" s="49"/>
      <c r="G15" s="49"/>
      <c r="H15" s="49"/>
      <c r="I15" s="64"/>
      <c r="J15" s="46"/>
      <c r="K15" s="196"/>
      <c r="L15" s="109"/>
    </row>
    <row r="16" spans="1:12" s="47" customFormat="1" ht="15" customHeight="1">
      <c r="A16" s="48"/>
      <c r="B16" s="49"/>
      <c r="C16" s="49"/>
      <c r="D16" s="49"/>
      <c r="E16" s="49"/>
      <c r="F16" s="49"/>
      <c r="G16" s="49"/>
      <c r="H16" s="49"/>
      <c r="I16" s="64"/>
      <c r="J16" s="46"/>
      <c r="K16" s="194"/>
      <c r="L16" s="189"/>
    </row>
    <row r="17" spans="1:12" s="47" customFormat="1" ht="19.5" customHeight="1">
      <c r="A17" s="48"/>
      <c r="B17" s="49"/>
      <c r="C17" s="49"/>
      <c r="D17" s="49"/>
      <c r="E17" s="49"/>
      <c r="F17" s="49"/>
      <c r="G17" s="49"/>
      <c r="H17" s="49"/>
      <c r="I17" s="64"/>
      <c r="J17" s="46"/>
      <c r="K17" s="194"/>
      <c r="L17" s="189"/>
    </row>
    <row r="18" spans="1:12" s="47" customFormat="1" ht="19.5" customHeight="1">
      <c r="A18" s="48"/>
      <c r="B18" s="50"/>
      <c r="C18" s="49"/>
      <c r="D18" s="51"/>
      <c r="E18" s="46"/>
      <c r="F18" s="46"/>
      <c r="G18" s="46"/>
      <c r="H18" s="46"/>
      <c r="I18" s="46"/>
      <c r="J18" s="46"/>
      <c r="K18" s="46"/>
      <c r="L18" s="189"/>
    </row>
    <row r="19" spans="1:12" s="47" customFormat="1" ht="19.5" customHeight="1">
      <c r="A19" s="54"/>
      <c r="B19" s="73"/>
      <c r="C19" s="63"/>
      <c r="D19" s="64"/>
      <c r="E19" s="64"/>
      <c r="F19" s="64"/>
      <c r="G19" s="64"/>
      <c r="H19" s="64"/>
      <c r="I19" s="64"/>
      <c r="J19" s="195"/>
      <c r="K19" s="65"/>
      <c r="L19" s="189"/>
    </row>
    <row r="20" spans="1:12" s="47" customFormat="1" ht="19.5" customHeight="1">
      <c r="A20" s="66"/>
      <c r="B20" s="74" t="str">
        <f>'Memória de Cálculo'!C17</f>
        <v>JOSÉ GILSON MOREIRA</v>
      </c>
      <c r="C20" s="63"/>
      <c r="D20" s="63"/>
      <c r="E20" s="65"/>
      <c r="F20" s="65"/>
      <c r="G20" s="65"/>
      <c r="H20" s="65"/>
      <c r="I20" s="65"/>
      <c r="J20" s="65"/>
      <c r="K20" s="65"/>
      <c r="L20" s="190">
        <f>SUM(E13:J13)</f>
        <v>1</v>
      </c>
    </row>
    <row r="21" spans="1:12" ht="14.25" customHeight="1">
      <c r="A21" s="66"/>
      <c r="B21" s="74" t="str">
        <f>'Memória de Cálculo'!C18</f>
        <v>CREA/MG Nº: MG 247.171/D</v>
      </c>
      <c r="C21" s="63"/>
      <c r="D21" s="63"/>
      <c r="E21" s="65"/>
      <c r="F21" s="65"/>
      <c r="G21" s="65"/>
      <c r="H21" s="65"/>
      <c r="I21" s="65"/>
      <c r="J21" s="65"/>
      <c r="K21" s="65"/>
      <c r="L21" s="191">
        <f>SUM(E14:K14)</f>
        <v>563846.18999999994</v>
      </c>
    </row>
    <row r="22" spans="1:12" ht="27.75" customHeight="1">
      <c r="A22" s="52"/>
      <c r="B22" s="53"/>
      <c r="L22" s="192"/>
    </row>
    <row r="23" spans="1:12" s="65" customFormat="1">
      <c r="A23" s="52"/>
      <c r="B23" s="53"/>
      <c r="C23" s="51"/>
      <c r="D23" s="51"/>
      <c r="E23" s="46"/>
      <c r="F23" s="46"/>
      <c r="G23" s="46"/>
      <c r="H23" s="46"/>
      <c r="I23" s="46"/>
      <c r="J23" s="46"/>
      <c r="K23" s="46"/>
      <c r="L23" s="193"/>
    </row>
    <row r="24" spans="1:12" s="65" customFormat="1" ht="19.5" customHeight="1">
      <c r="A24" s="52"/>
      <c r="B24" s="53"/>
      <c r="C24" s="51"/>
      <c r="D24" s="51"/>
      <c r="E24" s="46"/>
      <c r="F24" s="46"/>
      <c r="G24" s="46"/>
      <c r="H24" s="46"/>
      <c r="I24" s="46"/>
      <c r="J24" s="46"/>
      <c r="K24" s="46"/>
      <c r="L24" s="193"/>
    </row>
    <row r="25" spans="1:12" s="65" customFormat="1" ht="19.5" customHeight="1">
      <c r="A25" s="54"/>
      <c r="B25" s="55"/>
      <c r="C25" s="56"/>
      <c r="D25" s="56"/>
      <c r="E25" s="57"/>
      <c r="F25" s="57"/>
      <c r="G25" s="57"/>
      <c r="H25" s="57"/>
      <c r="I25" s="57"/>
      <c r="J25" s="46"/>
      <c r="K25" s="46"/>
      <c r="L25" s="193"/>
    </row>
    <row r="26" spans="1:12" s="65" customFormat="1" ht="19.5" customHeight="1">
      <c r="A26" s="66"/>
      <c r="B26" s="73" t="str">
        <f>'Memória de Cálculo'!C22</f>
        <v xml:space="preserve">Prefeito Municipal </v>
      </c>
      <c r="C26" s="63"/>
      <c r="D26" s="63"/>
      <c r="L26" s="193"/>
    </row>
    <row r="27" spans="1:12" s="65" customFormat="1" ht="19.5" customHeight="1">
      <c r="A27" s="66"/>
      <c r="B27" s="75" t="str">
        <f>'Memória de Cálculo'!C23</f>
        <v xml:space="preserve">CLECIUS VINICIUS PINTO </v>
      </c>
      <c r="C27" s="63"/>
      <c r="D27" s="63"/>
      <c r="L27" s="193"/>
    </row>
    <row r="28" spans="1:12" ht="19.5" customHeight="1">
      <c r="A28" s="52"/>
      <c r="B28" s="58"/>
      <c r="J28" s="67"/>
      <c r="K28" s="121"/>
      <c r="L28" s="108"/>
    </row>
    <row r="29" spans="1:12" ht="13.5" customHeight="1">
      <c r="A29" s="52"/>
      <c r="B29" s="58"/>
      <c r="J29" s="67"/>
      <c r="K29" s="121"/>
      <c r="L29" s="108"/>
    </row>
    <row r="30" spans="1:12" s="65" customFormat="1" ht="14.25" customHeight="1">
      <c r="A30" s="59"/>
      <c r="B30" s="60"/>
      <c r="C30" s="61"/>
      <c r="D30" s="61"/>
      <c r="E30" s="60"/>
      <c r="F30" s="60"/>
      <c r="G30" s="60"/>
      <c r="H30" s="60"/>
      <c r="I30" s="60"/>
      <c r="J30" s="68"/>
      <c r="K30" s="118"/>
      <c r="L30" s="110"/>
    </row>
    <row r="31" spans="1:12" s="65" customFormat="1" ht="14.1" customHeight="1">
      <c r="A31" s="46"/>
      <c r="B31" s="46"/>
      <c r="C31" s="51"/>
      <c r="D31" s="51"/>
      <c r="E31" s="46"/>
      <c r="F31" s="46"/>
      <c r="G31" s="46"/>
      <c r="H31" s="46"/>
      <c r="I31" s="46"/>
      <c r="J31" s="46"/>
      <c r="K31" s="46"/>
      <c r="L31" s="110"/>
    </row>
    <row r="32" spans="1:12" ht="14.1" customHeight="1">
      <c r="L32" s="108"/>
    </row>
    <row r="33" spans="12:12" ht="14.1" customHeight="1">
      <c r="L33" s="108"/>
    </row>
    <row r="34" spans="12:12">
      <c r="L34" s="111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33">
    <mergeCell ref="B7:B8"/>
    <mergeCell ref="C3:C5"/>
    <mergeCell ref="A13:B14"/>
    <mergeCell ref="E13:F13"/>
    <mergeCell ref="E14:F14"/>
    <mergeCell ref="A11:A12"/>
    <mergeCell ref="B11:B12"/>
    <mergeCell ref="E11:F11"/>
    <mergeCell ref="A2:J2"/>
    <mergeCell ref="A9:A10"/>
    <mergeCell ref="B9:B10"/>
    <mergeCell ref="A3:B3"/>
    <mergeCell ref="A5:B5"/>
    <mergeCell ref="E6:F6"/>
    <mergeCell ref="E9:F9"/>
    <mergeCell ref="E10:F10"/>
    <mergeCell ref="I6:J6"/>
    <mergeCell ref="I9:J9"/>
    <mergeCell ref="I10:J10"/>
    <mergeCell ref="G6:H6"/>
    <mergeCell ref="G9:H9"/>
    <mergeCell ref="E4:J5"/>
    <mergeCell ref="D3:D5"/>
    <mergeCell ref="A7:A8"/>
    <mergeCell ref="I13:J13"/>
    <mergeCell ref="I14:J14"/>
    <mergeCell ref="E7:F7"/>
    <mergeCell ref="E8:F8"/>
    <mergeCell ref="I3:J3"/>
    <mergeCell ref="G10:H10"/>
    <mergeCell ref="G13:H13"/>
    <mergeCell ref="G14:H14"/>
    <mergeCell ref="G11:H11"/>
  </mergeCells>
  <phoneticPr fontId="14" type="noConversion"/>
  <printOptions horizontalCentered="1"/>
  <pageMargins left="0.25" right="0.25" top="0.75" bottom="0.75" header="0.3" footer="0.3"/>
  <pageSetup paperSize="9" scale="81" orientation="landscape" blackAndWhite="1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Planilha Orcamentária</vt:lpstr>
      <vt:lpstr>Memória de Cálculo</vt:lpstr>
      <vt:lpstr>Cronograma</vt:lpstr>
      <vt:lpstr>Cronograma!Area_de_impressao</vt:lpstr>
      <vt:lpstr>'Memória de Cálculo'!Area_de_impressao</vt:lpstr>
      <vt:lpstr>'Planilha Orcamentária'!Area_de_impressao</vt:lpstr>
      <vt:lpstr>'Memória de Cálculo'!Titulos_de_impressao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Jose Gilson Moreira</cp:lastModifiedBy>
  <cp:lastPrinted>2026-04-12T11:56:34Z</cp:lastPrinted>
  <dcterms:created xsi:type="dcterms:W3CDTF">2006-09-22T13:55:22Z</dcterms:created>
  <dcterms:modified xsi:type="dcterms:W3CDTF">2026-05-24T21:12:30Z</dcterms:modified>
</cp:coreProperties>
</file>