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GILSON\Desktop\vermelho novo\calçamentos 2026\rua do campo\"/>
    </mc:Choice>
  </mc:AlternateContent>
  <xr:revisionPtr revIDLastSave="0" documentId="13_ncr:1_{4A318221-1759-4450-9384-5940A70B4E89}" xr6:coauthVersionLast="47" xr6:coauthVersionMax="47" xr10:uidLastSave="{00000000-0000-0000-0000-000000000000}"/>
  <bookViews>
    <workbookView xWindow="-120" yWindow="-120" windowWidth="29040" windowHeight="15720" tabRatio="628" xr2:uid="{00000000-000D-0000-FFFF-FFFF00000000}"/>
  </bookViews>
  <sheets>
    <sheet name="Planilha Orcamentária" sheetId="5" r:id="rId1"/>
    <sheet name="Memória de Cálculo" sheetId="13" r:id="rId2"/>
    <sheet name="Cronograma" sheetId="10" r:id="rId3"/>
  </sheets>
  <externalReferences>
    <externalReference r:id="rId4"/>
    <externalReference r:id="rId5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2">Cronograma!$A$1:$K$30</definedName>
    <definedName name="_xlnm.Print_Area" localSheetId="1">'Memória de Cálculo'!$A$1:$F$23</definedName>
    <definedName name="_xlnm.Print_Area" localSheetId="0">'Planilha Orcamentária'!$A$1:$H$33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Orcamentária'!$F$9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1">'Memória de Cálculo'!$1:$7</definedName>
    <definedName name="_xlnm.Print_Titles" localSheetId="0">'Planilha Orcamentária'!$1:$10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2" hidden="1">Cronograma!$A$1:$J$30</definedName>
    <definedName name="Z_46B44D95_2370_4419_BD85_88291A251F92_.wvu.PrintArea" localSheetId="1" hidden="1">'Memória de Cálculo'!$A$1:$F$15</definedName>
    <definedName name="Z_46B44D95_2370_4419_BD85_88291A251F92_.wvu.PrintArea" localSheetId="0" hidden="1">'Planilha Orcamentária'!$A$1:$H$33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Orcamentária'!$1:$10</definedName>
  </definedNames>
  <calcPr calcId="191029" iterate="1" iterateCount="3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3" l="1"/>
  <c r="E21" i="5"/>
  <c r="E17" i="5"/>
  <c r="E20" i="5"/>
  <c r="L12" i="13"/>
  <c r="E19" i="5"/>
  <c r="A5" i="13"/>
  <c r="I11" i="13"/>
  <c r="B27" i="10"/>
  <c r="G15" i="5"/>
  <c r="H15" i="5" s="1"/>
  <c r="H14" i="5" s="1"/>
  <c r="D8" i="10" s="1"/>
  <c r="B7" i="10"/>
  <c r="C8" i="13"/>
  <c r="A8" i="13"/>
  <c r="E9" i="13"/>
  <c r="D9" i="13"/>
  <c r="B9" i="13"/>
  <c r="C11" i="13"/>
  <c r="B11" i="13" l="1"/>
  <c r="G17" i="5"/>
  <c r="A11" i="13"/>
  <c r="E18" i="5"/>
  <c r="K14" i="13"/>
  <c r="H17" i="5" l="1"/>
  <c r="B9" i="10"/>
  <c r="G21" i="5" l="1"/>
  <c r="H21" i="5" s="1"/>
  <c r="G12" i="10" l="1"/>
  <c r="A4" i="13"/>
  <c r="E12" i="10" l="1"/>
  <c r="A5" i="10" l="1"/>
  <c r="D15" i="13" l="1"/>
  <c r="C15" i="13"/>
  <c r="B15" i="13"/>
  <c r="A15" i="13"/>
  <c r="A14" i="13"/>
  <c r="A9" i="10" l="1"/>
  <c r="G18" i="5"/>
  <c r="G20" i="5"/>
  <c r="H20" i="5" s="1"/>
  <c r="G19" i="5"/>
  <c r="H19" i="5" s="1"/>
  <c r="H18" i="5" l="1"/>
  <c r="H16" i="5" l="1"/>
  <c r="H23" i="5" s="1"/>
  <c r="B26" i="10"/>
  <c r="B21" i="10"/>
  <c r="B20" i="10"/>
  <c r="D14" i="13"/>
  <c r="D13" i="13"/>
  <c r="D12" i="13"/>
  <c r="A13" i="13"/>
  <c r="A12" i="13"/>
  <c r="C14" i="13"/>
  <c r="C13" i="13"/>
  <c r="B14" i="13"/>
  <c r="B13" i="13"/>
  <c r="B12" i="13"/>
  <c r="C12" i="13"/>
  <c r="C10" i="13"/>
  <c r="D10" i="10" l="1"/>
  <c r="E10" i="10" s="1"/>
  <c r="K10" i="10" l="1"/>
  <c r="I10" i="10"/>
  <c r="I14" i="10" s="1"/>
  <c r="G10" i="10"/>
  <c r="G14" i="10" s="1"/>
  <c r="A7" i="10"/>
  <c r="K14" i="10" l="1"/>
  <c r="A3" i="10" l="1"/>
  <c r="E8" i="10" l="1"/>
  <c r="E14" i="10" s="1"/>
  <c r="L21" i="10" s="1"/>
  <c r="D14" i="10"/>
  <c r="G13" i="10" s="1"/>
  <c r="E13" i="10" l="1"/>
  <c r="D3" i="10"/>
  <c r="K13" i="10"/>
  <c r="I13" i="10"/>
  <c r="A4" i="10"/>
  <c r="L20" i="10" l="1"/>
  <c r="D13" i="10"/>
</calcChain>
</file>

<file path=xl/sharedStrings.xml><?xml version="1.0" encoding="utf-8"?>
<sst xmlns="http://schemas.openxmlformats.org/spreadsheetml/2006/main" count="102" uniqueCount="76">
  <si>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</si>
  <si>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</si>
  <si>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</si>
  <si>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</si>
  <si>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</si>
  <si>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</si>
  <si>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</si>
  <si>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</si>
  <si>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</si>
  <si>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</si>
  <si>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</si>
  <si>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</si>
  <si>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</si>
  <si>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</si>
  <si>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</si>
  <si>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</si>
  <si>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(    )</t>
  </si>
  <si>
    <t>DATA:</t>
  </si>
  <si>
    <t>VALOR DO CONVÊNIO: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</si>
  <si>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</si>
  <si>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</si>
  <si>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</si>
  <si>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</si>
  <si>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</si>
  <si>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</si>
  <si>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</si>
  <si>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</si>
  <si>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( X )</t>
  </si>
  <si>
    <t>FÓRMULA DO CÁLCULO</t>
  </si>
  <si>
    <t>COMPOSIÇÃO/DEMONSTRATIVO DE BDI - EM ANEXO</t>
  </si>
  <si>
    <t>ITENS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</si>
  <si>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</si>
  <si>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</si>
  <si>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</si>
  <si>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</si>
  <si>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</si>
  <si>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MÊS 3</t>
  </si>
  <si>
    <t>CALÇAMENTO DE VIA</t>
  </si>
  <si>
    <t>EXECUÇÃO DE SARJETA DE CONCRETO USINADO, MOLDADA  IN LOCO  EM TRECHO RETO, 30 CM BASE X 10 CM ALTURA. AF_06/2016</t>
  </si>
  <si>
    <t>SINAPI-94287</t>
  </si>
  <si>
    <t>MÊS 4</t>
  </si>
  <si>
    <t>TXKM</t>
  </si>
  <si>
    <t>TRANSPORTE COM CAMINHÃO BASCULANTE DE 18 M³, EM VIA URBANA EM REVESTIMENTO PRIMÁRIO. AF_07/2020</t>
  </si>
  <si>
    <t>SINAPI-95429</t>
  </si>
  <si>
    <t>PREVISÃO DE EXECUÇÃO DAS OBRAS: 3 MESES</t>
  </si>
  <si>
    <t>EXECUÇÃO DE PAVIMENTO COM PISO INTERTRAVADO, TIPO
SEXTAVADO, ESP. 8CM, COM FCK DE 35MPA, INCLUSIVE
COLCHÃO DE AREIA, ESP. 6CM, PARA ASSENTAMENTO,
COMPACTAÇÃO MECANIZADA, CARGA E DESCARGA MECÂNICA
EM CAMINHÃO, EXCLUSIVE TRANSPORTE DE PISO
INTERTRAVADO</t>
  </si>
  <si>
    <t>ED-8914</t>
  </si>
  <si>
    <t>1,00 unidade conforme padrão exigido</t>
  </si>
  <si>
    <t>JOSÉ GILSON MOREIRA</t>
  </si>
  <si>
    <t>CREA/MG Nº: MG 247.171/D</t>
  </si>
  <si>
    <t xml:space="preserve">Prefeito Municipal </t>
  </si>
  <si>
    <t>m2</t>
  </si>
  <si>
    <t>INSTALAÇÕES INICIAIS DA OBRA</t>
  </si>
  <si>
    <t>1.1</t>
  </si>
  <si>
    <t>ED-28427</t>
  </si>
  <si>
    <t xml:space="preserve"> 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 </t>
  </si>
  <si>
    <t>UN</t>
  </si>
  <si>
    <t>IIO-001</t>
  </si>
  <si>
    <t>META I</t>
  </si>
  <si>
    <t>CALÇAMENTO  DE SERRA - BLOQUETES SEXTAVADOS ESPESSURA 8,0CM</t>
  </si>
  <si>
    <t>SUBTOTAL</t>
  </si>
  <si>
    <t>01/03.</t>
  </si>
  <si>
    <t>02/03.</t>
  </si>
  <si>
    <t>FOLHA Nº: 03/03</t>
  </si>
  <si>
    <t>Regularização do subleito - 100% Proctor intermediário</t>
  </si>
  <si>
    <t xml:space="preserve">4011209	</t>
  </si>
  <si>
    <t xml:space="preserve"> conforme projeto</t>
  </si>
  <si>
    <t>PREFEITURA MUNICIPAL DE VERMELHO NOVO</t>
  </si>
  <si>
    <t>PREFEITURA MUNICIPAL DE VERMELHO NOVO MG</t>
  </si>
  <si>
    <t xml:space="preserve">CLECIUS VINICIUS PINTO </t>
  </si>
  <si>
    <t>OBRA: PAVIMENTAÇÃO EM BLOQUETE SEXTAVADO NA VIA URBANA RUA EDMAR CUPERTINO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</si>
  <si>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RUA EDMAR CUPERTINO</t>
    </r>
  </si>
  <si>
    <t>Peso do bloquete = (Área do calçamento x espessura do 
bloquete x massa específica) 1000 x km; Peso do meio-fio = 
{[(B+b)/2xhxH] x massa específica}/1000 x km; 
[(2430,31x0,08x2400)/1000]x33,4 + 
{[(0,15+0,13)/2x0,30x792,87]x2400}/1000x33,4 = 
18.254,46TXKM</t>
  </si>
  <si>
    <t>Plano de Ação: 09032025-2-087561 / 2025</t>
  </si>
  <si>
    <t>Programa: 09032025-2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</si>
  <si>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SICOR 01/2025 - SEM DESONERAÇÃO LESTE - SINAP 04/2026 -  SEM DESONERAÇÃO SICRO/MG - 01/2026; SEM DESONERAÇÃO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</si>
</sst>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7" formatCode="0.0%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b/>
      <sz val="9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b/>
      <sz val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3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4" fillId="20" borderId="23" applyNumberFormat="0" applyAlignment="0" applyProtection="0"/>
    <xf numFmtId="0" fontId="3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7" fillId="0" borderId="20" applyNumberFormat="0" applyFill="0" applyAlignment="0" applyProtection="0"/>
    <xf numFmtId="0" fontId="58" fillId="0" borderId="24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6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277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41" fillId="0" borderId="11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4" fontId="41" fillId="0" borderId="10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10" xfId="0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46" fillId="0" borderId="0" xfId="0" applyFont="1"/>
    <xf numFmtId="0" fontId="41" fillId="2" borderId="5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11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2" fillId="0" borderId="10" xfId="0" applyFont="1" applyBorder="1" applyAlignment="1">
      <alignment vertical="center"/>
    </xf>
    <xf numFmtId="0" fontId="42" fillId="0" borderId="11" xfId="0" applyFont="1" applyBorder="1"/>
    <xf numFmtId="0" fontId="42" fillId="0" borderId="0" xfId="0" applyFont="1"/>
    <xf numFmtId="4" fontId="42" fillId="0" borderId="0" xfId="0" applyNumberFormat="1" applyFont="1"/>
    <xf numFmtId="0" fontId="42" fillId="0" borderId="10" xfId="0" applyFont="1" applyBorder="1"/>
    <xf numFmtId="0" fontId="42" fillId="0" borderId="0" xfId="0" applyFont="1" applyAlignment="1">
      <alignment horizontal="center" vertical="center"/>
    </xf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48" fillId="0" borderId="10" xfId="0" applyFont="1" applyBorder="1"/>
    <xf numFmtId="14" fontId="41" fillId="0" borderId="6" xfId="0" applyNumberFormat="1" applyFont="1" applyBorder="1" applyAlignment="1">
      <alignment horizontal="left" vertical="center"/>
    </xf>
    <xf numFmtId="4" fontId="43" fillId="2" borderId="6" xfId="0" applyNumberFormat="1" applyFont="1" applyFill="1" applyBorder="1" applyAlignment="1">
      <alignment horizontal="center" vertical="center" wrapText="1"/>
    </xf>
    <xf numFmtId="0" fontId="38" fillId="0" borderId="8" xfId="0" applyFont="1" applyBorder="1" applyAlignment="1">
      <alignment vertical="center" wrapText="1"/>
    </xf>
    <xf numFmtId="0" fontId="38" fillId="0" borderId="2" xfId="0" applyFont="1" applyBorder="1" applyAlignment="1">
      <alignment vertical="center" wrapText="1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8" fillId="11" borderId="11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0" xfId="3" applyFont="1" applyAlignment="1">
      <alignment horizontal="center" vertical="center"/>
    </xf>
    <xf numFmtId="0" fontId="40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37" fillId="11" borderId="0" xfId="3" applyFont="1" applyFill="1" applyAlignment="1">
      <alignment horizontal="center" vertical="center"/>
    </xf>
    <xf numFmtId="0" fontId="37" fillId="11" borderId="14" xfId="3" applyFont="1" applyFill="1" applyBorder="1"/>
    <xf numFmtId="0" fontId="37" fillId="11" borderId="9" xfId="3" applyFont="1" applyFill="1" applyBorder="1"/>
    <xf numFmtId="0" fontId="37" fillId="11" borderId="9" xfId="3" applyFont="1" applyFill="1" applyBorder="1" applyAlignment="1">
      <alignment wrapText="1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 applyAlignment="1">
      <alignment wrapText="1"/>
    </xf>
    <xf numFmtId="0" fontId="40" fillId="0" borderId="0" xfId="3" applyFont="1" applyAlignment="1">
      <alignment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37" fillId="11" borderId="15" xfId="3" applyFont="1" applyFill="1" applyBorder="1"/>
    <xf numFmtId="0" fontId="42" fillId="11" borderId="5" xfId="3" applyFont="1" applyFill="1" applyBorder="1" applyAlignment="1">
      <alignment vertical="center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37" fillId="0" borderId="9" xfId="0" applyFont="1" applyBorder="1"/>
    <xf numFmtId="4" fontId="37" fillId="0" borderId="9" xfId="0" applyNumberFormat="1" applyFont="1" applyBorder="1"/>
    <xf numFmtId="0" fontId="37" fillId="0" borderId="15" xfId="0" applyFont="1" applyBorder="1"/>
    <xf numFmtId="0" fontId="43" fillId="0" borderId="4" xfId="0" applyFont="1" applyBorder="1" applyAlignment="1">
      <alignment horizontal="center" vertical="center" wrapText="1"/>
    </xf>
    <xf numFmtId="0" fontId="51" fillId="0" borderId="6" xfId="0" applyFont="1" applyBorder="1" applyAlignment="1">
      <alignment vertical="center"/>
    </xf>
    <xf numFmtId="10" fontId="51" fillId="12" borderId="4" xfId="0" applyNumberFormat="1" applyFont="1" applyFill="1" applyBorder="1" applyAlignment="1">
      <alignment horizontal="center" vertical="center"/>
    </xf>
    <xf numFmtId="10" fontId="51" fillId="12" borderId="4" xfId="1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4" fontId="51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37" fillId="0" borderId="5" xfId="0" applyFont="1" applyBorder="1"/>
    <xf numFmtId="0" fontId="37" fillId="0" borderId="1" xfId="0" applyFont="1" applyBorder="1"/>
    <xf numFmtId="0" fontId="42" fillId="0" borderId="0" xfId="0" applyFont="1" applyAlignment="1">
      <alignment vertical="center"/>
    </xf>
    <xf numFmtId="0" fontId="61" fillId="0" borderId="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43" fillId="2" borderId="4" xfId="0" applyFont="1" applyFill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0" fontId="42" fillId="11" borderId="4" xfId="3" applyFont="1" applyFill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/>
    </xf>
    <xf numFmtId="175" fontId="42" fillId="11" borderId="4" xfId="3" applyNumberFormat="1" applyFont="1" applyFill="1" applyBorder="1" applyAlignment="1">
      <alignment horizontal="center" vertical="center"/>
    </xf>
    <xf numFmtId="175" fontId="40" fillId="11" borderId="4" xfId="3" applyNumberFormat="1" applyFont="1" applyFill="1" applyBorder="1" applyAlignment="1">
      <alignment horizontal="center" vertical="center"/>
    </xf>
    <xf numFmtId="174" fontId="51" fillId="2" borderId="4" xfId="0" applyNumberFormat="1" applyFont="1" applyFill="1" applyBorder="1" applyAlignment="1">
      <alignment horizontal="center" vertical="center" wrapText="1"/>
    </xf>
    <xf numFmtId="0" fontId="37" fillId="0" borderId="13" xfId="0" applyFont="1" applyBorder="1"/>
    <xf numFmtId="0" fontId="37" fillId="11" borderId="12" xfId="3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38" fillId="0" borderId="6" xfId="0" applyFont="1" applyBorder="1" applyAlignment="1">
      <alignment vertical="center" wrapText="1"/>
    </xf>
    <xf numFmtId="0" fontId="37" fillId="11" borderId="21" xfId="3" applyFont="1" applyFill="1" applyBorder="1"/>
    <xf numFmtId="181" fontId="41" fillId="2" borderId="5" xfId="0" applyNumberFormat="1" applyFont="1" applyFill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182" fontId="40" fillId="11" borderId="4" xfId="3" applyNumberFormat="1" applyFont="1" applyFill="1" applyBorder="1" applyAlignment="1">
      <alignment horizontal="center" vertical="center"/>
    </xf>
    <xf numFmtId="4" fontId="50" fillId="0" borderId="4" xfId="0" applyNumberFormat="1" applyFont="1" applyBorder="1" applyAlignment="1">
      <alignment horizontal="center" vertical="center" wrapText="1"/>
    </xf>
    <xf numFmtId="4" fontId="50" fillId="0" borderId="13" xfId="0" applyNumberFormat="1" applyFont="1" applyBorder="1" applyAlignment="1">
      <alignment horizontal="center" vertical="center" wrapText="1"/>
    </xf>
    <xf numFmtId="49" fontId="61" fillId="12" borderId="4" xfId="123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39" fillId="0" borderId="11" xfId="0" applyFont="1" applyBorder="1"/>
    <xf numFmtId="4" fontId="39" fillId="0" borderId="10" xfId="0" applyNumberFormat="1" applyFont="1" applyBorder="1"/>
    <xf numFmtId="174" fontId="50" fillId="0" borderId="4" xfId="0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49" fontId="43" fillId="0" borderId="4" xfId="2" applyNumberFormat="1" applyFont="1" applyFill="1" applyBorder="1" applyAlignment="1" applyProtection="1">
      <alignment horizontal="center" vertical="center" wrapText="1" shrinkToFit="1"/>
      <protection locked="0"/>
    </xf>
    <xf numFmtId="49" fontId="43" fillId="0" borderId="4" xfId="139" applyNumberFormat="1" applyFont="1" applyFill="1" applyBorder="1" applyAlignment="1" applyProtection="1">
      <alignment horizontal="center" vertical="center" wrapText="1" shrinkToFit="1"/>
      <protection locked="0"/>
    </xf>
    <xf numFmtId="9" fontId="40" fillId="11" borderId="4" xfId="1" applyFont="1" applyFill="1" applyBorder="1" applyAlignment="1">
      <alignment horizontal="center" vertical="center" wrapText="1"/>
    </xf>
    <xf numFmtId="0" fontId="38" fillId="11" borderId="3" xfId="3" applyFont="1" applyFill="1" applyBorder="1" applyAlignment="1">
      <alignment wrapText="1"/>
    </xf>
    <xf numFmtId="174" fontId="51" fillId="0" borderId="4" xfId="0" applyNumberFormat="1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50" fillId="0" borderId="9" xfId="0" applyFont="1" applyBorder="1" applyAlignment="1">
      <alignment horizontal="center" vertical="center" wrapText="1"/>
    </xf>
    <xf numFmtId="14" fontId="40" fillId="11" borderId="1" xfId="3" applyNumberFormat="1" applyFont="1" applyFill="1" applyBorder="1" applyAlignment="1">
      <alignment horizontal="center" vertical="center"/>
    </xf>
    <xf numFmtId="181" fontId="41" fillId="2" borderId="4" xfId="0" applyNumberFormat="1" applyFont="1" applyFill="1" applyBorder="1" applyAlignment="1">
      <alignment horizontal="center" vertical="center" wrapText="1"/>
    </xf>
    <xf numFmtId="175" fontId="43" fillId="0" borderId="0" xfId="0" applyNumberFormat="1" applyFont="1" applyAlignment="1">
      <alignment horizontal="center" vertical="center"/>
    </xf>
    <xf numFmtId="4" fontId="43" fillId="0" borderId="4" xfId="0" applyNumberFormat="1" applyFont="1" applyBorder="1" applyAlignment="1">
      <alignment horizontal="center" vertical="center"/>
    </xf>
    <xf numFmtId="175" fontId="43" fillId="0" borderId="4" xfId="0" applyNumberFormat="1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7" fillId="0" borderId="14" xfId="0" applyFont="1" applyBorder="1"/>
    <xf numFmtId="0" fontId="39" fillId="0" borderId="9" xfId="0" applyFont="1" applyBorder="1"/>
    <xf numFmtId="0" fontId="39" fillId="0" borderId="9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/>
    </xf>
    <xf numFmtId="4" fontId="39" fillId="0" borderId="9" xfId="0" applyNumberFormat="1" applyFont="1" applyBorder="1"/>
    <xf numFmtId="0" fontId="39" fillId="0" borderId="14" xfId="0" applyFont="1" applyBorder="1"/>
    <xf numFmtId="0" fontId="39" fillId="0" borderId="15" xfId="0" applyFont="1" applyBorder="1"/>
    <xf numFmtId="49" fontId="14" fillId="0" borderId="27" xfId="0" applyNumberFormat="1" applyFont="1" applyBorder="1" applyAlignment="1">
      <alignment horizontal="center" vertical="center" wrapText="1"/>
    </xf>
    <xf numFmtId="2" fontId="14" fillId="0" borderId="27" xfId="2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12" borderId="27" xfId="0" applyFont="1" applyFill="1" applyBorder="1" applyAlignment="1">
      <alignment horizontal="left" vertical="center" wrapText="1"/>
    </xf>
    <xf numFmtId="2" fontId="14" fillId="0" borderId="27" xfId="2" applyNumberFormat="1" applyFont="1" applyBorder="1" applyAlignment="1">
      <alignment horizontal="center" vertical="center" wrapText="1"/>
    </xf>
    <xf numFmtId="164" fontId="14" fillId="0" borderId="27" xfId="64" applyFont="1" applyBorder="1" applyAlignment="1">
      <alignment horizontal="center" vertical="center" wrapText="1"/>
    </xf>
    <xf numFmtId="164" fontId="14" fillId="0" borderId="30" xfId="64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2" fillId="0" borderId="31" xfId="0" applyFont="1" applyBorder="1" applyAlignment="1">
      <alignment horizontal="center" vertical="center" wrapText="1"/>
    </xf>
    <xf numFmtId="49" fontId="62" fillId="0" borderId="32" xfId="0" applyNumberFormat="1" applyFont="1" applyBorder="1" applyAlignment="1">
      <alignment horizontal="center" vertical="center" wrapText="1"/>
    </xf>
    <xf numFmtId="0" fontId="62" fillId="0" borderId="32" xfId="0" applyFont="1" applyBorder="1" applyAlignment="1">
      <alignment horizontal="left" vertical="center" wrapText="1"/>
    </xf>
    <xf numFmtId="2" fontId="14" fillId="0" borderId="32" xfId="2" applyNumberFormat="1" applyFont="1" applyFill="1" applyBorder="1" applyAlignment="1">
      <alignment horizontal="center" vertical="center" wrapText="1"/>
    </xf>
    <xf numFmtId="4" fontId="14" fillId="0" borderId="32" xfId="0" applyNumberFormat="1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0" fontId="62" fillId="0" borderId="34" xfId="0" applyFont="1" applyBorder="1" applyAlignment="1">
      <alignment horizontal="center" vertical="center"/>
    </xf>
    <xf numFmtId="0" fontId="62" fillId="0" borderId="35" xfId="0" applyFont="1" applyBorder="1" applyAlignment="1">
      <alignment horizontal="center" vertical="center"/>
    </xf>
    <xf numFmtId="0" fontId="62" fillId="25" borderId="27" xfId="0" applyFont="1" applyFill="1" applyBorder="1" applyAlignment="1">
      <alignment horizontal="left" vertical="center" wrapText="1"/>
    </xf>
    <xf numFmtId="0" fontId="62" fillId="0" borderId="35" xfId="0" applyFont="1" applyBorder="1" applyAlignment="1">
      <alignment horizontal="center" vertical="center" wrapText="1"/>
    </xf>
    <xf numFmtId="0" fontId="62" fillId="0" borderId="36" xfId="0" applyFont="1" applyBorder="1" applyAlignment="1">
      <alignment horizontal="center" vertical="center" wrapText="1"/>
    </xf>
    <xf numFmtId="49" fontId="50" fillId="0" borderId="4" xfId="0" applyNumberFormat="1" applyFont="1" applyBorder="1" applyAlignment="1">
      <alignment horizontal="center" vertical="center" wrapText="1"/>
    </xf>
    <xf numFmtId="2" fontId="50" fillId="0" borderId="4" xfId="0" applyNumberFormat="1" applyFont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left" vertical="center" wrapText="1"/>
    </xf>
    <xf numFmtId="4" fontId="42" fillId="11" borderId="4" xfId="3" applyNumberFormat="1" applyFont="1" applyFill="1" applyBorder="1" applyAlignment="1">
      <alignment horizontal="center" vertical="center" wrapText="1"/>
    </xf>
    <xf numFmtId="0" fontId="37" fillId="12" borderId="10" xfId="3" applyFont="1" applyFill="1" applyBorder="1" applyAlignment="1">
      <alignment vertical="center"/>
    </xf>
    <xf numFmtId="10" fontId="42" fillId="12" borderId="10" xfId="3" applyNumberFormat="1" applyFont="1" applyFill="1" applyBorder="1" applyAlignment="1">
      <alignment vertical="center"/>
    </xf>
    <xf numFmtId="174" fontId="42" fillId="12" borderId="15" xfId="3" applyNumberFormat="1" applyFont="1" applyFill="1" applyBorder="1"/>
    <xf numFmtId="0" fontId="37" fillId="12" borderId="10" xfId="3" applyFont="1" applyFill="1" applyBorder="1"/>
    <xf numFmtId="0" fontId="42" fillId="12" borderId="10" xfId="3" applyFont="1" applyFill="1" applyBorder="1"/>
    <xf numFmtId="175" fontId="37" fillId="11" borderId="0" xfId="3" applyNumberFormat="1" applyFont="1" applyFill="1"/>
    <xf numFmtId="0" fontId="42" fillId="0" borderId="0" xfId="3" applyFont="1" applyAlignment="1">
      <alignment vertical="center"/>
    </xf>
    <xf numFmtId="175" fontId="37" fillId="11" borderId="10" xfId="3" applyNumberFormat="1" applyFont="1" applyFill="1" applyBorder="1"/>
    <xf numFmtId="0" fontId="48" fillId="0" borderId="0" xfId="0" applyFont="1" applyAlignment="1">
      <alignment horizontal="center" vertical="center"/>
    </xf>
    <xf numFmtId="0" fontId="61" fillId="0" borderId="4" xfId="0" applyFont="1" applyBorder="1" applyAlignment="1">
      <alignment horizontal="center" vertical="center" wrapText="1"/>
    </xf>
    <xf numFmtId="174" fontId="43" fillId="0" borderId="4" xfId="0" applyNumberFormat="1" applyFont="1" applyBorder="1" applyAlignment="1">
      <alignment horizontal="center" vertical="center" wrapText="1"/>
    </xf>
    <xf numFmtId="49" fontId="42" fillId="0" borderId="4" xfId="139" applyNumberFormat="1" applyFont="1" applyFill="1" applyBorder="1" applyAlignment="1" applyProtection="1">
      <alignment horizontal="center" vertical="top" wrapText="1" shrinkToFit="1"/>
      <protection locked="0"/>
    </xf>
    <xf numFmtId="4" fontId="41" fillId="2" borderId="1" xfId="0" applyNumberFormat="1" applyFont="1" applyFill="1" applyBorder="1" applyAlignment="1">
      <alignment horizontal="center" vertical="center" wrapText="1"/>
    </xf>
    <xf numFmtId="4" fontId="41" fillId="2" borderId="6" xfId="0" applyNumberFormat="1" applyFont="1" applyFill="1" applyBorder="1" applyAlignment="1">
      <alignment horizontal="center" vertical="center" wrapText="1"/>
    </xf>
    <xf numFmtId="4" fontId="14" fillId="0" borderId="37" xfId="0" applyNumberFormat="1" applyFont="1" applyBorder="1" applyAlignment="1">
      <alignment horizontal="center" vertical="center" wrapText="1"/>
    </xf>
    <xf numFmtId="4" fontId="14" fillId="0" borderId="28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50" fillId="0" borderId="4" xfId="0" applyFont="1" applyBorder="1" applyAlignment="1">
      <alignment horizontal="left" vertical="center"/>
    </xf>
    <xf numFmtId="0" fontId="50" fillId="12" borderId="5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9" fillId="12" borderId="5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5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6" xfId="0" applyNumberFormat="1" applyFont="1" applyBorder="1" applyAlignment="1">
      <alignment horizontal="center" vertical="center"/>
    </xf>
    <xf numFmtId="0" fontId="50" fillId="0" borderId="5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5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6" xfId="0" applyNumberFormat="1" applyFont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52" fillId="11" borderId="13" xfId="3" applyFont="1" applyFill="1" applyBorder="1" applyAlignment="1">
      <alignment horizontal="center" vertical="center" wrapText="1"/>
    </xf>
    <xf numFmtId="0" fontId="52" fillId="11" borderId="12" xfId="3" applyFont="1" applyFill="1" applyBorder="1" applyAlignment="1">
      <alignment horizontal="center" vertical="center" wrapText="1"/>
    </xf>
    <xf numFmtId="187" fontId="40" fillId="11" borderId="5" xfId="1" applyNumberFormat="1" applyFont="1" applyFill="1" applyBorder="1" applyAlignment="1">
      <alignment horizontal="center" vertical="center" wrapText="1"/>
    </xf>
    <xf numFmtId="187" fontId="40" fillId="11" borderId="6" xfId="1" applyNumberFormat="1" applyFont="1" applyFill="1" applyBorder="1" applyAlignment="1">
      <alignment horizontal="center" vertical="center" wrapText="1"/>
    </xf>
    <xf numFmtId="0" fontId="45" fillId="11" borderId="5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2" xfId="3" applyFont="1" applyFill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 wrapText="1"/>
    </xf>
    <xf numFmtId="0" fontId="52" fillId="11" borderId="4" xfId="3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left" vertical="center"/>
    </xf>
    <xf numFmtId="0" fontId="42" fillId="11" borderId="5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10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15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174" fontId="40" fillId="11" borderId="3" xfId="3" applyNumberFormat="1" applyFont="1" applyFill="1" applyBorder="1" applyAlignment="1">
      <alignment horizontal="center" vertical="center" wrapText="1"/>
    </xf>
    <xf numFmtId="174" fontId="40" fillId="11" borderId="2" xfId="3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0" fontId="40" fillId="11" borderId="2" xfId="3" applyFont="1" applyFill="1" applyBorder="1" applyAlignment="1">
      <alignment horizontal="center" vertical="center" wrapText="1"/>
    </xf>
    <xf numFmtId="0" fontId="41" fillId="0" borderId="6" xfId="0" applyFont="1" applyBorder="1" applyAlignment="1">
      <alignment horizontal="left" vertical="center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2"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  <a:endParaRPr lang="pt-BR" sz="1400">
            <a:effectLst/>
          </a:endParaRPr>
        </a:p>
        <a:p>
          <a:pPr algn="ctr" rtl="0"/>
          <a:r>
            <a:rPr lang="pt-BR" sz="14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  <a:endParaRPr lang="pt-BR" sz="14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85725</xdr:rowOff>
        </xdr:from>
        <xdr:to>
          <xdr:col>2</xdr:col>
          <xdr:colOff>123825</xdr:colOff>
          <xdr:row>0</xdr:row>
          <xdr:rowOff>1181100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  <a:endParaRPr lang="pt-BR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14</xdr:row>
          <xdr:rowOff>85725</xdr:rowOff>
        </xdr:from>
        <xdr:to>
          <xdr:col>9</xdr:col>
          <xdr:colOff>476250</xdr:colOff>
          <xdr:row>14</xdr:row>
          <xdr:rowOff>885825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1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85725</xdr:rowOff>
        </xdr:from>
        <xdr:to>
          <xdr:col>2</xdr:col>
          <xdr:colOff>142875</xdr:colOff>
          <xdr:row>0</xdr:row>
          <xdr:rowOff>885825</xdr:rowOff>
        </xdr:to>
        <xdr:sp macro="" textlink="">
          <xdr:nvSpPr>
            <xdr:cNvPr id="12292" name="Object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1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PREFEITURA MUNICIPAL DE VERMELHO NOVO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ESTADO DE MINAS GERAIS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RUA PREFEITO WILSON DAMIÃO, Nº 48 A</a:t>
          </a:r>
          <a:endParaRPr lang="pt-BR">
            <a:effectLst/>
          </a:endParaRPr>
        </a:p>
        <a:p>
          <a:pPr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CEP 35359-000   - VERMELHO NOVO/MG</a:t>
          </a:r>
          <a:endParaRPr lang="pt-BR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7cc2bf21a194c80/Desktop/pref%20s&#227;o%20jo&#227;o/PRONER/DRENAGEM.xls" TargetMode="External"/><Relationship Id="rId1" Type="http://schemas.openxmlformats.org/officeDocument/2006/relationships/externalLinkPath" Target="https://d.docs.live.net/97cc2bf21a194c80/Desktop/pref%20s&#227;o%20jo&#227;o/PRONER/DRENAGE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çamentária"/>
      <sheetName val="Memória de cálculo"/>
      <sheetName val="Memoria de calculo - drenagem"/>
      <sheetName val="CRONOGRAMA BLOQUETES"/>
      <sheetName val="BDI"/>
      <sheetName val="Tabela SICRO"/>
      <sheetName val="Planilha7"/>
    </sheetNames>
    <sheetDataSet>
      <sheetData sheetId="0">
        <row r="14">
          <cell r="A14">
            <v>1</v>
          </cell>
          <cell r="C14" t="str">
            <v>INSTALAÇÕES INICIAIS DA OBRA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oleObject" Target="../embeddings/oleObject3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0"/>
  <sheetViews>
    <sheetView showGridLines="0" showZeros="0" tabSelected="1" view="pageBreakPreview" topLeftCell="A16" zoomScale="120" zoomScaleNormal="100" zoomScaleSheetLayoutView="120" workbookViewId="0">
      <selection activeCell="A6" sqref="A6:D6"/>
    </sheetView>
  </sheetViews>
  <sheetFormatPr defaultColWidth="9.140625" defaultRowHeight="12.75"/>
  <cols>
    <col min="1" max="1" width="5.7109375" style="12" customWidth="1"/>
    <col min="2" max="2" width="15.7109375" style="12" bestFit="1" customWidth="1"/>
    <col min="3" max="3" width="60.7109375" style="12" customWidth="1"/>
    <col min="4" max="4" width="10.140625" style="12" customWidth="1"/>
    <col min="5" max="5" width="13.28515625" style="12" bestFit="1" customWidth="1"/>
    <col min="6" max="6" width="11.7109375" style="13" customWidth="1"/>
    <col min="7" max="7" width="10.5703125" style="12" customWidth="1"/>
    <col min="8" max="8" width="15.28515625" style="12" customWidth="1"/>
    <col min="9" max="9" width="11.85546875" style="12" bestFit="1" customWidth="1"/>
    <col min="10" max="16384" width="9.140625" style="12"/>
  </cols>
  <sheetData>
    <row r="1" spans="1:9" ht="94.5" customHeight="1">
      <c r="A1" s="207"/>
      <c r="B1" s="208"/>
      <c r="C1" s="205"/>
      <c r="D1" s="205"/>
      <c r="E1" s="205"/>
      <c r="F1" s="205"/>
      <c r="G1" s="205"/>
      <c r="H1" s="206"/>
    </row>
    <row r="2" spans="1:9" s="32" customFormat="1" ht="20.100000000000001" customHeight="1">
      <c r="A2" s="218" t="s">
        <v>23</v>
      </c>
      <c r="B2" s="219"/>
      <c r="C2" s="219"/>
      <c r="D2" s="219"/>
      <c r="E2" s="219"/>
      <c r="F2" s="219"/>
      <c r="G2" s="219"/>
      <c r="H2" s="220"/>
    </row>
    <row r="3" spans="1:9" s="76" customFormat="1" ht="20.100000000000001" customHeight="1">
      <c r="A3" s="226" t="s">
        <v>67</v>
      </c>
      <c r="B3" s="227"/>
      <c r="C3" s="227"/>
      <c r="D3" s="227"/>
      <c r="E3" s="228" t="s">
        <v>31</v>
      </c>
      <c r="F3" s="229"/>
      <c r="G3" s="230" t="s">
        <v>61</v>
      </c>
      <c r="H3" s="231"/>
    </row>
    <row r="4" spans="1:9" s="76" customFormat="1" ht="20.100000000000001" customHeight="1">
      <c r="A4" s="226" t="s">
        <v>73</v>
      </c>
      <c r="B4" s="227"/>
      <c r="C4" s="227"/>
      <c r="D4" s="276"/>
      <c r="E4" s="226" t="s">
        <v>74</v>
      </c>
      <c r="F4" s="227"/>
      <c r="G4" s="227"/>
      <c r="H4" s="276"/>
    </row>
    <row r="5" spans="1:9" s="76" customFormat="1" ht="20.100000000000001" customHeight="1">
      <c r="A5" s="223" t="s">
        <v>70</v>
      </c>
      <c r="B5" s="224"/>
      <c r="C5" s="224"/>
      <c r="D5" s="225"/>
      <c r="E5" s="228" t="s">
        <v>17</v>
      </c>
      <c r="F5" s="229"/>
      <c r="G5" s="221">
        <v>46167</v>
      </c>
      <c r="H5" s="222"/>
    </row>
    <row r="6" spans="1:9" s="76" customFormat="1" ht="20.100000000000001" customHeight="1">
      <c r="A6" s="209" t="s">
        <v>71</v>
      </c>
      <c r="B6" s="209"/>
      <c r="C6" s="209"/>
      <c r="D6" s="209"/>
      <c r="E6" s="214" t="s">
        <v>6</v>
      </c>
      <c r="F6" s="214"/>
      <c r="G6" s="214"/>
      <c r="H6" s="214"/>
      <c r="I6" s="91"/>
    </row>
    <row r="7" spans="1:9" s="76" customFormat="1" ht="24.95" customHeight="1">
      <c r="A7" s="210" t="s">
        <v>75</v>
      </c>
      <c r="B7" s="211"/>
      <c r="C7" s="211"/>
      <c r="D7" s="212"/>
      <c r="E7" s="37" t="s">
        <v>16</v>
      </c>
      <c r="F7" s="38" t="s">
        <v>3</v>
      </c>
      <c r="G7" s="37" t="s">
        <v>27</v>
      </c>
      <c r="H7" s="37" t="s">
        <v>4</v>
      </c>
    </row>
    <row r="8" spans="1:9" s="76" customFormat="1" ht="24.95" customHeight="1">
      <c r="A8" s="215" t="s">
        <v>29</v>
      </c>
      <c r="B8" s="216"/>
      <c r="C8" s="216"/>
      <c r="D8" s="217"/>
      <c r="E8" s="26" t="s">
        <v>20</v>
      </c>
      <c r="F8" s="85">
        <v>0.05</v>
      </c>
      <c r="G8" s="37" t="s">
        <v>26</v>
      </c>
      <c r="H8" s="86">
        <v>0.23100000000000001</v>
      </c>
    </row>
    <row r="9" spans="1:9" ht="3.75" customHeight="1">
      <c r="A9" s="213"/>
      <c r="B9" s="213"/>
      <c r="C9" s="213"/>
      <c r="D9" s="213"/>
      <c r="E9" s="213"/>
      <c r="F9" s="213"/>
      <c r="G9" s="213"/>
      <c r="H9" s="213"/>
    </row>
    <row r="10" spans="1:9" s="76" customFormat="1" ht="35.1" customHeight="1" thickBot="1">
      <c r="A10" s="37" t="s">
        <v>0</v>
      </c>
      <c r="B10" s="37" t="s">
        <v>21</v>
      </c>
      <c r="C10" s="37" t="s">
        <v>22</v>
      </c>
      <c r="D10" s="37" t="s">
        <v>2</v>
      </c>
      <c r="E10" s="37" t="s">
        <v>1</v>
      </c>
      <c r="F10" s="25" t="s">
        <v>24</v>
      </c>
      <c r="G10" s="26" t="s">
        <v>25</v>
      </c>
      <c r="H10" s="26" t="s">
        <v>5</v>
      </c>
    </row>
    <row r="11" spans="1:9" s="76" customFormat="1" ht="20.100000000000001" hidden="1" customHeight="1">
      <c r="A11" s="122"/>
      <c r="B11" s="22"/>
      <c r="C11" s="90"/>
      <c r="D11" s="23"/>
      <c r="E11" s="24"/>
      <c r="F11" s="24"/>
      <c r="G11" s="24"/>
      <c r="H11" s="116"/>
    </row>
    <row r="12" spans="1:9" s="76" customFormat="1" ht="69" hidden="1" customHeight="1">
      <c r="A12" s="83"/>
      <c r="B12" s="89"/>
      <c r="C12" s="83"/>
      <c r="D12" s="87"/>
      <c r="E12" s="88"/>
      <c r="F12" s="154"/>
      <c r="G12" s="139"/>
      <c r="H12" s="139"/>
    </row>
    <row r="13" spans="1:9" s="173" customFormat="1" ht="24" customHeight="1">
      <c r="A13" s="180"/>
      <c r="B13" s="181" t="s">
        <v>58</v>
      </c>
      <c r="C13" s="182" t="s">
        <v>59</v>
      </c>
      <c r="D13" s="181"/>
      <c r="E13" s="181"/>
      <c r="F13" s="183"/>
      <c r="G13" s="183"/>
      <c r="H13" s="184"/>
    </row>
    <row r="14" spans="1:9" s="173" customFormat="1" ht="15.75" customHeight="1">
      <c r="A14" s="174">
        <v>1</v>
      </c>
      <c r="B14" s="175" t="s">
        <v>57</v>
      </c>
      <c r="C14" s="176" t="s">
        <v>52</v>
      </c>
      <c r="D14" s="177"/>
      <c r="E14" s="178"/>
      <c r="F14" s="203" t="s">
        <v>60</v>
      </c>
      <c r="G14" s="204"/>
      <c r="H14" s="179">
        <f>H15</f>
        <v>1485.47</v>
      </c>
    </row>
    <row r="15" spans="1:9" s="173" customFormat="1" ht="56.25">
      <c r="A15" s="168" t="s">
        <v>53</v>
      </c>
      <c r="B15" s="166" t="s">
        <v>54</v>
      </c>
      <c r="C15" s="169" t="s">
        <v>55</v>
      </c>
      <c r="D15" s="167" t="s">
        <v>56</v>
      </c>
      <c r="E15" s="170">
        <v>1</v>
      </c>
      <c r="F15" s="171">
        <v>1206.72</v>
      </c>
      <c r="G15" s="139">
        <f t="shared" ref="G15:G17" si="0">ROUND(F15+(F15*$H$8),2)</f>
        <v>1485.47</v>
      </c>
      <c r="H15" s="172">
        <f t="shared" ref="H15" si="1">ROUND((E15*G15),2)</f>
        <v>1485.47</v>
      </c>
    </row>
    <row r="16" spans="1:9" s="76" customFormat="1" ht="20.100000000000001" customHeight="1">
      <c r="A16" s="122">
        <v>2</v>
      </c>
      <c r="B16" s="19"/>
      <c r="C16" s="90" t="s">
        <v>37</v>
      </c>
      <c r="D16" s="19"/>
      <c r="E16" s="20"/>
      <c r="F16" s="201" t="s">
        <v>60</v>
      </c>
      <c r="G16" s="202"/>
      <c r="H16" s="116">
        <f>SUM(H18:H22)</f>
        <v>450173.44</v>
      </c>
    </row>
    <row r="17" spans="1:8" s="76" customFormat="1" ht="51.75" customHeight="1">
      <c r="A17" s="123">
        <v>2.1</v>
      </c>
      <c r="B17" s="89" t="s">
        <v>65</v>
      </c>
      <c r="C17" s="83" t="s">
        <v>64</v>
      </c>
      <c r="D17" s="89" t="s">
        <v>7</v>
      </c>
      <c r="E17" s="131">
        <f>'Memória de Cálculo'!E11</f>
        <v>2762.07</v>
      </c>
      <c r="F17" s="139">
        <v>1.83</v>
      </c>
      <c r="G17" s="139">
        <f t="shared" si="0"/>
        <v>2.25</v>
      </c>
      <c r="H17" s="139">
        <f>ROUND((E17*G17),2)</f>
        <v>6214.66</v>
      </c>
    </row>
    <row r="18" spans="1:8" s="76" customFormat="1" ht="51.75" customHeight="1">
      <c r="A18" s="123">
        <v>2.1</v>
      </c>
      <c r="B18" s="89" t="s">
        <v>35</v>
      </c>
      <c r="C18" s="83" t="s">
        <v>34</v>
      </c>
      <c r="D18" s="89" t="s">
        <v>8</v>
      </c>
      <c r="E18" s="131">
        <f>'Memória de Cálculo'!E12</f>
        <v>792.87</v>
      </c>
      <c r="F18" s="139">
        <v>68.53</v>
      </c>
      <c r="G18" s="139">
        <f t="shared" ref="G18:G21" si="2">ROUND(F18+(F18*$H$8),2)</f>
        <v>84.36</v>
      </c>
      <c r="H18" s="139">
        <f>ROUND((E18*G18),2)</f>
        <v>66886.509999999995</v>
      </c>
    </row>
    <row r="19" spans="1:8" s="76" customFormat="1" ht="70.5" customHeight="1">
      <c r="A19" s="123">
        <v>2.2000000000000002</v>
      </c>
      <c r="B19" s="89" t="s">
        <v>46</v>
      </c>
      <c r="C19" s="83" t="s">
        <v>45</v>
      </c>
      <c r="D19" s="89" t="s">
        <v>7</v>
      </c>
      <c r="E19" s="131">
        <f>'Memória de Cálculo'!E13</f>
        <v>2430.31</v>
      </c>
      <c r="F19" s="139">
        <v>104.16</v>
      </c>
      <c r="G19" s="139">
        <f t="shared" si="2"/>
        <v>128.22</v>
      </c>
      <c r="H19" s="139">
        <f>ROUND((E19*G19),2)</f>
        <v>311614.34999999998</v>
      </c>
    </row>
    <row r="20" spans="1:8" s="76" customFormat="1" ht="39.950000000000003" customHeight="1">
      <c r="A20" s="124">
        <v>2.2999999999999998</v>
      </c>
      <c r="B20" s="101" t="s">
        <v>39</v>
      </c>
      <c r="C20" s="100" t="s">
        <v>38</v>
      </c>
      <c r="D20" s="101" t="s">
        <v>8</v>
      </c>
      <c r="E20" s="132">
        <f>'Memória de Cálculo'!E14</f>
        <v>774.91</v>
      </c>
      <c r="F20" s="154">
        <v>37.630000000000003</v>
      </c>
      <c r="G20" s="139">
        <f t="shared" si="2"/>
        <v>46.32</v>
      </c>
      <c r="H20" s="139">
        <f>ROUND((E20*G20),2)</f>
        <v>35893.83</v>
      </c>
    </row>
    <row r="21" spans="1:8" s="197" customFormat="1" ht="45" customHeight="1">
      <c r="A21" s="106">
        <v>2.4</v>
      </c>
      <c r="B21" s="99" t="s">
        <v>43</v>
      </c>
      <c r="C21" s="198" t="s">
        <v>42</v>
      </c>
      <c r="D21" s="99" t="s">
        <v>41</v>
      </c>
      <c r="E21" s="155">
        <f>'Memória de Cálculo'!E15</f>
        <v>18254.463254400001</v>
      </c>
      <c r="F21" s="156">
        <v>1.59</v>
      </c>
      <c r="G21" s="199">
        <f t="shared" si="2"/>
        <v>1.96</v>
      </c>
      <c r="H21" s="199">
        <f>ROUND((E21*G21),2)</f>
        <v>35778.75</v>
      </c>
    </row>
    <row r="22" spans="1:8" s="102" customFormat="1" ht="35.1" customHeight="1">
      <c r="A22" s="106"/>
      <c r="B22" s="99"/>
      <c r="C22" s="133"/>
      <c r="D22" s="99"/>
      <c r="E22" s="155"/>
      <c r="F22" s="156"/>
      <c r="G22" s="139"/>
      <c r="H22" s="139"/>
    </row>
    <row r="23" spans="1:8" s="102" customFormat="1" ht="20.100000000000001" customHeight="1">
      <c r="A23" s="150"/>
      <c r="B23" s="149"/>
      <c r="C23" s="149" t="s">
        <v>15</v>
      </c>
      <c r="D23" s="149"/>
      <c r="E23" s="157"/>
      <c r="F23" s="157"/>
      <c r="G23" s="158"/>
      <c r="H23" s="148">
        <f>H14+H16</f>
        <v>451658.91</v>
      </c>
    </row>
    <row r="24" spans="1:8" s="102" customFormat="1" ht="39.950000000000003" customHeight="1">
      <c r="A24" s="3"/>
      <c r="B24" s="4"/>
      <c r="C24" s="4"/>
      <c r="D24" s="4"/>
      <c r="E24" s="4"/>
      <c r="F24" s="5"/>
      <c r="G24" s="4"/>
      <c r="H24" s="6"/>
    </row>
    <row r="25" spans="1:8" s="102" customFormat="1" ht="20.100000000000001" customHeight="1">
      <c r="A25" s="28"/>
      <c r="B25" s="12"/>
      <c r="C25" s="15"/>
      <c r="D25" s="16"/>
      <c r="E25" s="7"/>
      <c r="F25" s="8"/>
      <c r="G25" s="7"/>
      <c r="H25" s="9"/>
    </row>
    <row r="26" spans="1:8" s="102" customFormat="1" ht="12.95" customHeight="1">
      <c r="A26" s="11"/>
      <c r="B26" s="32"/>
      <c r="C26" s="79" t="s">
        <v>48</v>
      </c>
      <c r="D26" s="32"/>
      <c r="E26" s="32"/>
      <c r="F26" s="8"/>
      <c r="G26" s="32"/>
      <c r="H26" s="34"/>
    </row>
    <row r="27" spans="1:8" s="102" customFormat="1" ht="12.95" customHeight="1">
      <c r="A27" s="11"/>
      <c r="B27" s="12"/>
      <c r="C27" s="79" t="s">
        <v>49</v>
      </c>
      <c r="D27" s="12"/>
      <c r="E27" s="12"/>
      <c r="F27" s="8"/>
      <c r="G27" s="12"/>
      <c r="H27" s="14"/>
    </row>
    <row r="28" spans="1:8" s="102" customFormat="1" ht="20.100000000000001" customHeight="1">
      <c r="A28" s="11"/>
      <c r="B28" s="12"/>
      <c r="C28" s="12"/>
      <c r="D28" s="12"/>
      <c r="E28" s="12"/>
      <c r="F28" s="8"/>
      <c r="G28" s="12"/>
      <c r="H28" s="14"/>
    </row>
    <row r="29" spans="1:8" s="102" customFormat="1" ht="45" customHeight="1">
      <c r="A29" s="28"/>
      <c r="B29" s="12"/>
      <c r="C29" s="15"/>
      <c r="D29" s="7"/>
      <c r="E29" s="7"/>
      <c r="F29" s="8"/>
      <c r="G29" s="10"/>
      <c r="H29" s="9"/>
    </row>
    <row r="30" spans="1:8" s="102" customFormat="1" ht="20.100000000000001" customHeight="1">
      <c r="A30" s="31"/>
      <c r="B30" s="32"/>
      <c r="C30" s="78" t="s">
        <v>50</v>
      </c>
      <c r="D30" s="29"/>
      <c r="E30" s="98"/>
      <c r="F30" s="8"/>
      <c r="G30" s="35"/>
      <c r="H30" s="30"/>
    </row>
    <row r="31" spans="1:8" s="76" customFormat="1" ht="12" customHeight="1">
      <c r="A31" s="31"/>
      <c r="B31" s="32"/>
      <c r="C31" s="79" t="s">
        <v>69</v>
      </c>
      <c r="D31" s="32"/>
      <c r="E31" s="32"/>
      <c r="F31" s="33"/>
      <c r="G31" s="32"/>
      <c r="H31" s="34"/>
    </row>
    <row r="32" spans="1:8" s="76" customFormat="1" ht="12" customHeight="1">
      <c r="A32" s="11"/>
      <c r="B32" s="32"/>
      <c r="C32" s="79"/>
      <c r="D32" s="32"/>
      <c r="E32" s="32"/>
      <c r="F32" s="33"/>
      <c r="G32" s="32"/>
      <c r="H32" s="34"/>
    </row>
    <row r="33" spans="1:10" s="76" customFormat="1" ht="12" customHeight="1">
      <c r="A33" s="159"/>
      <c r="B33" s="80"/>
      <c r="C33" s="80"/>
      <c r="D33" s="80"/>
      <c r="E33" s="80"/>
      <c r="F33" s="81"/>
      <c r="G33" s="80"/>
      <c r="H33" s="82"/>
    </row>
    <row r="34" spans="1:10" s="76" customFormat="1">
      <c r="A34" s="12"/>
      <c r="B34" s="12"/>
      <c r="C34" s="12"/>
      <c r="D34" s="12"/>
      <c r="E34" s="12"/>
      <c r="F34" s="13"/>
      <c r="G34" s="12"/>
      <c r="H34" s="12"/>
    </row>
    <row r="35" spans="1:10" s="76" customFormat="1">
      <c r="A35" s="12"/>
      <c r="B35" s="12"/>
      <c r="C35" s="12"/>
      <c r="D35" s="12"/>
      <c r="E35" s="12"/>
      <c r="F35" s="12"/>
      <c r="G35" s="12"/>
      <c r="H35" s="12"/>
    </row>
    <row r="36" spans="1:10" s="76" customFormat="1" ht="20.100000000000001" customHeight="1">
      <c r="A36" s="12"/>
      <c r="B36" s="12"/>
      <c r="C36" s="12"/>
      <c r="D36" s="12"/>
      <c r="E36" s="12"/>
      <c r="F36" s="13"/>
      <c r="G36" s="12"/>
      <c r="H36" s="12"/>
    </row>
    <row r="37" spans="1:10" s="76" customFormat="1">
      <c r="A37" s="12"/>
      <c r="B37" s="12"/>
      <c r="C37" s="12"/>
      <c r="D37" s="12"/>
      <c r="E37" s="12"/>
      <c r="F37" s="13"/>
      <c r="G37" s="12"/>
      <c r="H37" s="12"/>
    </row>
    <row r="38" spans="1:10" s="76" customFormat="1">
      <c r="A38" s="12"/>
      <c r="B38" s="12"/>
      <c r="C38" s="12"/>
      <c r="D38" s="12"/>
      <c r="E38" s="12"/>
      <c r="F38" s="13"/>
      <c r="G38" s="12"/>
      <c r="H38" s="12"/>
    </row>
    <row r="39" spans="1:10" s="76" customFormat="1">
      <c r="A39" s="12"/>
      <c r="B39" s="12"/>
      <c r="C39" s="12"/>
      <c r="D39" s="12"/>
      <c r="E39" s="12"/>
      <c r="F39" s="13"/>
      <c r="G39" s="12"/>
      <c r="H39" s="12"/>
    </row>
    <row r="40" spans="1:10" s="76" customFormat="1">
      <c r="A40" s="12"/>
      <c r="B40" s="12"/>
      <c r="C40" s="12"/>
      <c r="D40" s="12"/>
      <c r="E40" s="12"/>
      <c r="F40" s="13"/>
      <c r="G40" s="12"/>
      <c r="H40" s="12"/>
    </row>
    <row r="41" spans="1:10" s="76" customFormat="1">
      <c r="A41" s="12"/>
      <c r="B41" s="12"/>
      <c r="C41" s="12"/>
      <c r="D41" s="12"/>
      <c r="E41" s="12"/>
      <c r="F41" s="13"/>
      <c r="G41" s="12"/>
      <c r="H41" s="12"/>
    </row>
    <row r="42" spans="1:10" s="76" customFormat="1">
      <c r="A42" s="12"/>
      <c r="B42" s="12"/>
      <c r="C42" s="12"/>
      <c r="D42" s="12"/>
      <c r="E42" s="12"/>
      <c r="F42" s="13"/>
      <c r="G42" s="12"/>
      <c r="H42" s="12"/>
    </row>
    <row r="43" spans="1:10" s="76" customFormat="1">
      <c r="A43" s="12"/>
      <c r="B43" s="12"/>
      <c r="C43" s="12"/>
      <c r="D43" s="12"/>
      <c r="E43" s="12"/>
      <c r="F43" s="13"/>
      <c r="G43" s="12"/>
      <c r="H43" s="12"/>
    </row>
    <row r="44" spans="1:10" s="76" customFormat="1">
      <c r="A44" s="12"/>
      <c r="B44" s="12"/>
      <c r="C44" s="12"/>
      <c r="D44" s="12"/>
      <c r="E44" s="12"/>
      <c r="F44" s="13"/>
      <c r="G44" s="12"/>
      <c r="H44" s="12"/>
    </row>
    <row r="45" spans="1:10" s="32" customFormat="1" ht="20.100000000000001" customHeight="1">
      <c r="A45" s="12"/>
      <c r="B45" s="12"/>
      <c r="C45" s="12"/>
      <c r="D45" s="12"/>
      <c r="E45" s="12"/>
      <c r="F45" s="13"/>
      <c r="G45" s="12"/>
      <c r="H45" s="12"/>
      <c r="J45" s="33"/>
    </row>
    <row r="46" spans="1:10" ht="14.25" customHeight="1">
      <c r="J46" s="77"/>
    </row>
    <row r="47" spans="1:10" ht="11.25" customHeight="1"/>
    <row r="48" spans="1:10" ht="11.25" customHeight="1"/>
    <row r="49" spans="1:8" s="32" customFormat="1" ht="12" customHeight="1">
      <c r="A49" s="12"/>
      <c r="B49" s="12"/>
      <c r="C49" s="12"/>
      <c r="D49" s="12"/>
      <c r="E49" s="12"/>
      <c r="F49" s="13"/>
      <c r="G49" s="12"/>
      <c r="H49" s="12"/>
    </row>
    <row r="50" spans="1:8" s="32" customFormat="1">
      <c r="A50" s="12"/>
      <c r="B50" s="12"/>
      <c r="C50" s="12"/>
      <c r="D50" s="12"/>
      <c r="E50" s="12"/>
      <c r="F50" s="13"/>
      <c r="G50" s="12"/>
      <c r="H50" s="12"/>
    </row>
    <row r="54" spans="1:8" ht="11.25" customHeight="1"/>
    <row r="55" spans="1:8" s="32" customFormat="1" ht="12" customHeight="1">
      <c r="A55" s="12"/>
      <c r="B55" s="12"/>
      <c r="C55" s="12"/>
      <c r="D55" s="12"/>
      <c r="E55" s="12"/>
      <c r="F55" s="13"/>
      <c r="G55" s="12"/>
      <c r="H55" s="12"/>
    </row>
    <row r="56" spans="1:8" s="32" customFormat="1" ht="12" customHeight="1">
      <c r="A56" s="12"/>
      <c r="B56" s="12"/>
      <c r="C56" s="12"/>
      <c r="D56" s="12"/>
      <c r="E56" s="12"/>
      <c r="F56" s="13"/>
      <c r="G56" s="12"/>
      <c r="H56" s="12"/>
    </row>
    <row r="57" spans="1:8" s="32" customFormat="1" ht="12" customHeight="1">
      <c r="A57" s="12"/>
      <c r="B57" s="12"/>
      <c r="C57" s="12"/>
      <c r="D57" s="12"/>
      <c r="E57" s="12"/>
      <c r="F57" s="13"/>
      <c r="G57" s="12"/>
      <c r="H57" s="12"/>
    </row>
    <row r="60" spans="1:8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8">
    <mergeCell ref="A4:D4"/>
    <mergeCell ref="E4:H4"/>
    <mergeCell ref="F16:G16"/>
    <mergeCell ref="F14:G14"/>
    <mergeCell ref="C1:H1"/>
    <mergeCell ref="A1:B1"/>
    <mergeCell ref="A6:D6"/>
    <mergeCell ref="A7:D7"/>
    <mergeCell ref="A9:H9"/>
    <mergeCell ref="E6:H6"/>
    <mergeCell ref="A8:D8"/>
    <mergeCell ref="A2:H2"/>
    <mergeCell ref="G5:H5"/>
    <mergeCell ref="A5:D5"/>
    <mergeCell ref="A3:D3"/>
    <mergeCell ref="E3:F3"/>
    <mergeCell ref="G3:H3"/>
    <mergeCell ref="E5:F5"/>
  </mergeCells>
  <phoneticPr fontId="14" type="noConversion"/>
  <printOptions horizontalCentered="1"/>
  <pageMargins left="0.25" right="0.25" top="0.75" bottom="0.75" header="0.3" footer="0.3"/>
  <pageSetup paperSize="9" scale="70" fitToHeight="0" orientation="portrait" blackAndWhite="1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Document.12" shapeId="13313" r:id="rId5">
          <objectPr defaultSize="0" autoPict="0" r:id="rId6">
            <anchor moveWithCells="1">
              <from>
                <xdr:col>0</xdr:col>
                <xdr:colOff>171450</xdr:colOff>
                <xdr:row>0</xdr:row>
                <xdr:rowOff>85725</xdr:rowOff>
              </from>
              <to>
                <xdr:col>2</xdr:col>
                <xdr:colOff>123825</xdr:colOff>
                <xdr:row>0</xdr:row>
                <xdr:rowOff>1181100</xdr:rowOff>
              </to>
            </anchor>
          </objectPr>
        </oleObject>
      </mc:Choice>
      <mc:Fallback>
        <oleObject progId="Word.Document.12" shapeId="13313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showGridLines="0" showZeros="0" view="pageBreakPreview" zoomScale="140" zoomScaleSheetLayoutView="140" workbookViewId="0">
      <selection activeCell="F7" sqref="F7"/>
    </sheetView>
  </sheetViews>
  <sheetFormatPr defaultColWidth="9.140625" defaultRowHeight="12.75"/>
  <cols>
    <col min="1" max="1" width="5.7109375" style="1" customWidth="1"/>
    <col min="2" max="2" width="14.140625" style="104" customWidth="1"/>
    <col min="3" max="3" width="60.7109375" style="1" customWidth="1"/>
    <col min="4" max="4" width="9.42578125" style="1" customWidth="1"/>
    <col min="5" max="5" width="19.42578125" style="1" customWidth="1"/>
    <col min="6" max="6" width="53.7109375" style="2" customWidth="1"/>
    <col min="7" max="16384" width="9.140625" style="1"/>
  </cols>
  <sheetData>
    <row r="1" spans="1:12" s="12" customFormat="1" ht="94.5" customHeight="1">
      <c r="A1" s="96"/>
      <c r="B1" s="103"/>
      <c r="C1" s="94"/>
      <c r="D1" s="94"/>
      <c r="E1" s="94"/>
      <c r="F1" s="120"/>
      <c r="G1" s="95"/>
      <c r="H1" s="95"/>
    </row>
    <row r="2" spans="1:12" s="27" customFormat="1" ht="20.100000000000001" customHeight="1">
      <c r="A2" s="218" t="s">
        <v>19</v>
      </c>
      <c r="B2" s="219"/>
      <c r="C2" s="219"/>
      <c r="D2" s="219"/>
      <c r="E2" s="219"/>
      <c r="F2" s="220"/>
    </row>
    <row r="3" spans="1:12" s="36" customFormat="1" ht="20.100000000000001" customHeight="1">
      <c r="A3" s="226" t="s">
        <v>68</v>
      </c>
      <c r="B3" s="227"/>
      <c r="C3" s="227"/>
      <c r="D3" s="227"/>
      <c r="E3" s="39"/>
      <c r="F3" s="41"/>
    </row>
    <row r="4" spans="1:12" s="36" customFormat="1" ht="20.100000000000001" customHeight="1">
      <c r="A4" s="223" t="str">
        <f>'Planilha Orcamentária'!A5</f>
        <v>OBRA: PAVIMENTAÇÃO EM BLOQUETE SEXTAVADO NA VIA URBANA RUA EDMAR CUPERTINO</v>
      </c>
      <c r="B4" s="224"/>
      <c r="C4" s="224"/>
      <c r="D4" s="225"/>
      <c r="E4" s="40" t="s">
        <v>31</v>
      </c>
      <c r="F4" s="84" t="s">
        <v>62</v>
      </c>
    </row>
    <row r="5" spans="1:12" s="36" customFormat="1" ht="20.100000000000001" customHeight="1">
      <c r="A5" s="209" t="str">
        <f>'Planilha Orcamentária'!A6</f>
        <v>LOCAL: RUA EDMAR CUPERTINO</v>
      </c>
      <c r="B5" s="209"/>
      <c r="C5" s="209"/>
      <c r="D5" s="209"/>
      <c r="E5" s="136" t="s">
        <v>17</v>
      </c>
      <c r="F5" s="42">
        <v>46167</v>
      </c>
    </row>
    <row r="6" spans="1:12" ht="3.75" customHeight="1">
      <c r="A6" s="213"/>
      <c r="B6" s="213"/>
      <c r="C6" s="213"/>
      <c r="D6" s="213"/>
      <c r="E6" s="213"/>
      <c r="F6" s="213"/>
    </row>
    <row r="7" spans="1:12" s="21" customFormat="1" ht="35.1" customHeight="1">
      <c r="A7" s="37" t="s">
        <v>0</v>
      </c>
      <c r="B7" s="37" t="s">
        <v>21</v>
      </c>
      <c r="C7" s="37" t="s">
        <v>22</v>
      </c>
      <c r="D7" s="37" t="s">
        <v>2</v>
      </c>
      <c r="E7" s="37" t="s">
        <v>1</v>
      </c>
      <c r="F7" s="25" t="s">
        <v>28</v>
      </c>
    </row>
    <row r="8" spans="1:12" s="76" customFormat="1" ht="20.100000000000001" customHeight="1">
      <c r="A8" s="18">
        <f>'[2]Planilha Orçamentária'!A14</f>
        <v>1</v>
      </c>
      <c r="B8" s="22"/>
      <c r="C8" s="187" t="str">
        <f>'[2]Planilha Orçamentária'!C14</f>
        <v>INSTALAÇÕES INICIAIS DA OBRA</v>
      </c>
      <c r="D8" s="23"/>
      <c r="E8" s="24"/>
      <c r="F8" s="43"/>
    </row>
    <row r="9" spans="1:12" s="21" customFormat="1" ht="69.75" customHeight="1">
      <c r="A9" s="87">
        <v>1.1000000000000001</v>
      </c>
      <c r="B9" s="185" t="str">
        <f>'Planilha Orcamentária'!B15</f>
        <v>ED-28427</v>
      </c>
      <c r="C9" s="87" t="s">
        <v>55</v>
      </c>
      <c r="D9" s="186" t="str">
        <f>'Planilha Orcamentária'!D15</f>
        <v>UN</v>
      </c>
      <c r="E9" s="105">
        <f>'Planilha Orcamentária'!E15</f>
        <v>1</v>
      </c>
      <c r="F9" s="144" t="s">
        <v>47</v>
      </c>
    </row>
    <row r="10" spans="1:12" s="76" customFormat="1" ht="20.100000000000001" customHeight="1">
      <c r="A10" s="153">
        <v>2</v>
      </c>
      <c r="B10" s="22"/>
      <c r="C10" s="90" t="str">
        <f>'Planilha Orcamentária'!C16</f>
        <v>CALÇAMENTO DE VIA</v>
      </c>
      <c r="D10" s="23"/>
      <c r="E10" s="20"/>
      <c r="F10" s="43"/>
    </row>
    <row r="11" spans="1:12" s="21" customFormat="1" ht="120.75" customHeight="1">
      <c r="A11" s="87">
        <f>'Planilha Orcamentária'!A16</f>
        <v>2</v>
      </c>
      <c r="B11" s="87" t="str">
        <f>'Planilha Orcamentária'!B17</f>
        <v xml:space="preserve">4011209	</v>
      </c>
      <c r="C11" s="87" t="str">
        <f>'Planilha Orcamentária'!C17</f>
        <v>Regularização do subleito - 100% Proctor intermediário</v>
      </c>
      <c r="D11" s="87" t="s">
        <v>51</v>
      </c>
      <c r="E11" s="105">
        <v>2762.07</v>
      </c>
      <c r="F11" s="145" t="s">
        <v>66</v>
      </c>
      <c r="I11" s="21">
        <f>417.53+493.83+335.46+112.14+12.8+6.73+9.97+5.88+5.45+5.71+4.65+5.74+5.38+5.24+5.2+5.19+5.43+4.84+4.84+7+6.45+6.54+5.94+6.91+13.85+9.09+9.89+10.44+8.35+7.68+6.13+6.68+6.29+5.26+4.57+4.61+5.19+5.52+5.72+5.34
+5.08+4.63+4.54+4.82+5.19+5.35+5.25+4.88</f>
        <v>1639.2000000000005</v>
      </c>
    </row>
    <row r="12" spans="1:12" s="21" customFormat="1" ht="114.75" customHeight="1">
      <c r="A12" s="87">
        <f>'Planilha Orcamentária'!A18</f>
        <v>2.1</v>
      </c>
      <c r="B12" s="87" t="str">
        <f>'Planilha Orcamentária'!B18</f>
        <v>SINAPI-94273</v>
      </c>
      <c r="C12" s="87" t="str">
        <f>'Planilha Orcamentária'!C18</f>
        <v>ASSENTAMENTO DE GUIA (MEIO-FIO) EM TRECHO RETO, CONFECCIONADA EM CONCRETO PRÉ-FABRICADO, DIMENSÕES 100X15X13X30 CM (COMPRIMENTO X BASE INFERIOR X BASE SUPERIOR X ALTURA), PARA VIAS URBANAS (USO VIÁRIO). AF_06/2016</v>
      </c>
      <c r="D12" s="87" t="str">
        <f>'Planilha Orcamentária'!D18</f>
        <v>M</v>
      </c>
      <c r="E12" s="105">
        <v>792.87</v>
      </c>
      <c r="F12" s="200" t="s">
        <v>66</v>
      </c>
      <c r="L12" s="21">
        <f>4.13+4.34+0.3+4.25+4.26+4.48+4.73+7.86+4.94+4.12+5.25+5.52+5.34+4.9+4.8+5.03+4.53+4.6+5.61+6.25+5.75+4.72+4.8+4.58+4.81+4.65+4.34+4.85+5.61+6.82+5.01+5.29+5.67+5.52+6.53+5.34+4.86+6.16+8.85+7+6.25+6.21+5.28+4.7+4.92+4.98+5.08+5.31+5.24+5.36</f>
        <v>259.72999999999996</v>
      </c>
    </row>
    <row r="13" spans="1:12" s="21" customFormat="1" ht="146.25" customHeight="1">
      <c r="A13" s="87">
        <f>'Planilha Orcamentária'!A19</f>
        <v>2.2000000000000002</v>
      </c>
      <c r="B13" s="87" t="str">
        <f>'Planilha Orcamentária'!B19</f>
        <v>ED-8914</v>
      </c>
      <c r="C13" s="87" t="str">
        <f>'Planilha Orcamentária'!C19</f>
        <v>EXECUÇÃO DE PAVIMENTO COM PISO INTERTRAVADO, TIPO
SEXTAVADO, ESP. 8CM, COM FCK DE 35MPA, INCLUSIVE
COLCHÃO DE AREIA, ESP. 6CM, PARA ASSENTAMENTO,
COMPACTAÇÃO MECANIZADA, CARGA E DESCARGA MECÂNICA
EM CAMINHÃO, EXCLUSIVE TRANSPORTE DE PISO
INTERTRAVADO</v>
      </c>
      <c r="D13" s="87" t="str">
        <f>'Planilha Orcamentária'!D19</f>
        <v>M2</v>
      </c>
      <c r="E13" s="105">
        <v>2430.31</v>
      </c>
      <c r="F13" s="145" t="s">
        <v>66</v>
      </c>
    </row>
    <row r="14" spans="1:12" s="21" customFormat="1" ht="112.5" customHeight="1">
      <c r="A14" s="87">
        <f>'Planilha Orcamentária'!A20</f>
        <v>2.2999999999999998</v>
      </c>
      <c r="B14" s="87" t="str">
        <f>'Planilha Orcamentária'!B20</f>
        <v>SINAPI-94287</v>
      </c>
      <c r="C14" s="87" t="str">
        <f>'Planilha Orcamentária'!C20</f>
        <v>EXECUÇÃO DE SARJETA DE CONCRETO USINADO, MOLDADA  IN LOCO  EM TRECHO RETO, 30 CM BASE X 10 CM ALTURA. AF_06/2016</v>
      </c>
      <c r="D14" s="87" t="str">
        <f>'Planilha Orcamentária'!D20</f>
        <v>M</v>
      </c>
      <c r="E14" s="105">
        <v>774.91</v>
      </c>
      <c r="F14" s="145" t="s">
        <v>66</v>
      </c>
      <c r="K14" s="21">
        <f>(((4379.66*0.08*2400)/1000)*40)+(((0.15+0.13)/2*0.3*1596.91)*2400)/1000*40</f>
        <v>40074.529920000001</v>
      </c>
    </row>
    <row r="15" spans="1:12" s="21" customFormat="1" ht="90" customHeight="1">
      <c r="A15" s="87">
        <f>'Planilha Orcamentária'!A21</f>
        <v>2.4</v>
      </c>
      <c r="B15" s="87" t="str">
        <f>'Planilha Orcamentária'!B21</f>
        <v>SINAPI-95429</v>
      </c>
      <c r="C15" s="87" t="str">
        <f>'Planilha Orcamentária'!C21</f>
        <v>TRANSPORTE COM CAMINHÃO BASCULANTE DE 18 M³, EM VIA URBANA EM REVESTIMENTO PRIMÁRIO. AF_07/2020</v>
      </c>
      <c r="D15" s="87" t="str">
        <f>'Planilha Orcamentária'!D21</f>
        <v>TXKM</v>
      </c>
      <c r="E15" s="105">
        <f>(((2430.31*0.08*2400)/1000)*33.4)+(((0.15+0.13)/2*0.3*792.87)*2400)/1000*33.4</f>
        <v>18254.463254400001</v>
      </c>
      <c r="F15" s="145" t="s">
        <v>72</v>
      </c>
    </row>
    <row r="16" spans="1:12" s="17" customFormat="1" ht="30" customHeight="1">
      <c r="A16" s="137"/>
      <c r="B16" s="104"/>
      <c r="C16" s="151"/>
      <c r="D16" s="1"/>
      <c r="E16" s="1"/>
      <c r="F16" s="138"/>
    </row>
    <row r="17" spans="1:6" s="17" customFormat="1" ht="12.95" customHeight="1">
      <c r="A17" s="137"/>
      <c r="B17" s="104"/>
      <c r="C17" s="79" t="s">
        <v>48</v>
      </c>
      <c r="D17" s="1"/>
      <c r="E17" s="1"/>
      <c r="F17" s="138"/>
    </row>
    <row r="18" spans="1:6" s="17" customFormat="1" ht="12.95" customHeight="1">
      <c r="A18" s="137"/>
      <c r="B18" s="104"/>
      <c r="C18" s="79" t="s">
        <v>49</v>
      </c>
      <c r="D18" s="1"/>
      <c r="E18" s="1"/>
      <c r="F18" s="138"/>
    </row>
    <row r="19" spans="1:6" s="17" customFormat="1" ht="12.75" customHeight="1">
      <c r="A19" s="137"/>
      <c r="B19" s="104"/>
      <c r="C19" s="12"/>
      <c r="D19" s="1"/>
      <c r="E19" s="1"/>
      <c r="F19" s="138"/>
    </row>
    <row r="20" spans="1:6" s="17" customFormat="1" ht="12.95" customHeight="1">
      <c r="A20" s="137"/>
      <c r="B20" s="104"/>
      <c r="C20" s="12"/>
      <c r="D20" s="1"/>
      <c r="E20" s="1"/>
      <c r="F20" s="138"/>
    </row>
    <row r="21" spans="1:6" s="17" customFormat="1" ht="12.95" customHeight="1">
      <c r="A21" s="137"/>
      <c r="B21" s="104"/>
      <c r="C21" s="15"/>
      <c r="D21" s="1"/>
      <c r="E21" s="1"/>
      <c r="F21" s="138"/>
    </row>
    <row r="22" spans="1:6" s="17" customFormat="1" ht="12.95" customHeight="1">
      <c r="A22" s="137"/>
      <c r="B22" s="104"/>
      <c r="C22" s="78" t="s">
        <v>50</v>
      </c>
      <c r="D22" s="1"/>
      <c r="E22" s="1"/>
      <c r="F22" s="138"/>
    </row>
    <row r="23" spans="1:6" s="17" customFormat="1" ht="12" customHeight="1">
      <c r="A23" s="164"/>
      <c r="B23" s="161"/>
      <c r="C23" s="162" t="s">
        <v>69</v>
      </c>
      <c r="D23" s="160"/>
      <c r="E23" s="163"/>
      <c r="F23" s="165"/>
    </row>
    <row r="24" spans="1:6">
      <c r="C24" s="79"/>
    </row>
    <row r="31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conditionalFormatting sqref="F9 F11:F14">
    <cfRule type="expression" dxfId="1" priority="7" stopIfTrue="1">
      <formula>$B9=1</formula>
    </cfRule>
    <cfRule type="expression" dxfId="0" priority="8" stopIfTrue="1">
      <formula>OR($B9=0,$B9=2,$B9=3,$B9=4)</formula>
    </cfRule>
  </conditionalFormatting>
  <printOptions horizontalCentered="1"/>
  <pageMargins left="0.25" right="0.25" top="0.75" bottom="0.75" header="0.3" footer="0.3"/>
  <pageSetup paperSize="9" scale="61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Document.12" shapeId="12291" r:id="rId5">
          <objectPr defaultSize="0" autoPict="0" r:id="rId6">
            <anchor moveWithCells="1">
              <from>
                <xdr:col>8</xdr:col>
                <xdr:colOff>295275</xdr:colOff>
                <xdr:row>14</xdr:row>
                <xdr:rowOff>85725</xdr:rowOff>
              </from>
              <to>
                <xdr:col>9</xdr:col>
                <xdr:colOff>476250</xdr:colOff>
                <xdr:row>14</xdr:row>
                <xdr:rowOff>885825</xdr:rowOff>
              </to>
            </anchor>
          </objectPr>
        </oleObject>
      </mc:Choice>
      <mc:Fallback>
        <oleObject progId="Word.Document.12" shapeId="12291" r:id="rId5"/>
      </mc:Fallback>
    </mc:AlternateContent>
    <mc:AlternateContent xmlns:mc="http://schemas.openxmlformats.org/markup-compatibility/2006">
      <mc:Choice Requires="x14">
        <oleObject progId="Word.Document.12" shapeId="12292" r:id="rId7">
          <objectPr defaultSize="0" autoPict="0" r:id="rId6">
            <anchor moveWithCells="1">
              <from>
                <xdr:col>0</xdr:col>
                <xdr:colOff>228600</xdr:colOff>
                <xdr:row>0</xdr:row>
                <xdr:rowOff>85725</xdr:rowOff>
              </from>
              <to>
                <xdr:col>2</xdr:col>
                <xdr:colOff>142875</xdr:colOff>
                <xdr:row>0</xdr:row>
                <xdr:rowOff>885825</xdr:rowOff>
              </to>
            </anchor>
          </objectPr>
        </oleObject>
      </mc:Choice>
      <mc:Fallback>
        <oleObject progId="Word.Document.12" shapeId="12292" r:id="rId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4"/>
  <sheetViews>
    <sheetView showGridLines="0" showZeros="0" view="pageBreakPreview" zoomScale="90" zoomScaleNormal="75" zoomScaleSheetLayoutView="90" workbookViewId="0">
      <selection activeCell="Q3" sqref="Q3"/>
    </sheetView>
  </sheetViews>
  <sheetFormatPr defaultColWidth="9.140625" defaultRowHeight="12.75"/>
  <cols>
    <col min="1" max="1" width="10.7109375" style="46" customWidth="1"/>
    <col min="2" max="2" width="46.7109375" style="46" customWidth="1"/>
    <col min="3" max="3" width="16.7109375" style="51" customWidth="1"/>
    <col min="4" max="4" width="14.140625" style="51" customWidth="1"/>
    <col min="5" max="5" width="11.85546875" style="46" customWidth="1"/>
    <col min="6" max="6" width="1.5703125" style="46" customWidth="1"/>
    <col min="7" max="7" width="10.7109375" style="46" customWidth="1"/>
    <col min="8" max="8" width="3.7109375" style="46" customWidth="1"/>
    <col min="9" max="9" width="8.85546875" style="46" customWidth="1"/>
    <col min="10" max="10" width="5.42578125" style="46" customWidth="1"/>
    <col min="11" max="11" width="12.5703125" style="46" customWidth="1"/>
    <col min="12" max="12" width="11.7109375" style="46" customWidth="1"/>
    <col min="13" max="16384" width="9.140625" style="46"/>
  </cols>
  <sheetData>
    <row r="1" spans="1:12" s="12" customFormat="1" ht="87" customHeight="1">
      <c r="A1" s="96"/>
      <c r="B1" s="97"/>
      <c r="C1" s="94"/>
      <c r="D1" s="94"/>
      <c r="E1" s="94"/>
      <c r="F1" s="94"/>
      <c r="G1" s="44"/>
      <c r="H1" s="44"/>
      <c r="I1" s="44"/>
      <c r="J1" s="45"/>
      <c r="K1" s="117"/>
      <c r="L1" s="107"/>
    </row>
    <row r="2" spans="1:12" ht="30" customHeight="1">
      <c r="A2" s="246" t="s">
        <v>9</v>
      </c>
      <c r="B2" s="247"/>
      <c r="C2" s="247"/>
      <c r="D2" s="247"/>
      <c r="E2" s="247"/>
      <c r="F2" s="247"/>
      <c r="G2" s="247"/>
      <c r="H2" s="247"/>
      <c r="I2" s="247"/>
      <c r="J2" s="248"/>
      <c r="K2" s="121"/>
      <c r="L2" s="108"/>
    </row>
    <row r="3" spans="1:12" ht="30" customHeight="1">
      <c r="A3" s="251" t="str">
        <f>'Planilha Orcamentária'!A3</f>
        <v>PREFEITURA MUNICIPAL DE VERMELHO NOVO</v>
      </c>
      <c r="B3" s="251"/>
      <c r="C3" s="234" t="s">
        <v>18</v>
      </c>
      <c r="D3" s="268">
        <f>D14</f>
        <v>451658.91</v>
      </c>
      <c r="E3" s="128" t="s">
        <v>17</v>
      </c>
      <c r="F3" s="134"/>
      <c r="G3" s="152">
        <v>46167</v>
      </c>
      <c r="H3" s="135"/>
      <c r="I3" s="271" t="s">
        <v>63</v>
      </c>
      <c r="J3" s="261"/>
      <c r="K3" s="125"/>
      <c r="L3" s="108"/>
    </row>
    <row r="4" spans="1:12" ht="20.100000000000001" customHeight="1">
      <c r="A4" s="69" t="str">
        <f>'Planilha Orcamentária'!A5</f>
        <v>OBRA: PAVIMENTAÇÃO EM BLOQUETE SEXTAVADO NA VIA URBANA RUA EDMAR CUPERTINO</v>
      </c>
      <c r="B4" s="70"/>
      <c r="C4" s="235"/>
      <c r="D4" s="235"/>
      <c r="E4" s="262" t="s">
        <v>44</v>
      </c>
      <c r="F4" s="263"/>
      <c r="G4" s="263"/>
      <c r="H4" s="263"/>
      <c r="I4" s="263"/>
      <c r="J4" s="264"/>
      <c r="K4" s="121"/>
      <c r="L4" s="108"/>
    </row>
    <row r="5" spans="1:12" ht="24" customHeight="1">
      <c r="A5" s="252" t="str">
        <f>'Planilha Orcamentária'!A6</f>
        <v>LOCAL: RUA EDMAR CUPERTINO</v>
      </c>
      <c r="B5" s="253"/>
      <c r="C5" s="236"/>
      <c r="D5" s="236"/>
      <c r="E5" s="265"/>
      <c r="F5" s="266"/>
      <c r="G5" s="266"/>
      <c r="H5" s="266"/>
      <c r="I5" s="266"/>
      <c r="J5" s="267"/>
      <c r="K5" s="121"/>
      <c r="L5" s="108"/>
    </row>
    <row r="6" spans="1:12" ht="24">
      <c r="A6" s="62" t="s">
        <v>30</v>
      </c>
      <c r="B6" s="62" t="s">
        <v>10</v>
      </c>
      <c r="C6" s="125" t="s">
        <v>11</v>
      </c>
      <c r="D6" s="125" t="s">
        <v>12</v>
      </c>
      <c r="E6" s="254" t="s">
        <v>32</v>
      </c>
      <c r="F6" s="255"/>
      <c r="G6" s="254" t="s">
        <v>33</v>
      </c>
      <c r="H6" s="255"/>
      <c r="I6" s="260" t="s">
        <v>36</v>
      </c>
      <c r="J6" s="261"/>
      <c r="K6" s="62" t="s">
        <v>40</v>
      </c>
      <c r="L6" s="108"/>
    </row>
    <row r="7" spans="1:12">
      <c r="A7" s="232">
        <f>'Planilha Orcamentária'!A11</f>
        <v>0</v>
      </c>
      <c r="B7" s="232" t="str">
        <f>'Planilha Orcamentária'!C14</f>
        <v>INSTALAÇÕES INICIAIS DA OBRA</v>
      </c>
      <c r="C7" s="71" t="s">
        <v>13</v>
      </c>
      <c r="D7" s="92"/>
      <c r="E7" s="256">
        <v>1</v>
      </c>
      <c r="F7" s="257"/>
      <c r="G7" s="126"/>
      <c r="H7" s="127"/>
      <c r="I7" s="128"/>
      <c r="J7" s="129"/>
      <c r="K7" s="112"/>
      <c r="L7" s="108"/>
    </row>
    <row r="8" spans="1:12">
      <c r="A8" s="233"/>
      <c r="B8" s="233"/>
      <c r="C8" s="72" t="s">
        <v>14</v>
      </c>
      <c r="D8" s="188">
        <f>'Planilha Orcamentária'!H14</f>
        <v>1485.47</v>
      </c>
      <c r="E8" s="258">
        <f>E7*$D$8</f>
        <v>1485.47</v>
      </c>
      <c r="F8" s="259"/>
      <c r="G8" s="126"/>
      <c r="H8" s="127"/>
      <c r="I8" s="128"/>
      <c r="J8" s="129"/>
      <c r="K8" s="112"/>
      <c r="L8" s="108"/>
    </row>
    <row r="9" spans="1:12" s="47" customFormat="1" ht="15" customHeight="1">
      <c r="A9" s="249">
        <f>'Planilha Orcamentária'!A16</f>
        <v>2</v>
      </c>
      <c r="B9" s="250" t="str">
        <f>'Planilha Orcamentária'!C16</f>
        <v>CALÇAMENTO DE VIA</v>
      </c>
      <c r="C9" s="71" t="s">
        <v>13</v>
      </c>
      <c r="D9" s="92"/>
      <c r="E9" s="256">
        <v>0.6</v>
      </c>
      <c r="F9" s="257"/>
      <c r="G9" s="238">
        <v>0.2</v>
      </c>
      <c r="H9" s="239"/>
      <c r="I9" s="256">
        <v>0.2</v>
      </c>
      <c r="J9" s="257"/>
      <c r="K9" s="130">
        <v>0</v>
      </c>
      <c r="L9" s="109"/>
    </row>
    <row r="10" spans="1:12" s="47" customFormat="1" ht="15" customHeight="1">
      <c r="A10" s="249"/>
      <c r="B10" s="250"/>
      <c r="C10" s="72" t="s">
        <v>14</v>
      </c>
      <c r="D10" s="93">
        <f>'Planilha Orcamentária'!H16</f>
        <v>450173.44</v>
      </c>
      <c r="E10" s="258">
        <f>E9*$D$10</f>
        <v>270104.06400000001</v>
      </c>
      <c r="F10" s="259"/>
      <c r="G10" s="272">
        <f>G9*$D10</f>
        <v>90034.688000000009</v>
      </c>
      <c r="H10" s="273"/>
      <c r="I10" s="258">
        <f>I9*$D$10</f>
        <v>90034.688000000009</v>
      </c>
      <c r="J10" s="259"/>
      <c r="K10" s="114">
        <f>K9*$D$10</f>
        <v>0</v>
      </c>
      <c r="L10" s="109"/>
    </row>
    <row r="11" spans="1:12" s="47" customFormat="1" ht="15" customHeight="1">
      <c r="A11" s="234">
        <v>3</v>
      </c>
      <c r="B11" s="242"/>
      <c r="C11" s="71" t="s">
        <v>13</v>
      </c>
      <c r="D11" s="146"/>
      <c r="E11" s="244">
        <v>0.93200000000000005</v>
      </c>
      <c r="F11" s="245"/>
      <c r="G11" s="238">
        <v>6.8000000000000005E-2</v>
      </c>
      <c r="H11" s="239"/>
      <c r="I11" s="140"/>
      <c r="J11" s="141"/>
      <c r="K11" s="114"/>
      <c r="L11" s="109"/>
    </row>
    <row r="12" spans="1:12" s="47" customFormat="1" ht="15" customHeight="1">
      <c r="A12" s="236"/>
      <c r="B12" s="243"/>
      <c r="C12" s="72" t="s">
        <v>14</v>
      </c>
      <c r="D12" s="93"/>
      <c r="E12" s="140">
        <f>E11*$D$12</f>
        <v>0</v>
      </c>
      <c r="F12" s="141"/>
      <c r="G12" s="142">
        <f>G11*$D$12</f>
        <v>0</v>
      </c>
      <c r="H12" s="143"/>
      <c r="I12" s="140"/>
      <c r="J12" s="141"/>
      <c r="K12" s="114"/>
      <c r="L12" s="109"/>
    </row>
    <row r="13" spans="1:12" s="47" customFormat="1" ht="15" customHeight="1">
      <c r="A13" s="237" t="s">
        <v>15</v>
      </c>
      <c r="B13" s="237"/>
      <c r="C13" s="71" t="s">
        <v>13</v>
      </c>
      <c r="D13" s="92">
        <f>D9+D7+D11</f>
        <v>0</v>
      </c>
      <c r="E13" s="238">
        <f>E14/$D$14</f>
        <v>0.60131556798027075</v>
      </c>
      <c r="F13" s="239"/>
      <c r="G13" s="238">
        <f>G14/$D$14</f>
        <v>0.19934221600986465</v>
      </c>
      <c r="H13" s="239"/>
      <c r="I13" s="238">
        <f>I14/$D$14</f>
        <v>0.19934221600986465</v>
      </c>
      <c r="J13" s="239"/>
      <c r="K13" s="113">
        <f>K14/$D$14</f>
        <v>0</v>
      </c>
      <c r="L13" s="109"/>
    </row>
    <row r="14" spans="1:12" s="47" customFormat="1" ht="15" customHeight="1">
      <c r="A14" s="237"/>
      <c r="B14" s="237"/>
      <c r="C14" s="71" t="s">
        <v>14</v>
      </c>
      <c r="D14" s="119">
        <f>D10+D8+D12</f>
        <v>451658.91</v>
      </c>
      <c r="E14" s="240">
        <f>E8+E10+E12</f>
        <v>271589.53399999999</v>
      </c>
      <c r="F14" s="241"/>
      <c r="G14" s="274">
        <f>G12+G10</f>
        <v>90034.688000000009</v>
      </c>
      <c r="H14" s="275"/>
      <c r="I14" s="269">
        <f>I10</f>
        <v>90034.688000000009</v>
      </c>
      <c r="J14" s="270"/>
      <c r="K14" s="115">
        <f>K10</f>
        <v>0</v>
      </c>
      <c r="L14" s="109"/>
    </row>
    <row r="15" spans="1:12" s="47" customFormat="1" ht="15" customHeight="1">
      <c r="A15" s="147"/>
      <c r="B15" s="49"/>
      <c r="C15" s="49"/>
      <c r="D15" s="49"/>
      <c r="E15" s="49"/>
      <c r="F15" s="49"/>
      <c r="G15" s="49"/>
      <c r="H15" s="49"/>
      <c r="I15" s="64"/>
      <c r="J15" s="46"/>
      <c r="K15" s="196"/>
      <c r="L15" s="109"/>
    </row>
    <row r="16" spans="1:12" s="47" customFormat="1" ht="15" customHeight="1">
      <c r="A16" s="48"/>
      <c r="B16" s="49"/>
      <c r="C16" s="49"/>
      <c r="D16" s="49"/>
      <c r="E16" s="49"/>
      <c r="F16" s="49"/>
      <c r="G16" s="49"/>
      <c r="H16" s="49"/>
      <c r="I16" s="64"/>
      <c r="J16" s="46"/>
      <c r="K16" s="194"/>
      <c r="L16" s="189"/>
    </row>
    <row r="17" spans="1:12" s="47" customFormat="1" ht="19.5" customHeight="1">
      <c r="A17" s="48"/>
      <c r="B17" s="49"/>
      <c r="C17" s="49"/>
      <c r="D17" s="49"/>
      <c r="E17" s="49"/>
      <c r="F17" s="49"/>
      <c r="G17" s="49"/>
      <c r="H17" s="49"/>
      <c r="I17" s="64"/>
      <c r="J17" s="46"/>
      <c r="K17" s="194"/>
      <c r="L17" s="189"/>
    </row>
    <row r="18" spans="1:12" s="47" customFormat="1" ht="19.5" customHeight="1">
      <c r="A18" s="48"/>
      <c r="B18" s="50"/>
      <c r="C18" s="49"/>
      <c r="D18" s="51"/>
      <c r="E18" s="46"/>
      <c r="F18" s="46"/>
      <c r="G18" s="46"/>
      <c r="H18" s="46"/>
      <c r="I18" s="46"/>
      <c r="J18" s="46"/>
      <c r="K18" s="46"/>
      <c r="L18" s="189"/>
    </row>
    <row r="19" spans="1:12" s="47" customFormat="1" ht="19.5" customHeight="1">
      <c r="A19" s="54"/>
      <c r="B19" s="73"/>
      <c r="C19" s="63"/>
      <c r="D19" s="64"/>
      <c r="E19" s="64"/>
      <c r="F19" s="64"/>
      <c r="G19" s="64"/>
      <c r="H19" s="64"/>
      <c r="I19" s="64"/>
      <c r="J19" s="195"/>
      <c r="K19" s="65"/>
      <c r="L19" s="189"/>
    </row>
    <row r="20" spans="1:12" s="47" customFormat="1" ht="19.5" customHeight="1">
      <c r="A20" s="66"/>
      <c r="B20" s="74" t="str">
        <f>'Memória de Cálculo'!C17</f>
        <v>JOSÉ GILSON MOREIRA</v>
      </c>
      <c r="C20" s="63"/>
      <c r="D20" s="63"/>
      <c r="E20" s="65"/>
      <c r="F20" s="65"/>
      <c r="G20" s="65"/>
      <c r="H20" s="65"/>
      <c r="I20" s="65"/>
      <c r="J20" s="65"/>
      <c r="K20" s="65"/>
      <c r="L20" s="190">
        <f>SUM(E13:J13)</f>
        <v>1</v>
      </c>
    </row>
    <row r="21" spans="1:12" ht="14.25" customHeight="1">
      <c r="A21" s="66"/>
      <c r="B21" s="74" t="str">
        <f>'Memória de Cálculo'!C18</f>
        <v>CREA/MG Nº: MG 247.171/D</v>
      </c>
      <c r="C21" s="63"/>
      <c r="D21" s="63"/>
      <c r="E21" s="65"/>
      <c r="F21" s="65"/>
      <c r="G21" s="65"/>
      <c r="H21" s="65"/>
      <c r="I21" s="65"/>
      <c r="J21" s="65"/>
      <c r="K21" s="65"/>
      <c r="L21" s="191">
        <f>SUM(E14:K14)</f>
        <v>451658.91000000003</v>
      </c>
    </row>
    <row r="22" spans="1:12" ht="27.75" customHeight="1">
      <c r="A22" s="52"/>
      <c r="B22" s="53"/>
      <c r="L22" s="192"/>
    </row>
    <row r="23" spans="1:12" s="65" customFormat="1">
      <c r="A23" s="52"/>
      <c r="B23" s="53"/>
      <c r="C23" s="51"/>
      <c r="D23" s="51"/>
      <c r="E23" s="46"/>
      <c r="F23" s="46"/>
      <c r="G23" s="46"/>
      <c r="H23" s="46"/>
      <c r="I23" s="46"/>
      <c r="J23" s="46"/>
      <c r="K23" s="46"/>
      <c r="L23" s="193"/>
    </row>
    <row r="24" spans="1:12" s="65" customFormat="1" ht="19.5" customHeight="1">
      <c r="A24" s="52"/>
      <c r="B24" s="53"/>
      <c r="C24" s="51"/>
      <c r="D24" s="51"/>
      <c r="E24" s="46"/>
      <c r="F24" s="46"/>
      <c r="G24" s="46"/>
      <c r="H24" s="46"/>
      <c r="I24" s="46"/>
      <c r="J24" s="46"/>
      <c r="K24" s="46"/>
      <c r="L24" s="193"/>
    </row>
    <row r="25" spans="1:12" s="65" customFormat="1" ht="19.5" customHeight="1">
      <c r="A25" s="54"/>
      <c r="B25" s="55"/>
      <c r="C25" s="56"/>
      <c r="D25" s="56"/>
      <c r="E25" s="57"/>
      <c r="F25" s="57"/>
      <c r="G25" s="57"/>
      <c r="H25" s="57"/>
      <c r="I25" s="57"/>
      <c r="J25" s="46"/>
      <c r="K25" s="46"/>
      <c r="L25" s="193"/>
    </row>
    <row r="26" spans="1:12" s="65" customFormat="1" ht="19.5" customHeight="1">
      <c r="A26" s="66"/>
      <c r="B26" s="73" t="str">
        <f>'Memória de Cálculo'!C22</f>
        <v xml:space="preserve">Prefeito Municipal </v>
      </c>
      <c r="C26" s="63"/>
      <c r="D26" s="63"/>
      <c r="L26" s="193"/>
    </row>
    <row r="27" spans="1:12" s="65" customFormat="1" ht="19.5" customHeight="1">
      <c r="A27" s="66"/>
      <c r="B27" s="75" t="str">
        <f>'Memória de Cálculo'!C23</f>
        <v xml:space="preserve">CLECIUS VINICIUS PINTO </v>
      </c>
      <c r="C27" s="63"/>
      <c r="D27" s="63"/>
      <c r="L27" s="193"/>
    </row>
    <row r="28" spans="1:12" ht="19.5" customHeight="1">
      <c r="A28" s="52"/>
      <c r="B28" s="58"/>
      <c r="J28" s="67"/>
      <c r="K28" s="121"/>
      <c r="L28" s="108"/>
    </row>
    <row r="29" spans="1:12" ht="13.5" customHeight="1">
      <c r="A29" s="52"/>
      <c r="B29" s="58"/>
      <c r="J29" s="67"/>
      <c r="K29" s="121"/>
      <c r="L29" s="108"/>
    </row>
    <row r="30" spans="1:12" s="65" customFormat="1" ht="14.25" customHeight="1">
      <c r="A30" s="59"/>
      <c r="B30" s="60"/>
      <c r="C30" s="61"/>
      <c r="D30" s="61"/>
      <c r="E30" s="60"/>
      <c r="F30" s="60"/>
      <c r="G30" s="60"/>
      <c r="H30" s="60"/>
      <c r="I30" s="60"/>
      <c r="J30" s="68"/>
      <c r="K30" s="118"/>
      <c r="L30" s="110"/>
    </row>
    <row r="31" spans="1:12" s="65" customFormat="1" ht="14.1" customHeight="1">
      <c r="A31" s="46"/>
      <c r="B31" s="46"/>
      <c r="C31" s="51"/>
      <c r="D31" s="51"/>
      <c r="E31" s="46"/>
      <c r="F31" s="46"/>
      <c r="G31" s="46"/>
      <c r="H31" s="46"/>
      <c r="I31" s="46"/>
      <c r="J31" s="46"/>
      <c r="K31" s="46"/>
      <c r="L31" s="110"/>
    </row>
    <row r="32" spans="1:12" ht="14.1" customHeight="1">
      <c r="L32" s="108"/>
    </row>
    <row r="33" spans="12:12" ht="14.1" customHeight="1">
      <c r="L33" s="108"/>
    </row>
    <row r="34" spans="12:12">
      <c r="L34" s="111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33">
    <mergeCell ref="I13:J13"/>
    <mergeCell ref="I14:J14"/>
    <mergeCell ref="E7:F7"/>
    <mergeCell ref="E8:F8"/>
    <mergeCell ref="I3:J3"/>
    <mergeCell ref="G10:H10"/>
    <mergeCell ref="G13:H13"/>
    <mergeCell ref="G14:H14"/>
    <mergeCell ref="G11:H11"/>
    <mergeCell ref="A2:J2"/>
    <mergeCell ref="A9:A10"/>
    <mergeCell ref="B9:B10"/>
    <mergeCell ref="A3:B3"/>
    <mergeCell ref="A5:B5"/>
    <mergeCell ref="E6:F6"/>
    <mergeCell ref="E9:F9"/>
    <mergeCell ref="E10:F10"/>
    <mergeCell ref="I6:J6"/>
    <mergeCell ref="I9:J9"/>
    <mergeCell ref="I10:J10"/>
    <mergeCell ref="G6:H6"/>
    <mergeCell ref="G9:H9"/>
    <mergeCell ref="E4:J5"/>
    <mergeCell ref="D3:D5"/>
    <mergeCell ref="A7:A8"/>
    <mergeCell ref="B7:B8"/>
    <mergeCell ref="C3:C5"/>
    <mergeCell ref="A13:B14"/>
    <mergeCell ref="E13:F13"/>
    <mergeCell ref="E14:F14"/>
    <mergeCell ref="A11:A12"/>
    <mergeCell ref="B11:B12"/>
    <mergeCell ref="E11:F11"/>
  </mergeCells>
  <phoneticPr fontId="14" type="noConversion"/>
  <printOptions horizontalCentered="1"/>
  <pageMargins left="0.25" right="0.25" top="0.75" bottom="0.75" header="0.3" footer="0.3"/>
  <pageSetup paperSize="9" scale="81" orientation="landscape" blackAndWhite="1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 Orcamentária</vt:lpstr>
      <vt:lpstr>Memória de Cálculo</vt:lpstr>
      <vt:lpstr>Cronograma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Jose Gilson Moreira</cp:lastModifiedBy>
  <cp:lastPrinted>2026-05-24T21:36:00Z</cp:lastPrinted>
  <dcterms:created xsi:type="dcterms:W3CDTF">2006-09-22T13:55:22Z</dcterms:created>
  <dcterms:modified xsi:type="dcterms:W3CDTF">2026-05-24T21:36:03Z</dcterms:modified>
</cp:coreProperties>
</file>