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27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.docs.live.net/291a02fb425affa9/Laguna Carapã/AG. OBRAS EM LICITAÇÃO-ETP/ALDEIAS - POSTOS DE SAÚDE JACARÉ E GUAIMBÉ/REV.01/"/>
    </mc:Choice>
  </mc:AlternateContent>
  <xr:revisionPtr revIDLastSave="1020" documentId="8_{1EF7C293-DE40-4FF8-BBB5-5AF9E7511417}" xr6:coauthVersionLast="47" xr6:coauthVersionMax="47" xr10:uidLastSave="{FF0A76F0-F5B2-4897-BC7E-21C607733A83}"/>
  <bookViews>
    <workbookView xWindow="20370" yWindow="-120" windowWidth="29040" windowHeight="15840" xr2:uid="{72EF8052-100F-4BA3-968C-071AA321DF75}"/>
  </bookViews>
  <sheets>
    <sheet name="Planilha1" sheetId="1" r:id="rId1"/>
    <sheet name="PLUVIAL" sheetId="2" r:id="rId2"/>
    <sheet name="Planilha3" sheetId="4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157" i="1" l="1"/>
  <c r="D76" i="1"/>
  <c r="C138" i="1"/>
  <c r="C139" i="1" s="1"/>
  <c r="C102" i="1"/>
  <c r="C103" i="1" s="1"/>
  <c r="C147" i="1" s="1"/>
  <c r="C101" i="1"/>
  <c r="C83" i="1"/>
  <c r="C85" i="1" s="1"/>
  <c r="F83" i="1"/>
  <c r="E33" i="1"/>
  <c r="E31" i="1"/>
  <c r="C152" i="1"/>
  <c r="C153" i="1" s="1"/>
  <c r="E109" i="1"/>
  <c r="D92" i="1"/>
  <c r="D93" i="1"/>
  <c r="D94" i="1"/>
  <c r="D95" i="1"/>
  <c r="D91" i="1"/>
  <c r="F34" i="1"/>
  <c r="D41" i="1" s="1"/>
  <c r="D40" i="1"/>
  <c r="D39" i="1"/>
  <c r="D38" i="1"/>
  <c r="E16" i="1"/>
  <c r="E13" i="1"/>
  <c r="C87" i="1"/>
  <c r="C86" i="1"/>
  <c r="C84" i="1"/>
  <c r="D72" i="1"/>
  <c r="D73" i="1"/>
  <c r="F69" i="1"/>
  <c r="F68" i="1"/>
  <c r="C3" i="2"/>
  <c r="K6" i="2"/>
  <c r="C5" i="2"/>
  <c r="G32" i="1" l="1"/>
  <c r="F70" i="1"/>
  <c r="D71" i="1" s="1"/>
  <c r="D63" i="1"/>
  <c r="D64" i="1"/>
  <c r="D61" i="1"/>
  <c r="F59" i="1"/>
  <c r="F58" i="1"/>
  <c r="D53" i="1"/>
  <c r="D51" i="1"/>
  <c r="F46" i="1"/>
  <c r="F45" i="1"/>
  <c r="D49" i="1"/>
  <c r="D48" i="1"/>
  <c r="D52" i="1" s="1"/>
  <c r="F60" i="1" l="1"/>
  <c r="D62" i="1" s="1"/>
  <c r="F47" i="1"/>
  <c r="D50" i="1" s="1"/>
</calcChain>
</file>

<file path=xl/sharedStrings.xml><?xml version="1.0" encoding="utf-8"?>
<sst xmlns="http://schemas.openxmlformats.org/spreadsheetml/2006/main" count="1466" uniqueCount="894">
  <si>
    <t>L</t>
  </si>
  <si>
    <t>a</t>
  </si>
  <si>
    <t>b</t>
  </si>
  <si>
    <t>4.1.1.1</t>
  </si>
  <si>
    <t>4.1.1.2</t>
  </si>
  <si>
    <t>4.1.1.3</t>
  </si>
  <si>
    <t>4.1.1.4</t>
  </si>
  <si>
    <t>m3</t>
  </si>
  <si>
    <t>m2</t>
  </si>
  <si>
    <t>reboco</t>
  </si>
  <si>
    <t>kg</t>
  </si>
  <si>
    <t xml:space="preserve">Área </t>
  </si>
  <si>
    <t xml:space="preserve">Intensidade </t>
  </si>
  <si>
    <t>m²</t>
  </si>
  <si>
    <t>mm/h</t>
  </si>
  <si>
    <t>Q</t>
  </si>
  <si>
    <t>L/min</t>
  </si>
  <si>
    <t>T</t>
  </si>
  <si>
    <t>t</t>
  </si>
  <si>
    <t>anos</t>
  </si>
  <si>
    <t>min</t>
  </si>
  <si>
    <t>Telhado</t>
  </si>
  <si>
    <t>h</t>
  </si>
  <si>
    <t>A</t>
  </si>
  <si>
    <t>m</t>
  </si>
  <si>
    <t>m³</t>
  </si>
  <si>
    <t>1.0</t>
  </si>
  <si>
    <t>1.1</t>
  </si>
  <si>
    <t>Item</t>
  </si>
  <si>
    <t>Código</t>
  </si>
  <si>
    <t>Banco</t>
  </si>
  <si>
    <t>Descrição</t>
  </si>
  <si>
    <t>Und</t>
  </si>
  <si>
    <t>Quant.</t>
  </si>
  <si>
    <t xml:space="preserve"> 1 </t>
  </si>
  <si>
    <t xml:space="preserve">  </t>
  </si>
  <si>
    <t>ADMINISTRAÇÃO LOCAL DE OBRA</t>
  </si>
  <si>
    <t xml:space="preserve"> 1.1 </t>
  </si>
  <si>
    <t xml:space="preserve"> ADM2 </t>
  </si>
  <si>
    <t>Próprio</t>
  </si>
  <si>
    <t>Administração local de obras.2</t>
  </si>
  <si>
    <t>mês</t>
  </si>
  <si>
    <t xml:space="preserve"> 2 </t>
  </si>
  <si>
    <t>SERVIÇOS PRELIMINARES</t>
  </si>
  <si>
    <t xml:space="preserve"> 2.1 </t>
  </si>
  <si>
    <t xml:space="preserve"> 103689 </t>
  </si>
  <si>
    <t>SINAPI</t>
  </si>
  <si>
    <t>FORNECIMENTO E INSTALAÇÃO DE PLACA DE OBRA COM CHAPA GALVANIZADA E ESTRUTURA DE MADEIRA. AF_03/2022_PS</t>
  </si>
  <si>
    <t xml:space="preserve"> 2.2 </t>
  </si>
  <si>
    <t xml:space="preserve"> 0401001124 </t>
  </si>
  <si>
    <t>AGESUL</t>
  </si>
  <si>
    <t>ATERRO EM CAMADAS DE 20 CM, UMEDECIDAS E FORTEMENTE APILOADAS, COM TERRA DISPONIVEL NA OBRA</t>
  </si>
  <si>
    <t xml:space="preserve"> 2.3 </t>
  </si>
  <si>
    <t xml:space="preserve"> 98524 </t>
  </si>
  <si>
    <t>LIMPEZA MANUAL DE VEGETAÇÃO EM TERRENO COM ENXADA. AF_03/2024</t>
  </si>
  <si>
    <t xml:space="preserve"> 2.4 </t>
  </si>
  <si>
    <t xml:space="preserve"> 99059 </t>
  </si>
  <si>
    <t>LOCAÇÃO CONVENCIONAL DE OBRA, UTILIZANDO GABARITO DE TÁBUAS CORRIDAS PONTALETADAS A CADA 2,00M -  2 UTILIZAÇÕES. AF_03/2024</t>
  </si>
  <si>
    <t>M</t>
  </si>
  <si>
    <t xml:space="preserve"> 2.5 </t>
  </si>
  <si>
    <t xml:space="preserve"> C4994 </t>
  </si>
  <si>
    <t>SEINFRA</t>
  </si>
  <si>
    <t>LOCAÇÃO DE CONTÊINER ALMOXARIFADO COM PISO NAVAL - 6,00M X 2,35M</t>
  </si>
  <si>
    <t>MÊS</t>
  </si>
  <si>
    <t xml:space="preserve"> 3 </t>
  </si>
  <si>
    <t>INFRAESTRUTURA</t>
  </si>
  <si>
    <t xml:space="preserve"> 3.1 </t>
  </si>
  <si>
    <t>Estacas profundas</t>
  </si>
  <si>
    <t xml:space="preserve"> 3.1.1 </t>
  </si>
  <si>
    <t xml:space="preserve"> 101174 </t>
  </si>
  <si>
    <t>ESTACA BROCA DE CONCRETO, DIÂMETRO DE 25CM, ESCAVAÇÃO MANUAL COM TRADO CONCHA, COM ARMADURA DE ARRANQUE. AF_05/2020</t>
  </si>
  <si>
    <t xml:space="preserve"> 3.2 </t>
  </si>
  <si>
    <t>Blocos</t>
  </si>
  <si>
    <t xml:space="preserve"> 3.2.1 </t>
  </si>
  <si>
    <t xml:space="preserve"> 93358 </t>
  </si>
  <si>
    <t>ESCAVAÇÃO MANUAL DE VALA. AF_09/2024</t>
  </si>
  <si>
    <t xml:space="preserve"> 3.2.2 </t>
  </si>
  <si>
    <t xml:space="preserve"> 94962 </t>
  </si>
  <si>
    <t>CONCRETO MAGRO PARA LASTRO, TRAÇO 1:4,5:4,5 (EM MASSA SECA DE CIMENTO/ AREIA MÉDIA/ BRITA 1) - PREPARO MECÂNICO COM BETONEIRA 400 L. AF_05/2021</t>
  </si>
  <si>
    <t xml:space="preserve"> 3.2.3 </t>
  </si>
  <si>
    <t xml:space="preserve"> 92760 </t>
  </si>
  <si>
    <t>ARMAÇÃO DE PILAR OU VIGA DE ESTRUTURA CONVENCIONAL DE CONCRETO ARMADO UTILIZANDO AÇO CA-50 DE 6,3 MM - MONTAGEM. AF_06/2022</t>
  </si>
  <si>
    <t>KG</t>
  </si>
  <si>
    <t xml:space="preserve"> 3.2.4 </t>
  </si>
  <si>
    <t xml:space="preserve"> 96555 </t>
  </si>
  <si>
    <t>CONCRETAGEM DE BLOCO DE COROAMENTO OU VIGA BALDRAME, FCK 30 MPA, COM USO DE JERICA - LANÇAMENTO, ADENSAMENTO E ACABAMENTO. AF_01/2024</t>
  </si>
  <si>
    <t xml:space="preserve"> 3.3 </t>
  </si>
  <si>
    <t>Baldrames</t>
  </si>
  <si>
    <t xml:space="preserve"> 3.3.1 </t>
  </si>
  <si>
    <t xml:space="preserve"> 96527 </t>
  </si>
  <si>
    <t>ESCAVAÇÃO MANUAL PARA VIGA BALDRAME OU SAPATA CORRIDA (INCLUINDO ESCAVAÇÃO PARA COLOCAÇÃO DE FÔRMAS). AF_01/2024</t>
  </si>
  <si>
    <t xml:space="preserve"> 3.3.2 </t>
  </si>
  <si>
    <t xml:space="preserve"> 96536 </t>
  </si>
  <si>
    <t>FABRICAÇÃO, MONTAGEM E DESMONTAGEM DE FÔRMA PARA VIGA BALDRAME, EM MADEIRA SERRADA, E=25 MM, 4 UTILIZAÇÕES. AF_01/2024</t>
  </si>
  <si>
    <t xml:space="preserve"> 3.3.3 </t>
  </si>
  <si>
    <t xml:space="preserve"> 92759 </t>
  </si>
  <si>
    <t>ARMAÇÃO DE PILAR OU VIGA DE ESTRUTURA CONVENCIONAL DE CONCRETO ARMADO UTILIZANDO AÇO CA-60 DE 5,0 MM - MONTAGEM. AF_06/2022</t>
  </si>
  <si>
    <t xml:space="preserve"> 3.3.4 </t>
  </si>
  <si>
    <t xml:space="preserve"> 92762 </t>
  </si>
  <si>
    <t>ARMAÇÃO DE PILAR OU VIGA DE ESTRUTURA CONVENCIONAL DE CONCRETO ARMADO UTILIZANDO AÇO CA-50 DE 10,0 MM - MONTAGEM. AF_06/2022</t>
  </si>
  <si>
    <t xml:space="preserve"> 3.3.5 </t>
  </si>
  <si>
    <t xml:space="preserve"> 102481 </t>
  </si>
  <si>
    <t>CONCRETO FCK = 20MPA, TRAÇO 1:2,6:2,9 (EM MASSA SECA DE CIMENTO/ AREIA MÉDIA/ SEIXO ROLADO) - PREPARO MECÂNICO COM BETONEIRA 600 L. AF_05/2021</t>
  </si>
  <si>
    <t xml:space="preserve"> 3.3.6 </t>
  </si>
  <si>
    <t xml:space="preserve"> 98557 </t>
  </si>
  <si>
    <t>IMPERMEABILIZAÇÃO DE SUPERFÍCIE COM EMULSÃO ASFÁLTICA, 2 DEMÃOS. AF_09/2023</t>
  </si>
  <si>
    <t xml:space="preserve"> 4 </t>
  </si>
  <si>
    <t>SUPERESTRUTURA</t>
  </si>
  <si>
    <t xml:space="preserve"> 4.1 </t>
  </si>
  <si>
    <t>Vigas (intermediárias e superiores)</t>
  </si>
  <si>
    <t xml:space="preserve"> 4.1.1 </t>
  </si>
  <si>
    <t>Vigas Superiores</t>
  </si>
  <si>
    <t xml:space="preserve"> 4.1.1.1 </t>
  </si>
  <si>
    <t xml:space="preserve"> 4.1.1.2 </t>
  </si>
  <si>
    <t xml:space="preserve"> 4.1.1.3 </t>
  </si>
  <si>
    <t xml:space="preserve"> 92761 </t>
  </si>
  <si>
    <t>ARMAÇÃO DE PILAR OU VIGA DE ESTRUTURA CONVENCIONAL DE CONCRETO ARMADO UTILIZANDO AÇO CA-50 DE 8,0 MM - MONTAGEM. AF_06/2022</t>
  </si>
  <si>
    <t xml:space="preserve"> 4.1.1.4 </t>
  </si>
  <si>
    <t xml:space="preserve"> 4.1.2 </t>
  </si>
  <si>
    <t>Vigas Platibanda</t>
  </si>
  <si>
    <t xml:space="preserve"> 4.1.2.1 </t>
  </si>
  <si>
    <t xml:space="preserve"> 4.1.2.2 </t>
  </si>
  <si>
    <t xml:space="preserve"> 4.1.2.3 </t>
  </si>
  <si>
    <t xml:space="preserve"> 4.1.3 </t>
  </si>
  <si>
    <t>Fôrmas</t>
  </si>
  <si>
    <t xml:space="preserve"> 4.1.3.1 </t>
  </si>
  <si>
    <t xml:space="preserve"> 92455 </t>
  </si>
  <si>
    <t>MONTAGEM E DESMONTAGEM DE FÔRMA DE VIGA, ESCORAMENTO COM GARFO DE MADEIRA, PÉ-DIREITO SIMPLES, EM CHAPA DE MADEIRA RESINADA, 4 UTILIZAÇÕES. AF_09/2020</t>
  </si>
  <si>
    <t xml:space="preserve"> 4.2 </t>
  </si>
  <si>
    <t>Pilares</t>
  </si>
  <si>
    <t xml:space="preserve"> 4.2.1 </t>
  </si>
  <si>
    <t xml:space="preserve"> 92419 </t>
  </si>
  <si>
    <t>MONTAGEM E DESMONTAGEM DE FÔRMA DE PILARES RETANGULARES E ESTRUTURAS SIMILARES, PÉ-DIREITO SIMPLES, EM CHAPA DE MADEIRA COMPENSADA RESINADA, 4 UTILIZAÇÕES. AF_09/2020</t>
  </si>
  <si>
    <t xml:space="preserve"> 4.2.2 </t>
  </si>
  <si>
    <t xml:space="preserve"> 4.2.3 </t>
  </si>
  <si>
    <t xml:space="preserve"> 4.2.4 </t>
  </si>
  <si>
    <t xml:space="preserve"> 103672 </t>
  </si>
  <si>
    <t>CONCRETAGEM DE PILARES, FCK = 25 MPA, COM USO DE BOMBA - LANÇAMENTO, ADENSAMENTO E ACABAMENTO. AF_02/2022_PS</t>
  </si>
  <si>
    <t xml:space="preserve"> 4.3 </t>
  </si>
  <si>
    <t>Lajes</t>
  </si>
  <si>
    <t xml:space="preserve"> 4.3.1 </t>
  </si>
  <si>
    <t xml:space="preserve"> 101964 </t>
  </si>
  <si>
    <t>LAJE PRÉ-MOLDADA UNIDIRECIONAL, BIAPOIADA, PARA FORRO, ENCHIMENTO EM CERÂMICA, VIGOTA CONVENCIONAL, ALTURA TOTAL DA LAJE (ENCHIMENTO+CAPA) = (8+3). AF_11/2020_PA</t>
  </si>
  <si>
    <t xml:space="preserve"> 4.3.2 </t>
  </si>
  <si>
    <t xml:space="preserve"> 87881 </t>
  </si>
  <si>
    <t>CHAPISCO APLICADO NO TETO OU EM ALVENARIA E ESTRUTURA, COM ROLO PARA TEXTURA ACRÍLICA. ARGAMASSA TRAÇO 1:4 E EMULSÃO POLIMÉRICA (ADESIVO) COM PREPARO MANUAL. AF_10/2022</t>
  </si>
  <si>
    <t xml:space="preserve"> 4.3.3 </t>
  </si>
  <si>
    <t xml:space="preserve"> 90408 </t>
  </si>
  <si>
    <t>MASSA ÚNICA, EM ARGAMASSA TRAÇO 1:2:8, PREPARO MECÂNICO, APLICADA MANUALMENTE EM TETO, E = 10MM, COM TALISCAS. AF_03/2024</t>
  </si>
  <si>
    <t xml:space="preserve"> 4.3.4 </t>
  </si>
  <si>
    <t xml:space="preserve"> 88496 </t>
  </si>
  <si>
    <t>EMASSAMENTO COM MASSA LÁTEX, APLICAÇÃO EM TETO, DUAS DEMÃOS, LIXAMENTO MANUAL. AF_04/2023</t>
  </si>
  <si>
    <t xml:space="preserve"> 4.3.5 </t>
  </si>
  <si>
    <t xml:space="preserve"> 88488 </t>
  </si>
  <si>
    <t>PINTURA LÁTEX ACRÍLICA PREMIUM, APLICAÇÃO MANUAL EM TETO, DUAS DEMÃOS. AF_04/2023</t>
  </si>
  <si>
    <t xml:space="preserve"> 5 </t>
  </si>
  <si>
    <t>PAREDES OU ELEMENTOS DE VEDAÇÃO</t>
  </si>
  <si>
    <t xml:space="preserve"> 5.1 </t>
  </si>
  <si>
    <t>FECHAMENTO INTERNO E EXTERNO</t>
  </si>
  <si>
    <t xml:space="preserve"> 5.1.1 </t>
  </si>
  <si>
    <t xml:space="preserve"> 103328 </t>
  </si>
  <si>
    <t>ALVENARIA DE VEDAÇÃO DE BLOCOS CERÂMICOS FURADOS NA HORIZONTAL DE 9X19X19 CM (ESPESSURA 9 CM) E ARGAMASSA DE ASSENTAMENTO COM PREPARO EM BETONEIRA. AF_12/2021</t>
  </si>
  <si>
    <t xml:space="preserve"> 5.1.2 </t>
  </si>
  <si>
    <t xml:space="preserve"> 87878 </t>
  </si>
  <si>
    <t>CHAPISCO APLICADO EM ALVENARIAS E ESTRUTURAS DE CONCRETO INTERNAS, COM COLHER DE PEDREIRO.  ARGAMASSA TRAÇO 1:3 COM PREPARO MANUAL. AF_10/2022</t>
  </si>
  <si>
    <t xml:space="preserve"> 5.1.3 </t>
  </si>
  <si>
    <t xml:space="preserve"> C3408 </t>
  </si>
  <si>
    <t>REBOCO C/ ARGAMASSA DE CIMENTO E AREIA S/ PENEIRAR, TRAÇO 1:3</t>
  </si>
  <si>
    <t xml:space="preserve"> 5.2 </t>
  </si>
  <si>
    <t>VEDAÇÃO</t>
  </si>
  <si>
    <t xml:space="preserve"> 5.2.1 </t>
  </si>
  <si>
    <t xml:space="preserve"> C4554 </t>
  </si>
  <si>
    <t>TELHA DE ALUMÍNIO, TRAPEZOIDAL e = 0,7mm</t>
  </si>
  <si>
    <t xml:space="preserve"> 5.2.2 </t>
  </si>
  <si>
    <t xml:space="preserve"> 00040535 </t>
  </si>
  <si>
    <t>PERFIL "U" SIMPLES, EM CHAPA DOBRADA DE ACO LAMINADO, E = 2,65 MM, H = 75 MM, L = 40 MM (3,04 KG/M)</t>
  </si>
  <si>
    <t xml:space="preserve"> 5.2.3 </t>
  </si>
  <si>
    <t xml:space="preserve"> 00040547 </t>
  </si>
  <si>
    <t>PARAFUSO ZINCADO, AUTOBROCANTE, FLANGEADO, 4,2 MM X 19 MM</t>
  </si>
  <si>
    <t>CENTO</t>
  </si>
  <si>
    <t xml:space="preserve"> 5.3 </t>
  </si>
  <si>
    <t>COBOGÓ</t>
  </si>
  <si>
    <t xml:space="preserve"> 5.3.1 </t>
  </si>
  <si>
    <t xml:space="preserve"> 101162 </t>
  </si>
  <si>
    <t>ALVENARIA DE VEDAÇÃO COM ELEMENTO VAZADO DE CERÂMICA (COBOGÓ) DE 7X20X20CM E ARGAMASSA DE ASSENTAMENTO COM PREPARO EM BETONEIRA. AF_05/2020</t>
  </si>
  <si>
    <t xml:space="preserve"> 6 </t>
  </si>
  <si>
    <t>ESQUADRIAS</t>
  </si>
  <si>
    <t xml:space="preserve"> 6.1 </t>
  </si>
  <si>
    <t xml:space="preserve"> 90841 </t>
  </si>
  <si>
    <t>KIT DE PORTA DE MADEIRA PARA PINTURA, SEMI-OCA (LEVE OU MÉDIA), PADRÃO MÉDIO, 60X210CM, ESPESSURA DE 3,5CM, ITENS INCLUSOS: DOBRADIÇAS, MONTAGEM E INSTALAÇÃO DO BATENTE, FECHADURA COM EXECUÇÃO DO FURO - FORNECIMENTO E INSTALAÇÃO. AF_12/2019</t>
  </si>
  <si>
    <t>UN</t>
  </si>
  <si>
    <t xml:space="preserve"> 6.2 </t>
  </si>
  <si>
    <t xml:space="preserve"> 90842 </t>
  </si>
  <si>
    <t>KIT DE PORTA DE MADEIRA PARA PINTURA, SEMI-OCA (LEVE OU MÉDIA), PADRÃO MÉDIO, 70X210CM, ESPESSURA DE 3,5CM, ITENS INCLUSOS: DOBRADIÇAS, MONTAGEM E INSTALAÇÃO DO BATENTE, FECHADURA COM EXECUÇÃO DO FURO - FORNECIMENTO E INSTALAÇÃO. AF_12/2019</t>
  </si>
  <si>
    <t xml:space="preserve"> 6.3 </t>
  </si>
  <si>
    <t xml:space="preserve"> 90843 </t>
  </si>
  <si>
    <t>KIT DE PORTA DE MADEIRA PARA PINTURA, SEMI-OCA (LEVE OU MÉDIA), PADRÃO MÉDIO, 80X210CM, ESPESSURA DE 3,5CM, ITENS INCLUSOS: DOBRADIÇAS, MONTAGEM E INSTALAÇÃO DO BATENTE, FECHADURA COM EXECUÇÃO DO FURO - FORNECIMENTO E INSTALAÇÃO. AF_12/2019</t>
  </si>
  <si>
    <t xml:space="preserve"> 6.4 </t>
  </si>
  <si>
    <t xml:space="preserve"> 90844 </t>
  </si>
  <si>
    <t>KIT DE PORTA DE MADEIRA PARA PINTURA, SEMI-OCA (LEVE OU MÉDIA), PADRÃO MÉDIO, 90X210CM, ESPESSURA DE 3,5CM, ITENS INCLUSOS: DOBRADIÇAS, MONTAGEM E INSTALAÇÃO DO BATENTE, FECHADURA COM EXECUÇÃO DO FURO - FORNECIMENTO E INSTALAÇÃO. AF_12/2019</t>
  </si>
  <si>
    <t xml:space="preserve"> 6.5 </t>
  </si>
  <si>
    <t xml:space="preserve"> 1101002023 </t>
  </si>
  <si>
    <t>PORTAO EM CHAPA FRISADA (LAMBRIL), INCLUSIVE FERRAGENS, NA(S) ESPECIFICACAO(OES):- 2 FOLHAS - PARA VEICULOS - ANEXO A-047 (ESQ.)</t>
  </si>
  <si>
    <t xml:space="preserve"> 6.6 </t>
  </si>
  <si>
    <t xml:space="preserve"> C1954 </t>
  </si>
  <si>
    <t>PORTA 2 FOLHAS C/BANDEIRA E FIXO 2 FLS. DE VIDRO TEMPERADO E=10mm (3.60X2.90)m</t>
  </si>
  <si>
    <t>CJ</t>
  </si>
  <si>
    <t xml:space="preserve"> 6.7 </t>
  </si>
  <si>
    <t xml:space="preserve"> 94569 </t>
  </si>
  <si>
    <t>JANELA DE ALUMÍNIO TIPO MAXIM-AR, COM VIDROS, BATENTE E FERRAGENS. EXCLUSIVE ALIZAR, ACABAMENTO E CONTRAMARCO. FORNECIMENTO E INSTALAÇÃO. AF_12/2019</t>
  </si>
  <si>
    <t xml:space="preserve"> 6.8 </t>
  </si>
  <si>
    <t xml:space="preserve"> C4519 </t>
  </si>
  <si>
    <t>JANELA EM ALUMÍNIO ANODIZADO PRETO, DE CORRER, SEM BANDEIROLA E/OU PEITORIL, SEM VIDRO - FORNECIMENTO E MONTAGEM</t>
  </si>
  <si>
    <t xml:space="preserve"> 6.9 </t>
  </si>
  <si>
    <t xml:space="preserve"> C2675 </t>
  </si>
  <si>
    <t>VIDRO COMUM FUMÊ EM CAIXILHOS C/MASSA E= 6mm, COLOCADO</t>
  </si>
  <si>
    <t xml:space="preserve"> 6.10 </t>
  </si>
  <si>
    <t xml:space="preserve"> 1701000128 </t>
  </si>
  <si>
    <t>PEITORIL DE GRANILITE PRE-MOLDADO DE 15 CM DE LARGURA, ASSENTADOS COM ARGAMASSA DE CIMENTO E AREIA NO TRACO 1:4</t>
  </si>
  <si>
    <t xml:space="preserve"> 6.11 </t>
  </si>
  <si>
    <t xml:space="preserve"> 93184 </t>
  </si>
  <si>
    <t>VERGA PRÉ-MOLDADA COM ATÉ 1,5 M DE VÃO, ESPESSURA DE *20* CM. AF_03/2024</t>
  </si>
  <si>
    <t xml:space="preserve"> 6.12 </t>
  </si>
  <si>
    <t xml:space="preserve"> 105040 </t>
  </si>
  <si>
    <t>CONTRAVERGA PRÉ-FABRICADA, ESPESSURA DE *10* CM. AF_03/2024</t>
  </si>
  <si>
    <t xml:space="preserve"> 7 </t>
  </si>
  <si>
    <t>COBERTURA</t>
  </si>
  <si>
    <t xml:space="preserve"> 7.1 </t>
  </si>
  <si>
    <t xml:space="preserve"> 94216 </t>
  </si>
  <si>
    <t>TELHAMENTO COM TELHA METÁLICA TERMOACÚSTICA E = 30 MM, COM ATÉ 2 ÁGUAS, INCLUSO IÇAMENTO. AF_07/2019</t>
  </si>
  <si>
    <t xml:space="preserve"> 7.2 </t>
  </si>
  <si>
    <t xml:space="preserve"> 92580 </t>
  </si>
  <si>
    <t>TRAMA DE AÇO COMPOSTA POR TERÇAS PARA TELHADOS DE ATÉ 2 ÁGUAS PARA TELHA ONDULADA DE FIBROCIMENTO, METÁLICA, PLÁSTICA OU TERMOACÚSTICA, INCLUSO TRANSPORTE VERTICAL. AF_07/2019</t>
  </si>
  <si>
    <t xml:space="preserve"> 7.3 </t>
  </si>
  <si>
    <t xml:space="preserve"> 94231 </t>
  </si>
  <si>
    <t>RUFO EM CHAPA DE AÇO GALVANIZADO NÚMERO 24, CORTE DE 25 CM, INCLUSO TRANSPORTE VERTICAL. AF_07/2019</t>
  </si>
  <si>
    <t xml:space="preserve"> 7.4 </t>
  </si>
  <si>
    <t xml:space="preserve"> 94229 </t>
  </si>
  <si>
    <t>CALHA EM CHAPA DE AÇO GALVANIZADO NÚMERO 24, DESENVOLVIMENTO DE 100 CM, INCLUSO TRANSPORTE VERTICAL. AF_07/2019</t>
  </si>
  <si>
    <t xml:space="preserve"> 7.5 </t>
  </si>
  <si>
    <t xml:space="preserve"> 101979 </t>
  </si>
  <si>
    <t>CHAPIM (RUFO CAPA) EM AÇO GALVANIZADO, CORTE 33. AF_11/2020</t>
  </si>
  <si>
    <t xml:space="preserve"> 8 </t>
  </si>
  <si>
    <t>PAVIMENTAÇÃO</t>
  </si>
  <si>
    <t xml:space="preserve"> 8.1 </t>
  </si>
  <si>
    <t>CERÂMICA</t>
  </si>
  <si>
    <t xml:space="preserve"> 8.1.1 </t>
  </si>
  <si>
    <t xml:space="preserve"> 90940 </t>
  </si>
  <si>
    <t>CONTRAPISO ACÚSTICO EM ARGAMASSA TRAÇO 1:4 (CIMENTO E AREIA), PREPARO MECÂNICO COM BETONEIRA 400L, APLICADO EM ÁREAS SECAS, ACABAMENTO NÃO REFORÇADO, ESPESSURA 6CM. AF_07/2021</t>
  </si>
  <si>
    <t xml:space="preserve"> 8.1.2 </t>
  </si>
  <si>
    <t xml:space="preserve"> 87257 </t>
  </si>
  <si>
    <t>REVESTIMENTO CERÂMICO PARA PISO COM PLACAS TIPO ESMALTADA DE DIMENSÕES 60X60 CM APLICADA EM AMBIENTES DE ÁREA MAIOR QUE 10 M2. AF_02/2023_PE</t>
  </si>
  <si>
    <t xml:space="preserve"> 8.1.3 </t>
  </si>
  <si>
    <t xml:space="preserve"> 98689 </t>
  </si>
  <si>
    <t>SOLEIRA EM GRANITO, LARGURA 15 CM, ESPESSURA 2,0 CM. AF_09/2020</t>
  </si>
  <si>
    <t xml:space="preserve"> 8.1.4 </t>
  </si>
  <si>
    <t xml:space="preserve"> 88650 </t>
  </si>
  <si>
    <t>RODAPÉ CERÂMICO DE 7CM DE ALTURA COM PLACAS TIPO ESMALTADA DE DIMENSÕES 60X60CM. AF_02/2023</t>
  </si>
  <si>
    <t xml:space="preserve"> 9 </t>
  </si>
  <si>
    <t>REVESTIMENTOS</t>
  </si>
  <si>
    <t xml:space="preserve"> 9.1 </t>
  </si>
  <si>
    <t>PINTURA</t>
  </si>
  <si>
    <t xml:space="preserve"> 9.1.1 </t>
  </si>
  <si>
    <t xml:space="preserve"> 1901003033 </t>
  </si>
  <si>
    <t>APLICACAO E LIXAMENTO DE MASSA ACRILICA EM PAREDES EM DUAS DEMAOS</t>
  </si>
  <si>
    <t xml:space="preserve"> 9.1.2 </t>
  </si>
  <si>
    <t xml:space="preserve"> 88497 </t>
  </si>
  <si>
    <t>EMASSAMENTO COM MASSA LÁTEX, APLICAÇÃO EM PAREDE, DUAS DEMÃOS, LIXAMENTO MANUAL. AF_04/2023</t>
  </si>
  <si>
    <t xml:space="preserve"> 9.1.3 </t>
  </si>
  <si>
    <t xml:space="preserve"> 88485 </t>
  </si>
  <si>
    <t>FUNDO SELADOR ACRÍLICO, APLICAÇÃO MANUAL EM PAREDE, UMA DEMÃO. AF_04/2023</t>
  </si>
  <si>
    <t xml:space="preserve"> 9.1.4 </t>
  </si>
  <si>
    <t xml:space="preserve"> 88489 </t>
  </si>
  <si>
    <t>PINTURA LÁTEX ACRÍLICA PREMIUM, APLICAÇÃO MANUAL EM PAREDES, DUAS DEMÃOS. AF_04/2023</t>
  </si>
  <si>
    <t xml:space="preserve"> 9.1.5 </t>
  </si>
  <si>
    <t xml:space="preserve"> C2461 </t>
  </si>
  <si>
    <t>TEXTURA ACRÍLICA 1 DEMÃO EM PAREDES EXTERNAS</t>
  </si>
  <si>
    <t xml:space="preserve"> 9.2 </t>
  </si>
  <si>
    <t>CERÂMICA (PAREDE ÁREAS MOLHADAS)</t>
  </si>
  <si>
    <t xml:space="preserve"> 9.2.1 </t>
  </si>
  <si>
    <t xml:space="preserve"> C1220 </t>
  </si>
  <si>
    <t>EMBOÇO C/ ARGAMASSA DE CIMENTO E AREIA S/ PENEIRAR, TRAÇO 1:3</t>
  </si>
  <si>
    <t xml:space="preserve"> 9.2.2 </t>
  </si>
  <si>
    <t xml:space="preserve"> 104611 </t>
  </si>
  <si>
    <t>REVESTIMENTO CERÂMICO PARA PAREDES INTERNAS COM PLACAS TIPO ESMALTADA DE DIMENSÕES 60X60 CM APLICADAS NA ALTURA INTEIRA DAS PAREDES. AF_02/2023_PE</t>
  </si>
  <si>
    <t xml:space="preserve"> 9.3 </t>
  </si>
  <si>
    <t>FORRO</t>
  </si>
  <si>
    <t xml:space="preserve"> 9.3.1 </t>
  </si>
  <si>
    <t xml:space="preserve"> C4294 </t>
  </si>
  <si>
    <t>FORRO DE GESSO ACARTONADO ESTRUTURADO - FORNECIMENTO E MONTAGEM</t>
  </si>
  <si>
    <t xml:space="preserve"> 10 </t>
  </si>
  <si>
    <t>INSTALAÇÃO ELÉTRICA E ELETRÔNICA 127/220V</t>
  </si>
  <si>
    <t xml:space="preserve"> 10.1 </t>
  </si>
  <si>
    <t>DISTRIBUIÇÃO DE ENERGIA</t>
  </si>
  <si>
    <t xml:space="preserve"> 10.1.1 </t>
  </si>
  <si>
    <t xml:space="preserve"> 91924 </t>
  </si>
  <si>
    <t>CABO DE COBRE FLEXÍVEL ISOLADO, 1,5 MM², ANTI-CHAMA 450/750 V, PARA CIRCUITOS TERMINAIS - FORNECIMENTO E INSTALAÇÃO. AF_03/2023</t>
  </si>
  <si>
    <t xml:space="preserve"> 10.1.2 </t>
  </si>
  <si>
    <t xml:space="preserve"> 91926 </t>
  </si>
  <si>
    <t>CABO DE COBRE FLEXÍVEL ISOLADO, 2,5 MM², ANTI-CHAMA 450/750 V, PARA CIRCUITOS TERMINAIS - FORNECIMENTO E INSTALAÇÃO. AF_03/2023</t>
  </si>
  <si>
    <t xml:space="preserve"> 10.1.3 </t>
  </si>
  <si>
    <t xml:space="preserve"> 91928 </t>
  </si>
  <si>
    <t>CABO DE COBRE FLEXÍVEL ISOLADO, 4 MM², ANTI-CHAMA 450/750 V, PARA CIRCUITOS TERMINAIS - FORNECIMENTO E INSTALAÇÃO. AF_03/2023</t>
  </si>
  <si>
    <t xml:space="preserve"> 10.1.4 </t>
  </si>
  <si>
    <t xml:space="preserve"> 91930 </t>
  </si>
  <si>
    <t>CABO DE COBRE FLEXÍVEL ISOLADO, 6 MM², ANTI-CHAMA 450/750 V, PARA CIRCUITOS TERMINAIS - FORNECIMENTO E INSTALAÇÃO. AF_03/2023</t>
  </si>
  <si>
    <t xml:space="preserve"> 10.1.5 </t>
  </si>
  <si>
    <t xml:space="preserve"> 91934 </t>
  </si>
  <si>
    <t>CABO DE COBRE FLEXÍVEL ISOLADO, 16 MM², ANTI-CHAMA 450/750 V, PARA CIRCUITOS TERMINAIS - FORNECIMENTO E INSTALAÇÃO. AF_03/2023</t>
  </si>
  <si>
    <t xml:space="preserve"> 10.1.6 </t>
  </si>
  <si>
    <t xml:space="preserve"> 92986 </t>
  </si>
  <si>
    <t>CABO DE COBRE FLEXÍVEL ISOLADO, 35 MM², ANTI-CHAMA 0,6/1,0 KV, PARA REDE ENTERRADA DE DISTRIBUIÇÃO DE ENERGIA ELÉTRICA - FORNECIMENTO E INSTALAÇÃO. AF_12/2021</t>
  </si>
  <si>
    <t xml:space="preserve"> 10.1.7 </t>
  </si>
  <si>
    <t xml:space="preserve"> 91845 </t>
  </si>
  <si>
    <t>ELETRODUTO FLEXÍVEL CORRUGADO REFORÇADO, PVC, DN 25 MM (3/4"), PARA CIRCUITOS TERMINAIS, INSTALADO EM LAJE - FORNECIMENTO E INSTALAÇÃO. AF_03/2023</t>
  </si>
  <si>
    <t xml:space="preserve"> 10.1.8 </t>
  </si>
  <si>
    <t xml:space="preserve"> 91849 </t>
  </si>
  <si>
    <t>ELETRODUTO FLEXÍVEL LISO, PEAD, DN 32 MM (1"), PARA CIRCUITOS TERMINAIS, INSTALADO EM LAJE - FORNECIMENTO E INSTALAÇÃO. AF_03/2023</t>
  </si>
  <si>
    <t xml:space="preserve"> 10.2 </t>
  </si>
  <si>
    <t>SISTEMA DE ATERRAMENTO, DPS E DR NO QUADRO PRINCIPAL</t>
  </si>
  <si>
    <t xml:space="preserve"> 10.2.1 </t>
  </si>
  <si>
    <t xml:space="preserve"> 00039467 </t>
  </si>
  <si>
    <t>DISPOSITIVO DPS CLASSE II, 1 POLO, TENSAO MAXIMA DE 175 V, CORRENTE MAXIMA DE *45* KA (TIPO AC)</t>
  </si>
  <si>
    <t xml:space="preserve"> 10.2.2 </t>
  </si>
  <si>
    <t xml:space="preserve"> 00039445 </t>
  </si>
  <si>
    <t>DISPOSITIVO DR, 2 POLOS, SENSIBILIDADE DE 30 MA, CORRENTE DE 25 A, TIPO AC</t>
  </si>
  <si>
    <t xml:space="preserve"> 10.2.3 </t>
  </si>
  <si>
    <t xml:space="preserve"> 00039455 </t>
  </si>
  <si>
    <t>DISPOSITIVO DR, 4 POLOS, SENSIBILIDADE DE 30 MA, CORRENTE DE 25 A, TIPO AC</t>
  </si>
  <si>
    <t xml:space="preserve"> 10.3 </t>
  </si>
  <si>
    <t>QUADRO DE FORÇA E LUZ</t>
  </si>
  <si>
    <t xml:space="preserve"> 10.3.1 </t>
  </si>
  <si>
    <t xml:space="preserve"> 00039762 </t>
  </si>
  <si>
    <t>QUADRO DE DISTRIBUICAO COM BARRAMENTO TRIFASICO, DE EMBUTIR, EM CHAPA DE ACO GALVANIZADO, PARA 36 DISJUNTORES DIN, 100 A</t>
  </si>
  <si>
    <t xml:space="preserve"> 10.3.2 </t>
  </si>
  <si>
    <t xml:space="preserve"> 101894 </t>
  </si>
  <si>
    <t>DISJUNTOR TRIPOLAR TIPO NEMA, CORRENTE NOMINAL DE 60 ATÉ 100A - FORNECIMENTO E INSTALAÇÃO. AF_10/2020</t>
  </si>
  <si>
    <t xml:space="preserve"> 10.3.3 </t>
  </si>
  <si>
    <t xml:space="preserve"> 93654 </t>
  </si>
  <si>
    <t>DISJUNTOR MONOPOLAR TIPO DIN, CORRENTE NOMINAL DE 16A - FORNECIMENTO E INSTALAÇÃO. AF_10/2020</t>
  </si>
  <si>
    <t xml:space="preserve"> 10.3.4 </t>
  </si>
  <si>
    <t xml:space="preserve"> 93655 </t>
  </si>
  <si>
    <t>DISJUNTOR MONOPOLAR TIPO DIN, CORRENTE NOMINAL DE 20A - FORNECIMENTO E INSTALAÇÃO. AF_10/2020</t>
  </si>
  <si>
    <t xml:space="preserve"> 10.3.5 </t>
  </si>
  <si>
    <t xml:space="preserve"> 93663 </t>
  </si>
  <si>
    <t>DISJUNTOR BIPOLAR TIPO DIN, CORRENTE NOMINAL DE 25A - FORNECIMENTO E INSTALAÇÃO. AF_10/2020</t>
  </si>
  <si>
    <t xml:space="preserve"> 10.3.6 </t>
  </si>
  <si>
    <t xml:space="preserve"> 93665 </t>
  </si>
  <si>
    <t>DISJUNTOR BIPOLAR TIPO DIN, CORRENTE NOMINAL DE 40A - FORNECIMENTO E INSTALAÇÃO. AF_10/2020</t>
  </si>
  <si>
    <t xml:space="preserve"> 10.3.7 </t>
  </si>
  <si>
    <t xml:space="preserve"> 100563 </t>
  </si>
  <si>
    <t>QUADRO DE DISTRIBUIÇÃO PARA TELEFONE N.5, 80X80X12CM EM CHAPA METALICA, SEM ACESSORIOS, PADRAO TELEBRAS, FORNECIMENTO E INSTALAÇÃO. AF_11/2019</t>
  </si>
  <si>
    <t xml:space="preserve"> 10.4 </t>
  </si>
  <si>
    <t>ATERRAMENTO DO QUADRO</t>
  </si>
  <si>
    <t xml:space="preserve"> 10.4.1 </t>
  </si>
  <si>
    <t xml:space="preserve"> 96985 </t>
  </si>
  <si>
    <t>HASTE DE ATERRAMENTO, DIÂMETRO 5/8", COM 3 METROS - FORNECIMENTO E INSTALAÇÃO. AF_08/2023</t>
  </si>
  <si>
    <t xml:space="preserve"> 10.4.2 </t>
  </si>
  <si>
    <t xml:space="preserve"> 98111 </t>
  </si>
  <si>
    <t>CAIXA DE INSPEÇÃO PARA ATERRAMENTO, CIRCULAR, EM POLIETILENO, DIÂMETRO INTERNO = 0,3 M. AF_12/2020</t>
  </si>
  <si>
    <t xml:space="preserve"> 10.4.3 </t>
  </si>
  <si>
    <t xml:space="preserve"> 104750 </t>
  </si>
  <si>
    <t>CONECTOR GRAMPO METÁLICO TIPO OLHAL, PARA SPDA, PARA HASTE DE ATERRAMENTO DE 5/8'</t>
  </si>
  <si>
    <t xml:space="preserve"> 10.4.4 </t>
  </si>
  <si>
    <t xml:space="preserve"> 96973 </t>
  </si>
  <si>
    <t>CORDOALHA DE COBRE NU 35 MM², NÃO ENTERRADA, COM ISOLADOR - FORNECIMENTO E INSTALAÇÃO. AF_08/2023</t>
  </si>
  <si>
    <t xml:space="preserve"> 10.5 </t>
  </si>
  <si>
    <t>ILUMINAÇÃO E TOMADAS</t>
  </si>
  <si>
    <t xml:space="preserve"> 10.5.1 </t>
  </si>
  <si>
    <t xml:space="preserve"> 92865 </t>
  </si>
  <si>
    <t>CAIXA OCTOGONAL 4" X 4", METÁLICA, INSTALADA EM LAJE - FORNECIMENTO E INSTALAÇÃO. AF_03/2023</t>
  </si>
  <si>
    <t xml:space="preserve"> 10.5.2 </t>
  </si>
  <si>
    <t xml:space="preserve"> 92869 </t>
  </si>
  <si>
    <t>CAIXA RETANGULAR 4" X 2" BAIXA (0,30 M DO PISO), METÁLICA, INSTALADA EM PAREDE - FORNECIMENTO E INSTALAÇÃO. AF_03/2023</t>
  </si>
  <si>
    <t xml:space="preserve"> 10.5.3 </t>
  </si>
  <si>
    <t xml:space="preserve"> 92023 </t>
  </si>
  <si>
    <t>INTERRUPTOR SIMPLES (1 MÓDULO) COM 1 TOMADA DE EMBUTIR 2P+T 10 A, INCLUINDO SUPORTE E PLACA - FORNECIMENTO E INSTALAÇÃO. AF_03/2023</t>
  </si>
  <si>
    <t xml:space="preserve"> 10.5.4 </t>
  </si>
  <si>
    <t xml:space="preserve"> 91997 </t>
  </si>
  <si>
    <t>TOMADA MÉDIA DE EMBUTIR (1 MÓDULO), 2P+T 20 A, INCLUINDO SUPORTE E PLACA - FORNECIMENTO E INSTALAÇÃO. AF_03/2023</t>
  </si>
  <si>
    <t xml:space="preserve"> 10.5.5 </t>
  </si>
  <si>
    <t xml:space="preserve"> 91993 </t>
  </si>
  <si>
    <t>TOMADA ALTA DE EMBUTIR (1 MÓDULO), 2P+T 20 A, INCLUINDO SUPORTE E PLACA - FORNECIMENTO E INSTALAÇÃO. AF_03/2023</t>
  </si>
  <si>
    <t xml:space="preserve"> 10.5.6 </t>
  </si>
  <si>
    <t xml:space="preserve"> 92005 </t>
  </si>
  <si>
    <t>TOMADA MÉDIA DE EMBUTIR (2 MÓDULOS), 2P+T 20 A, INCLUINDO SUPORTE E PLACA - FORNECIMENTO E INSTALAÇÃO. AF_03/2023</t>
  </si>
  <si>
    <t xml:space="preserve"> 10.5.7 </t>
  </si>
  <si>
    <t xml:space="preserve"> 92013 </t>
  </si>
  <si>
    <t>TOMADA MÉDIA DE EMBUTIR (3 MÓDULOS), 2P+T 20 A, INCLUINDO SUPORTE E PLACA - FORNECIMENTO E INSTALAÇÃO. AF_03/2023</t>
  </si>
  <si>
    <t xml:space="preserve"> 10.5.8 </t>
  </si>
  <si>
    <t xml:space="preserve"> 98307 </t>
  </si>
  <si>
    <t>TOMADA DE REDE RJ45 - FORNECIMENTO E INSTALAÇÃO. AF_11/2019</t>
  </si>
  <si>
    <t xml:space="preserve"> 10.5.9 </t>
  </si>
  <si>
    <t xml:space="preserve"> 91981 </t>
  </si>
  <si>
    <t>INTERRUPTOR BIPOLAR (1 MÓDULO), 10A/250V, INCLUINDO SUPORTE E PLACA - FORNECIMENTO E INSTALAÇÃO. AF_03/2023</t>
  </si>
  <si>
    <t xml:space="preserve"> 10.5.10 </t>
  </si>
  <si>
    <t xml:space="preserve"> 91959 </t>
  </si>
  <si>
    <t>INTERRUPTOR SIMPLES (2 MÓDULOS), 10A/250V, INCLUINDO SUPORTE E PLACA - FORNECIMENTO E INSTALAÇÃO. AF_03/2023</t>
  </si>
  <si>
    <t xml:space="preserve"> 10.5.11 </t>
  </si>
  <si>
    <t xml:space="preserve"> 103782 </t>
  </si>
  <si>
    <t>LUMINÁRIA TIPO PLAFON CIRCULAR, DE SOBREPOR, COM LED DE 12/13 W - FORNECIMENTO E INSTALAÇÃO. AF_09/2024</t>
  </si>
  <si>
    <t xml:space="preserve"> 10.5.12 </t>
  </si>
  <si>
    <t xml:space="preserve"> 6371 </t>
  </si>
  <si>
    <t>LAMPADA LED 15 W BIVOLT BRANCA, FORMATO TRADICIONAL (BASE E27)</t>
  </si>
  <si>
    <t xml:space="preserve"> 10.5.13 </t>
  </si>
  <si>
    <t xml:space="preserve"> C4834 </t>
  </si>
  <si>
    <t>ARANDELA COM SOQUETE E-27, CORPO E GRADE FRONTAL DE PROTEÇÃO EM ALUMÍNIO, DIFUSOR EM VIDRO TRANSPARENTE COM UMA LÂMPADA ELETRÔNICA FLUORESCENTE COMPACTA DE 15W, COMPLETA</t>
  </si>
  <si>
    <t xml:space="preserve"> 11 </t>
  </si>
  <si>
    <t>INSTALAÇÕES HIDRÁULICAS</t>
  </si>
  <si>
    <t xml:space="preserve"> 11.1 </t>
  </si>
  <si>
    <t>ÁGUA FRIA</t>
  </si>
  <si>
    <t xml:space="preserve"> 11.1.1 </t>
  </si>
  <si>
    <t xml:space="preserve"> 102607 </t>
  </si>
  <si>
    <t>CAIXA D´ÁGUA EM POLIETILENO, 1000 LITROS - FORNECIMENTO E INSTALAÇÃO. AF_06/2021</t>
  </si>
  <si>
    <t xml:space="preserve"> 11.1.2 </t>
  </si>
  <si>
    <t xml:space="preserve"> 89402 </t>
  </si>
  <si>
    <t>TUBO, PVC, SOLDÁVEL, DE 25MM, INSTALADO EM RAMAL DE DISTRIBUIÇÃO DE ÁGUA - FORNECIMENTO E INSTALAÇÃO. AF_06/2022</t>
  </si>
  <si>
    <t xml:space="preserve"> 11.1.3 </t>
  </si>
  <si>
    <t xml:space="preserve"> 89448 </t>
  </si>
  <si>
    <t>TUBO, PVC, SOLDÁVEL, DE 40MM, INSTALADO EM PRUMADA DE ÁGUA - FORNECIMENTO E INSTALAÇÃO. AF_06/2022</t>
  </si>
  <si>
    <t xml:space="preserve"> 11.1.4 </t>
  </si>
  <si>
    <t xml:space="preserve"> 00001956 </t>
  </si>
  <si>
    <t>CURVA DE PVC 90 GRAUS, SOLDAVEL, 25 MM, COR MARROM, PARA AGUA FRIA PREDIAL</t>
  </si>
  <si>
    <t xml:space="preserve"> 11.1.5 </t>
  </si>
  <si>
    <t xml:space="preserve"> 00001958 </t>
  </si>
  <si>
    <t>CURVA DE PVC 90 GRAUS, SOLDAVEL, 40 MM, COR MARROM, PARA AGUA FRIA PREDIAL</t>
  </si>
  <si>
    <t xml:space="preserve"> 11.1.6 </t>
  </si>
  <si>
    <t xml:space="preserve"> 00003529 </t>
  </si>
  <si>
    <t>JOELHO PVC, SOLDAVEL, 90 GRAUS, 25 MM, COR MARROM, PARA AGUA FRIA PREDIAL</t>
  </si>
  <si>
    <t xml:space="preserve"> 11.1.7 </t>
  </si>
  <si>
    <t xml:space="preserve"> 94489 </t>
  </si>
  <si>
    <t>REGISTRO DE ESFERA, PVC, SOLDÁVEL, COM VOLANTE, DN  25 MM - FORNECIMENTO E INSTALAÇÃO. AF_08/2021</t>
  </si>
  <si>
    <t xml:space="preserve"> 11.1.8 </t>
  </si>
  <si>
    <t xml:space="preserve"> 94491 </t>
  </si>
  <si>
    <t>REGISTRO DE ESFERA, PVC, SOLDÁVEL, COM VOLANTE, DN  40 MM - FORNECIMENTO E INSTALAÇÃO. AF_08/2021</t>
  </si>
  <si>
    <t xml:space="preserve"> 11.1.9 </t>
  </si>
  <si>
    <t xml:space="preserve"> 89987 </t>
  </si>
  <si>
    <t>REGISTRO DE GAVETA BRUTO, LATÃO, ROSCÁVEL, 3/4", COM ACABAMENTO E CANOPLA CROMADOS - FORNECIMENTO E INSTALAÇÃO. AF_08/2021</t>
  </si>
  <si>
    <t xml:space="preserve"> 11.1.10 </t>
  </si>
  <si>
    <t xml:space="preserve"> 89985 </t>
  </si>
  <si>
    <t>REGISTRO DE PRESSÃO BRUTO, LATÃO, ROSCÁVEL, 3/4", COM ACABAMENTO E CANOPLA CROMADOS - FORNECIMENTO E INSTALAÇÃO. AF_08/2021</t>
  </si>
  <si>
    <t xml:space="preserve"> 11.1.11 </t>
  </si>
  <si>
    <t xml:space="preserve"> 00020147 </t>
  </si>
  <si>
    <t>JOELHO PVC, SOLDAVEL, COM BUCHA DE LATAO, 90 GRAUS, 25 MM X 1/2", PARA AGUA FRIA PREDIAL</t>
  </si>
  <si>
    <t xml:space="preserve"> 11.1.12 </t>
  </si>
  <si>
    <t xml:space="preserve"> 00007139 </t>
  </si>
  <si>
    <t>TE SOLDAVEL, PVC, 90 GRAUS, 25 MM, PARA AGUA FRIA PREDIAL (NBR 5648)</t>
  </si>
  <si>
    <t xml:space="preserve"> 11.1.13 </t>
  </si>
  <si>
    <t xml:space="preserve"> 00007141 </t>
  </si>
  <si>
    <t>TE SOLDAVEL, PVC, 90 GRAUS, 40 MM, PARA AGUA FRIA PREDIAL (NBR 5648)</t>
  </si>
  <si>
    <t xml:space="preserve"> 11.1.14 </t>
  </si>
  <si>
    <t xml:space="preserve"> 94703 </t>
  </si>
  <si>
    <t>ADAPTADOR COM FLANGE E ANEL DE VEDAÇÃO, PVC, SOLDÁVEL, DN  25 MM X 3/4", INSTALADO EM RESERVAÇÃO PREDIAL DE ÁGUA - FORNECIMENTO E INSTALAÇÃO. AF_04/2024</t>
  </si>
  <si>
    <t xml:space="preserve"> 11.1.15 </t>
  </si>
  <si>
    <t xml:space="preserve"> 94705 </t>
  </si>
  <si>
    <t>ADAPTADOR COM FLANGE E ANEL DE VEDAÇÃO, PVC, SOLDÁVEL, DN 40 MM X 1 1/4", INSTALADO EM RESERVAÇÃO PREDIAL DE ÁGUA - FORNECIMENTO E INSTALAÇÃO. AF_04/2024</t>
  </si>
  <si>
    <t xml:space="preserve"> 11.1.16 </t>
  </si>
  <si>
    <t xml:space="preserve"> 00000828 </t>
  </si>
  <si>
    <t>BUCHA DE REDUCAO DE PVC, SOLDAVEL, CURTA, COM 25 X 20 MM, PARA AGUA FRIA PREDIAL</t>
  </si>
  <si>
    <t xml:space="preserve"> 11.1.17 </t>
  </si>
  <si>
    <t xml:space="preserve"> 00000834 </t>
  </si>
  <si>
    <t>BUCHA DE REDUCAO DE PVC, SOLDAVEL, LONGA, COM 40 X 25 MM, PARA AGUA FRIA PREDIAL</t>
  </si>
  <si>
    <t xml:space="preserve"> 11.1.18 </t>
  </si>
  <si>
    <t xml:space="preserve"> 00007137 </t>
  </si>
  <si>
    <t>TE PVC, SOLDAVEL, COM BUCHA DE LATAO NA BOLSA CENTRAL, 90 GRAUS, 25 MM X 1/2", PARA AGUA FRIA PREDIAL</t>
  </si>
  <si>
    <t xml:space="preserve"> 11.2 </t>
  </si>
  <si>
    <t>ÁGUA PLUVIAL</t>
  </si>
  <si>
    <t xml:space="preserve"> 11.2.1 </t>
  </si>
  <si>
    <t xml:space="preserve"> 89713 </t>
  </si>
  <si>
    <t>TUBO PVC, SERIE NORMAL, ESGOTO PREDIAL, DN 75 MM, FORNECIDO E INSTALADO EM RAMAL DE DESCARGA OU RAMAL DE ESGOTO SANITÁRIO. AF_08/2022</t>
  </si>
  <si>
    <t xml:space="preserve"> 11.2.2 </t>
  </si>
  <si>
    <t xml:space="preserve"> 89714 </t>
  </si>
  <si>
    <t>TUBO PVC, SERIE NORMAL, ESGOTO PREDIAL, DN 100 MM, FORNECIDO E INSTALADO EM RAMAL DE DESCARGA OU RAMAL DE ESGOTO SANITÁRIO. AF_08/2022</t>
  </si>
  <si>
    <t xml:space="preserve"> 11.2.3 </t>
  </si>
  <si>
    <t xml:space="preserve"> 89744 </t>
  </si>
  <si>
    <t>JOELHO 90 GRAUS, PVC, SERIE NORMAL, ESGOTO PREDIAL, DN 100 MM, JUNTA ELÁSTICA, FORNECIDO E INSTALADO EM RAMAL DE DESCARGA OU RAMAL DE ESGOTO SANITÁRIO. AF_08/2022</t>
  </si>
  <si>
    <t xml:space="preserve"> 11.2.4 </t>
  </si>
  <si>
    <t xml:space="preserve"> 89778 </t>
  </si>
  <si>
    <t>LUVA SIMPLES, PVC, SERIE NORMAL, ESGOTO PREDIAL, DN 100 MM, JUNTA ELÁSTICA, FORNECIDO E INSTALADO EM RAMAL DE DESCARGA OU RAMAL DE ESGOTO SANITÁRIO. AF_08/2022</t>
  </si>
  <si>
    <t xml:space="preserve"> 11.2.5 </t>
  </si>
  <si>
    <t xml:space="preserve"> 89737 </t>
  </si>
  <si>
    <t>JOELHO 90 GRAUS, PVC, SERIE NORMAL, ESGOTO PREDIAL, DN 75 MM, JUNTA ELÁSTICA, FORNECIDO E INSTALADO EM RAMAL DE DESCARGA OU RAMAL DE ESGOTO SANITÁRIO. AF_08/2022</t>
  </si>
  <si>
    <t xml:space="preserve"> 11.2.6 </t>
  </si>
  <si>
    <t xml:space="preserve"> 101807 </t>
  </si>
  <si>
    <t>CAIXA ENTERRADA DISTRIBUIDORA DE VAZÃO (SUMIDOUROS MÚLTIPLOS), RETANGULAR, EM ALVENARIA COM BLOCOS DE CONCRETO, DIMENSÕES INTERNAS: 0,60 X 0,60 X H=0,50 M. AF_12/2020</t>
  </si>
  <si>
    <t xml:space="preserve"> 11.3 </t>
  </si>
  <si>
    <t>ESGOTO</t>
  </si>
  <si>
    <t xml:space="preserve"> 11.3.1 </t>
  </si>
  <si>
    <t xml:space="preserve"> 89800 </t>
  </si>
  <si>
    <t>TUBO PVC, SERIE NORMAL, ESGOTO PREDIAL, DN 100 MM, FORNECIDO E INSTALADO EM PRUMADA DE ESGOTO SANITÁRIO OU VENTILAÇÃO. AF_08/2022</t>
  </si>
  <si>
    <t xml:space="preserve"> 11.3.2 </t>
  </si>
  <si>
    <t xml:space="preserve"> 89712 </t>
  </si>
  <si>
    <t>TUBO PVC, SERIE NORMAL, ESGOTO PREDIAL, DN 50 MM, FORNECIDO E INSTALADO EM RAMAL DE DESCARGA OU RAMAL DE ESGOTO SANITÁRIO. AF_08/2022</t>
  </si>
  <si>
    <t xml:space="preserve"> 11.3.3 </t>
  </si>
  <si>
    <t xml:space="preserve"> 89711 </t>
  </si>
  <si>
    <t>TUBO PVC, SERIE NORMAL, ESGOTO PREDIAL, DN 40 MM, FORNECIDO E INSTALADO EM RAMAL DE DESCARGA OU RAMAL DE ESGOTO SANITÁRIO. AF_08/2022</t>
  </si>
  <si>
    <t xml:space="preserve"> 11.3.4 </t>
  </si>
  <si>
    <t xml:space="preserve"> 11.3.5 </t>
  </si>
  <si>
    <t xml:space="preserve"> 89801 </t>
  </si>
  <si>
    <t>JOELHO 90 GRAUS, PVC, SERIE NORMAL, ESGOTO PREDIAL, DN 50 MM, JUNTA ELÁSTICA, FORNECIDO E INSTALADO EM PRUMADA DE ESGOTO SANITÁRIO OU VENTILAÇÃO. AF_08/2022</t>
  </si>
  <si>
    <t xml:space="preserve"> 11.3.6 </t>
  </si>
  <si>
    <t xml:space="preserve"> 89724 </t>
  </si>
  <si>
    <t>JOELHO 90 GRAUS, PVC, SERIE NORMAL, ESGOTO PREDIAL, DN 40 MM, JUNTA SOLDÁVEL, FORNECIDO E INSTALADO EM RAMAL DE DESCARGA OU RAMAL DE ESGOTO SANITÁRIO. AF_08/2022</t>
  </si>
  <si>
    <t xml:space="preserve"> 11.3.7 </t>
  </si>
  <si>
    <t xml:space="preserve"> 00039319 </t>
  </si>
  <si>
    <t>TERMINAL DE VENTILACAO, 50 MM, SERIE NORMAL, ESGOTO PREDIAL</t>
  </si>
  <si>
    <t xml:space="preserve"> 11.3.8 </t>
  </si>
  <si>
    <t xml:space="preserve"> 89783 </t>
  </si>
  <si>
    <t>JUNÇÃO SIMPLES, PVC, SERIE NORMAL, ESGOTO PREDIAL, DN 40 MM, JUNTA SOLDÁVEL, FORNECIDO E INSTALADO EM RAMAL DE DESCARGA OU RAMAL DE ESGOTO SANITÁRIO. AF_08/2022</t>
  </si>
  <si>
    <t xml:space="preserve"> 11.3.9 </t>
  </si>
  <si>
    <t xml:space="preserve"> 89827 </t>
  </si>
  <si>
    <t>JUNÇÃO SIMPLES, PVC, SERIE NORMAL, ESGOTO PREDIAL, DN 50 X 50 MM, JUNTA ELÁSTICA, FORNECIDO E INSTALADO EM PRUMADA DE ESGOTO SANITÁRIO OU VENTILAÇÃO. AF_08/2022</t>
  </si>
  <si>
    <t xml:space="preserve"> 11.3.10 </t>
  </si>
  <si>
    <t xml:space="preserve"> 104353 </t>
  </si>
  <si>
    <t>JUNÇÃO DE REDUÇÃO INVERTIDA, PVC, SÉRIE NORMAL, ESGOTO PREDIAL, DN 100 X 50 MM, JUNTA ELÁSTICA, FORNECIDO E INSTALADO EM PRUMADA DE ESGOTO SANITÁRIO OU VENTILAÇÃO. AF_08/2022</t>
  </si>
  <si>
    <t xml:space="preserve"> 11.3.11 </t>
  </si>
  <si>
    <t xml:space="preserve"> 00003666 </t>
  </si>
  <si>
    <t>JUNCAO SIMPLES, PVC, 45 GRAUS, DN 40 X 40 MM, SERIE NORMAL PARA ESGOTO PREDIAL</t>
  </si>
  <si>
    <t xml:space="preserve"> 11.3.12 </t>
  </si>
  <si>
    <t xml:space="preserve"> 89707 </t>
  </si>
  <si>
    <t>CAIXA SIFONADA, PVC, DN 100 X 100 X 50 MM, JUNTA ELÁSTICA, FORNECIDA E INSTALADA EM RAMAL DE DESCARGA OU EM RAMAL DE ESGOTO SANITÁRIO. AF_08/2022</t>
  </si>
  <si>
    <t xml:space="preserve"> 11.3.13 </t>
  </si>
  <si>
    <t xml:space="preserve"> 104328 </t>
  </si>
  <si>
    <t>CAIXA SIFONADA, COM GRELHA QUADRADA, PVC, DN 150 X 150 X 50 MM, JUNTA SOLDÁVEL, FORNECIDA E INSTALADA EM RAMAL DE DESCARGA OU EM RAMAL DE ESGOTO SANITÁRIO. AF_08/2022</t>
  </si>
  <si>
    <t xml:space="preserve"> 11.3.14 </t>
  </si>
  <si>
    <t xml:space="preserve"> 11.3.15 </t>
  </si>
  <si>
    <t xml:space="preserve"> 89813 </t>
  </si>
  <si>
    <t>LUVA SIMPLES, PVC, SERIE NORMAL, ESGOTO PREDIAL, DN 50 MM, JUNTA ELÁSTICA, FORNECIDO E INSTALADO EM PRUMADA DE ESGOTO SANITÁRIO OU VENTILAÇÃO. AF_08/2022</t>
  </si>
  <si>
    <t xml:space="preserve"> 11.3.16 </t>
  </si>
  <si>
    <t xml:space="preserve"> 101806 </t>
  </si>
  <si>
    <t>CAIXA ENTERRADA DISTRIBUIDORA DE VAZÃO (SUMIDOUROS MÚLTIPLOS), RETANGULAR, EM ALVENARIA COM TIJOLOS MACIÇOS, DIMENSÕES INTERNAS: 0,60 X 0,60 X H=0,50 M. AF_12/2020</t>
  </si>
  <si>
    <t xml:space="preserve"> 11.4 </t>
  </si>
  <si>
    <t>LOUÇAS E METAIS</t>
  </si>
  <si>
    <t xml:space="preserve"> 11.4.1 </t>
  </si>
  <si>
    <t xml:space="preserve"> 2001003024 </t>
  </si>
  <si>
    <t>BANCADA DE GRANITO CINZA ANDORINHA, CORUMBA E OUTRO EQUIVALENTES, ACABAMENTO COM BORDA 45O., FRONTAO E SAIA COM 10CM, INCLUSO MAO FRANCESA</t>
  </si>
  <si>
    <t xml:space="preserve"> 11.4.2 </t>
  </si>
  <si>
    <t xml:space="preserve"> 86936 </t>
  </si>
  <si>
    <t>CUBA DE EMBUTIR DE AÇO INOXIDÁVEL MÉDIA, INCLUSO VÁLVULA TIPO AMERICANA E SIFÃO TIPO GARRAFA EM METAL CROMADO - FORNECIMENTO E INSTALAÇÃO. AF_01/2020</t>
  </si>
  <si>
    <t xml:space="preserve"> 11.4.3 </t>
  </si>
  <si>
    <t xml:space="preserve"> 86888 </t>
  </si>
  <si>
    <t>VASO SANITÁRIO SIFONADO COM CAIXA ACOPLADA LOUÇA BRANCA - FORNECIMENTO E INSTALAÇÃO. AF_01/2020</t>
  </si>
  <si>
    <t xml:space="preserve"> 11.4.4 </t>
  </si>
  <si>
    <t xml:space="preserve"> 100872 </t>
  </si>
  <si>
    <t>BARRA DE APOIO RETA, EM ALUMINIO, COMPRIMENTO 80 CM,  FIXADA NA PAREDE - FORNECIMENTO E INSTALAÇÃO. AF_01/2020</t>
  </si>
  <si>
    <t xml:space="preserve"> 11.4.5 </t>
  </si>
  <si>
    <t xml:space="preserve"> 1301004064 </t>
  </si>
  <si>
    <t>TOALHEIRO PLASTICO TIPO DISPENSER PARA PAPEL TOALHA INTERFOLHADO</t>
  </si>
  <si>
    <t xml:space="preserve"> 11.4.6 </t>
  </si>
  <si>
    <t xml:space="preserve"> 95544 </t>
  </si>
  <si>
    <t>PAPELEIRA DE PAREDE EM METAL CROMADO SEM TAMPA, INCLUSO FIXAÇÃO. AF_01/2020</t>
  </si>
  <si>
    <t xml:space="preserve"> 11.4.7 </t>
  </si>
  <si>
    <t xml:space="preserve"> 86906 </t>
  </si>
  <si>
    <t>TORNEIRA CROMADA DE MESA, 1/2" OU 3/4", PARA LAVATÓRIO, PADRÃO POPULAR - FORNECIMENTO E INSTALAÇÃO. AF_01/2020</t>
  </si>
  <si>
    <t xml:space="preserve"> 11.4.8 </t>
  </si>
  <si>
    <t xml:space="preserve"> 86911 </t>
  </si>
  <si>
    <t>TORNEIRA CROMADA LONGA, DE PAREDE, 1/2" OU 3/4", PARA PIA DE COZINHA, PADRÃO POPULAR - FORNECIMENTO E INSTALAÇÃO. AF_01/2020</t>
  </si>
  <si>
    <t xml:space="preserve"> 11.4.9 </t>
  </si>
  <si>
    <t xml:space="preserve"> 00007602 </t>
  </si>
  <si>
    <t>TORNEIRA DE METAL AMARELO, PARA TANQUE / JARDIM, DE PAREDE, COM BICO PLASTICO, CANO CURTO, AREA EXTERNA, PADRAO POPULAR / USO GERAL, 1/2" OU 3/4" (REF 1128)</t>
  </si>
  <si>
    <t xml:space="preserve"> 11.4.10 </t>
  </si>
  <si>
    <t xml:space="preserve"> 89710 </t>
  </si>
  <si>
    <t>RALO SECO, PVC, DN 100 X 40 MM, JUNTA SOLDÁVEL, FORNECIDO E INSTALADO EM RAMAL DE DESCARGA OU EM RAMAL DE ESGOTO SANITÁRIO. AF_08/2022</t>
  </si>
  <si>
    <t xml:space="preserve"> 11.4.11 </t>
  </si>
  <si>
    <t xml:space="preserve"> C4636 </t>
  </si>
  <si>
    <t>LAVATÓRIO DE LOUÇA BRANCA C/ COLUNA SUSPENSA E ACESSÓRIOS</t>
  </si>
  <si>
    <t xml:space="preserve"> 11.4.12 </t>
  </si>
  <si>
    <t xml:space="preserve"> C2312 </t>
  </si>
  <si>
    <t>TANQUE DE LOUÇA C/COLUNA</t>
  </si>
  <si>
    <t xml:space="preserve"> 12 </t>
  </si>
  <si>
    <t>INSTALAÇÕES DE INCÊNDIO</t>
  </si>
  <si>
    <t xml:space="preserve"> 12.1 </t>
  </si>
  <si>
    <t>Iluminação de Emergência</t>
  </si>
  <si>
    <t xml:space="preserve"> 12.1.1 </t>
  </si>
  <si>
    <t xml:space="preserve"> 00038774 </t>
  </si>
  <si>
    <t>LUMINARIA DE EMERGENCIA 30 LEDS, POTENCIA 2 W, BATERIA DE LITIO, AUTONOMIA DE 6 HORAS</t>
  </si>
  <si>
    <t xml:space="preserve"> 12.1.2 </t>
  </si>
  <si>
    <t xml:space="preserve"> 91992 </t>
  </si>
  <si>
    <t>TOMADA ALTA DE EMBUTIR (1 MÓDULO), 2P+T 10 A, INCLUINDO SUPORTE E PLACA - FORNECIMENTO E INSTALAÇÃO. AF_03/2023</t>
  </si>
  <si>
    <t xml:space="preserve"> 12.2 </t>
  </si>
  <si>
    <t>Sinalização e saídas de Emergência</t>
  </si>
  <si>
    <t xml:space="preserve"> 12.2.1 </t>
  </si>
  <si>
    <t xml:space="preserve"> 1401000176 </t>
  </si>
  <si>
    <t>PLACA DE INDICACAO CONTINUADA DE ROTAS DE FUGA "DIRECAO DE ROTA DE SAIDA", SIMBOLO RETANGULAR, FUNDO VERDE, PICTOGRAMA FOTOLUMINESCENTE, EM PVC, 2MM ANTI-CHAMAS, NAS DIMENSOES (13X26)CM</t>
  </si>
  <si>
    <t xml:space="preserve"> 12.2.2 </t>
  </si>
  <si>
    <t xml:space="preserve"> 12224 </t>
  </si>
  <si>
    <t>ORSE</t>
  </si>
  <si>
    <t>Placa indicativa de "PERIGO PROIBIDO FUMAR" em pvc, dim.: 20 x 30 cm</t>
  </si>
  <si>
    <t>Un</t>
  </si>
  <si>
    <t xml:space="preserve"> 12.2.3 </t>
  </si>
  <si>
    <t xml:space="preserve"> 13656 </t>
  </si>
  <si>
    <t>Placa de sinalizacao, fotoluminescente, em pvc , com logotipo "Cuidado risco de choque elétrico"- Placa E5</t>
  </si>
  <si>
    <t>un</t>
  </si>
  <si>
    <t xml:space="preserve"> 12.2.4 </t>
  </si>
  <si>
    <t xml:space="preserve"> 11926 </t>
  </si>
  <si>
    <t>Placa indicativa de "SAÍDA" em pvc, dim.: 20 x 30 cm</t>
  </si>
  <si>
    <t xml:space="preserve"> 12.2.5 </t>
  </si>
  <si>
    <t xml:space="preserve"> 11927 </t>
  </si>
  <si>
    <t>Placa para sinalização de "EXTINTOR em parede" pvc, dim.: 20 x 20 cm</t>
  </si>
  <si>
    <t xml:space="preserve"> 12.2.6 </t>
  </si>
  <si>
    <t xml:space="preserve"> 14313 </t>
  </si>
  <si>
    <t>Placa de sinalização de combate a incêndio "Proibido produzir chamas", 15x20 cm, em PVC 2mm fotoluminescente</t>
  </si>
  <si>
    <t xml:space="preserve"> 13 </t>
  </si>
  <si>
    <t>URBANIZAÇÃO (EXTERNA E ENTORNO)</t>
  </si>
  <si>
    <t xml:space="preserve"> 13.1 </t>
  </si>
  <si>
    <t xml:space="preserve"> 94990 </t>
  </si>
  <si>
    <t>EXECUÇÃO DE PASSEIO (CALÇADA) OU PISO DE CONCRETO COM CONCRETO MOLDADO IN LOCO, FEITO EM OBRA, ACABAMENTO CONVENCIONAL, NÃO ARMADO. AF_08/2022</t>
  </si>
  <si>
    <t xml:space="preserve"> 13.2 </t>
  </si>
  <si>
    <t xml:space="preserve"> 7633 </t>
  </si>
  <si>
    <t>Planta - Ipê amarelo (tabebuia chrysotricha) h=1,00m, fornecimento e plantio</t>
  </si>
  <si>
    <t xml:space="preserve"> 13.3 </t>
  </si>
  <si>
    <t xml:space="preserve"> 98511 </t>
  </si>
  <si>
    <t>PLANTIO DE ÁRVORE ORNAMENTAL COM ALTURA DE MUDA MAIOR QUE 2,00 M E MENOR OU IGUAL A 4,00 M . AF_07/2024</t>
  </si>
  <si>
    <t xml:space="preserve"> 13.4 </t>
  </si>
  <si>
    <t xml:space="preserve"> 103946 </t>
  </si>
  <si>
    <t>PLANTIO DE GRAMA ESMERALDA OU SÃO CARLOS OU CURITIBANA, EM PLACAS. AF_07/2024</t>
  </si>
  <si>
    <t xml:space="preserve"> 13.5 </t>
  </si>
  <si>
    <t xml:space="preserve"> 8956 </t>
  </si>
  <si>
    <t>Planta - Manacá de cheiro (brunfelsia uniflora), fornecimento e plantio</t>
  </si>
  <si>
    <t xml:space="preserve"> 13.6 </t>
  </si>
  <si>
    <t xml:space="preserve"> ART.01 </t>
  </si>
  <si>
    <t>FORNECIMENTO E INSTALAÇÃO DE LETREIRO COM NOME DO PRÉDIO E MUNICÍPIO, EM AÇO INOX, H1=30 CM E H2 =15 CM. REF. SINAPI 84124</t>
  </si>
  <si>
    <t xml:space="preserve"> 14 </t>
  </si>
  <si>
    <t>SERVIÇOS FINAIS</t>
  </si>
  <si>
    <t xml:space="preserve"> 14.1 </t>
  </si>
  <si>
    <t xml:space="preserve"> 2201000010 </t>
  </si>
  <si>
    <t>LIMPEZA FINAL DA OBRA</t>
  </si>
  <si>
    <t>2*3</t>
  </si>
  <si>
    <t>ADMINISTRAÇÃO LOCAL DE OBRAS</t>
  </si>
  <si>
    <t>H</t>
  </si>
  <si>
    <t>Encarregado</t>
  </si>
  <si>
    <t>Vigia de obra</t>
  </si>
  <si>
    <t>Engneheiro civil</t>
  </si>
  <si>
    <t>2.0</t>
  </si>
  <si>
    <t>2.1</t>
  </si>
  <si>
    <t>Placa de obra</t>
  </si>
  <si>
    <t>C</t>
  </si>
  <si>
    <t>A = L*C</t>
  </si>
  <si>
    <t>2.2</t>
  </si>
  <si>
    <t>Aterro</t>
  </si>
  <si>
    <t>cm</t>
  </si>
  <si>
    <t>Área de obra (Ao)</t>
  </si>
  <si>
    <t>espessura (e)</t>
  </si>
  <si>
    <t>V = Ao * e</t>
  </si>
  <si>
    <t>2.3</t>
  </si>
  <si>
    <t>Limpeza manual de obra</t>
  </si>
  <si>
    <t>2.4</t>
  </si>
  <si>
    <t>Locação convecional de obra</t>
  </si>
  <si>
    <t>Perímetro obra (Po)</t>
  </si>
  <si>
    <t>2.5</t>
  </si>
  <si>
    <t>Locação de contêiner</t>
  </si>
  <si>
    <t xml:space="preserve">Cronograma </t>
  </si>
  <si>
    <t>meses</t>
  </si>
  <si>
    <t>3.0</t>
  </si>
  <si>
    <t>3.1</t>
  </si>
  <si>
    <t>3.1.1</t>
  </si>
  <si>
    <t>Estaca broca Ø25 cm</t>
  </si>
  <si>
    <t>n° estacas (n°)</t>
  </si>
  <si>
    <t>Prof. Estaca (h)</t>
  </si>
  <si>
    <t>P = n° * h</t>
  </si>
  <si>
    <t>3.2</t>
  </si>
  <si>
    <t>Lado a (a)</t>
  </si>
  <si>
    <t>Lado b (b)</t>
  </si>
  <si>
    <t>Altura (h)</t>
  </si>
  <si>
    <t>Quantidade (n)</t>
  </si>
  <si>
    <t>3.2.1</t>
  </si>
  <si>
    <t>3.2.2</t>
  </si>
  <si>
    <t>3.2.3</t>
  </si>
  <si>
    <t>3.2.4</t>
  </si>
  <si>
    <t>Escavação</t>
  </si>
  <si>
    <t>Lastro</t>
  </si>
  <si>
    <t>Aço Ø 6,3 mm</t>
  </si>
  <si>
    <t>Concretagem</t>
  </si>
  <si>
    <t>V = a*b*n*0,05</t>
  </si>
  <si>
    <t>V  =a*b*h*n</t>
  </si>
  <si>
    <t>70% esc.</t>
  </si>
  <si>
    <t>6,3 kg/m * n</t>
  </si>
  <si>
    <t>V</t>
  </si>
  <si>
    <t xml:space="preserve">3.3 </t>
  </si>
  <si>
    <t>Aço Ø5</t>
  </si>
  <si>
    <t>Comprimento (L)</t>
  </si>
  <si>
    <t>a +reb.</t>
  </si>
  <si>
    <t>b+reb.</t>
  </si>
  <si>
    <t>Fôrma</t>
  </si>
  <si>
    <t>Aço Ø5,0 mm</t>
  </si>
  <si>
    <t>Aço Ø10,0 mm</t>
  </si>
  <si>
    <t>Impermeabilização</t>
  </si>
  <si>
    <t>V = L*a*b</t>
  </si>
  <si>
    <t>F = 2*b*L/4usos</t>
  </si>
  <si>
    <t>L estribo (Le)</t>
  </si>
  <si>
    <t>P = L/0,15*Le*0,154</t>
  </si>
  <si>
    <t>P = 4*L*0,617</t>
  </si>
  <si>
    <t>70% da escav.</t>
  </si>
  <si>
    <t>A = ((2*b)+a)*L</t>
  </si>
  <si>
    <t>3.3.1</t>
  </si>
  <si>
    <t>3.3.2</t>
  </si>
  <si>
    <t>3.3.3</t>
  </si>
  <si>
    <t>3.3.4</t>
  </si>
  <si>
    <t>3.3.5</t>
  </si>
  <si>
    <t>3.3.6</t>
  </si>
  <si>
    <t>4.0</t>
  </si>
  <si>
    <t>4.1.1</t>
  </si>
  <si>
    <t>Superiores</t>
  </si>
  <si>
    <t>Aço Ø8,0 mm</t>
  </si>
  <si>
    <t>4.1.2</t>
  </si>
  <si>
    <t>Platibanda</t>
  </si>
  <si>
    <t>4.1.2.1</t>
  </si>
  <si>
    <t>4.1.2.2</t>
  </si>
  <si>
    <t>4.1.2.3</t>
  </si>
  <si>
    <t>4.1.3</t>
  </si>
  <si>
    <t>Comprimento (Ls)</t>
  </si>
  <si>
    <t>Comprimento (Lp)</t>
  </si>
  <si>
    <t>P = Lp/0,15*Le*0,154</t>
  </si>
  <si>
    <t>P = 4*Lp*0,395</t>
  </si>
  <si>
    <t>V = Lp*a*b</t>
  </si>
  <si>
    <t>V = Ls*a*b</t>
  </si>
  <si>
    <t>P = Ls/0,15*Le*0,154</t>
  </si>
  <si>
    <t>P = 2*Ls*0,395</t>
  </si>
  <si>
    <t>P = 2*Ls*0,617</t>
  </si>
  <si>
    <t>4.1.3.1</t>
  </si>
  <si>
    <t>Área de fôrmas</t>
  </si>
  <si>
    <t>4.2</t>
  </si>
  <si>
    <t>4.2.1</t>
  </si>
  <si>
    <t>4.2.2</t>
  </si>
  <si>
    <t>4.2.3</t>
  </si>
  <si>
    <t>4.2.4</t>
  </si>
  <si>
    <t>Lado a (a1)</t>
  </si>
  <si>
    <t>Lado b (b1)</t>
  </si>
  <si>
    <t>Pé direito (hm1)</t>
  </si>
  <si>
    <t>L estribo (Le1)</t>
  </si>
  <si>
    <t>Lado a (a2)</t>
  </si>
  <si>
    <t>Lado b (b2)</t>
  </si>
  <si>
    <t>Pé direito (hm2)</t>
  </si>
  <si>
    <t>L estribo (Le2)</t>
  </si>
  <si>
    <t>Tipo 1 (q1)</t>
  </si>
  <si>
    <t>Tipo 2 (q2)</t>
  </si>
  <si>
    <t>((q1*hm1*(2*a1+2*b1))+(q2*hm2*(2*a2+2*b2)))/4usos</t>
  </si>
  <si>
    <t>(q1*hm1+q2*hm2)/0,15*Le1*0,154</t>
  </si>
  <si>
    <t>4*((q1*hm1)+(q2*hm2))*0,617</t>
  </si>
  <si>
    <t>(q1*a1*b1*hm1)+(q2*a2*b2*hm2)</t>
  </si>
  <si>
    <t xml:space="preserve">F = </t>
  </si>
  <si>
    <t xml:space="preserve">P = </t>
  </si>
  <si>
    <t xml:space="preserve">V = </t>
  </si>
  <si>
    <t>4.3</t>
  </si>
  <si>
    <t>4.3.1</t>
  </si>
  <si>
    <t>Chapisco</t>
  </si>
  <si>
    <t>Massa única</t>
  </si>
  <si>
    <t>Emassamento</t>
  </si>
  <si>
    <t>Pintura Latex</t>
  </si>
  <si>
    <t>4.3.2</t>
  </si>
  <si>
    <t>4.3.3</t>
  </si>
  <si>
    <t>4.3.4</t>
  </si>
  <si>
    <t>4.3.5</t>
  </si>
  <si>
    <t>Área laje (Al)</t>
  </si>
  <si>
    <t>A = Al</t>
  </si>
  <si>
    <t>5.0</t>
  </si>
  <si>
    <t>5.1.1</t>
  </si>
  <si>
    <t>5.1</t>
  </si>
  <si>
    <t>Fechamento interno ou externo</t>
  </si>
  <si>
    <t>Alvenaria de vedação (e=9 cm)</t>
  </si>
  <si>
    <t>Reboco</t>
  </si>
  <si>
    <t>5.1.2</t>
  </si>
  <si>
    <t>5.1.3</t>
  </si>
  <si>
    <t>Área alvenaria (Aalv)</t>
  </si>
  <si>
    <t>Revit</t>
  </si>
  <si>
    <t>Área revestimento (Arev.)</t>
  </si>
  <si>
    <t>5.2</t>
  </si>
  <si>
    <t>Vedação</t>
  </si>
  <si>
    <t>5.2.1</t>
  </si>
  <si>
    <t>Telha trapezoidal</t>
  </si>
  <si>
    <t>5.2.2</t>
  </si>
  <si>
    <t>5.2.3</t>
  </si>
  <si>
    <t>Perfil U</t>
  </si>
  <si>
    <t>Parafusos</t>
  </si>
  <si>
    <t>cento</t>
  </si>
  <si>
    <t>Peso Linear (kg/m) (Pl)</t>
  </si>
  <si>
    <t>P = Lp*Pl</t>
  </si>
  <si>
    <t>5.3</t>
  </si>
  <si>
    <t>Cobogó</t>
  </si>
  <si>
    <t>5.3.1</t>
  </si>
  <si>
    <t>Alvenaria cobogó</t>
  </si>
  <si>
    <t>6.0</t>
  </si>
  <si>
    <t>Projeto Arquitetônico</t>
  </si>
  <si>
    <t>7.0</t>
  </si>
  <si>
    <t>7.1</t>
  </si>
  <si>
    <t>Telhamento</t>
  </si>
  <si>
    <t>Trama de aço</t>
  </si>
  <si>
    <t>Rufo</t>
  </si>
  <si>
    <t xml:space="preserve">Calha </t>
  </si>
  <si>
    <t>Chapim</t>
  </si>
  <si>
    <t>7.2</t>
  </si>
  <si>
    <t>7.3</t>
  </si>
  <si>
    <t>7.4</t>
  </si>
  <si>
    <t>7.5</t>
  </si>
  <si>
    <t>8.0</t>
  </si>
  <si>
    <t>8.1</t>
  </si>
  <si>
    <t>Cerâmica</t>
  </si>
  <si>
    <t>8.1.1</t>
  </si>
  <si>
    <t>Contrapiso</t>
  </si>
  <si>
    <t>Piso 60x60 cm</t>
  </si>
  <si>
    <t>Soleiras</t>
  </si>
  <si>
    <t>Rodapé</t>
  </si>
  <si>
    <t>8.1.2</t>
  </si>
  <si>
    <t>8.1.3</t>
  </si>
  <si>
    <t>8.1.4</t>
  </si>
  <si>
    <t>Área piso (Ap)</t>
  </si>
  <si>
    <t>9.0</t>
  </si>
  <si>
    <t>9.1</t>
  </si>
  <si>
    <t>Pintura</t>
  </si>
  <si>
    <t>9.1.1</t>
  </si>
  <si>
    <t>Massa acrílica</t>
  </si>
  <si>
    <t>Massa latex</t>
  </si>
  <si>
    <t>Selador</t>
  </si>
  <si>
    <t>Pintura letex</t>
  </si>
  <si>
    <t>Textura</t>
  </si>
  <si>
    <t>9.1.2</t>
  </si>
  <si>
    <t>9.1.3</t>
  </si>
  <si>
    <t>9.1.4</t>
  </si>
  <si>
    <t>9.1.5</t>
  </si>
  <si>
    <t>9.2</t>
  </si>
  <si>
    <t>Cerâmica (parede áreas molhadas)</t>
  </si>
  <si>
    <t>9.2.1</t>
  </si>
  <si>
    <t>Emboço</t>
  </si>
  <si>
    <t>Revestimento 60x60</t>
  </si>
  <si>
    <t>9.2.2</t>
  </si>
  <si>
    <t>9.3</t>
  </si>
  <si>
    <t>9.3.1</t>
  </si>
  <si>
    <t>Projeto Elétrico</t>
  </si>
  <si>
    <t>10.0</t>
  </si>
  <si>
    <t>11.0</t>
  </si>
  <si>
    <t>INSTALAÇÕES ELÉTRICAS</t>
  </si>
  <si>
    <t>INSTALAÇÕES HIDROSSANITÁRIAS</t>
  </si>
  <si>
    <t>Projeto Hidrossanitárias</t>
  </si>
  <si>
    <t>12.0</t>
  </si>
  <si>
    <t>12.1</t>
  </si>
  <si>
    <t>Iluminação de emergência</t>
  </si>
  <si>
    <t>12.2</t>
  </si>
  <si>
    <t>Saídas de emergência</t>
  </si>
  <si>
    <t>URBANIZAÇÃO</t>
  </si>
  <si>
    <t>13.0</t>
  </si>
  <si>
    <t>13.1</t>
  </si>
  <si>
    <t>Calçadas</t>
  </si>
  <si>
    <t>Árvore Ipê amarelo</t>
  </si>
  <si>
    <t>Árvores nativas</t>
  </si>
  <si>
    <t>Grama esmeralda</t>
  </si>
  <si>
    <t>13.2</t>
  </si>
  <si>
    <t>13.3</t>
  </si>
  <si>
    <t>13.4</t>
  </si>
  <si>
    <t>13.5</t>
  </si>
  <si>
    <t>13.6</t>
  </si>
  <si>
    <t>unidades</t>
  </si>
  <si>
    <t>14.0</t>
  </si>
  <si>
    <t>14.1</t>
  </si>
  <si>
    <t xml:space="preserve">Limpeza final </t>
  </si>
  <si>
    <t>MEMÓRIA DE CÁLCULO</t>
  </si>
  <si>
    <t>Leonardo da Rosa Walz</t>
  </si>
  <si>
    <t>Engenheiro Civil | CREA MS 65.212</t>
  </si>
  <si>
    <t xml:space="preserve">Obra: </t>
  </si>
  <si>
    <t>n° estacas (n°) (un)</t>
  </si>
  <si>
    <t>Prof. Estaca (h) (m)</t>
  </si>
  <si>
    <t>TOTAL (m)</t>
  </si>
  <si>
    <t>9.3.2</t>
  </si>
  <si>
    <t>Madeira</t>
  </si>
  <si>
    <t>Metal</t>
  </si>
  <si>
    <t>Árevore Ipê roxo</t>
  </si>
  <si>
    <t>13.7</t>
  </si>
  <si>
    <t>Alambrado</t>
  </si>
  <si>
    <t>Portão</t>
  </si>
  <si>
    <t>((Ls*(2*b+a))+(Lp*(2*b+a)))/3usos</t>
  </si>
  <si>
    <t>6.1</t>
  </si>
  <si>
    <t>6.2</t>
  </si>
  <si>
    <t>6.3</t>
  </si>
  <si>
    <t>6.4</t>
  </si>
  <si>
    <t>6.5</t>
  </si>
  <si>
    <t>6.6</t>
  </si>
  <si>
    <t>6.7</t>
  </si>
  <si>
    <t>6.8</t>
  </si>
  <si>
    <t>6.9</t>
  </si>
  <si>
    <t>6.10</t>
  </si>
  <si>
    <t>P1</t>
  </si>
  <si>
    <t>P7</t>
  </si>
  <si>
    <t>P3 e P6</t>
  </si>
  <si>
    <t>P5</t>
  </si>
  <si>
    <t>J2 e J4</t>
  </si>
  <si>
    <t>J1</t>
  </si>
  <si>
    <t>J3</t>
  </si>
  <si>
    <t>Laguna Carapã/MS, 02 de junho de 2025</t>
  </si>
  <si>
    <t>Janelas</t>
  </si>
  <si>
    <t>Portas e janelas</t>
  </si>
  <si>
    <t>Todas</t>
  </si>
  <si>
    <t>Pintura Esquadrias</t>
  </si>
  <si>
    <t>*2 lados</t>
  </si>
  <si>
    <t>P1 e P7</t>
  </si>
  <si>
    <t>Construção de posto de saúde - Terra Indígena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</si>
</sst>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7" x14ac:knownFonts="1">
    <font>
      <sz val="11"/>
      <color theme="1"/>
      <name val="Aptos Narrow"/>
      <family val="2"/>
      <scheme val="minor"/>
    </font>
    <font>
      <sz val="8"/>
      <name val="Aptos Narrow"/>
      <family val="2"/>
      <scheme val="minor"/>
    </font>
    <font>
      <sz val="11"/>
      <color rgb="FFFF0000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u/>
      <sz val="11"/>
      <color theme="1"/>
      <name val="Aptos Narrow"/>
      <family val="2"/>
      <scheme val="minor"/>
    </font>
    <font>
      <b/>
      <sz val="14"/>
      <color theme="1"/>
      <name val="Aptos Narrow"/>
      <family val="2"/>
      <scheme val="minor"/>
    </font>
    <font>
      <b/>
      <sz val="1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2" tint="-9.9978637043366805E-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Alignment="1">
      <alignment horizontal="right"/>
    </xf>
    <xf numFmtId="2" fontId="0" fillId="0" borderId="0" xfId="0" applyNumberFormat="1"/>
    <xf numFmtId="0" fontId="3" fillId="0" borderId="0" xfId="0" applyFont="1"/>
    <xf numFmtId="0" fontId="4" fillId="0" borderId="0" xfId="0" applyFont="1"/>
    <xf numFmtId="0" fontId="0" fillId="0" borderId="0" xfId="0" applyAlignment="1">
      <alignment wrapText="1"/>
    </xf>
    <xf numFmtId="164" fontId="0" fillId="0" borderId="0" xfId="0" applyNumberFormat="1"/>
    <xf numFmtId="0" fontId="2" fillId="0" borderId="0" xfId="0" applyFont="1"/>
    <xf numFmtId="0" fontId="6" fillId="0" borderId="0" xfId="0" applyFont="1"/>
    <xf numFmtId="0" fontId="3" fillId="2" borderId="0" xfId="0" applyFont="1" applyFill="1" applyAlignment="1">
      <alignment horizontal="center"/>
    </xf>
    <xf numFmtId="0" fontId="5" fillId="3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microsoft.com/office/2017/10/relationships/person" Target="persons/perso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E7DF19-BF7F-46B9-A5E3-12C682063771}">
  <sheetPr>
    <pageSetUpPr fitToPage="1"/>
  </sheetPr>
  <dimension ref="A1:G180"/>
  <sheetViews>
    <sheetView tabSelected="1" topLeftCell="A146" zoomScaleNormal="100" workbookViewId="0">
      <selection activeCell="S167" sqref="S167"/>
    </sheetView>
  </sheetViews>
  <sheetFormatPr defaultRowHeight="15" x14ac:dyDescent="0.25"/>
  <cols>
    <col min="2" max="2" width="20.7109375" customWidth="1"/>
    <col min="3" max="3" width="17.5703125" customWidth="1"/>
    <col min="5" max="5" width="10.85546875" customWidth="1"/>
    <col min="6" max="6" width="30.5703125" customWidth="1"/>
  </cols>
  <sheetData>
    <row r="1" spans="1:7" ht="18.75" x14ac:dyDescent="0.3">
      <c r="A1" s="10" t="s">
        <v>854</v>
      </c>
      <c r="B1" s="10"/>
      <c r="C1" s="10"/>
      <c r="D1" s="10"/>
      <c r="E1" s="10"/>
      <c r="F1" s="10"/>
      <c r="G1" s="10"/>
    </row>
    <row r="2" spans="1:7" x14ac:dyDescent="0.25">
      <c r="A2" s="3" t="s">
        <v>857</v>
      </c>
      <c r="B2" s="3" t="s">
        <v>893</v>
      </c>
      <c r="C2" s="3"/>
    </row>
    <row r="4" spans="1:7" x14ac:dyDescent="0.25">
      <c r="A4" t="s">
        <v>26</v>
      </c>
      <c r="B4" s="9" t="s">
        <v>628</v>
      </c>
      <c r="C4" s="9"/>
      <c r="D4" s="9"/>
      <c r="E4" s="9"/>
      <c r="F4" s="9"/>
      <c r="G4" s="9"/>
    </row>
    <row r="5" spans="1:7" x14ac:dyDescent="0.25">
      <c r="A5" s="3" t="s">
        <v>27</v>
      </c>
      <c r="B5" s="3" t="s">
        <v>40</v>
      </c>
      <c r="C5" s="3"/>
    </row>
    <row r="6" spans="1:7" x14ac:dyDescent="0.25">
      <c r="B6">
        <v>35</v>
      </c>
      <c r="C6" t="s">
        <v>629</v>
      </c>
      <c r="D6" t="s">
        <v>630</v>
      </c>
    </row>
    <row r="7" spans="1:7" x14ac:dyDescent="0.25">
      <c r="B7">
        <v>8</v>
      </c>
      <c r="C7" t="s">
        <v>629</v>
      </c>
      <c r="D7" t="s">
        <v>632</v>
      </c>
    </row>
    <row r="8" spans="1:7" x14ac:dyDescent="0.25">
      <c r="B8">
        <v>50</v>
      </c>
      <c r="C8" t="s">
        <v>629</v>
      </c>
      <c r="D8" t="s">
        <v>631</v>
      </c>
    </row>
    <row r="9" spans="1:7" x14ac:dyDescent="0.25">
      <c r="B9" t="s">
        <v>651</v>
      </c>
      <c r="C9">
        <v>7</v>
      </c>
      <c r="D9" t="s">
        <v>652</v>
      </c>
    </row>
    <row r="10" spans="1:7" x14ac:dyDescent="0.25">
      <c r="A10" t="s">
        <v>633</v>
      </c>
      <c r="B10" s="9" t="s">
        <v>43</v>
      </c>
      <c r="C10" s="9"/>
      <c r="D10" s="9"/>
      <c r="E10" s="9"/>
      <c r="F10" s="9"/>
      <c r="G10" s="9"/>
    </row>
    <row r="11" spans="1:7" x14ac:dyDescent="0.25">
      <c r="A11" s="3" t="s">
        <v>634</v>
      </c>
      <c r="B11" s="3" t="s">
        <v>635</v>
      </c>
      <c r="C11" s="3"/>
      <c r="D11" s="3"/>
    </row>
    <row r="12" spans="1:7" x14ac:dyDescent="0.25">
      <c r="B12" t="s">
        <v>0</v>
      </c>
      <c r="C12">
        <v>2</v>
      </c>
      <c r="D12" t="s">
        <v>24</v>
      </c>
      <c r="E12" t="s">
        <v>637</v>
      </c>
    </row>
    <row r="13" spans="1:7" x14ac:dyDescent="0.25">
      <c r="B13" t="s">
        <v>636</v>
      </c>
      <c r="C13">
        <v>3</v>
      </c>
      <c r="D13" t="s">
        <v>24</v>
      </c>
      <c r="E13" t="str">
        <f>_xlfn.CONCAT("A = ",(C12*C13),"m")</f>
        <v>A = 6m</v>
      </c>
    </row>
    <row r="14" spans="1:7" x14ac:dyDescent="0.25">
      <c r="A14" s="3" t="s">
        <v>638</v>
      </c>
      <c r="B14" s="3" t="s">
        <v>639</v>
      </c>
      <c r="C14" s="3"/>
      <c r="D14" s="3"/>
    </row>
    <row r="15" spans="1:7" x14ac:dyDescent="0.25">
      <c r="B15" t="s">
        <v>641</v>
      </c>
      <c r="C15">
        <v>191.03</v>
      </c>
      <c r="D15" t="s">
        <v>13</v>
      </c>
      <c r="E15" t="s">
        <v>643</v>
      </c>
    </row>
    <row r="16" spans="1:7" x14ac:dyDescent="0.25">
      <c r="B16" t="s">
        <v>642</v>
      </c>
      <c r="C16">
        <v>40</v>
      </c>
      <c r="D16" t="s">
        <v>640</v>
      </c>
      <c r="E16" t="str">
        <f>_xlfn.CONCAT("V = ",(C15*(C16/100)),"m³")</f>
        <v>V = 76,412m³</v>
      </c>
    </row>
    <row r="18" spans="1:7" x14ac:dyDescent="0.25">
      <c r="A18" s="3" t="s">
        <v>644</v>
      </c>
      <c r="B18" s="3" t="s">
        <v>645</v>
      </c>
      <c r="C18" s="3"/>
      <c r="D18" s="3"/>
    </row>
    <row r="19" spans="1:7" x14ac:dyDescent="0.25">
      <c r="B19" t="s">
        <v>641</v>
      </c>
      <c r="C19">
        <v>191.03</v>
      </c>
      <c r="D19" t="s">
        <v>13</v>
      </c>
    </row>
    <row r="21" spans="1:7" x14ac:dyDescent="0.25">
      <c r="A21" s="3" t="s">
        <v>646</v>
      </c>
      <c r="B21" s="3" t="s">
        <v>647</v>
      </c>
      <c r="C21" s="3"/>
    </row>
    <row r="22" spans="1:7" x14ac:dyDescent="0.25">
      <c r="B22" t="s">
        <v>648</v>
      </c>
      <c r="C22">
        <v>50.68</v>
      </c>
      <c r="D22" t="s">
        <v>24</v>
      </c>
    </row>
    <row r="24" spans="1:7" x14ac:dyDescent="0.25">
      <c r="A24" s="3" t="s">
        <v>649</v>
      </c>
      <c r="B24" s="3" t="s">
        <v>650</v>
      </c>
    </row>
    <row r="25" spans="1:7" x14ac:dyDescent="0.25">
      <c r="B25" t="s">
        <v>651</v>
      </c>
      <c r="C25">
        <v>7</v>
      </c>
      <c r="D25" t="s">
        <v>652</v>
      </c>
    </row>
    <row r="27" spans="1:7" x14ac:dyDescent="0.25">
      <c r="A27" t="s">
        <v>653</v>
      </c>
      <c r="B27" s="9" t="s">
        <v>65</v>
      </c>
      <c r="C27" s="9"/>
      <c r="D27" s="9"/>
      <c r="E27" s="9"/>
      <c r="F27" s="9"/>
      <c r="G27" s="9"/>
    </row>
    <row r="28" spans="1:7" x14ac:dyDescent="0.25">
      <c r="A28" s="3" t="s">
        <v>654</v>
      </c>
      <c r="B28" s="3" t="s">
        <v>67</v>
      </c>
    </row>
    <row r="29" spans="1:7" x14ac:dyDescent="0.25">
      <c r="A29" s="4" t="s">
        <v>655</v>
      </c>
      <c r="B29" s="4" t="s">
        <v>656</v>
      </c>
      <c r="C29" s="4"/>
      <c r="F29" s="4" t="s">
        <v>656</v>
      </c>
      <c r="G29" s="4"/>
    </row>
    <row r="30" spans="1:7" x14ac:dyDescent="0.25">
      <c r="B30" t="s">
        <v>657</v>
      </c>
      <c r="C30">
        <v>37</v>
      </c>
      <c r="D30" t="s">
        <v>592</v>
      </c>
      <c r="E30" t="s">
        <v>659</v>
      </c>
      <c r="F30" t="s">
        <v>858</v>
      </c>
      <c r="G30">
        <v>1</v>
      </c>
    </row>
    <row r="31" spans="1:7" x14ac:dyDescent="0.25">
      <c r="B31" t="s">
        <v>658</v>
      </c>
      <c r="C31">
        <v>4</v>
      </c>
      <c r="D31" t="s">
        <v>24</v>
      </c>
      <c r="E31">
        <f>C30*C31</f>
        <v>148</v>
      </c>
      <c r="F31" t="s">
        <v>859</v>
      </c>
      <c r="G31">
        <v>3</v>
      </c>
    </row>
    <row r="32" spans="1:7" x14ac:dyDescent="0.25">
      <c r="E32" t="s">
        <v>659</v>
      </c>
      <c r="F32" t="s">
        <v>860</v>
      </c>
      <c r="G32">
        <f>E31+E33</f>
        <v>151</v>
      </c>
    </row>
    <row r="33" spans="1:7" x14ac:dyDescent="0.25">
      <c r="A33" s="3" t="s">
        <v>660</v>
      </c>
      <c r="B33" s="3" t="s">
        <v>72</v>
      </c>
      <c r="E33">
        <f>G30*G31</f>
        <v>3</v>
      </c>
    </row>
    <row r="34" spans="1:7" x14ac:dyDescent="0.25">
      <c r="B34" t="s">
        <v>661</v>
      </c>
      <c r="C34">
        <v>50</v>
      </c>
      <c r="D34" t="s">
        <v>640</v>
      </c>
      <c r="E34" t="s">
        <v>677</v>
      </c>
      <c r="F34">
        <f>C37*(C34*C35*C36)/1000000</f>
        <v>4.625</v>
      </c>
      <c r="G34" t="s">
        <v>25</v>
      </c>
    </row>
    <row r="35" spans="1:7" x14ac:dyDescent="0.25">
      <c r="B35" t="s">
        <v>662</v>
      </c>
      <c r="C35">
        <v>50</v>
      </c>
      <c r="D35" t="s">
        <v>640</v>
      </c>
    </row>
    <row r="36" spans="1:7" x14ac:dyDescent="0.25">
      <c r="B36" t="s">
        <v>663</v>
      </c>
      <c r="C36">
        <v>50</v>
      </c>
      <c r="D36" t="s">
        <v>640</v>
      </c>
    </row>
    <row r="37" spans="1:7" x14ac:dyDescent="0.25">
      <c r="B37" t="s">
        <v>664</v>
      </c>
      <c r="C37">
        <v>37</v>
      </c>
      <c r="D37" t="s">
        <v>592</v>
      </c>
    </row>
    <row r="38" spans="1:7" x14ac:dyDescent="0.25">
      <c r="A38" s="4" t="s">
        <v>665</v>
      </c>
      <c r="B38" s="4" t="s">
        <v>669</v>
      </c>
      <c r="C38" t="s">
        <v>674</v>
      </c>
      <c r="D38" t="str">
        <f>_xlfn.CONCAT("V = ",(((C34/100)*(C35/100)*(C36/100)*C37))," m³")</f>
        <v>V = 4,625 m³</v>
      </c>
    </row>
    <row r="39" spans="1:7" x14ac:dyDescent="0.25">
      <c r="A39" s="4" t="s">
        <v>666</v>
      </c>
      <c r="B39" s="4" t="s">
        <v>670</v>
      </c>
      <c r="C39" t="s">
        <v>673</v>
      </c>
      <c r="D39" t="str">
        <f>_xlfn.CONCAT("V = ",(((C34/100)*(C35/100)*0.05*C37))," m³")</f>
        <v>V = 0,4625 m³</v>
      </c>
    </row>
    <row r="40" spans="1:7" x14ac:dyDescent="0.25">
      <c r="A40" s="4" t="s">
        <v>667</v>
      </c>
      <c r="B40" s="4" t="s">
        <v>671</v>
      </c>
      <c r="C40" t="s">
        <v>676</v>
      </c>
      <c r="D40" t="str">
        <f>_xlfn.CONCAT("P = ",6.3*C37," ","kg")</f>
        <v>P = 233,1 kg</v>
      </c>
    </row>
    <row r="41" spans="1:7" x14ac:dyDescent="0.25">
      <c r="A41" s="4" t="s">
        <v>668</v>
      </c>
      <c r="B41" s="4" t="s">
        <v>672</v>
      </c>
      <c r="C41" t="s">
        <v>675</v>
      </c>
      <c r="D41" t="str">
        <f>_xlfn.CONCAT("V = ",F34*0.7," ", "m³")</f>
        <v>V = 3,2375 m³</v>
      </c>
    </row>
    <row r="43" spans="1:7" x14ac:dyDescent="0.25">
      <c r="A43" s="3" t="s">
        <v>678</v>
      </c>
      <c r="B43" s="3" t="s">
        <v>87</v>
      </c>
    </row>
    <row r="44" spans="1:7" x14ac:dyDescent="0.25">
      <c r="B44" t="s">
        <v>680</v>
      </c>
      <c r="C44">
        <v>119.01</v>
      </c>
      <c r="D44" t="s">
        <v>24</v>
      </c>
      <c r="E44" s="1" t="s">
        <v>9</v>
      </c>
      <c r="F44">
        <v>2.5000000000000001E-2</v>
      </c>
      <c r="G44" t="s">
        <v>24</v>
      </c>
    </row>
    <row r="45" spans="1:7" x14ac:dyDescent="0.25">
      <c r="B45" t="s">
        <v>661</v>
      </c>
      <c r="C45">
        <v>0.15</v>
      </c>
      <c r="D45" t="s">
        <v>24</v>
      </c>
      <c r="E45" t="s">
        <v>681</v>
      </c>
      <c r="F45">
        <f>C45-2*F44</f>
        <v>9.9999999999999992E-2</v>
      </c>
      <c r="G45" t="s">
        <v>24</v>
      </c>
    </row>
    <row r="46" spans="1:7" x14ac:dyDescent="0.25">
      <c r="B46" t="s">
        <v>662</v>
      </c>
      <c r="C46">
        <v>0.3</v>
      </c>
      <c r="D46" t="s">
        <v>24</v>
      </c>
      <c r="E46" t="s">
        <v>682</v>
      </c>
      <c r="F46">
        <f>C46-2*F44</f>
        <v>0.25</v>
      </c>
      <c r="G46" t="s">
        <v>24</v>
      </c>
    </row>
    <row r="47" spans="1:7" x14ac:dyDescent="0.25">
      <c r="D47" t="s">
        <v>679</v>
      </c>
      <c r="E47" t="s">
        <v>689</v>
      </c>
      <c r="F47">
        <f>(2*F46+2*F45)+0.05</f>
        <v>0.75</v>
      </c>
      <c r="G47" t="s">
        <v>24</v>
      </c>
    </row>
    <row r="48" spans="1:7" x14ac:dyDescent="0.25">
      <c r="A48" s="4" t="s">
        <v>694</v>
      </c>
      <c r="B48" s="4" t="s">
        <v>669</v>
      </c>
      <c r="C48" t="s">
        <v>687</v>
      </c>
      <c r="D48" s="2">
        <f>C44*C45*C46</f>
        <v>5.3554500000000003</v>
      </c>
      <c r="E48" t="s">
        <v>7</v>
      </c>
    </row>
    <row r="49" spans="1:7" x14ac:dyDescent="0.25">
      <c r="A49" s="4" t="s">
        <v>695</v>
      </c>
      <c r="B49" s="4" t="s">
        <v>683</v>
      </c>
      <c r="C49" t="s">
        <v>688</v>
      </c>
      <c r="D49" s="2">
        <f>((2*C46)*C44)/4</f>
        <v>17.851500000000001</v>
      </c>
      <c r="E49" t="s">
        <v>8</v>
      </c>
    </row>
    <row r="50" spans="1:7" x14ac:dyDescent="0.25">
      <c r="A50" s="4" t="s">
        <v>696</v>
      </c>
      <c r="B50" s="4" t="s">
        <v>684</v>
      </c>
      <c r="C50" t="s">
        <v>690</v>
      </c>
      <c r="D50" s="2">
        <f>C44/0.15*F47*0.154*1.05</f>
        <v>96.219585000000009</v>
      </c>
      <c r="E50" t="s">
        <v>10</v>
      </c>
    </row>
    <row r="51" spans="1:7" x14ac:dyDescent="0.25">
      <c r="A51" s="4" t="s">
        <v>697</v>
      </c>
      <c r="B51" s="4" t="s">
        <v>685</v>
      </c>
      <c r="C51" t="s">
        <v>691</v>
      </c>
      <c r="D51" s="2">
        <f>4*C44*0.617</f>
        <v>293.71668</v>
      </c>
      <c r="E51" t="s">
        <v>10</v>
      </c>
    </row>
    <row r="52" spans="1:7" x14ac:dyDescent="0.25">
      <c r="A52" s="4" t="s">
        <v>698</v>
      </c>
      <c r="B52" s="4" t="s">
        <v>672</v>
      </c>
      <c r="C52" t="s">
        <v>692</v>
      </c>
      <c r="D52" s="2">
        <f>0.7*D48</f>
        <v>3.748815</v>
      </c>
      <c r="E52" t="s">
        <v>7</v>
      </c>
    </row>
    <row r="53" spans="1:7" x14ac:dyDescent="0.25">
      <c r="A53" s="4" t="s">
        <v>699</v>
      </c>
      <c r="B53" s="4" t="s">
        <v>686</v>
      </c>
      <c r="C53" t="s">
        <v>693</v>
      </c>
      <c r="D53" s="2">
        <f>C44*(C45+2*C46)</f>
        <v>89.257500000000007</v>
      </c>
      <c r="E53" t="s">
        <v>8</v>
      </c>
    </row>
    <row r="55" spans="1:7" x14ac:dyDescent="0.25">
      <c r="A55" t="s">
        <v>700</v>
      </c>
      <c r="B55" s="9" t="s">
        <v>107</v>
      </c>
      <c r="C55" s="9"/>
      <c r="D55" s="9"/>
      <c r="E55" s="9"/>
      <c r="F55" s="9"/>
      <c r="G55" s="9"/>
    </row>
    <row r="56" spans="1:7" x14ac:dyDescent="0.25">
      <c r="A56" s="3" t="s">
        <v>701</v>
      </c>
      <c r="B56" s="3" t="s">
        <v>702</v>
      </c>
    </row>
    <row r="57" spans="1:7" x14ac:dyDescent="0.25">
      <c r="B57" t="s">
        <v>710</v>
      </c>
      <c r="C57">
        <v>135.22999999999999</v>
      </c>
      <c r="D57" t="s">
        <v>24</v>
      </c>
      <c r="E57" s="1" t="s">
        <v>9</v>
      </c>
      <c r="F57">
        <v>2.5000000000000001E-2</v>
      </c>
      <c r="G57" t="s">
        <v>24</v>
      </c>
    </row>
    <row r="58" spans="1:7" x14ac:dyDescent="0.25">
      <c r="B58" t="s">
        <v>661</v>
      </c>
      <c r="C58">
        <v>0.15</v>
      </c>
      <c r="D58" t="s">
        <v>24</v>
      </c>
      <c r="E58" t="s">
        <v>681</v>
      </c>
      <c r="F58">
        <f>C58-2*F57</f>
        <v>9.9999999999999992E-2</v>
      </c>
      <c r="G58" t="s">
        <v>24</v>
      </c>
    </row>
    <row r="59" spans="1:7" x14ac:dyDescent="0.25">
      <c r="B59" t="s">
        <v>662</v>
      </c>
      <c r="C59">
        <v>0.3</v>
      </c>
      <c r="D59" t="s">
        <v>24</v>
      </c>
      <c r="E59" t="s">
        <v>682</v>
      </c>
      <c r="F59">
        <f>C59-2*F57</f>
        <v>0.25</v>
      </c>
      <c r="G59" t="s">
        <v>24</v>
      </c>
    </row>
    <row r="60" spans="1:7" x14ac:dyDescent="0.25">
      <c r="D60" t="s">
        <v>679</v>
      </c>
      <c r="E60" t="s">
        <v>689</v>
      </c>
      <c r="F60">
        <f>(2*F59+2*F58)+0.05</f>
        <v>0.75</v>
      </c>
      <c r="G60" t="s">
        <v>24</v>
      </c>
    </row>
    <row r="61" spans="1:7" x14ac:dyDescent="0.25">
      <c r="A61" t="s">
        <v>3</v>
      </c>
      <c r="B61" s="4" t="s">
        <v>672</v>
      </c>
      <c r="C61" t="s">
        <v>715</v>
      </c>
      <c r="D61" s="2">
        <f>C57*C58*C59</f>
        <v>6.0853499999999991</v>
      </c>
      <c r="E61" t="s">
        <v>25</v>
      </c>
    </row>
    <row r="62" spans="1:7" x14ac:dyDescent="0.25">
      <c r="A62" t="s">
        <v>4</v>
      </c>
      <c r="B62" s="4" t="s">
        <v>684</v>
      </c>
      <c r="C62" t="s">
        <v>716</v>
      </c>
      <c r="D62" s="2">
        <f>C57/0.15*F60*0.154*1.05</f>
        <v>109.333455</v>
      </c>
      <c r="E62" t="s">
        <v>10</v>
      </c>
    </row>
    <row r="63" spans="1:7" x14ac:dyDescent="0.25">
      <c r="A63" t="s">
        <v>5</v>
      </c>
      <c r="B63" s="4" t="s">
        <v>703</v>
      </c>
      <c r="C63" t="s">
        <v>717</v>
      </c>
      <c r="D63" s="2">
        <f>2*C57*0.395</f>
        <v>106.8317</v>
      </c>
      <c r="E63" t="s">
        <v>10</v>
      </c>
    </row>
    <row r="64" spans="1:7" x14ac:dyDescent="0.25">
      <c r="A64" t="s">
        <v>6</v>
      </c>
      <c r="B64" s="4" t="s">
        <v>685</v>
      </c>
      <c r="C64" t="s">
        <v>718</v>
      </c>
      <c r="D64" s="2">
        <f>2*C57*0.617</f>
        <v>166.87381999999999</v>
      </c>
      <c r="E64" t="s">
        <v>10</v>
      </c>
    </row>
    <row r="65" spans="1:7" x14ac:dyDescent="0.25">
      <c r="D65" s="2"/>
    </row>
    <row r="66" spans="1:7" x14ac:dyDescent="0.25">
      <c r="A66" s="3" t="s">
        <v>704</v>
      </c>
      <c r="B66" s="3" t="s">
        <v>705</v>
      </c>
    </row>
    <row r="67" spans="1:7" x14ac:dyDescent="0.25">
      <c r="B67" t="s">
        <v>711</v>
      </c>
      <c r="C67">
        <v>10.9</v>
      </c>
      <c r="D67" t="s">
        <v>24</v>
      </c>
      <c r="E67" s="1" t="s">
        <v>9</v>
      </c>
      <c r="F67">
        <v>2.5000000000000001E-2</v>
      </c>
    </row>
    <row r="68" spans="1:7" x14ac:dyDescent="0.25">
      <c r="B68" t="s">
        <v>661</v>
      </c>
      <c r="C68">
        <v>0.15</v>
      </c>
      <c r="D68" t="s">
        <v>24</v>
      </c>
      <c r="E68" t="s">
        <v>681</v>
      </c>
      <c r="F68">
        <f>C68-2*F67</f>
        <v>9.9999999999999992E-2</v>
      </c>
    </row>
    <row r="69" spans="1:7" x14ac:dyDescent="0.25">
      <c r="B69" t="s">
        <v>662</v>
      </c>
      <c r="C69">
        <v>0.2</v>
      </c>
      <c r="D69" t="s">
        <v>24</v>
      </c>
      <c r="E69" t="s">
        <v>682</v>
      </c>
      <c r="F69">
        <f>C69-2*F67</f>
        <v>0.15000000000000002</v>
      </c>
    </row>
    <row r="70" spans="1:7" x14ac:dyDescent="0.25">
      <c r="D70" t="s">
        <v>679</v>
      </c>
      <c r="E70" t="s">
        <v>689</v>
      </c>
      <c r="F70">
        <f>(2*F69+2*F68)+0.05</f>
        <v>0.55000000000000004</v>
      </c>
    </row>
    <row r="71" spans="1:7" x14ac:dyDescent="0.25">
      <c r="A71" t="s">
        <v>706</v>
      </c>
      <c r="B71" s="4" t="s">
        <v>684</v>
      </c>
      <c r="C71" t="s">
        <v>712</v>
      </c>
      <c r="D71" s="2">
        <f>C67/0.15*F70*0.154</f>
        <v>6.1548666666666678</v>
      </c>
      <c r="E71" t="s">
        <v>10</v>
      </c>
    </row>
    <row r="72" spans="1:7" x14ac:dyDescent="0.25">
      <c r="A72" t="s">
        <v>707</v>
      </c>
      <c r="B72" s="4" t="s">
        <v>703</v>
      </c>
      <c r="C72" t="s">
        <v>713</v>
      </c>
      <c r="D72" s="2">
        <f>4*C67*0.395</f>
        <v>17.222000000000001</v>
      </c>
      <c r="E72" t="s">
        <v>10</v>
      </c>
    </row>
    <row r="73" spans="1:7" x14ac:dyDescent="0.25">
      <c r="A73" t="s">
        <v>708</v>
      </c>
      <c r="B73" s="4" t="s">
        <v>672</v>
      </c>
      <c r="C73" t="s">
        <v>714</v>
      </c>
      <c r="D73" s="2">
        <f>C67*C68*C69</f>
        <v>0.32700000000000001</v>
      </c>
      <c r="E73" t="s">
        <v>25</v>
      </c>
    </row>
    <row r="75" spans="1:7" x14ac:dyDescent="0.25">
      <c r="A75" t="s">
        <v>709</v>
      </c>
      <c r="B75" s="4" t="s">
        <v>124</v>
      </c>
    </row>
    <row r="76" spans="1:7" ht="30" x14ac:dyDescent="0.25">
      <c r="A76" t="s">
        <v>719</v>
      </c>
      <c r="B76" t="s">
        <v>720</v>
      </c>
      <c r="C76" s="5" t="s">
        <v>868</v>
      </c>
      <c r="D76" s="2">
        <f>((C57*(2*C59+C58))+(C67*(2*C69+C68)))/3</f>
        <v>35.805833333333332</v>
      </c>
      <c r="E76" t="s">
        <v>13</v>
      </c>
    </row>
    <row r="78" spans="1:7" x14ac:dyDescent="0.25">
      <c r="A78" s="3" t="s">
        <v>721</v>
      </c>
      <c r="B78" s="3" t="s">
        <v>129</v>
      </c>
    </row>
    <row r="79" spans="1:7" x14ac:dyDescent="0.25">
      <c r="B79" t="s">
        <v>734</v>
      </c>
      <c r="C79">
        <v>34</v>
      </c>
      <c r="D79" t="s">
        <v>592</v>
      </c>
      <c r="E79" t="s">
        <v>735</v>
      </c>
      <c r="F79">
        <v>3</v>
      </c>
      <c r="G79" t="s">
        <v>592</v>
      </c>
    </row>
    <row r="80" spans="1:7" x14ac:dyDescent="0.25">
      <c r="B80" t="s">
        <v>726</v>
      </c>
      <c r="C80">
        <v>0.12</v>
      </c>
      <c r="D80" t="s">
        <v>24</v>
      </c>
      <c r="E80" t="s">
        <v>730</v>
      </c>
      <c r="F80">
        <v>0.12</v>
      </c>
      <c r="G80" t="s">
        <v>24</v>
      </c>
    </row>
    <row r="81" spans="1:7" x14ac:dyDescent="0.25">
      <c r="B81" t="s">
        <v>727</v>
      </c>
      <c r="C81">
        <v>0.3</v>
      </c>
      <c r="D81" t="s">
        <v>24</v>
      </c>
      <c r="E81" t="s">
        <v>731</v>
      </c>
      <c r="F81">
        <v>0.45</v>
      </c>
      <c r="G81" t="s">
        <v>24</v>
      </c>
    </row>
    <row r="82" spans="1:7" x14ac:dyDescent="0.25">
      <c r="B82" t="s">
        <v>728</v>
      </c>
      <c r="C82">
        <v>3</v>
      </c>
      <c r="D82" t="s">
        <v>24</v>
      </c>
      <c r="E82" t="s">
        <v>732</v>
      </c>
      <c r="F82">
        <v>3</v>
      </c>
      <c r="G82" t="s">
        <v>24</v>
      </c>
    </row>
    <row r="83" spans="1:7" x14ac:dyDescent="0.25">
      <c r="B83" t="s">
        <v>729</v>
      </c>
      <c r="C83">
        <f>(2*C81+2*C80)+0.05</f>
        <v>0.89</v>
      </c>
      <c r="D83" t="s">
        <v>24</v>
      </c>
      <c r="E83" t="s">
        <v>733</v>
      </c>
      <c r="F83">
        <f>(2*F81+2*F80)+0.05</f>
        <v>1.1900000000000002</v>
      </c>
      <c r="G83" t="s">
        <v>24</v>
      </c>
    </row>
    <row r="84" spans="1:7" ht="30" x14ac:dyDescent="0.25">
      <c r="A84" t="s">
        <v>722</v>
      </c>
      <c r="B84" s="4" t="s">
        <v>683</v>
      </c>
      <c r="C84" s="2">
        <f>((C79*C82*(2*C80+2*C81))+(F79*F82*(2*F80+2*F81)))/4</f>
        <v>23.984999999999999</v>
      </c>
      <c r="D84" t="s">
        <v>13</v>
      </c>
      <c r="E84" t="s">
        <v>740</v>
      </c>
      <c r="F84" s="5" t="s">
        <v>736</v>
      </c>
    </row>
    <row r="85" spans="1:7" x14ac:dyDescent="0.25">
      <c r="A85" t="s">
        <v>723</v>
      </c>
      <c r="B85" s="4" t="s">
        <v>684</v>
      </c>
      <c r="C85" s="2">
        <f>(C79*C82+F79*F82)/0.15*C83*0.154*1.05</f>
        <v>106.49562000000002</v>
      </c>
      <c r="D85" t="s">
        <v>10</v>
      </c>
      <c r="E85" t="s">
        <v>741</v>
      </c>
      <c r="F85" t="s">
        <v>737</v>
      </c>
    </row>
    <row r="86" spans="1:7" x14ac:dyDescent="0.25">
      <c r="A86" t="s">
        <v>724</v>
      </c>
      <c r="B86" s="4" t="s">
        <v>685</v>
      </c>
      <c r="C86" s="2">
        <f>4*((C79*C82)+(F79*F82))*0.617</f>
        <v>273.94799999999998</v>
      </c>
      <c r="D86" t="s">
        <v>10</v>
      </c>
      <c r="E86" t="s">
        <v>741</v>
      </c>
      <c r="F86" t="s">
        <v>738</v>
      </c>
    </row>
    <row r="87" spans="1:7" x14ac:dyDescent="0.25">
      <c r="A87" t="s">
        <v>725</v>
      </c>
      <c r="B87" s="4" t="s">
        <v>672</v>
      </c>
      <c r="C87" s="2">
        <f>(C79*C80*C81*C82)+(F80*F79*F81*F82)</f>
        <v>4.1579999999999995</v>
      </c>
      <c r="D87" t="s">
        <v>25</v>
      </c>
      <c r="E87" t="s">
        <v>742</v>
      </c>
      <c r="F87" t="s">
        <v>739</v>
      </c>
    </row>
    <row r="89" spans="1:7" x14ac:dyDescent="0.25">
      <c r="A89" t="s">
        <v>743</v>
      </c>
      <c r="B89" s="3" t="s">
        <v>139</v>
      </c>
    </row>
    <row r="90" spans="1:7" x14ac:dyDescent="0.25">
      <c r="B90" t="s">
        <v>753</v>
      </c>
      <c r="C90" s="6">
        <v>125.57</v>
      </c>
      <c r="D90" t="s">
        <v>13</v>
      </c>
    </row>
    <row r="91" spans="1:7" x14ac:dyDescent="0.25">
      <c r="A91" t="s">
        <v>744</v>
      </c>
      <c r="B91" s="4" t="s">
        <v>139</v>
      </c>
      <c r="C91" t="s">
        <v>754</v>
      </c>
      <c r="D91" s="6">
        <f>$C$90</f>
        <v>125.57</v>
      </c>
      <c r="E91" t="s">
        <v>13</v>
      </c>
    </row>
    <row r="92" spans="1:7" x14ac:dyDescent="0.25">
      <c r="A92" t="s">
        <v>749</v>
      </c>
      <c r="B92" s="4" t="s">
        <v>745</v>
      </c>
      <c r="C92" t="s">
        <v>754</v>
      </c>
      <c r="D92" s="6">
        <f t="shared" ref="D92:D95" si="0">$C$90</f>
        <v>125.57</v>
      </c>
      <c r="E92" t="s">
        <v>13</v>
      </c>
    </row>
    <row r="93" spans="1:7" x14ac:dyDescent="0.25">
      <c r="A93" t="s">
        <v>750</v>
      </c>
      <c r="B93" s="4" t="s">
        <v>746</v>
      </c>
      <c r="C93" t="s">
        <v>754</v>
      </c>
      <c r="D93" s="6">
        <f t="shared" si="0"/>
        <v>125.57</v>
      </c>
      <c r="E93" t="s">
        <v>13</v>
      </c>
    </row>
    <row r="94" spans="1:7" x14ac:dyDescent="0.25">
      <c r="A94" t="s">
        <v>751</v>
      </c>
      <c r="B94" s="4" t="s">
        <v>747</v>
      </c>
      <c r="C94" t="s">
        <v>754</v>
      </c>
      <c r="D94" s="6">
        <f t="shared" si="0"/>
        <v>125.57</v>
      </c>
      <c r="E94" t="s">
        <v>13</v>
      </c>
    </row>
    <row r="95" spans="1:7" x14ac:dyDescent="0.25">
      <c r="A95" t="s">
        <v>752</v>
      </c>
      <c r="B95" s="4" t="s">
        <v>748</v>
      </c>
      <c r="C95" t="s">
        <v>754</v>
      </c>
      <c r="D95" s="6">
        <f t="shared" si="0"/>
        <v>125.57</v>
      </c>
      <c r="E95" t="s">
        <v>13</v>
      </c>
    </row>
    <row r="97" spans="1:7" x14ac:dyDescent="0.25">
      <c r="A97" t="s">
        <v>755</v>
      </c>
      <c r="B97" s="9" t="s">
        <v>156</v>
      </c>
      <c r="C97" s="9"/>
      <c r="D97" s="9"/>
      <c r="E97" s="9"/>
      <c r="F97" s="9"/>
      <c r="G97" s="9"/>
    </row>
    <row r="98" spans="1:7" x14ac:dyDescent="0.25">
      <c r="A98" t="s">
        <v>757</v>
      </c>
      <c r="B98" s="3" t="s">
        <v>758</v>
      </c>
    </row>
    <row r="99" spans="1:7" x14ac:dyDescent="0.25">
      <c r="B99" t="s">
        <v>763</v>
      </c>
      <c r="C99">
        <v>313.24</v>
      </c>
      <c r="D99" t="s">
        <v>13</v>
      </c>
      <c r="E99" s="7" t="s">
        <v>764</v>
      </c>
    </row>
    <row r="100" spans="1:7" x14ac:dyDescent="0.25">
      <c r="B100" t="s">
        <v>765</v>
      </c>
      <c r="C100">
        <v>105.54</v>
      </c>
      <c r="D100" t="s">
        <v>13</v>
      </c>
      <c r="E100" s="7" t="s">
        <v>764</v>
      </c>
    </row>
    <row r="101" spans="1:7" ht="30" x14ac:dyDescent="0.25">
      <c r="A101" t="s">
        <v>756</v>
      </c>
      <c r="B101" s="5" t="s">
        <v>759</v>
      </c>
      <c r="C101">
        <f>C99*1.1</f>
        <v>344.56400000000002</v>
      </c>
      <c r="D101" t="s">
        <v>13</v>
      </c>
    </row>
    <row r="102" spans="1:7" x14ac:dyDescent="0.25">
      <c r="A102" t="s">
        <v>761</v>
      </c>
      <c r="B102" t="s">
        <v>745</v>
      </c>
      <c r="C102">
        <f>C99*2</f>
        <v>626.48</v>
      </c>
      <c r="D102" t="s">
        <v>13</v>
      </c>
    </row>
    <row r="103" spans="1:7" x14ac:dyDescent="0.25">
      <c r="A103" t="s">
        <v>762</v>
      </c>
      <c r="B103" t="s">
        <v>760</v>
      </c>
      <c r="C103">
        <f>C102-C100</f>
        <v>520.94000000000005</v>
      </c>
      <c r="D103" t="s">
        <v>13</v>
      </c>
    </row>
    <row r="105" spans="1:7" x14ac:dyDescent="0.25">
      <c r="A105" t="s">
        <v>766</v>
      </c>
      <c r="B105" s="3" t="s">
        <v>767</v>
      </c>
    </row>
    <row r="106" spans="1:7" x14ac:dyDescent="0.25">
      <c r="A106" t="s">
        <v>768</v>
      </c>
      <c r="B106" s="4" t="s">
        <v>769</v>
      </c>
      <c r="C106">
        <v>0</v>
      </c>
      <c r="D106" t="s">
        <v>13</v>
      </c>
      <c r="E106" s="7" t="s">
        <v>764</v>
      </c>
    </row>
    <row r="107" spans="1:7" x14ac:dyDescent="0.25">
      <c r="A107" t="s">
        <v>770</v>
      </c>
      <c r="B107" s="4" t="s">
        <v>772</v>
      </c>
    </row>
    <row r="108" spans="1:7" x14ac:dyDescent="0.25">
      <c r="B108" t="s">
        <v>711</v>
      </c>
      <c r="C108">
        <v>0</v>
      </c>
      <c r="D108" t="s">
        <v>24</v>
      </c>
      <c r="E108" t="s">
        <v>776</v>
      </c>
    </row>
    <row r="109" spans="1:7" x14ac:dyDescent="0.25">
      <c r="B109" t="s">
        <v>775</v>
      </c>
      <c r="C109">
        <v>3.04</v>
      </c>
      <c r="E109" t="str">
        <f>_xlfn.CONCAT("P = ",C108*C109," ", "kg")</f>
        <v>P = 0 kg</v>
      </c>
    </row>
    <row r="110" spans="1:7" x14ac:dyDescent="0.25">
      <c r="A110" t="s">
        <v>771</v>
      </c>
      <c r="B110" s="4" t="s">
        <v>773</v>
      </c>
      <c r="C110">
        <v>1</v>
      </c>
      <c r="D110" t="s">
        <v>774</v>
      </c>
    </row>
    <row r="112" spans="1:7" x14ac:dyDescent="0.25">
      <c r="A112" t="s">
        <v>777</v>
      </c>
      <c r="B112" s="3" t="s">
        <v>778</v>
      </c>
    </row>
    <row r="113" spans="1:7" x14ac:dyDescent="0.25">
      <c r="A113" t="s">
        <v>779</v>
      </c>
      <c r="B113" s="4" t="s">
        <v>780</v>
      </c>
      <c r="C113">
        <v>0</v>
      </c>
      <c r="D113" t="s">
        <v>13</v>
      </c>
      <c r="E113" s="7" t="s">
        <v>764</v>
      </c>
    </row>
    <row r="115" spans="1:7" x14ac:dyDescent="0.25">
      <c r="A115" t="s">
        <v>781</v>
      </c>
      <c r="B115" s="9" t="s">
        <v>186</v>
      </c>
      <c r="C115" s="9"/>
      <c r="D115" s="9"/>
      <c r="E115" s="9"/>
      <c r="F115" s="9"/>
      <c r="G115" s="9"/>
    </row>
    <row r="116" spans="1:7" x14ac:dyDescent="0.25">
      <c r="C116" s="7" t="s">
        <v>782</v>
      </c>
      <c r="E116" s="7" t="s">
        <v>764</v>
      </c>
    </row>
    <row r="117" spans="1:7" x14ac:dyDescent="0.25">
      <c r="A117" t="s">
        <v>869</v>
      </c>
      <c r="B117" t="s">
        <v>879</v>
      </c>
      <c r="C117" s="7"/>
      <c r="E117" s="7"/>
    </row>
    <row r="118" spans="1:7" x14ac:dyDescent="0.25">
      <c r="A118" t="s">
        <v>870</v>
      </c>
      <c r="B118" t="s">
        <v>880</v>
      </c>
      <c r="C118" s="7"/>
      <c r="E118" s="7"/>
    </row>
    <row r="119" spans="1:7" x14ac:dyDescent="0.25">
      <c r="A119" t="s">
        <v>871</v>
      </c>
      <c r="B119" t="s">
        <v>881</v>
      </c>
      <c r="C119" s="7"/>
      <c r="E119" s="7"/>
    </row>
    <row r="120" spans="1:7" x14ac:dyDescent="0.25">
      <c r="A120" t="s">
        <v>872</v>
      </c>
      <c r="B120" t="s">
        <v>882</v>
      </c>
      <c r="C120" s="7"/>
      <c r="E120" s="7"/>
    </row>
    <row r="121" spans="1:7" x14ac:dyDescent="0.25">
      <c r="A121" t="s">
        <v>873</v>
      </c>
      <c r="B121" t="s">
        <v>883</v>
      </c>
      <c r="C121" s="7"/>
      <c r="E121" s="7"/>
    </row>
    <row r="122" spans="1:7" x14ac:dyDescent="0.25">
      <c r="A122" t="s">
        <v>874</v>
      </c>
      <c r="B122" t="s">
        <v>884</v>
      </c>
      <c r="C122" s="7"/>
      <c r="E122" s="7"/>
    </row>
    <row r="123" spans="1:7" x14ac:dyDescent="0.25">
      <c r="A123" t="s">
        <v>875</v>
      </c>
      <c r="B123" t="s">
        <v>885</v>
      </c>
      <c r="C123" s="7"/>
      <c r="E123" s="7"/>
    </row>
    <row r="124" spans="1:7" x14ac:dyDescent="0.25">
      <c r="A124" t="s">
        <v>876</v>
      </c>
      <c r="B124" t="s">
        <v>887</v>
      </c>
      <c r="C124" s="7" t="s">
        <v>889</v>
      </c>
      <c r="E124" s="7"/>
    </row>
    <row r="125" spans="1:7" x14ac:dyDescent="0.25">
      <c r="A125" t="s">
        <v>877</v>
      </c>
      <c r="B125" t="s">
        <v>888</v>
      </c>
      <c r="C125" s="7" t="s">
        <v>889</v>
      </c>
      <c r="E125" s="7"/>
    </row>
    <row r="126" spans="1:7" x14ac:dyDescent="0.25">
      <c r="A126" t="s">
        <v>878</v>
      </c>
      <c r="B126" t="s">
        <v>887</v>
      </c>
      <c r="C126" s="7" t="s">
        <v>889</v>
      </c>
      <c r="E126" s="7"/>
    </row>
    <row r="127" spans="1:7" x14ac:dyDescent="0.25">
      <c r="C127" s="7"/>
      <c r="E127" s="7"/>
    </row>
    <row r="128" spans="1:7" x14ac:dyDescent="0.25">
      <c r="A128" t="s">
        <v>783</v>
      </c>
      <c r="B128" s="9" t="s">
        <v>226</v>
      </c>
      <c r="C128" s="9"/>
      <c r="D128" s="9"/>
      <c r="E128" s="9"/>
      <c r="F128" s="9"/>
      <c r="G128" s="9"/>
    </row>
    <row r="129" spans="1:7" x14ac:dyDescent="0.25">
      <c r="A129" t="s">
        <v>784</v>
      </c>
      <c r="B129" s="4" t="s">
        <v>785</v>
      </c>
      <c r="C129" s="7" t="s">
        <v>782</v>
      </c>
      <c r="E129" s="7" t="s">
        <v>764</v>
      </c>
    </row>
    <row r="130" spans="1:7" x14ac:dyDescent="0.25">
      <c r="A130" t="s">
        <v>790</v>
      </c>
      <c r="B130" s="4" t="s">
        <v>786</v>
      </c>
      <c r="C130" s="7" t="s">
        <v>782</v>
      </c>
      <c r="E130" s="7" t="s">
        <v>764</v>
      </c>
    </row>
    <row r="131" spans="1:7" x14ac:dyDescent="0.25">
      <c r="A131" t="s">
        <v>791</v>
      </c>
      <c r="B131" s="4" t="s">
        <v>787</v>
      </c>
      <c r="C131" s="7" t="s">
        <v>782</v>
      </c>
      <c r="E131" s="7" t="s">
        <v>764</v>
      </c>
    </row>
    <row r="132" spans="1:7" x14ac:dyDescent="0.25">
      <c r="A132" t="s">
        <v>792</v>
      </c>
      <c r="B132" s="4" t="s">
        <v>788</v>
      </c>
      <c r="C132" s="7" t="s">
        <v>782</v>
      </c>
      <c r="E132" s="7" t="s">
        <v>764</v>
      </c>
    </row>
    <row r="133" spans="1:7" x14ac:dyDescent="0.25">
      <c r="A133" t="s">
        <v>793</v>
      </c>
      <c r="B133" s="4" t="s">
        <v>789</v>
      </c>
      <c r="C133" s="7" t="s">
        <v>782</v>
      </c>
      <c r="E133" s="7" t="s">
        <v>764</v>
      </c>
    </row>
    <row r="135" spans="1:7" x14ac:dyDescent="0.25">
      <c r="A135" t="s">
        <v>794</v>
      </c>
      <c r="B135" s="9" t="s">
        <v>243</v>
      </c>
      <c r="C135" s="9"/>
      <c r="D135" s="9"/>
      <c r="E135" s="9"/>
      <c r="F135" s="9"/>
      <c r="G135" s="9"/>
    </row>
    <row r="136" spans="1:7" x14ac:dyDescent="0.25">
      <c r="A136" t="s">
        <v>795</v>
      </c>
      <c r="B136" t="s">
        <v>796</v>
      </c>
    </row>
    <row r="137" spans="1:7" x14ac:dyDescent="0.25">
      <c r="B137" t="s">
        <v>805</v>
      </c>
      <c r="C137" s="6">
        <v>115.4</v>
      </c>
      <c r="D137" t="s">
        <v>13</v>
      </c>
      <c r="E137" s="7" t="s">
        <v>764</v>
      </c>
    </row>
    <row r="138" spans="1:7" x14ac:dyDescent="0.25">
      <c r="A138" t="s">
        <v>797</v>
      </c>
      <c r="B138" s="4" t="s">
        <v>798</v>
      </c>
      <c r="C138" s="6">
        <f>C137</f>
        <v>115.4</v>
      </c>
    </row>
    <row r="139" spans="1:7" x14ac:dyDescent="0.25">
      <c r="A139" t="s">
        <v>802</v>
      </c>
      <c r="B139" s="4" t="s">
        <v>799</v>
      </c>
      <c r="C139">
        <f>C138*1.1</f>
        <v>126.94000000000001</v>
      </c>
    </row>
    <row r="140" spans="1:7" x14ac:dyDescent="0.25">
      <c r="A140" t="s">
        <v>803</v>
      </c>
      <c r="B140" s="4" t="s">
        <v>800</v>
      </c>
      <c r="C140" s="7" t="s">
        <v>782</v>
      </c>
    </row>
    <row r="141" spans="1:7" x14ac:dyDescent="0.25">
      <c r="A141" t="s">
        <v>804</v>
      </c>
      <c r="B141" s="4" t="s">
        <v>801</v>
      </c>
      <c r="C141" s="7" t="s">
        <v>782</v>
      </c>
    </row>
    <row r="143" spans="1:7" x14ac:dyDescent="0.25">
      <c r="A143" t="s">
        <v>806</v>
      </c>
      <c r="B143" s="9" t="s">
        <v>259</v>
      </c>
      <c r="C143" s="9"/>
      <c r="D143" s="9"/>
      <c r="E143" s="9"/>
      <c r="F143" s="9"/>
      <c r="G143" s="9"/>
    </row>
    <row r="144" spans="1:7" x14ac:dyDescent="0.25">
      <c r="A144" t="s">
        <v>807</v>
      </c>
      <c r="B144" s="4" t="s">
        <v>808</v>
      </c>
      <c r="C144" s="7" t="s">
        <v>782</v>
      </c>
      <c r="E144" s="7" t="s">
        <v>764</v>
      </c>
    </row>
    <row r="145" spans="1:7" x14ac:dyDescent="0.25">
      <c r="A145" t="s">
        <v>809</v>
      </c>
      <c r="B145" s="4" t="s">
        <v>810</v>
      </c>
      <c r="C145" s="7" t="s">
        <v>782</v>
      </c>
      <c r="E145" s="7" t="s">
        <v>764</v>
      </c>
    </row>
    <row r="146" spans="1:7" x14ac:dyDescent="0.25">
      <c r="A146" t="s">
        <v>815</v>
      </c>
      <c r="B146" s="4" t="s">
        <v>811</v>
      </c>
      <c r="C146" s="7" t="s">
        <v>782</v>
      </c>
      <c r="E146" s="7" t="s">
        <v>764</v>
      </c>
    </row>
    <row r="147" spans="1:7" x14ac:dyDescent="0.25">
      <c r="A147" t="s">
        <v>816</v>
      </c>
      <c r="B147" s="4" t="s">
        <v>812</v>
      </c>
      <c r="C147" s="7">
        <f>C103</f>
        <v>520.94000000000005</v>
      </c>
      <c r="E147" s="7" t="s">
        <v>764</v>
      </c>
    </row>
    <row r="148" spans="1:7" x14ac:dyDescent="0.25">
      <c r="A148" t="s">
        <v>817</v>
      </c>
      <c r="B148" s="4" t="s">
        <v>813</v>
      </c>
      <c r="C148" s="7" t="s">
        <v>782</v>
      </c>
      <c r="E148" s="7" t="s">
        <v>764</v>
      </c>
    </row>
    <row r="149" spans="1:7" x14ac:dyDescent="0.25">
      <c r="A149" t="s">
        <v>818</v>
      </c>
      <c r="B149" s="4" t="s">
        <v>814</v>
      </c>
      <c r="C149" s="7" t="s">
        <v>782</v>
      </c>
      <c r="E149" s="7" t="s">
        <v>764</v>
      </c>
    </row>
    <row r="151" spans="1:7" x14ac:dyDescent="0.25">
      <c r="A151" t="s">
        <v>819</v>
      </c>
      <c r="B151" s="3" t="s">
        <v>820</v>
      </c>
    </row>
    <row r="152" spans="1:7" x14ac:dyDescent="0.25">
      <c r="A152" t="s">
        <v>821</v>
      </c>
      <c r="B152" s="4" t="s">
        <v>822</v>
      </c>
      <c r="C152">
        <f>C100</f>
        <v>105.54</v>
      </c>
      <c r="D152" t="s">
        <v>13</v>
      </c>
      <c r="E152" s="7" t="s">
        <v>764</v>
      </c>
    </row>
    <row r="153" spans="1:7" x14ac:dyDescent="0.25">
      <c r="A153" t="s">
        <v>824</v>
      </c>
      <c r="B153" s="4" t="s">
        <v>823</v>
      </c>
      <c r="C153">
        <f>C152</f>
        <v>105.54</v>
      </c>
      <c r="D153" t="s">
        <v>13</v>
      </c>
      <c r="E153" s="7" t="s">
        <v>764</v>
      </c>
    </row>
    <row r="155" spans="1:7" x14ac:dyDescent="0.25">
      <c r="A155" t="s">
        <v>825</v>
      </c>
      <c r="B155" s="3" t="s">
        <v>890</v>
      </c>
    </row>
    <row r="156" spans="1:7" x14ac:dyDescent="0.25">
      <c r="A156" t="s">
        <v>826</v>
      </c>
      <c r="B156" s="4" t="s">
        <v>863</v>
      </c>
      <c r="C156">
        <v>2.7</v>
      </c>
      <c r="D156" t="s">
        <v>13</v>
      </c>
      <c r="E156" s="7" t="s">
        <v>881</v>
      </c>
    </row>
    <row r="157" spans="1:7" x14ac:dyDescent="0.25">
      <c r="A157" t="s">
        <v>861</v>
      </c>
      <c r="B157" s="4" t="s">
        <v>862</v>
      </c>
      <c r="C157">
        <v>22.26</v>
      </c>
      <c r="D157" t="s">
        <v>13</v>
      </c>
      <c r="E157" t="s">
        <v>891</v>
      </c>
      <c r="F157">
        <f>2*C157</f>
        <v>44.52</v>
      </c>
      <c r="G157" t="s">
        <v>892</v>
      </c>
    </row>
    <row r="158" spans="1:7" x14ac:dyDescent="0.25">
      <c r="A158" t="s">
        <v>828</v>
      </c>
      <c r="B158" s="9" t="s">
        <v>830</v>
      </c>
      <c r="C158" s="9"/>
      <c r="D158" s="9"/>
      <c r="E158" s="9"/>
      <c r="F158" s="9"/>
      <c r="G158" s="9"/>
    </row>
    <row r="159" spans="1:7" x14ac:dyDescent="0.25">
      <c r="C159" s="7" t="s">
        <v>827</v>
      </c>
      <c r="E159" s="7" t="s">
        <v>764</v>
      </c>
    </row>
    <row r="160" spans="1:7" x14ac:dyDescent="0.25">
      <c r="A160" t="s">
        <v>829</v>
      </c>
      <c r="B160" s="9" t="s">
        <v>831</v>
      </c>
      <c r="C160" s="9"/>
      <c r="D160" s="9"/>
      <c r="E160" s="9"/>
      <c r="F160" s="9"/>
      <c r="G160" s="9"/>
    </row>
    <row r="161" spans="1:7" x14ac:dyDescent="0.25">
      <c r="C161" s="7" t="s">
        <v>832</v>
      </c>
      <c r="E161" s="7" t="s">
        <v>764</v>
      </c>
    </row>
    <row r="162" spans="1:7" x14ac:dyDescent="0.25">
      <c r="A162" t="s">
        <v>833</v>
      </c>
      <c r="B162" s="9" t="s">
        <v>570</v>
      </c>
      <c r="C162" s="9"/>
      <c r="D162" s="9"/>
      <c r="E162" s="9"/>
      <c r="F162" s="9"/>
      <c r="G162" s="9"/>
    </row>
    <row r="163" spans="1:7" x14ac:dyDescent="0.25">
      <c r="A163" t="s">
        <v>834</v>
      </c>
      <c r="B163" s="3" t="s">
        <v>835</v>
      </c>
    </row>
    <row r="164" spans="1:7" x14ac:dyDescent="0.25">
      <c r="A164" t="s">
        <v>836</v>
      </c>
      <c r="B164" s="3" t="s">
        <v>837</v>
      </c>
    </row>
    <row r="166" spans="1:7" x14ac:dyDescent="0.25">
      <c r="A166" t="s">
        <v>839</v>
      </c>
      <c r="B166" s="9" t="s">
        <v>838</v>
      </c>
      <c r="C166" s="9"/>
      <c r="D166" s="9"/>
      <c r="E166" s="9"/>
      <c r="F166" s="9"/>
      <c r="G166" s="9"/>
    </row>
    <row r="167" spans="1:7" x14ac:dyDescent="0.25">
      <c r="A167" t="s">
        <v>840</v>
      </c>
      <c r="B167" s="4" t="s">
        <v>841</v>
      </c>
      <c r="C167" s="7" t="s">
        <v>782</v>
      </c>
      <c r="E167" s="7" t="s">
        <v>764</v>
      </c>
    </row>
    <row r="168" spans="1:7" x14ac:dyDescent="0.25">
      <c r="A168" t="s">
        <v>845</v>
      </c>
      <c r="B168" s="4" t="s">
        <v>842</v>
      </c>
      <c r="C168">
        <v>2</v>
      </c>
      <c r="D168" t="s">
        <v>850</v>
      </c>
    </row>
    <row r="169" spans="1:7" x14ac:dyDescent="0.25">
      <c r="A169" t="s">
        <v>846</v>
      </c>
      <c r="B169" s="4" t="s">
        <v>843</v>
      </c>
      <c r="C169">
        <v>10</v>
      </c>
      <c r="D169" t="s">
        <v>850</v>
      </c>
    </row>
    <row r="170" spans="1:7" x14ac:dyDescent="0.25">
      <c r="A170" t="s">
        <v>847</v>
      </c>
      <c r="B170" s="4" t="s">
        <v>844</v>
      </c>
      <c r="C170">
        <v>150</v>
      </c>
      <c r="D170" t="s">
        <v>13</v>
      </c>
      <c r="E170" s="7" t="s">
        <v>782</v>
      </c>
    </row>
    <row r="171" spans="1:7" x14ac:dyDescent="0.25">
      <c r="A171" t="s">
        <v>848</v>
      </c>
      <c r="B171" s="4" t="s">
        <v>864</v>
      </c>
      <c r="C171">
        <v>2</v>
      </c>
      <c r="D171" t="s">
        <v>850</v>
      </c>
    </row>
    <row r="172" spans="1:7" x14ac:dyDescent="0.25">
      <c r="A172" t="s">
        <v>849</v>
      </c>
      <c r="B172" s="4" t="s">
        <v>866</v>
      </c>
      <c r="C172">
        <v>68.8</v>
      </c>
      <c r="D172" t="s">
        <v>24</v>
      </c>
      <c r="E172" s="7" t="s">
        <v>782</v>
      </c>
    </row>
    <row r="173" spans="1:7" x14ac:dyDescent="0.25">
      <c r="A173" t="s">
        <v>865</v>
      </c>
      <c r="B173" s="4" t="s">
        <v>867</v>
      </c>
      <c r="C173">
        <v>7.2</v>
      </c>
      <c r="D173" t="s">
        <v>13</v>
      </c>
      <c r="E173" s="7" t="s">
        <v>782</v>
      </c>
    </row>
    <row r="174" spans="1:7" x14ac:dyDescent="0.25">
      <c r="A174" t="s">
        <v>851</v>
      </c>
      <c r="B174" s="9" t="s">
        <v>623</v>
      </c>
      <c r="C174" s="9"/>
      <c r="D174" s="9"/>
      <c r="E174" s="9"/>
      <c r="F174" s="9"/>
      <c r="G174" s="9"/>
    </row>
    <row r="175" spans="1:7" x14ac:dyDescent="0.25">
      <c r="A175" t="s">
        <v>852</v>
      </c>
      <c r="B175" s="4" t="s">
        <v>853</v>
      </c>
      <c r="C175">
        <v>120</v>
      </c>
      <c r="D175" t="s">
        <v>13</v>
      </c>
    </row>
    <row r="178" spans="2:2" x14ac:dyDescent="0.25">
      <c r="B178" s="8" t="s">
        <v>886</v>
      </c>
    </row>
    <row r="179" spans="2:2" x14ac:dyDescent="0.25">
      <c r="B179" s="8" t="s">
        <v>855</v>
      </c>
    </row>
    <row r="180" spans="2:2" x14ac:dyDescent="0.25">
      <c r="B180" s="8" t="s">
        <v>856</v>
      </c>
    </row>
  </sheetData>
  <mergeCells count="15">
    <mergeCell ref="B162:G162"/>
    <mergeCell ref="B166:G166"/>
    <mergeCell ref="B174:G174"/>
    <mergeCell ref="A1:G1"/>
    <mergeCell ref="B115:G115"/>
    <mergeCell ref="B128:G128"/>
    <mergeCell ref="B143:G143"/>
    <mergeCell ref="B135:G135"/>
    <mergeCell ref="B158:G158"/>
    <mergeCell ref="B160:G160"/>
    <mergeCell ref="B4:G4"/>
    <mergeCell ref="B10:G10"/>
    <mergeCell ref="B27:G27"/>
    <mergeCell ref="B55:G55"/>
    <mergeCell ref="B97:G97"/>
  </mergeCells>
  <phoneticPr fontId="1" type="noConversion"/>
  <pageMargins left="0.98425196850393704" right="0.98425196850393704" top="0.98425196850393704" bottom="0.98425196850393704" header="0.51181102362204722" footer="0.51181102362204722"/>
  <pageSetup paperSize="9" scale="74" fitToHeight="0" orientation="portrait" horizontalDpi="300" verticalDpi="300" r:id="rId1"/>
  <headerFooter>
    <oddFooter>Página &amp;P de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774D50-5D6C-4A3E-92F8-4411DAA5508C}">
  <dimension ref="B2:L7"/>
  <sheetViews>
    <sheetView workbookViewId="0">
      <selection activeCell="C4" sqref="C4"/>
    </sheetView>
  </sheetViews>
  <sheetFormatPr defaultRowHeight="15" x14ac:dyDescent="0.25"/>
  <cols>
    <col min="2" max="2" width="14.7109375" customWidth="1"/>
  </cols>
  <sheetData>
    <row r="2" spans="2:12" x14ac:dyDescent="0.25">
      <c r="J2" t="s">
        <v>21</v>
      </c>
    </row>
    <row r="3" spans="2:12" x14ac:dyDescent="0.25">
      <c r="B3" t="s">
        <v>11</v>
      </c>
      <c r="C3" s="2">
        <f>K6</f>
        <v>70.668000000000006</v>
      </c>
      <c r="D3" t="s">
        <v>13</v>
      </c>
      <c r="J3" t="s">
        <v>1</v>
      </c>
      <c r="K3">
        <v>4.1500000000000004</v>
      </c>
      <c r="L3" t="s">
        <v>24</v>
      </c>
    </row>
    <row r="4" spans="2:12" x14ac:dyDescent="0.25">
      <c r="B4" t="s">
        <v>12</v>
      </c>
      <c r="C4">
        <v>150</v>
      </c>
      <c r="D4" t="s">
        <v>14</v>
      </c>
      <c r="J4" t="s">
        <v>2</v>
      </c>
      <c r="K4">
        <v>15.6</v>
      </c>
      <c r="L4" t="s">
        <v>24</v>
      </c>
    </row>
    <row r="5" spans="2:12" x14ac:dyDescent="0.25">
      <c r="B5" t="s">
        <v>15</v>
      </c>
      <c r="C5">
        <f>(C3*C4)/60</f>
        <v>176.67000000000002</v>
      </c>
      <c r="D5" t="s">
        <v>16</v>
      </c>
      <c r="J5" t="s">
        <v>22</v>
      </c>
      <c r="K5">
        <v>0.76</v>
      </c>
      <c r="L5" t="s">
        <v>24</v>
      </c>
    </row>
    <row r="6" spans="2:12" x14ac:dyDescent="0.25">
      <c r="B6" t="s">
        <v>17</v>
      </c>
      <c r="C6">
        <v>5</v>
      </c>
      <c r="D6" t="s">
        <v>19</v>
      </c>
      <c r="J6" t="s">
        <v>23</v>
      </c>
      <c r="K6" s="2">
        <f>(K3+(K5/2))*K4</f>
        <v>70.668000000000006</v>
      </c>
      <c r="L6" t="s">
        <v>13</v>
      </c>
    </row>
    <row r="7" spans="2:12" x14ac:dyDescent="0.25">
      <c r="B7" t="s">
        <v>18</v>
      </c>
      <c r="C7">
        <v>5</v>
      </c>
      <c r="D7" t="s">
        <v>20</v>
      </c>
    </row>
  </sheetData>
  <pageMargins left="0.511811024" right="0.511811024" top="0.78740157499999996" bottom="0.78740157499999996" header="0.31496062000000002" footer="0.3149606200000000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9518F5-7590-4197-B1A9-D3FC46920229}">
  <dimension ref="B3:H216"/>
  <sheetViews>
    <sheetView workbookViewId="0">
      <selection activeCell="H7" sqref="H7"/>
    </sheetView>
  </sheetViews>
  <sheetFormatPr defaultRowHeight="15" x14ac:dyDescent="0.25"/>
  <cols>
    <col min="2" max="2" width="8" bestFit="1" customWidth="1"/>
    <col min="3" max="3" width="11.85546875" bestFit="1" customWidth="1"/>
    <col min="4" max="4" width="8.28515625" bestFit="1" customWidth="1"/>
    <col min="5" max="5" width="141.5703125" customWidth="1"/>
    <col min="6" max="7" width="7" bestFit="1" customWidth="1"/>
  </cols>
  <sheetData>
    <row r="3" spans="2:8" x14ac:dyDescent="0.25">
      <c r="B3" t="s">
        <v>28</v>
      </c>
      <c r="C3" t="s">
        <v>29</v>
      </c>
      <c r="D3" t="s">
        <v>30</v>
      </c>
      <c r="E3" t="s">
        <v>31</v>
      </c>
      <c r="F3" t="s">
        <v>32</v>
      </c>
      <c r="G3" t="s">
        <v>33</v>
      </c>
    </row>
    <row r="4" spans="2:8" x14ac:dyDescent="0.25">
      <c r="B4" t="s">
        <v>34</v>
      </c>
      <c r="C4" t="s">
        <v>35</v>
      </c>
      <c r="E4" t="s">
        <v>36</v>
      </c>
      <c r="G4">
        <v>1</v>
      </c>
    </row>
    <row r="5" spans="2:8" x14ac:dyDescent="0.25">
      <c r="B5" t="s">
        <v>37</v>
      </c>
      <c r="C5" t="s">
        <v>38</v>
      </c>
      <c r="D5" t="s">
        <v>39</v>
      </c>
      <c r="E5" t="s">
        <v>40</v>
      </c>
      <c r="F5" t="s">
        <v>41</v>
      </c>
      <c r="G5">
        <v>6</v>
      </c>
    </row>
    <row r="6" spans="2:8" x14ac:dyDescent="0.25">
      <c r="B6" t="s">
        <v>42</v>
      </c>
      <c r="C6" t="s">
        <v>35</v>
      </c>
      <c r="E6" t="s">
        <v>43</v>
      </c>
      <c r="G6">
        <v>1</v>
      </c>
    </row>
    <row r="7" spans="2:8" x14ac:dyDescent="0.25">
      <c r="B7" t="s">
        <v>44</v>
      </c>
      <c r="C7" t="s">
        <v>45</v>
      </c>
      <c r="D7" t="s">
        <v>46</v>
      </c>
      <c r="E7" t="s">
        <v>47</v>
      </c>
      <c r="F7" t="s">
        <v>13</v>
      </c>
      <c r="G7">
        <v>3</v>
      </c>
      <c r="H7" t="s">
        <v>627</v>
      </c>
    </row>
    <row r="8" spans="2:8" x14ac:dyDescent="0.25">
      <c r="B8" t="s">
        <v>48</v>
      </c>
      <c r="C8" t="s">
        <v>49</v>
      </c>
      <c r="D8" t="s">
        <v>50</v>
      </c>
      <c r="E8" t="s">
        <v>51</v>
      </c>
      <c r="F8" t="s">
        <v>25</v>
      </c>
      <c r="G8">
        <v>93.44</v>
      </c>
    </row>
    <row r="9" spans="2:8" x14ac:dyDescent="0.25">
      <c r="B9" t="s">
        <v>52</v>
      </c>
      <c r="C9" t="s">
        <v>53</v>
      </c>
      <c r="D9" t="s">
        <v>46</v>
      </c>
      <c r="E9" t="s">
        <v>54</v>
      </c>
      <c r="F9" t="s">
        <v>13</v>
      </c>
      <c r="G9">
        <v>233.6</v>
      </c>
    </row>
    <row r="10" spans="2:8" x14ac:dyDescent="0.25">
      <c r="B10" t="s">
        <v>55</v>
      </c>
      <c r="C10" t="s">
        <v>56</v>
      </c>
      <c r="D10" t="s">
        <v>46</v>
      </c>
      <c r="E10" t="s">
        <v>57</v>
      </c>
      <c r="F10" t="s">
        <v>58</v>
      </c>
      <c r="G10">
        <v>51.8</v>
      </c>
    </row>
    <row r="11" spans="2:8" x14ac:dyDescent="0.25">
      <c r="B11" t="s">
        <v>59</v>
      </c>
      <c r="C11" t="s">
        <v>60</v>
      </c>
      <c r="D11" t="s">
        <v>61</v>
      </c>
      <c r="E11" t="s">
        <v>62</v>
      </c>
      <c r="F11" t="s">
        <v>63</v>
      </c>
      <c r="G11">
        <v>6</v>
      </c>
    </row>
    <row r="12" spans="2:8" x14ac:dyDescent="0.25">
      <c r="B12" t="s">
        <v>64</v>
      </c>
      <c r="C12" t="s">
        <v>35</v>
      </c>
      <c r="E12" t="s">
        <v>65</v>
      </c>
      <c r="G12">
        <v>1</v>
      </c>
    </row>
    <row r="13" spans="2:8" x14ac:dyDescent="0.25">
      <c r="B13" t="s">
        <v>66</v>
      </c>
      <c r="C13" t="s">
        <v>35</v>
      </c>
      <c r="E13" t="s">
        <v>67</v>
      </c>
      <c r="G13">
        <v>1</v>
      </c>
    </row>
    <row r="14" spans="2:8" x14ac:dyDescent="0.25">
      <c r="B14" t="s">
        <v>68</v>
      </c>
      <c r="C14" t="s">
        <v>69</v>
      </c>
      <c r="D14" t="s">
        <v>46</v>
      </c>
      <c r="E14" t="s">
        <v>70</v>
      </c>
      <c r="F14" t="s">
        <v>58</v>
      </c>
      <c r="G14">
        <v>128</v>
      </c>
    </row>
    <row r="15" spans="2:8" x14ac:dyDescent="0.25">
      <c r="B15" t="s">
        <v>71</v>
      </c>
      <c r="C15" t="s">
        <v>35</v>
      </c>
      <c r="E15" t="s">
        <v>72</v>
      </c>
      <c r="G15">
        <v>1</v>
      </c>
    </row>
    <row r="16" spans="2:8" x14ac:dyDescent="0.25">
      <c r="B16" t="s">
        <v>73</v>
      </c>
      <c r="C16" t="s">
        <v>74</v>
      </c>
      <c r="D16" t="s">
        <v>46</v>
      </c>
      <c r="E16" t="s">
        <v>75</v>
      </c>
      <c r="F16" t="s">
        <v>25</v>
      </c>
      <c r="G16">
        <v>5.76</v>
      </c>
    </row>
    <row r="17" spans="2:7" x14ac:dyDescent="0.25">
      <c r="B17" t="s">
        <v>76</v>
      </c>
      <c r="C17" t="s">
        <v>77</v>
      </c>
      <c r="D17" t="s">
        <v>46</v>
      </c>
      <c r="E17" t="s">
        <v>78</v>
      </c>
      <c r="F17" t="s">
        <v>25</v>
      </c>
      <c r="G17">
        <v>0.57999999999999996</v>
      </c>
    </row>
    <row r="18" spans="2:7" x14ac:dyDescent="0.25">
      <c r="B18" t="s">
        <v>79</v>
      </c>
      <c r="C18" t="s">
        <v>80</v>
      </c>
      <c r="D18" t="s">
        <v>46</v>
      </c>
      <c r="E18" t="s">
        <v>81</v>
      </c>
      <c r="F18" t="s">
        <v>82</v>
      </c>
      <c r="G18">
        <v>201.6</v>
      </c>
    </row>
    <row r="19" spans="2:7" x14ac:dyDescent="0.25">
      <c r="B19" t="s">
        <v>83</v>
      </c>
      <c r="C19" t="s">
        <v>84</v>
      </c>
      <c r="D19" t="s">
        <v>46</v>
      </c>
      <c r="E19" t="s">
        <v>85</v>
      </c>
      <c r="F19" t="s">
        <v>25</v>
      </c>
      <c r="G19">
        <v>4.03</v>
      </c>
    </row>
    <row r="20" spans="2:7" x14ac:dyDescent="0.25">
      <c r="B20" t="s">
        <v>86</v>
      </c>
      <c r="C20" t="s">
        <v>35</v>
      </c>
      <c r="E20" t="s">
        <v>87</v>
      </c>
      <c r="G20">
        <v>1</v>
      </c>
    </row>
    <row r="21" spans="2:7" x14ac:dyDescent="0.25">
      <c r="B21" t="s">
        <v>88</v>
      </c>
      <c r="C21" t="s">
        <v>89</v>
      </c>
      <c r="D21" t="s">
        <v>46</v>
      </c>
      <c r="E21" t="s">
        <v>90</v>
      </c>
      <c r="F21" t="s">
        <v>25</v>
      </c>
      <c r="G21">
        <v>5.6</v>
      </c>
    </row>
    <row r="22" spans="2:7" x14ac:dyDescent="0.25">
      <c r="B22" t="s">
        <v>91</v>
      </c>
      <c r="C22" t="s">
        <v>92</v>
      </c>
      <c r="D22" t="s">
        <v>46</v>
      </c>
      <c r="E22" t="s">
        <v>93</v>
      </c>
      <c r="F22" t="s">
        <v>13</v>
      </c>
      <c r="G22">
        <v>18.64</v>
      </c>
    </row>
    <row r="23" spans="2:7" x14ac:dyDescent="0.25">
      <c r="B23" t="s">
        <v>94</v>
      </c>
      <c r="C23" t="s">
        <v>95</v>
      </c>
      <c r="D23" t="s">
        <v>46</v>
      </c>
      <c r="E23" t="s">
        <v>96</v>
      </c>
      <c r="F23" t="s">
        <v>82</v>
      </c>
      <c r="G23">
        <v>95.7</v>
      </c>
    </row>
    <row r="24" spans="2:7" x14ac:dyDescent="0.25">
      <c r="B24" t="s">
        <v>97</v>
      </c>
      <c r="C24" t="s">
        <v>98</v>
      </c>
      <c r="D24" t="s">
        <v>46</v>
      </c>
      <c r="E24" t="s">
        <v>99</v>
      </c>
      <c r="F24" t="s">
        <v>82</v>
      </c>
      <c r="G24">
        <v>306.72000000000003</v>
      </c>
    </row>
    <row r="25" spans="2:7" x14ac:dyDescent="0.25">
      <c r="B25" t="s">
        <v>100</v>
      </c>
      <c r="C25" t="s">
        <v>101</v>
      </c>
      <c r="D25" t="s">
        <v>46</v>
      </c>
      <c r="E25" t="s">
        <v>102</v>
      </c>
      <c r="F25" t="s">
        <v>25</v>
      </c>
      <c r="G25">
        <v>3.91</v>
      </c>
    </row>
    <row r="26" spans="2:7" x14ac:dyDescent="0.25">
      <c r="B26" t="s">
        <v>103</v>
      </c>
      <c r="C26" t="s">
        <v>104</v>
      </c>
      <c r="D26" t="s">
        <v>46</v>
      </c>
      <c r="E26" t="s">
        <v>105</v>
      </c>
      <c r="F26" t="s">
        <v>13</v>
      </c>
      <c r="G26">
        <v>93.21</v>
      </c>
    </row>
    <row r="27" spans="2:7" x14ac:dyDescent="0.25">
      <c r="B27" t="s">
        <v>106</v>
      </c>
      <c r="C27" t="s">
        <v>35</v>
      </c>
      <c r="E27" t="s">
        <v>107</v>
      </c>
      <c r="G27">
        <v>1</v>
      </c>
    </row>
    <row r="28" spans="2:7" x14ac:dyDescent="0.25">
      <c r="B28" t="s">
        <v>108</v>
      </c>
      <c r="C28" t="s">
        <v>35</v>
      </c>
      <c r="E28" t="s">
        <v>109</v>
      </c>
      <c r="G28">
        <v>1</v>
      </c>
    </row>
    <row r="29" spans="2:7" x14ac:dyDescent="0.25">
      <c r="B29" t="s">
        <v>110</v>
      </c>
      <c r="C29" t="s">
        <v>35</v>
      </c>
      <c r="E29" t="s">
        <v>111</v>
      </c>
      <c r="G29">
        <v>1</v>
      </c>
    </row>
    <row r="30" spans="2:7" x14ac:dyDescent="0.25">
      <c r="B30" t="s">
        <v>112</v>
      </c>
      <c r="C30" t="s">
        <v>101</v>
      </c>
      <c r="D30" t="s">
        <v>46</v>
      </c>
      <c r="E30" t="s">
        <v>102</v>
      </c>
      <c r="F30" t="s">
        <v>25</v>
      </c>
      <c r="G30">
        <v>5.77</v>
      </c>
    </row>
    <row r="31" spans="2:7" x14ac:dyDescent="0.25">
      <c r="B31" t="s">
        <v>113</v>
      </c>
      <c r="C31" t="s">
        <v>95</v>
      </c>
      <c r="D31" t="s">
        <v>46</v>
      </c>
      <c r="E31" t="s">
        <v>96</v>
      </c>
      <c r="F31" t="s">
        <v>82</v>
      </c>
      <c r="G31">
        <v>98.66</v>
      </c>
    </row>
    <row r="32" spans="2:7" x14ac:dyDescent="0.25">
      <c r="B32" t="s">
        <v>114</v>
      </c>
      <c r="C32" t="s">
        <v>115</v>
      </c>
      <c r="D32" t="s">
        <v>46</v>
      </c>
      <c r="E32" t="s">
        <v>116</v>
      </c>
      <c r="F32" t="s">
        <v>82</v>
      </c>
      <c r="G32">
        <v>101.22</v>
      </c>
    </row>
    <row r="33" spans="2:7" x14ac:dyDescent="0.25">
      <c r="B33" t="s">
        <v>117</v>
      </c>
      <c r="C33" t="s">
        <v>98</v>
      </c>
      <c r="D33" t="s">
        <v>46</v>
      </c>
      <c r="E33" t="s">
        <v>99</v>
      </c>
      <c r="F33" t="s">
        <v>82</v>
      </c>
      <c r="G33">
        <v>158.11000000000001</v>
      </c>
    </row>
    <row r="34" spans="2:7" x14ac:dyDescent="0.25">
      <c r="B34" t="s">
        <v>118</v>
      </c>
      <c r="C34" t="s">
        <v>35</v>
      </c>
      <c r="E34" t="s">
        <v>119</v>
      </c>
      <c r="G34">
        <v>1</v>
      </c>
    </row>
    <row r="35" spans="2:7" x14ac:dyDescent="0.25">
      <c r="B35" t="s">
        <v>120</v>
      </c>
      <c r="C35" t="s">
        <v>95</v>
      </c>
      <c r="D35" t="s">
        <v>46</v>
      </c>
      <c r="E35" t="s">
        <v>96</v>
      </c>
      <c r="F35" t="s">
        <v>82</v>
      </c>
      <c r="G35">
        <v>30.54</v>
      </c>
    </row>
    <row r="36" spans="2:7" x14ac:dyDescent="0.25">
      <c r="B36" t="s">
        <v>121</v>
      </c>
      <c r="C36" t="s">
        <v>115</v>
      </c>
      <c r="D36" t="s">
        <v>46</v>
      </c>
      <c r="E36" t="s">
        <v>116</v>
      </c>
      <c r="F36" t="s">
        <v>82</v>
      </c>
      <c r="G36">
        <v>85.45</v>
      </c>
    </row>
    <row r="37" spans="2:7" x14ac:dyDescent="0.25">
      <c r="B37" t="s">
        <v>122</v>
      </c>
      <c r="C37" t="s">
        <v>101</v>
      </c>
      <c r="D37" t="s">
        <v>46</v>
      </c>
      <c r="E37" t="s">
        <v>102</v>
      </c>
      <c r="F37" t="s">
        <v>25</v>
      </c>
      <c r="G37">
        <v>1.62</v>
      </c>
    </row>
    <row r="38" spans="2:7" x14ac:dyDescent="0.25">
      <c r="B38" t="s">
        <v>123</v>
      </c>
      <c r="C38" t="s">
        <v>35</v>
      </c>
      <c r="E38" t="s">
        <v>124</v>
      </c>
      <c r="G38">
        <v>1</v>
      </c>
    </row>
    <row r="39" spans="2:7" x14ac:dyDescent="0.25">
      <c r="B39" t="s">
        <v>125</v>
      </c>
      <c r="C39" t="s">
        <v>126</v>
      </c>
      <c r="D39" t="s">
        <v>46</v>
      </c>
      <c r="E39" t="s">
        <v>127</v>
      </c>
      <c r="F39" t="s">
        <v>13</v>
      </c>
      <c r="G39">
        <v>31.46</v>
      </c>
    </row>
    <row r="40" spans="2:7" x14ac:dyDescent="0.25">
      <c r="B40" t="s">
        <v>128</v>
      </c>
      <c r="C40" t="s">
        <v>35</v>
      </c>
      <c r="E40" t="s">
        <v>129</v>
      </c>
      <c r="G40">
        <v>1</v>
      </c>
    </row>
    <row r="41" spans="2:7" x14ac:dyDescent="0.25">
      <c r="B41" t="s">
        <v>130</v>
      </c>
      <c r="C41" t="s">
        <v>131</v>
      </c>
      <c r="D41" t="s">
        <v>46</v>
      </c>
      <c r="E41" t="s">
        <v>132</v>
      </c>
      <c r="F41" t="s">
        <v>13</v>
      </c>
      <c r="G41">
        <v>24.87</v>
      </c>
    </row>
    <row r="42" spans="2:7" x14ac:dyDescent="0.25">
      <c r="B42" t="s">
        <v>133</v>
      </c>
      <c r="C42" t="s">
        <v>95</v>
      </c>
      <c r="D42" t="s">
        <v>46</v>
      </c>
      <c r="E42" t="s">
        <v>96</v>
      </c>
      <c r="F42" t="s">
        <v>82</v>
      </c>
      <c r="G42">
        <v>106.91</v>
      </c>
    </row>
    <row r="43" spans="2:7" x14ac:dyDescent="0.25">
      <c r="B43" t="s">
        <v>134</v>
      </c>
      <c r="C43" t="s">
        <v>98</v>
      </c>
      <c r="D43" t="s">
        <v>46</v>
      </c>
      <c r="E43" t="s">
        <v>99</v>
      </c>
      <c r="F43" t="s">
        <v>82</v>
      </c>
      <c r="G43">
        <v>288.76</v>
      </c>
    </row>
    <row r="44" spans="2:7" x14ac:dyDescent="0.25">
      <c r="B44" t="s">
        <v>135</v>
      </c>
      <c r="C44" t="s">
        <v>136</v>
      </c>
      <c r="D44" t="s">
        <v>46</v>
      </c>
      <c r="E44" t="s">
        <v>137</v>
      </c>
      <c r="F44" t="s">
        <v>25</v>
      </c>
      <c r="G44">
        <v>4.28</v>
      </c>
    </row>
    <row r="45" spans="2:7" x14ac:dyDescent="0.25">
      <c r="B45" t="s">
        <v>138</v>
      </c>
      <c r="C45" t="s">
        <v>35</v>
      </c>
      <c r="E45" t="s">
        <v>139</v>
      </c>
      <c r="G45">
        <v>1</v>
      </c>
    </row>
    <row r="46" spans="2:7" x14ac:dyDescent="0.25">
      <c r="B46" t="s">
        <v>140</v>
      </c>
      <c r="C46" t="s">
        <v>141</v>
      </c>
      <c r="D46" t="s">
        <v>46</v>
      </c>
      <c r="E46" t="s">
        <v>142</v>
      </c>
      <c r="F46" t="s">
        <v>13</v>
      </c>
      <c r="G46">
        <v>9</v>
      </c>
    </row>
    <row r="47" spans="2:7" x14ac:dyDescent="0.25">
      <c r="B47" t="s">
        <v>143</v>
      </c>
      <c r="C47" t="s">
        <v>144</v>
      </c>
      <c r="D47" t="s">
        <v>46</v>
      </c>
      <c r="E47" t="s">
        <v>145</v>
      </c>
      <c r="F47" t="s">
        <v>13</v>
      </c>
      <c r="G47">
        <v>9</v>
      </c>
    </row>
    <row r="48" spans="2:7" x14ac:dyDescent="0.25">
      <c r="B48" t="s">
        <v>146</v>
      </c>
      <c r="C48" t="s">
        <v>147</v>
      </c>
      <c r="D48" t="s">
        <v>46</v>
      </c>
      <c r="E48" t="s">
        <v>148</v>
      </c>
      <c r="F48" t="s">
        <v>13</v>
      </c>
      <c r="G48">
        <v>9</v>
      </c>
    </row>
    <row r="49" spans="2:7" x14ac:dyDescent="0.25">
      <c r="B49" t="s">
        <v>149</v>
      </c>
      <c r="C49" t="s">
        <v>150</v>
      </c>
      <c r="D49" t="s">
        <v>46</v>
      </c>
      <c r="E49" t="s">
        <v>151</v>
      </c>
      <c r="F49" t="s">
        <v>13</v>
      </c>
      <c r="G49">
        <v>9</v>
      </c>
    </row>
    <row r="50" spans="2:7" x14ac:dyDescent="0.25">
      <c r="B50" t="s">
        <v>152</v>
      </c>
      <c r="C50" t="s">
        <v>153</v>
      </c>
      <c r="D50" t="s">
        <v>46</v>
      </c>
      <c r="E50" t="s">
        <v>154</v>
      </c>
      <c r="F50" t="s">
        <v>13</v>
      </c>
      <c r="G50">
        <v>9</v>
      </c>
    </row>
    <row r="51" spans="2:7" x14ac:dyDescent="0.25">
      <c r="B51" t="s">
        <v>155</v>
      </c>
      <c r="C51" t="s">
        <v>35</v>
      </c>
      <c r="E51" t="s">
        <v>156</v>
      </c>
      <c r="G51">
        <v>1</v>
      </c>
    </row>
    <row r="52" spans="2:7" x14ac:dyDescent="0.25">
      <c r="B52" t="s">
        <v>157</v>
      </c>
      <c r="C52" t="s">
        <v>35</v>
      </c>
      <c r="E52" t="s">
        <v>158</v>
      </c>
      <c r="G52">
        <v>1</v>
      </c>
    </row>
    <row r="53" spans="2:7" x14ac:dyDescent="0.25">
      <c r="B53" t="s">
        <v>159</v>
      </c>
      <c r="C53" t="s">
        <v>160</v>
      </c>
      <c r="D53" t="s">
        <v>46</v>
      </c>
      <c r="E53" t="s">
        <v>161</v>
      </c>
      <c r="F53" t="s">
        <v>13</v>
      </c>
      <c r="G53">
        <v>367.31</v>
      </c>
    </row>
    <row r="54" spans="2:7" x14ac:dyDescent="0.25">
      <c r="B54" t="s">
        <v>162</v>
      </c>
      <c r="C54" t="s">
        <v>163</v>
      </c>
      <c r="D54" t="s">
        <v>46</v>
      </c>
      <c r="E54" t="s">
        <v>164</v>
      </c>
      <c r="F54" t="s">
        <v>13</v>
      </c>
      <c r="G54">
        <v>734.62</v>
      </c>
    </row>
    <row r="55" spans="2:7" x14ac:dyDescent="0.25">
      <c r="B55" t="s">
        <v>165</v>
      </c>
      <c r="C55" t="s">
        <v>166</v>
      </c>
      <c r="D55" t="s">
        <v>61</v>
      </c>
      <c r="E55" t="s">
        <v>167</v>
      </c>
      <c r="F55" t="s">
        <v>13</v>
      </c>
      <c r="G55">
        <v>597.77</v>
      </c>
    </row>
    <row r="56" spans="2:7" x14ac:dyDescent="0.25">
      <c r="B56" t="s">
        <v>168</v>
      </c>
      <c r="C56" t="s">
        <v>35</v>
      </c>
      <c r="E56" t="s">
        <v>169</v>
      </c>
      <c r="G56">
        <v>1</v>
      </c>
    </row>
    <row r="57" spans="2:7" x14ac:dyDescent="0.25">
      <c r="B57" t="s">
        <v>170</v>
      </c>
      <c r="C57" t="s">
        <v>171</v>
      </c>
      <c r="D57" t="s">
        <v>61</v>
      </c>
      <c r="E57" t="s">
        <v>172</v>
      </c>
      <c r="F57" t="s">
        <v>13</v>
      </c>
      <c r="G57">
        <v>5.76</v>
      </c>
    </row>
    <row r="58" spans="2:7" x14ac:dyDescent="0.25">
      <c r="B58" t="s">
        <v>173</v>
      </c>
      <c r="C58" t="s">
        <v>174</v>
      </c>
      <c r="D58" t="s">
        <v>46</v>
      </c>
      <c r="E58" t="s">
        <v>175</v>
      </c>
      <c r="F58" t="s">
        <v>82</v>
      </c>
      <c r="G58">
        <v>60</v>
      </c>
    </row>
    <row r="59" spans="2:7" x14ac:dyDescent="0.25">
      <c r="B59" t="s">
        <v>176</v>
      </c>
      <c r="C59" t="s">
        <v>177</v>
      </c>
      <c r="D59" t="s">
        <v>46</v>
      </c>
      <c r="E59" t="s">
        <v>178</v>
      </c>
      <c r="F59" t="s">
        <v>179</v>
      </c>
      <c r="G59">
        <v>1</v>
      </c>
    </row>
    <row r="60" spans="2:7" x14ac:dyDescent="0.25">
      <c r="B60" t="s">
        <v>180</v>
      </c>
      <c r="C60" t="s">
        <v>35</v>
      </c>
      <c r="E60" t="s">
        <v>181</v>
      </c>
      <c r="G60">
        <v>1</v>
      </c>
    </row>
    <row r="61" spans="2:7" x14ac:dyDescent="0.25">
      <c r="B61" t="s">
        <v>182</v>
      </c>
      <c r="C61" t="s">
        <v>183</v>
      </c>
      <c r="D61" t="s">
        <v>46</v>
      </c>
      <c r="E61" t="s">
        <v>184</v>
      </c>
      <c r="F61" t="s">
        <v>13</v>
      </c>
      <c r="G61">
        <v>12.15</v>
      </c>
    </row>
    <row r="62" spans="2:7" x14ac:dyDescent="0.25">
      <c r="B62" t="s">
        <v>185</v>
      </c>
      <c r="C62" t="s">
        <v>35</v>
      </c>
      <c r="E62" t="s">
        <v>186</v>
      </c>
      <c r="G62">
        <v>1</v>
      </c>
    </row>
    <row r="63" spans="2:7" x14ac:dyDescent="0.25">
      <c r="B63" t="s">
        <v>187</v>
      </c>
      <c r="C63" t="s">
        <v>188</v>
      </c>
      <c r="D63" t="s">
        <v>46</v>
      </c>
      <c r="E63" t="s">
        <v>189</v>
      </c>
      <c r="F63" t="s">
        <v>190</v>
      </c>
      <c r="G63">
        <v>1</v>
      </c>
    </row>
    <row r="64" spans="2:7" x14ac:dyDescent="0.25">
      <c r="B64" t="s">
        <v>191</v>
      </c>
      <c r="C64" t="s">
        <v>192</v>
      </c>
      <c r="D64" t="s">
        <v>46</v>
      </c>
      <c r="E64" t="s">
        <v>193</v>
      </c>
      <c r="F64" t="s">
        <v>190</v>
      </c>
      <c r="G64">
        <v>2</v>
      </c>
    </row>
    <row r="65" spans="2:7" x14ac:dyDescent="0.25">
      <c r="B65" t="s">
        <v>194</v>
      </c>
      <c r="C65" t="s">
        <v>195</v>
      </c>
      <c r="D65" t="s">
        <v>46</v>
      </c>
      <c r="E65" t="s">
        <v>196</v>
      </c>
      <c r="F65" t="s">
        <v>190</v>
      </c>
      <c r="G65">
        <v>7</v>
      </c>
    </row>
    <row r="66" spans="2:7" x14ac:dyDescent="0.25">
      <c r="B66" t="s">
        <v>197</v>
      </c>
      <c r="C66" t="s">
        <v>198</v>
      </c>
      <c r="D66" t="s">
        <v>46</v>
      </c>
      <c r="E66" t="s">
        <v>199</v>
      </c>
      <c r="F66" t="s">
        <v>190</v>
      </c>
      <c r="G66">
        <v>3</v>
      </c>
    </row>
    <row r="67" spans="2:7" x14ac:dyDescent="0.25">
      <c r="B67" t="s">
        <v>200</v>
      </c>
      <c r="C67" t="s">
        <v>201</v>
      </c>
      <c r="D67" t="s">
        <v>50</v>
      </c>
      <c r="E67" t="s">
        <v>202</v>
      </c>
      <c r="F67" t="s">
        <v>13</v>
      </c>
      <c r="G67">
        <v>0.56000000000000005</v>
      </c>
    </row>
    <row r="68" spans="2:7" x14ac:dyDescent="0.25">
      <c r="B68" t="s">
        <v>203</v>
      </c>
      <c r="C68" t="s">
        <v>204</v>
      </c>
      <c r="D68" t="s">
        <v>61</v>
      </c>
      <c r="E68" t="s">
        <v>205</v>
      </c>
      <c r="F68" t="s">
        <v>206</v>
      </c>
      <c r="G68">
        <v>1</v>
      </c>
    </row>
    <row r="69" spans="2:7" x14ac:dyDescent="0.25">
      <c r="B69" t="s">
        <v>207</v>
      </c>
      <c r="C69" t="s">
        <v>208</v>
      </c>
      <c r="D69" t="s">
        <v>46</v>
      </c>
      <c r="E69" t="s">
        <v>209</v>
      </c>
      <c r="F69" t="s">
        <v>13</v>
      </c>
      <c r="G69">
        <v>4.87</v>
      </c>
    </row>
    <row r="70" spans="2:7" x14ac:dyDescent="0.25">
      <c r="B70" t="s">
        <v>210</v>
      </c>
      <c r="C70" t="s">
        <v>211</v>
      </c>
      <c r="D70" t="s">
        <v>61</v>
      </c>
      <c r="E70" t="s">
        <v>212</v>
      </c>
      <c r="F70" t="s">
        <v>13</v>
      </c>
      <c r="G70">
        <v>15.4</v>
      </c>
    </row>
    <row r="71" spans="2:7" x14ac:dyDescent="0.25">
      <c r="B71" t="s">
        <v>213</v>
      </c>
      <c r="C71" t="s">
        <v>214</v>
      </c>
      <c r="D71" t="s">
        <v>61</v>
      </c>
      <c r="E71" t="s">
        <v>215</v>
      </c>
      <c r="F71" t="s">
        <v>13</v>
      </c>
      <c r="G71">
        <v>10.64</v>
      </c>
    </row>
    <row r="72" spans="2:7" x14ac:dyDescent="0.25">
      <c r="B72" t="s">
        <v>216</v>
      </c>
      <c r="C72" t="s">
        <v>217</v>
      </c>
      <c r="D72" t="s">
        <v>50</v>
      </c>
      <c r="E72" t="s">
        <v>218</v>
      </c>
      <c r="F72" t="s">
        <v>58</v>
      </c>
      <c r="G72">
        <v>22.05</v>
      </c>
    </row>
    <row r="73" spans="2:7" x14ac:dyDescent="0.25">
      <c r="B73" t="s">
        <v>219</v>
      </c>
      <c r="C73" t="s">
        <v>220</v>
      </c>
      <c r="D73" t="s">
        <v>46</v>
      </c>
      <c r="E73" t="s">
        <v>221</v>
      </c>
      <c r="F73" t="s">
        <v>58</v>
      </c>
      <c r="G73">
        <v>35.35</v>
      </c>
    </row>
    <row r="74" spans="2:7" x14ac:dyDescent="0.25">
      <c r="B74" t="s">
        <v>222</v>
      </c>
      <c r="C74" t="s">
        <v>223</v>
      </c>
      <c r="D74" t="s">
        <v>46</v>
      </c>
      <c r="E74" t="s">
        <v>224</v>
      </c>
      <c r="F74" t="s">
        <v>58</v>
      </c>
      <c r="G74">
        <v>22.05</v>
      </c>
    </row>
    <row r="75" spans="2:7" x14ac:dyDescent="0.25">
      <c r="B75" t="s">
        <v>225</v>
      </c>
      <c r="C75" t="s">
        <v>35</v>
      </c>
      <c r="E75" t="s">
        <v>226</v>
      </c>
      <c r="G75">
        <v>1</v>
      </c>
    </row>
    <row r="76" spans="2:7" x14ac:dyDescent="0.25">
      <c r="B76" t="s">
        <v>227</v>
      </c>
      <c r="C76" t="s">
        <v>228</v>
      </c>
      <c r="D76" t="s">
        <v>46</v>
      </c>
      <c r="E76" t="s">
        <v>229</v>
      </c>
      <c r="F76" t="s">
        <v>13</v>
      </c>
      <c r="G76">
        <v>140</v>
      </c>
    </row>
    <row r="77" spans="2:7" x14ac:dyDescent="0.25">
      <c r="B77" t="s">
        <v>230</v>
      </c>
      <c r="C77" t="s">
        <v>231</v>
      </c>
      <c r="D77" t="s">
        <v>46</v>
      </c>
      <c r="E77" t="s">
        <v>232</v>
      </c>
      <c r="F77" t="s">
        <v>13</v>
      </c>
      <c r="G77">
        <v>140</v>
      </c>
    </row>
    <row r="78" spans="2:7" x14ac:dyDescent="0.25">
      <c r="B78" t="s">
        <v>233</v>
      </c>
      <c r="C78" t="s">
        <v>234</v>
      </c>
      <c r="D78" t="s">
        <v>46</v>
      </c>
      <c r="E78" t="s">
        <v>235</v>
      </c>
      <c r="F78" t="s">
        <v>58</v>
      </c>
      <c r="G78">
        <v>25.31</v>
      </c>
    </row>
    <row r="79" spans="2:7" x14ac:dyDescent="0.25">
      <c r="B79" t="s">
        <v>236</v>
      </c>
      <c r="C79" t="s">
        <v>237</v>
      </c>
      <c r="D79" t="s">
        <v>46</v>
      </c>
      <c r="E79" t="s">
        <v>238</v>
      </c>
      <c r="F79" t="s">
        <v>58</v>
      </c>
      <c r="G79">
        <v>36.700000000000003</v>
      </c>
    </row>
    <row r="80" spans="2:7" x14ac:dyDescent="0.25">
      <c r="B80" t="s">
        <v>239</v>
      </c>
      <c r="C80" t="s">
        <v>240</v>
      </c>
      <c r="D80" t="s">
        <v>46</v>
      </c>
      <c r="E80" t="s">
        <v>241</v>
      </c>
      <c r="F80" t="s">
        <v>58</v>
      </c>
      <c r="G80">
        <v>50</v>
      </c>
    </row>
    <row r="81" spans="2:7" x14ac:dyDescent="0.25">
      <c r="B81" t="s">
        <v>242</v>
      </c>
      <c r="C81" t="s">
        <v>35</v>
      </c>
      <c r="E81" t="s">
        <v>243</v>
      </c>
      <c r="G81">
        <v>1</v>
      </c>
    </row>
    <row r="82" spans="2:7" x14ac:dyDescent="0.25">
      <c r="B82" t="s">
        <v>244</v>
      </c>
      <c r="C82" t="s">
        <v>35</v>
      </c>
      <c r="E82" t="s">
        <v>245</v>
      </c>
      <c r="G82">
        <v>1</v>
      </c>
    </row>
    <row r="83" spans="2:7" x14ac:dyDescent="0.25">
      <c r="B83" t="s">
        <v>246</v>
      </c>
      <c r="C83" t="s">
        <v>247</v>
      </c>
      <c r="D83" t="s">
        <v>46</v>
      </c>
      <c r="E83" t="s">
        <v>248</v>
      </c>
      <c r="F83" t="s">
        <v>13</v>
      </c>
      <c r="G83">
        <v>116</v>
      </c>
    </row>
    <row r="84" spans="2:7" x14ac:dyDescent="0.25">
      <c r="B84" t="s">
        <v>249</v>
      </c>
      <c r="C84" t="s">
        <v>250</v>
      </c>
      <c r="D84" t="s">
        <v>46</v>
      </c>
      <c r="E84" t="s">
        <v>251</v>
      </c>
      <c r="F84" t="s">
        <v>13</v>
      </c>
      <c r="G84">
        <v>116</v>
      </c>
    </row>
    <row r="85" spans="2:7" x14ac:dyDescent="0.25">
      <c r="B85" t="s">
        <v>252</v>
      </c>
      <c r="C85" t="s">
        <v>253</v>
      </c>
      <c r="D85" t="s">
        <v>46</v>
      </c>
      <c r="E85" t="s">
        <v>254</v>
      </c>
      <c r="F85" t="s">
        <v>58</v>
      </c>
      <c r="G85">
        <v>4.5</v>
      </c>
    </row>
    <row r="86" spans="2:7" x14ac:dyDescent="0.25">
      <c r="B86" t="s">
        <v>255</v>
      </c>
      <c r="C86" t="s">
        <v>256</v>
      </c>
      <c r="D86" t="s">
        <v>46</v>
      </c>
      <c r="E86" t="s">
        <v>257</v>
      </c>
      <c r="F86" t="s">
        <v>58</v>
      </c>
      <c r="G86">
        <v>168</v>
      </c>
    </row>
    <row r="87" spans="2:7" x14ac:dyDescent="0.25">
      <c r="B87" t="s">
        <v>258</v>
      </c>
      <c r="C87" t="s">
        <v>35</v>
      </c>
      <c r="E87" t="s">
        <v>259</v>
      </c>
      <c r="G87">
        <v>1</v>
      </c>
    </row>
    <row r="88" spans="2:7" x14ac:dyDescent="0.25">
      <c r="B88" t="s">
        <v>260</v>
      </c>
      <c r="C88" t="s">
        <v>35</v>
      </c>
      <c r="E88" t="s">
        <v>261</v>
      </c>
      <c r="G88">
        <v>1</v>
      </c>
    </row>
    <row r="89" spans="2:7" x14ac:dyDescent="0.25">
      <c r="B89" t="s">
        <v>262</v>
      </c>
      <c r="C89" t="s">
        <v>263</v>
      </c>
      <c r="D89" t="s">
        <v>50</v>
      </c>
      <c r="E89" t="s">
        <v>264</v>
      </c>
      <c r="F89" t="s">
        <v>13</v>
      </c>
      <c r="G89">
        <v>175.64</v>
      </c>
    </row>
    <row r="90" spans="2:7" x14ac:dyDescent="0.25">
      <c r="B90" t="s">
        <v>265</v>
      </c>
      <c r="C90" t="s">
        <v>266</v>
      </c>
      <c r="D90" t="s">
        <v>46</v>
      </c>
      <c r="E90" t="s">
        <v>267</v>
      </c>
      <c r="F90" t="s">
        <v>13</v>
      </c>
      <c r="G90">
        <v>597.77</v>
      </c>
    </row>
    <row r="91" spans="2:7" x14ac:dyDescent="0.25">
      <c r="B91" t="s">
        <v>268</v>
      </c>
      <c r="C91" t="s">
        <v>269</v>
      </c>
      <c r="D91" t="s">
        <v>46</v>
      </c>
      <c r="E91" t="s">
        <v>270</v>
      </c>
      <c r="F91" t="s">
        <v>13</v>
      </c>
      <c r="G91">
        <v>597.77</v>
      </c>
    </row>
    <row r="92" spans="2:7" x14ac:dyDescent="0.25">
      <c r="B92" t="s">
        <v>271</v>
      </c>
      <c r="C92" t="s">
        <v>272</v>
      </c>
      <c r="D92" t="s">
        <v>46</v>
      </c>
      <c r="E92" t="s">
        <v>273</v>
      </c>
      <c r="F92" t="s">
        <v>13</v>
      </c>
      <c r="G92">
        <v>422.13</v>
      </c>
    </row>
    <row r="93" spans="2:7" x14ac:dyDescent="0.25">
      <c r="B93" t="s">
        <v>274</v>
      </c>
      <c r="C93" t="s">
        <v>275</v>
      </c>
      <c r="D93" t="s">
        <v>61</v>
      </c>
      <c r="E93" t="s">
        <v>276</v>
      </c>
      <c r="F93" t="s">
        <v>13</v>
      </c>
      <c r="G93">
        <v>175.64</v>
      </c>
    </row>
    <row r="94" spans="2:7" x14ac:dyDescent="0.25">
      <c r="B94" t="s">
        <v>277</v>
      </c>
      <c r="C94" t="s">
        <v>35</v>
      </c>
      <c r="E94" t="s">
        <v>278</v>
      </c>
      <c r="G94">
        <v>1</v>
      </c>
    </row>
    <row r="95" spans="2:7" x14ac:dyDescent="0.25">
      <c r="B95" t="s">
        <v>279</v>
      </c>
      <c r="C95" t="s">
        <v>280</v>
      </c>
      <c r="D95" t="s">
        <v>61</v>
      </c>
      <c r="E95" t="s">
        <v>281</v>
      </c>
      <c r="F95" t="s">
        <v>13</v>
      </c>
      <c r="G95">
        <v>136.85</v>
      </c>
    </row>
    <row r="96" spans="2:7" x14ac:dyDescent="0.25">
      <c r="B96" t="s">
        <v>282</v>
      </c>
      <c r="C96" t="s">
        <v>283</v>
      </c>
      <c r="D96" t="s">
        <v>46</v>
      </c>
      <c r="E96" t="s">
        <v>284</v>
      </c>
      <c r="F96" t="s">
        <v>13</v>
      </c>
      <c r="G96">
        <v>136.85</v>
      </c>
    </row>
    <row r="97" spans="2:7" x14ac:dyDescent="0.25">
      <c r="B97" t="s">
        <v>285</v>
      </c>
      <c r="C97" t="s">
        <v>35</v>
      </c>
      <c r="E97" t="s">
        <v>286</v>
      </c>
      <c r="G97">
        <v>1</v>
      </c>
    </row>
    <row r="98" spans="2:7" x14ac:dyDescent="0.25">
      <c r="B98" t="s">
        <v>287</v>
      </c>
      <c r="C98" t="s">
        <v>288</v>
      </c>
      <c r="D98" t="s">
        <v>61</v>
      </c>
      <c r="E98" t="s">
        <v>289</v>
      </c>
      <c r="F98" t="s">
        <v>13</v>
      </c>
      <c r="G98">
        <v>117</v>
      </c>
    </row>
    <row r="99" spans="2:7" x14ac:dyDescent="0.25">
      <c r="B99" t="s">
        <v>290</v>
      </c>
      <c r="C99" t="s">
        <v>35</v>
      </c>
      <c r="E99" t="s">
        <v>291</v>
      </c>
      <c r="G99">
        <v>1</v>
      </c>
    </row>
    <row r="100" spans="2:7" x14ac:dyDescent="0.25">
      <c r="B100" t="s">
        <v>292</v>
      </c>
      <c r="C100" t="s">
        <v>35</v>
      </c>
      <c r="E100" t="s">
        <v>293</v>
      </c>
      <c r="G100">
        <v>1</v>
      </c>
    </row>
    <row r="101" spans="2:7" x14ac:dyDescent="0.25">
      <c r="B101" t="s">
        <v>294</v>
      </c>
      <c r="C101" t="s">
        <v>295</v>
      </c>
      <c r="D101" t="s">
        <v>46</v>
      </c>
      <c r="E101" t="s">
        <v>296</v>
      </c>
      <c r="F101" t="s">
        <v>58</v>
      </c>
      <c r="G101">
        <v>150</v>
      </c>
    </row>
    <row r="102" spans="2:7" x14ac:dyDescent="0.25">
      <c r="B102" t="s">
        <v>297</v>
      </c>
      <c r="C102" t="s">
        <v>298</v>
      </c>
      <c r="D102" t="s">
        <v>46</v>
      </c>
      <c r="E102" t="s">
        <v>299</v>
      </c>
      <c r="F102" t="s">
        <v>58</v>
      </c>
      <c r="G102">
        <v>400</v>
      </c>
    </row>
    <row r="103" spans="2:7" x14ac:dyDescent="0.25">
      <c r="B103" t="s">
        <v>300</v>
      </c>
      <c r="C103" t="s">
        <v>301</v>
      </c>
      <c r="D103" t="s">
        <v>46</v>
      </c>
      <c r="E103" t="s">
        <v>302</v>
      </c>
      <c r="F103" t="s">
        <v>58</v>
      </c>
      <c r="G103">
        <v>550</v>
      </c>
    </row>
    <row r="104" spans="2:7" x14ac:dyDescent="0.25">
      <c r="B104" t="s">
        <v>303</v>
      </c>
      <c r="C104" t="s">
        <v>304</v>
      </c>
      <c r="D104" t="s">
        <v>46</v>
      </c>
      <c r="E104" t="s">
        <v>305</v>
      </c>
      <c r="F104" t="s">
        <v>58</v>
      </c>
      <c r="G104">
        <v>50</v>
      </c>
    </row>
    <row r="105" spans="2:7" x14ac:dyDescent="0.25">
      <c r="B105" t="s">
        <v>306</v>
      </c>
      <c r="C105" t="s">
        <v>307</v>
      </c>
      <c r="D105" t="s">
        <v>46</v>
      </c>
      <c r="E105" t="s">
        <v>308</v>
      </c>
      <c r="F105" t="s">
        <v>58</v>
      </c>
      <c r="G105">
        <v>20</v>
      </c>
    </row>
    <row r="106" spans="2:7" x14ac:dyDescent="0.25">
      <c r="B106" t="s">
        <v>309</v>
      </c>
      <c r="C106" t="s">
        <v>310</v>
      </c>
      <c r="D106" t="s">
        <v>46</v>
      </c>
      <c r="E106" t="s">
        <v>311</v>
      </c>
      <c r="F106" t="s">
        <v>58</v>
      </c>
      <c r="G106">
        <v>140</v>
      </c>
    </row>
    <row r="107" spans="2:7" x14ac:dyDescent="0.25">
      <c r="B107" t="s">
        <v>312</v>
      </c>
      <c r="C107" t="s">
        <v>313</v>
      </c>
      <c r="D107" t="s">
        <v>46</v>
      </c>
      <c r="E107" t="s">
        <v>314</v>
      </c>
      <c r="F107" t="s">
        <v>58</v>
      </c>
      <c r="G107">
        <v>600</v>
      </c>
    </row>
    <row r="108" spans="2:7" x14ac:dyDescent="0.25">
      <c r="B108" t="s">
        <v>315</v>
      </c>
      <c r="C108" t="s">
        <v>316</v>
      </c>
      <c r="D108" t="s">
        <v>46</v>
      </c>
      <c r="E108" t="s">
        <v>317</v>
      </c>
      <c r="F108" t="s">
        <v>58</v>
      </c>
      <c r="G108">
        <v>50</v>
      </c>
    </row>
    <row r="109" spans="2:7" x14ac:dyDescent="0.25">
      <c r="B109" t="s">
        <v>318</v>
      </c>
      <c r="C109" t="s">
        <v>35</v>
      </c>
      <c r="E109" t="s">
        <v>319</v>
      </c>
      <c r="G109">
        <v>1</v>
      </c>
    </row>
    <row r="110" spans="2:7" x14ac:dyDescent="0.25">
      <c r="B110" t="s">
        <v>320</v>
      </c>
      <c r="C110" t="s">
        <v>321</v>
      </c>
      <c r="D110" t="s">
        <v>46</v>
      </c>
      <c r="E110" t="s">
        <v>322</v>
      </c>
      <c r="F110" t="s">
        <v>190</v>
      </c>
      <c r="G110">
        <v>1</v>
      </c>
    </row>
    <row r="111" spans="2:7" x14ac:dyDescent="0.25">
      <c r="B111" t="s">
        <v>323</v>
      </c>
      <c r="C111" t="s">
        <v>324</v>
      </c>
      <c r="D111" t="s">
        <v>46</v>
      </c>
      <c r="E111" t="s">
        <v>325</v>
      </c>
      <c r="F111" t="s">
        <v>190</v>
      </c>
      <c r="G111">
        <v>2</v>
      </c>
    </row>
    <row r="112" spans="2:7" x14ac:dyDescent="0.25">
      <c r="B112" t="s">
        <v>326</v>
      </c>
      <c r="C112" t="s">
        <v>327</v>
      </c>
      <c r="D112" t="s">
        <v>46</v>
      </c>
      <c r="E112" t="s">
        <v>328</v>
      </c>
      <c r="F112" t="s">
        <v>190</v>
      </c>
      <c r="G112">
        <v>1</v>
      </c>
    </row>
    <row r="113" spans="2:7" x14ac:dyDescent="0.25">
      <c r="B113" t="s">
        <v>329</v>
      </c>
      <c r="C113" t="s">
        <v>35</v>
      </c>
      <c r="E113" t="s">
        <v>330</v>
      </c>
      <c r="G113">
        <v>1</v>
      </c>
    </row>
    <row r="114" spans="2:7" x14ac:dyDescent="0.25">
      <c r="B114" t="s">
        <v>331</v>
      </c>
      <c r="C114" t="s">
        <v>332</v>
      </c>
      <c r="D114" t="s">
        <v>46</v>
      </c>
      <c r="E114" t="s">
        <v>333</v>
      </c>
      <c r="F114" t="s">
        <v>190</v>
      </c>
      <c r="G114">
        <v>1</v>
      </c>
    </row>
    <row r="115" spans="2:7" x14ac:dyDescent="0.25">
      <c r="B115" t="s">
        <v>334</v>
      </c>
      <c r="C115" t="s">
        <v>335</v>
      </c>
      <c r="D115" t="s">
        <v>46</v>
      </c>
      <c r="E115" t="s">
        <v>336</v>
      </c>
      <c r="F115" t="s">
        <v>190</v>
      </c>
      <c r="G115">
        <v>1</v>
      </c>
    </row>
    <row r="116" spans="2:7" x14ac:dyDescent="0.25">
      <c r="B116" t="s">
        <v>337</v>
      </c>
      <c r="C116" t="s">
        <v>338</v>
      </c>
      <c r="D116" t="s">
        <v>46</v>
      </c>
      <c r="E116" t="s">
        <v>339</v>
      </c>
      <c r="F116" t="s">
        <v>190</v>
      </c>
      <c r="G116">
        <v>2</v>
      </c>
    </row>
    <row r="117" spans="2:7" x14ac:dyDescent="0.25">
      <c r="B117" t="s">
        <v>340</v>
      </c>
      <c r="C117" t="s">
        <v>341</v>
      </c>
      <c r="D117" t="s">
        <v>46</v>
      </c>
      <c r="E117" t="s">
        <v>342</v>
      </c>
      <c r="F117" t="s">
        <v>190</v>
      </c>
      <c r="G117">
        <v>8</v>
      </c>
    </row>
    <row r="118" spans="2:7" x14ac:dyDescent="0.25">
      <c r="B118" t="s">
        <v>343</v>
      </c>
      <c r="C118" t="s">
        <v>344</v>
      </c>
      <c r="D118" t="s">
        <v>46</v>
      </c>
      <c r="E118" t="s">
        <v>345</v>
      </c>
      <c r="F118" t="s">
        <v>190</v>
      </c>
      <c r="G118">
        <v>9</v>
      </c>
    </row>
    <row r="119" spans="2:7" x14ac:dyDescent="0.25">
      <c r="B119" t="s">
        <v>346</v>
      </c>
      <c r="C119" t="s">
        <v>347</v>
      </c>
      <c r="D119" t="s">
        <v>46</v>
      </c>
      <c r="E119" t="s">
        <v>348</v>
      </c>
      <c r="F119" t="s">
        <v>190</v>
      </c>
      <c r="G119">
        <v>2</v>
      </c>
    </row>
    <row r="120" spans="2:7" x14ac:dyDescent="0.25">
      <c r="B120" t="s">
        <v>349</v>
      </c>
      <c r="C120" t="s">
        <v>350</v>
      </c>
      <c r="D120" t="s">
        <v>46</v>
      </c>
      <c r="E120" t="s">
        <v>351</v>
      </c>
      <c r="F120" t="s">
        <v>190</v>
      </c>
      <c r="G120">
        <v>1</v>
      </c>
    </row>
    <row r="121" spans="2:7" x14ac:dyDescent="0.25">
      <c r="B121" t="s">
        <v>352</v>
      </c>
      <c r="C121" t="s">
        <v>35</v>
      </c>
      <c r="E121" t="s">
        <v>353</v>
      </c>
      <c r="G121">
        <v>1</v>
      </c>
    </row>
    <row r="122" spans="2:7" x14ac:dyDescent="0.25">
      <c r="B122" t="s">
        <v>354</v>
      </c>
      <c r="C122" t="s">
        <v>355</v>
      </c>
      <c r="D122" t="s">
        <v>46</v>
      </c>
      <c r="E122" t="s">
        <v>356</v>
      </c>
      <c r="F122" t="s">
        <v>190</v>
      </c>
      <c r="G122">
        <v>2</v>
      </c>
    </row>
    <row r="123" spans="2:7" x14ac:dyDescent="0.25">
      <c r="B123" t="s">
        <v>357</v>
      </c>
      <c r="C123" t="s">
        <v>358</v>
      </c>
      <c r="D123" t="s">
        <v>46</v>
      </c>
      <c r="E123" t="s">
        <v>359</v>
      </c>
      <c r="F123" t="s">
        <v>190</v>
      </c>
      <c r="G123">
        <v>2</v>
      </c>
    </row>
    <row r="124" spans="2:7" x14ac:dyDescent="0.25">
      <c r="B124" t="s">
        <v>360</v>
      </c>
      <c r="C124" t="s">
        <v>361</v>
      </c>
      <c r="D124" t="s">
        <v>46</v>
      </c>
      <c r="E124" t="s">
        <v>362</v>
      </c>
      <c r="F124" t="s">
        <v>190</v>
      </c>
      <c r="G124">
        <v>4</v>
      </c>
    </row>
    <row r="125" spans="2:7" x14ac:dyDescent="0.25">
      <c r="B125" t="s">
        <v>363</v>
      </c>
      <c r="C125" t="s">
        <v>364</v>
      </c>
      <c r="D125" t="s">
        <v>46</v>
      </c>
      <c r="E125" t="s">
        <v>365</v>
      </c>
      <c r="F125" t="s">
        <v>58</v>
      </c>
      <c r="G125">
        <v>10</v>
      </c>
    </row>
    <row r="126" spans="2:7" x14ac:dyDescent="0.25">
      <c r="B126" t="s">
        <v>366</v>
      </c>
      <c r="C126" t="s">
        <v>35</v>
      </c>
      <c r="E126" t="s">
        <v>367</v>
      </c>
      <c r="G126">
        <v>1</v>
      </c>
    </row>
    <row r="127" spans="2:7" x14ac:dyDescent="0.25">
      <c r="B127" t="s">
        <v>368</v>
      </c>
      <c r="C127" t="s">
        <v>369</v>
      </c>
      <c r="D127" t="s">
        <v>46</v>
      </c>
      <c r="E127" t="s">
        <v>370</v>
      </c>
      <c r="F127" t="s">
        <v>190</v>
      </c>
      <c r="G127">
        <v>29</v>
      </c>
    </row>
    <row r="128" spans="2:7" x14ac:dyDescent="0.25">
      <c r="B128" t="s">
        <v>371</v>
      </c>
      <c r="C128" t="s">
        <v>372</v>
      </c>
      <c r="D128" t="s">
        <v>46</v>
      </c>
      <c r="E128" t="s">
        <v>373</v>
      </c>
      <c r="F128" t="s">
        <v>190</v>
      </c>
      <c r="G128">
        <v>92</v>
      </c>
    </row>
    <row r="129" spans="2:7" x14ac:dyDescent="0.25">
      <c r="B129" t="s">
        <v>374</v>
      </c>
      <c r="C129" t="s">
        <v>375</v>
      </c>
      <c r="D129" t="s">
        <v>46</v>
      </c>
      <c r="E129" t="s">
        <v>376</v>
      </c>
      <c r="F129" t="s">
        <v>190</v>
      </c>
      <c r="G129">
        <v>2</v>
      </c>
    </row>
    <row r="130" spans="2:7" x14ac:dyDescent="0.25">
      <c r="B130" t="s">
        <v>377</v>
      </c>
      <c r="C130" t="s">
        <v>378</v>
      </c>
      <c r="D130" t="s">
        <v>46</v>
      </c>
      <c r="E130" t="s">
        <v>379</v>
      </c>
      <c r="F130" t="s">
        <v>190</v>
      </c>
      <c r="G130">
        <v>17</v>
      </c>
    </row>
    <row r="131" spans="2:7" x14ac:dyDescent="0.25">
      <c r="B131" t="s">
        <v>380</v>
      </c>
      <c r="C131" t="s">
        <v>381</v>
      </c>
      <c r="D131" t="s">
        <v>46</v>
      </c>
      <c r="E131" t="s">
        <v>382</v>
      </c>
      <c r="F131" t="s">
        <v>190</v>
      </c>
      <c r="G131">
        <v>9</v>
      </c>
    </row>
    <row r="132" spans="2:7" x14ac:dyDescent="0.25">
      <c r="B132" t="s">
        <v>383</v>
      </c>
      <c r="C132" t="s">
        <v>384</v>
      </c>
      <c r="D132" t="s">
        <v>46</v>
      </c>
      <c r="E132" t="s">
        <v>385</v>
      </c>
      <c r="F132" t="s">
        <v>190</v>
      </c>
      <c r="G132">
        <v>23</v>
      </c>
    </row>
    <row r="133" spans="2:7" x14ac:dyDescent="0.25">
      <c r="B133" t="s">
        <v>386</v>
      </c>
      <c r="C133" t="s">
        <v>387</v>
      </c>
      <c r="D133" t="s">
        <v>46</v>
      </c>
      <c r="E133" t="s">
        <v>388</v>
      </c>
      <c r="F133" t="s">
        <v>190</v>
      </c>
      <c r="G133">
        <v>2</v>
      </c>
    </row>
    <row r="134" spans="2:7" x14ac:dyDescent="0.25">
      <c r="B134" t="s">
        <v>389</v>
      </c>
      <c r="C134" t="s">
        <v>390</v>
      </c>
      <c r="D134" t="s">
        <v>46</v>
      </c>
      <c r="E134" t="s">
        <v>391</v>
      </c>
      <c r="F134" t="s">
        <v>190</v>
      </c>
      <c r="G134">
        <v>14</v>
      </c>
    </row>
    <row r="135" spans="2:7" x14ac:dyDescent="0.25">
      <c r="B135" t="s">
        <v>392</v>
      </c>
      <c r="C135" t="s">
        <v>393</v>
      </c>
      <c r="D135" t="s">
        <v>46</v>
      </c>
      <c r="E135" t="s">
        <v>394</v>
      </c>
      <c r="F135" t="s">
        <v>190</v>
      </c>
      <c r="G135">
        <v>12</v>
      </c>
    </row>
    <row r="136" spans="2:7" x14ac:dyDescent="0.25">
      <c r="B136" t="s">
        <v>395</v>
      </c>
      <c r="C136" t="s">
        <v>396</v>
      </c>
      <c r="D136" t="s">
        <v>46</v>
      </c>
      <c r="E136" t="s">
        <v>397</v>
      </c>
      <c r="F136" t="s">
        <v>190</v>
      </c>
      <c r="G136">
        <v>1</v>
      </c>
    </row>
    <row r="137" spans="2:7" x14ac:dyDescent="0.25">
      <c r="B137" t="s">
        <v>398</v>
      </c>
      <c r="C137" t="s">
        <v>399</v>
      </c>
      <c r="D137" t="s">
        <v>46</v>
      </c>
      <c r="E137" t="s">
        <v>400</v>
      </c>
      <c r="F137" t="s">
        <v>190</v>
      </c>
      <c r="G137">
        <v>29</v>
      </c>
    </row>
    <row r="138" spans="2:7" x14ac:dyDescent="0.25">
      <c r="B138" t="s">
        <v>401</v>
      </c>
      <c r="C138" t="s">
        <v>402</v>
      </c>
      <c r="D138" t="s">
        <v>50</v>
      </c>
      <c r="E138" t="s">
        <v>403</v>
      </c>
      <c r="F138" t="s">
        <v>190</v>
      </c>
      <c r="G138">
        <v>29</v>
      </c>
    </row>
    <row r="139" spans="2:7" x14ac:dyDescent="0.25">
      <c r="B139" t="s">
        <v>404</v>
      </c>
      <c r="C139" t="s">
        <v>405</v>
      </c>
      <c r="D139" t="s">
        <v>61</v>
      </c>
      <c r="E139" t="s">
        <v>406</v>
      </c>
      <c r="F139" t="s">
        <v>190</v>
      </c>
      <c r="G139">
        <v>10</v>
      </c>
    </row>
    <row r="140" spans="2:7" x14ac:dyDescent="0.25">
      <c r="B140" t="s">
        <v>407</v>
      </c>
      <c r="C140" t="s">
        <v>35</v>
      </c>
      <c r="E140" t="s">
        <v>408</v>
      </c>
      <c r="G140">
        <v>1</v>
      </c>
    </row>
    <row r="141" spans="2:7" x14ac:dyDescent="0.25">
      <c r="B141" t="s">
        <v>409</v>
      </c>
      <c r="C141" t="s">
        <v>35</v>
      </c>
      <c r="E141" t="s">
        <v>410</v>
      </c>
      <c r="G141">
        <v>1</v>
      </c>
    </row>
    <row r="142" spans="2:7" x14ac:dyDescent="0.25">
      <c r="B142" t="s">
        <v>411</v>
      </c>
      <c r="C142" t="s">
        <v>412</v>
      </c>
      <c r="D142" t="s">
        <v>46</v>
      </c>
      <c r="E142" t="s">
        <v>413</v>
      </c>
      <c r="F142" t="s">
        <v>190</v>
      </c>
      <c r="G142">
        <v>1</v>
      </c>
    </row>
    <row r="143" spans="2:7" x14ac:dyDescent="0.25">
      <c r="B143" t="s">
        <v>414</v>
      </c>
      <c r="C143" t="s">
        <v>415</v>
      </c>
      <c r="D143" t="s">
        <v>46</v>
      </c>
      <c r="E143" t="s">
        <v>416</v>
      </c>
      <c r="F143" t="s">
        <v>58</v>
      </c>
      <c r="G143">
        <v>59</v>
      </c>
    </row>
    <row r="144" spans="2:7" x14ac:dyDescent="0.25">
      <c r="B144" t="s">
        <v>417</v>
      </c>
      <c r="C144" t="s">
        <v>418</v>
      </c>
      <c r="D144" t="s">
        <v>46</v>
      </c>
      <c r="E144" t="s">
        <v>419</v>
      </c>
      <c r="F144" t="s">
        <v>58</v>
      </c>
      <c r="G144">
        <v>10</v>
      </c>
    </row>
    <row r="145" spans="2:7" x14ac:dyDescent="0.25">
      <c r="B145" t="s">
        <v>420</v>
      </c>
      <c r="C145" t="s">
        <v>421</v>
      </c>
      <c r="D145" t="s">
        <v>46</v>
      </c>
      <c r="E145" t="s">
        <v>422</v>
      </c>
      <c r="F145" t="s">
        <v>190</v>
      </c>
      <c r="G145">
        <v>6</v>
      </c>
    </row>
    <row r="146" spans="2:7" x14ac:dyDescent="0.25">
      <c r="B146" t="s">
        <v>423</v>
      </c>
      <c r="C146" t="s">
        <v>424</v>
      </c>
      <c r="D146" t="s">
        <v>46</v>
      </c>
      <c r="E146" t="s">
        <v>425</v>
      </c>
      <c r="F146" t="s">
        <v>190</v>
      </c>
      <c r="G146">
        <v>2</v>
      </c>
    </row>
    <row r="147" spans="2:7" x14ac:dyDescent="0.25">
      <c r="B147" t="s">
        <v>426</v>
      </c>
      <c r="C147" t="s">
        <v>427</v>
      </c>
      <c r="D147" t="s">
        <v>46</v>
      </c>
      <c r="E147" t="s">
        <v>428</v>
      </c>
      <c r="F147" t="s">
        <v>190</v>
      </c>
      <c r="G147">
        <v>15</v>
      </c>
    </row>
    <row r="148" spans="2:7" x14ac:dyDescent="0.25">
      <c r="B148" t="s">
        <v>429</v>
      </c>
      <c r="C148" t="s">
        <v>430</v>
      </c>
      <c r="D148" t="s">
        <v>46</v>
      </c>
      <c r="E148" t="s">
        <v>431</v>
      </c>
      <c r="F148" t="s">
        <v>190</v>
      </c>
      <c r="G148">
        <v>3</v>
      </c>
    </row>
    <row r="149" spans="2:7" x14ac:dyDescent="0.25">
      <c r="B149" t="s">
        <v>432</v>
      </c>
      <c r="C149" t="s">
        <v>433</v>
      </c>
      <c r="D149" t="s">
        <v>46</v>
      </c>
      <c r="E149" t="s">
        <v>434</v>
      </c>
      <c r="F149" t="s">
        <v>190</v>
      </c>
      <c r="G149">
        <v>1</v>
      </c>
    </row>
    <row r="150" spans="2:7" x14ac:dyDescent="0.25">
      <c r="B150" t="s">
        <v>435</v>
      </c>
      <c r="C150" t="s">
        <v>436</v>
      </c>
      <c r="D150" t="s">
        <v>46</v>
      </c>
      <c r="E150" t="s">
        <v>437</v>
      </c>
      <c r="F150" t="s">
        <v>190</v>
      </c>
      <c r="G150">
        <v>4</v>
      </c>
    </row>
    <row r="151" spans="2:7" x14ac:dyDescent="0.25">
      <c r="B151" t="s">
        <v>438</v>
      </c>
      <c r="C151" t="s">
        <v>439</v>
      </c>
      <c r="D151" t="s">
        <v>46</v>
      </c>
      <c r="E151" t="s">
        <v>440</v>
      </c>
      <c r="F151" t="s">
        <v>190</v>
      </c>
      <c r="G151">
        <v>2</v>
      </c>
    </row>
    <row r="152" spans="2:7" x14ac:dyDescent="0.25">
      <c r="B152" t="s">
        <v>441</v>
      </c>
      <c r="C152" t="s">
        <v>442</v>
      </c>
      <c r="D152" t="s">
        <v>46</v>
      </c>
      <c r="E152" t="s">
        <v>443</v>
      </c>
      <c r="F152" t="s">
        <v>190</v>
      </c>
      <c r="G152">
        <v>6</v>
      </c>
    </row>
    <row r="153" spans="2:7" x14ac:dyDescent="0.25">
      <c r="B153" t="s">
        <v>444</v>
      </c>
      <c r="C153" t="s">
        <v>445</v>
      </c>
      <c r="D153" t="s">
        <v>46</v>
      </c>
      <c r="E153" t="s">
        <v>446</v>
      </c>
      <c r="F153" t="s">
        <v>190</v>
      </c>
      <c r="G153">
        <v>4</v>
      </c>
    </row>
    <row r="154" spans="2:7" x14ac:dyDescent="0.25">
      <c r="B154" t="s">
        <v>447</v>
      </c>
      <c r="C154" t="s">
        <v>448</v>
      </c>
      <c r="D154" t="s">
        <v>46</v>
      </c>
      <c r="E154" t="s">
        <v>449</v>
      </c>
      <c r="F154" t="s">
        <v>190</v>
      </c>
      <c r="G154">
        <v>2</v>
      </c>
    </row>
    <row r="155" spans="2:7" x14ac:dyDescent="0.25">
      <c r="B155" t="s">
        <v>450</v>
      </c>
      <c r="C155" t="s">
        <v>451</v>
      </c>
      <c r="D155" t="s">
        <v>46</v>
      </c>
      <c r="E155" t="s">
        <v>452</v>
      </c>
      <c r="F155" t="s">
        <v>190</v>
      </c>
      <c r="G155">
        <v>3</v>
      </c>
    </row>
    <row r="156" spans="2:7" x14ac:dyDescent="0.25">
      <c r="B156" t="s">
        <v>453</v>
      </c>
      <c r="C156" t="s">
        <v>454</v>
      </c>
      <c r="D156" t="s">
        <v>46</v>
      </c>
      <c r="E156" t="s">
        <v>455</v>
      </c>
      <c r="F156" t="s">
        <v>190</v>
      </c>
      <c r="G156">
        <v>1</v>
      </c>
    </row>
    <row r="157" spans="2:7" x14ac:dyDescent="0.25">
      <c r="B157" t="s">
        <v>456</v>
      </c>
      <c r="C157" t="s">
        <v>457</v>
      </c>
      <c r="D157" t="s">
        <v>46</v>
      </c>
      <c r="E157" t="s">
        <v>458</v>
      </c>
      <c r="F157" t="s">
        <v>190</v>
      </c>
      <c r="G157">
        <v>6</v>
      </c>
    </row>
    <row r="158" spans="2:7" x14ac:dyDescent="0.25">
      <c r="B158" t="s">
        <v>459</v>
      </c>
      <c r="C158" t="s">
        <v>460</v>
      </c>
      <c r="D158" t="s">
        <v>46</v>
      </c>
      <c r="E158" t="s">
        <v>461</v>
      </c>
      <c r="F158" t="s">
        <v>190</v>
      </c>
      <c r="G158">
        <v>3</v>
      </c>
    </row>
    <row r="159" spans="2:7" x14ac:dyDescent="0.25">
      <c r="B159" t="s">
        <v>462</v>
      </c>
      <c r="C159" t="s">
        <v>463</v>
      </c>
      <c r="D159" t="s">
        <v>46</v>
      </c>
      <c r="E159" t="s">
        <v>464</v>
      </c>
      <c r="F159" t="s">
        <v>190</v>
      </c>
      <c r="G159">
        <v>5</v>
      </c>
    </row>
    <row r="160" spans="2:7" x14ac:dyDescent="0.25">
      <c r="B160" t="s">
        <v>465</v>
      </c>
      <c r="C160" t="s">
        <v>35</v>
      </c>
      <c r="E160" t="s">
        <v>466</v>
      </c>
      <c r="G160">
        <v>1</v>
      </c>
    </row>
    <row r="161" spans="2:7" x14ac:dyDescent="0.25">
      <c r="B161" t="s">
        <v>467</v>
      </c>
      <c r="C161" t="s">
        <v>468</v>
      </c>
      <c r="D161" t="s">
        <v>46</v>
      </c>
      <c r="E161" t="s">
        <v>469</v>
      </c>
      <c r="F161" t="s">
        <v>58</v>
      </c>
      <c r="G161">
        <v>8</v>
      </c>
    </row>
    <row r="162" spans="2:7" x14ac:dyDescent="0.25">
      <c r="B162" t="s">
        <v>470</v>
      </c>
      <c r="C162" t="s">
        <v>471</v>
      </c>
      <c r="D162" t="s">
        <v>46</v>
      </c>
      <c r="E162" t="s">
        <v>472</v>
      </c>
      <c r="F162" t="s">
        <v>58</v>
      </c>
      <c r="G162">
        <v>81</v>
      </c>
    </row>
    <row r="163" spans="2:7" x14ac:dyDescent="0.25">
      <c r="B163" t="s">
        <v>473</v>
      </c>
      <c r="C163" t="s">
        <v>474</v>
      </c>
      <c r="D163" t="s">
        <v>46</v>
      </c>
      <c r="E163" t="s">
        <v>475</v>
      </c>
      <c r="F163" t="s">
        <v>190</v>
      </c>
      <c r="G163">
        <v>24</v>
      </c>
    </row>
    <row r="164" spans="2:7" x14ac:dyDescent="0.25">
      <c r="B164" t="s">
        <v>476</v>
      </c>
      <c r="C164" t="s">
        <v>477</v>
      </c>
      <c r="D164" t="s">
        <v>46</v>
      </c>
      <c r="E164" t="s">
        <v>478</v>
      </c>
      <c r="F164" t="s">
        <v>190</v>
      </c>
      <c r="G164">
        <v>5</v>
      </c>
    </row>
    <row r="165" spans="2:7" x14ac:dyDescent="0.25">
      <c r="B165" t="s">
        <v>479</v>
      </c>
      <c r="C165" t="s">
        <v>480</v>
      </c>
      <c r="D165" t="s">
        <v>46</v>
      </c>
      <c r="E165" t="s">
        <v>481</v>
      </c>
      <c r="F165" t="s">
        <v>190</v>
      </c>
      <c r="G165">
        <v>2</v>
      </c>
    </row>
    <row r="166" spans="2:7" x14ac:dyDescent="0.25">
      <c r="B166" t="s">
        <v>482</v>
      </c>
      <c r="C166" t="s">
        <v>483</v>
      </c>
      <c r="D166" t="s">
        <v>46</v>
      </c>
      <c r="E166" t="s">
        <v>484</v>
      </c>
      <c r="F166" t="s">
        <v>190</v>
      </c>
      <c r="G166">
        <v>8</v>
      </c>
    </row>
    <row r="167" spans="2:7" x14ac:dyDescent="0.25">
      <c r="B167" t="s">
        <v>485</v>
      </c>
      <c r="C167" t="s">
        <v>35</v>
      </c>
      <c r="E167" t="s">
        <v>486</v>
      </c>
      <c r="G167">
        <v>1</v>
      </c>
    </row>
    <row r="168" spans="2:7" x14ac:dyDescent="0.25">
      <c r="B168" t="s">
        <v>487</v>
      </c>
      <c r="C168" t="s">
        <v>488</v>
      </c>
      <c r="D168" t="s">
        <v>46</v>
      </c>
      <c r="E168" t="s">
        <v>489</v>
      </c>
      <c r="F168" t="s">
        <v>58</v>
      </c>
      <c r="G168">
        <v>38</v>
      </c>
    </row>
    <row r="169" spans="2:7" x14ac:dyDescent="0.25">
      <c r="B169" t="s">
        <v>490</v>
      </c>
      <c r="C169" t="s">
        <v>491</v>
      </c>
      <c r="D169" t="s">
        <v>46</v>
      </c>
      <c r="E169" t="s">
        <v>492</v>
      </c>
      <c r="F169" t="s">
        <v>58</v>
      </c>
      <c r="G169">
        <v>23.2</v>
      </c>
    </row>
    <row r="170" spans="2:7" x14ac:dyDescent="0.25">
      <c r="B170" t="s">
        <v>493</v>
      </c>
      <c r="C170" t="s">
        <v>494</v>
      </c>
      <c r="D170" t="s">
        <v>46</v>
      </c>
      <c r="E170" t="s">
        <v>495</v>
      </c>
      <c r="F170" t="s">
        <v>58</v>
      </c>
      <c r="G170">
        <v>14</v>
      </c>
    </row>
    <row r="171" spans="2:7" x14ac:dyDescent="0.25">
      <c r="B171" t="s">
        <v>496</v>
      </c>
      <c r="C171" t="s">
        <v>474</v>
      </c>
      <c r="D171" t="s">
        <v>46</v>
      </c>
      <c r="E171" t="s">
        <v>475</v>
      </c>
      <c r="F171" t="s">
        <v>190</v>
      </c>
      <c r="G171">
        <v>2</v>
      </c>
    </row>
    <row r="172" spans="2:7" x14ac:dyDescent="0.25">
      <c r="B172" t="s">
        <v>497</v>
      </c>
      <c r="C172" t="s">
        <v>498</v>
      </c>
      <c r="D172" t="s">
        <v>46</v>
      </c>
      <c r="E172" t="s">
        <v>499</v>
      </c>
      <c r="F172" t="s">
        <v>190</v>
      </c>
      <c r="G172">
        <v>8</v>
      </c>
    </row>
    <row r="173" spans="2:7" x14ac:dyDescent="0.25">
      <c r="B173" t="s">
        <v>500</v>
      </c>
      <c r="C173" t="s">
        <v>501</v>
      </c>
      <c r="D173" t="s">
        <v>46</v>
      </c>
      <c r="E173" t="s">
        <v>502</v>
      </c>
      <c r="F173" t="s">
        <v>190</v>
      </c>
      <c r="G173">
        <v>15</v>
      </c>
    </row>
    <row r="174" spans="2:7" x14ac:dyDescent="0.25">
      <c r="B174" t="s">
        <v>503</v>
      </c>
      <c r="C174" t="s">
        <v>504</v>
      </c>
      <c r="D174" t="s">
        <v>46</v>
      </c>
      <c r="E174" t="s">
        <v>505</v>
      </c>
      <c r="F174" t="s">
        <v>190</v>
      </c>
      <c r="G174">
        <v>3</v>
      </c>
    </row>
    <row r="175" spans="2:7" x14ac:dyDescent="0.25">
      <c r="B175" t="s">
        <v>506</v>
      </c>
      <c r="C175" t="s">
        <v>507</v>
      </c>
      <c r="D175" t="s">
        <v>46</v>
      </c>
      <c r="E175" t="s">
        <v>508</v>
      </c>
      <c r="F175" t="s">
        <v>190</v>
      </c>
      <c r="G175">
        <v>2</v>
      </c>
    </row>
    <row r="176" spans="2:7" x14ac:dyDescent="0.25">
      <c r="B176" t="s">
        <v>509</v>
      </c>
      <c r="C176" t="s">
        <v>510</v>
      </c>
      <c r="D176" t="s">
        <v>46</v>
      </c>
      <c r="E176" t="s">
        <v>511</v>
      </c>
      <c r="F176" t="s">
        <v>190</v>
      </c>
      <c r="G176">
        <v>2</v>
      </c>
    </row>
    <row r="177" spans="2:7" x14ac:dyDescent="0.25">
      <c r="B177" t="s">
        <v>512</v>
      </c>
      <c r="C177" t="s">
        <v>513</v>
      </c>
      <c r="D177" t="s">
        <v>46</v>
      </c>
      <c r="E177" t="s">
        <v>514</v>
      </c>
      <c r="F177" t="s">
        <v>190</v>
      </c>
      <c r="G177">
        <v>1</v>
      </c>
    </row>
    <row r="178" spans="2:7" x14ac:dyDescent="0.25">
      <c r="B178" t="s">
        <v>515</v>
      </c>
      <c r="C178" t="s">
        <v>516</v>
      </c>
      <c r="D178" t="s">
        <v>46</v>
      </c>
      <c r="E178" t="s">
        <v>517</v>
      </c>
      <c r="F178" t="s">
        <v>190</v>
      </c>
      <c r="G178">
        <v>3</v>
      </c>
    </row>
    <row r="179" spans="2:7" x14ac:dyDescent="0.25">
      <c r="B179" t="s">
        <v>518</v>
      </c>
      <c r="C179" t="s">
        <v>519</v>
      </c>
      <c r="D179" t="s">
        <v>46</v>
      </c>
      <c r="E179" t="s">
        <v>520</v>
      </c>
      <c r="F179" t="s">
        <v>190</v>
      </c>
      <c r="G179">
        <v>3</v>
      </c>
    </row>
    <row r="180" spans="2:7" x14ac:dyDescent="0.25">
      <c r="B180" t="s">
        <v>521</v>
      </c>
      <c r="C180" t="s">
        <v>522</v>
      </c>
      <c r="D180" t="s">
        <v>46</v>
      </c>
      <c r="E180" t="s">
        <v>523</v>
      </c>
      <c r="F180" t="s">
        <v>190</v>
      </c>
      <c r="G180">
        <v>2</v>
      </c>
    </row>
    <row r="181" spans="2:7" x14ac:dyDescent="0.25">
      <c r="B181" t="s">
        <v>524</v>
      </c>
      <c r="C181" t="s">
        <v>477</v>
      </c>
      <c r="D181" t="s">
        <v>46</v>
      </c>
      <c r="E181" t="s">
        <v>478</v>
      </c>
      <c r="F181" t="s">
        <v>190</v>
      </c>
      <c r="G181">
        <v>10</v>
      </c>
    </row>
    <row r="182" spans="2:7" x14ac:dyDescent="0.25">
      <c r="B182" t="s">
        <v>525</v>
      </c>
      <c r="C182" t="s">
        <v>526</v>
      </c>
      <c r="D182" t="s">
        <v>46</v>
      </c>
      <c r="E182" t="s">
        <v>527</v>
      </c>
      <c r="F182" t="s">
        <v>190</v>
      </c>
      <c r="G182">
        <v>10</v>
      </c>
    </row>
    <row r="183" spans="2:7" x14ac:dyDescent="0.25">
      <c r="B183" t="s">
        <v>528</v>
      </c>
      <c r="C183" t="s">
        <v>529</v>
      </c>
      <c r="D183" t="s">
        <v>46</v>
      </c>
      <c r="E183" t="s">
        <v>530</v>
      </c>
      <c r="F183" t="s">
        <v>190</v>
      </c>
      <c r="G183">
        <v>4</v>
      </c>
    </row>
    <row r="184" spans="2:7" x14ac:dyDescent="0.25">
      <c r="B184" t="s">
        <v>531</v>
      </c>
      <c r="C184" t="s">
        <v>35</v>
      </c>
      <c r="E184" t="s">
        <v>532</v>
      </c>
      <c r="G184">
        <v>1</v>
      </c>
    </row>
    <row r="185" spans="2:7" x14ac:dyDescent="0.25">
      <c r="B185" t="s">
        <v>533</v>
      </c>
      <c r="C185" t="s">
        <v>534</v>
      </c>
      <c r="D185" t="s">
        <v>50</v>
      </c>
      <c r="E185" t="s">
        <v>535</v>
      </c>
      <c r="F185" t="s">
        <v>13</v>
      </c>
      <c r="G185">
        <v>0.9</v>
      </c>
    </row>
    <row r="186" spans="2:7" x14ac:dyDescent="0.25">
      <c r="B186" t="s">
        <v>536</v>
      </c>
      <c r="C186" t="s">
        <v>537</v>
      </c>
      <c r="D186" t="s">
        <v>46</v>
      </c>
      <c r="E186" t="s">
        <v>538</v>
      </c>
      <c r="F186" t="s">
        <v>190</v>
      </c>
      <c r="G186">
        <v>1</v>
      </c>
    </row>
    <row r="187" spans="2:7" x14ac:dyDescent="0.25">
      <c r="B187" t="s">
        <v>539</v>
      </c>
      <c r="C187" t="s">
        <v>540</v>
      </c>
      <c r="D187" t="s">
        <v>46</v>
      </c>
      <c r="E187" t="s">
        <v>541</v>
      </c>
      <c r="F187" t="s">
        <v>190</v>
      </c>
      <c r="G187">
        <v>2</v>
      </c>
    </row>
    <row r="188" spans="2:7" x14ac:dyDescent="0.25">
      <c r="B188" t="s">
        <v>542</v>
      </c>
      <c r="C188" t="s">
        <v>543</v>
      </c>
      <c r="D188" t="s">
        <v>46</v>
      </c>
      <c r="E188" t="s">
        <v>544</v>
      </c>
      <c r="F188" t="s">
        <v>190</v>
      </c>
      <c r="G188">
        <v>4</v>
      </c>
    </row>
    <row r="189" spans="2:7" x14ac:dyDescent="0.25">
      <c r="B189" t="s">
        <v>545</v>
      </c>
      <c r="C189" t="s">
        <v>546</v>
      </c>
      <c r="D189" t="s">
        <v>50</v>
      </c>
      <c r="E189" t="s">
        <v>547</v>
      </c>
      <c r="F189" t="s">
        <v>190</v>
      </c>
      <c r="G189">
        <v>2</v>
      </c>
    </row>
    <row r="190" spans="2:7" x14ac:dyDescent="0.25">
      <c r="B190" t="s">
        <v>548</v>
      </c>
      <c r="C190" t="s">
        <v>549</v>
      </c>
      <c r="D190" t="s">
        <v>46</v>
      </c>
      <c r="E190" t="s">
        <v>550</v>
      </c>
      <c r="F190" t="s">
        <v>190</v>
      </c>
      <c r="G190">
        <v>2</v>
      </c>
    </row>
    <row r="191" spans="2:7" x14ac:dyDescent="0.25">
      <c r="B191" t="s">
        <v>551</v>
      </c>
      <c r="C191" t="s">
        <v>552</v>
      </c>
      <c r="D191" t="s">
        <v>46</v>
      </c>
      <c r="E191" t="s">
        <v>553</v>
      </c>
      <c r="F191" t="s">
        <v>190</v>
      </c>
      <c r="G191">
        <v>2</v>
      </c>
    </row>
    <row r="192" spans="2:7" x14ac:dyDescent="0.25">
      <c r="B192" t="s">
        <v>554</v>
      </c>
      <c r="C192" t="s">
        <v>555</v>
      </c>
      <c r="D192" t="s">
        <v>46</v>
      </c>
      <c r="E192" t="s">
        <v>556</v>
      </c>
      <c r="F192" t="s">
        <v>190</v>
      </c>
      <c r="G192">
        <v>2</v>
      </c>
    </row>
    <row r="193" spans="2:7" x14ac:dyDescent="0.25">
      <c r="B193" t="s">
        <v>557</v>
      </c>
      <c r="C193" t="s">
        <v>558</v>
      </c>
      <c r="D193" t="s">
        <v>46</v>
      </c>
      <c r="E193" t="s">
        <v>559</v>
      </c>
      <c r="F193" t="s">
        <v>190</v>
      </c>
      <c r="G193">
        <v>2</v>
      </c>
    </row>
    <row r="194" spans="2:7" x14ac:dyDescent="0.25">
      <c r="B194" t="s">
        <v>560</v>
      </c>
      <c r="C194" t="s">
        <v>561</v>
      </c>
      <c r="D194" t="s">
        <v>46</v>
      </c>
      <c r="E194" t="s">
        <v>562</v>
      </c>
      <c r="F194" t="s">
        <v>190</v>
      </c>
      <c r="G194">
        <v>2</v>
      </c>
    </row>
    <row r="195" spans="2:7" x14ac:dyDescent="0.25">
      <c r="B195" t="s">
        <v>563</v>
      </c>
      <c r="C195" t="s">
        <v>564</v>
      </c>
      <c r="D195" t="s">
        <v>61</v>
      </c>
      <c r="E195" t="s">
        <v>565</v>
      </c>
      <c r="F195" t="s">
        <v>190</v>
      </c>
      <c r="G195">
        <v>2</v>
      </c>
    </row>
    <row r="196" spans="2:7" x14ac:dyDescent="0.25">
      <c r="B196" t="s">
        <v>566</v>
      </c>
      <c r="C196" t="s">
        <v>567</v>
      </c>
      <c r="D196" t="s">
        <v>61</v>
      </c>
      <c r="E196" t="s">
        <v>568</v>
      </c>
      <c r="F196" t="s">
        <v>190</v>
      </c>
      <c r="G196">
        <v>1</v>
      </c>
    </row>
    <row r="197" spans="2:7" x14ac:dyDescent="0.25">
      <c r="B197" t="s">
        <v>569</v>
      </c>
      <c r="C197" t="s">
        <v>35</v>
      </c>
      <c r="E197" t="s">
        <v>570</v>
      </c>
      <c r="G197">
        <v>1</v>
      </c>
    </row>
    <row r="198" spans="2:7" x14ac:dyDescent="0.25">
      <c r="B198" t="s">
        <v>571</v>
      </c>
      <c r="C198" t="s">
        <v>35</v>
      </c>
      <c r="E198" t="s">
        <v>572</v>
      </c>
      <c r="G198">
        <v>1</v>
      </c>
    </row>
    <row r="199" spans="2:7" x14ac:dyDescent="0.25">
      <c r="B199" t="s">
        <v>573</v>
      </c>
      <c r="C199" t="s">
        <v>574</v>
      </c>
      <c r="D199" t="s">
        <v>46</v>
      </c>
      <c r="E199" t="s">
        <v>575</v>
      </c>
      <c r="F199" t="s">
        <v>190</v>
      </c>
      <c r="G199">
        <v>2</v>
      </c>
    </row>
    <row r="200" spans="2:7" x14ac:dyDescent="0.25">
      <c r="B200" t="s">
        <v>576</v>
      </c>
      <c r="C200" t="s">
        <v>577</v>
      </c>
      <c r="D200" t="s">
        <v>46</v>
      </c>
      <c r="E200" t="s">
        <v>578</v>
      </c>
      <c r="F200" t="s">
        <v>190</v>
      </c>
      <c r="G200">
        <v>2</v>
      </c>
    </row>
    <row r="201" spans="2:7" x14ac:dyDescent="0.25">
      <c r="B201" t="s">
        <v>579</v>
      </c>
      <c r="C201" t="s">
        <v>35</v>
      </c>
      <c r="E201" t="s">
        <v>580</v>
      </c>
      <c r="G201">
        <v>1</v>
      </c>
    </row>
    <row r="202" spans="2:7" x14ac:dyDescent="0.25">
      <c r="B202" t="s">
        <v>581</v>
      </c>
      <c r="C202" t="s">
        <v>582</v>
      </c>
      <c r="D202" t="s">
        <v>50</v>
      </c>
      <c r="E202" t="s">
        <v>583</v>
      </c>
      <c r="F202" t="s">
        <v>190</v>
      </c>
      <c r="G202">
        <v>3</v>
      </c>
    </row>
    <row r="203" spans="2:7" x14ac:dyDescent="0.25">
      <c r="B203" t="s">
        <v>584</v>
      </c>
      <c r="C203" t="s">
        <v>585</v>
      </c>
      <c r="D203" t="s">
        <v>586</v>
      </c>
      <c r="E203" t="s">
        <v>587</v>
      </c>
      <c r="F203" t="s">
        <v>588</v>
      </c>
      <c r="G203">
        <v>2</v>
      </c>
    </row>
    <row r="204" spans="2:7" x14ac:dyDescent="0.25">
      <c r="B204" t="s">
        <v>589</v>
      </c>
      <c r="C204" t="s">
        <v>590</v>
      </c>
      <c r="D204" t="s">
        <v>586</v>
      </c>
      <c r="E204" t="s">
        <v>591</v>
      </c>
      <c r="F204" t="s">
        <v>592</v>
      </c>
      <c r="G204">
        <v>6</v>
      </c>
    </row>
    <row r="205" spans="2:7" x14ac:dyDescent="0.25">
      <c r="B205" t="s">
        <v>593</v>
      </c>
      <c r="C205" t="s">
        <v>594</v>
      </c>
      <c r="D205" t="s">
        <v>586</v>
      </c>
      <c r="E205" t="s">
        <v>595</v>
      </c>
      <c r="F205" t="s">
        <v>588</v>
      </c>
      <c r="G205">
        <v>3</v>
      </c>
    </row>
    <row r="206" spans="2:7" x14ac:dyDescent="0.25">
      <c r="B206" t="s">
        <v>596</v>
      </c>
      <c r="C206" t="s">
        <v>597</v>
      </c>
      <c r="D206" t="s">
        <v>586</v>
      </c>
      <c r="E206" t="s">
        <v>598</v>
      </c>
      <c r="F206" t="s">
        <v>592</v>
      </c>
      <c r="G206">
        <v>2</v>
      </c>
    </row>
    <row r="207" spans="2:7" x14ac:dyDescent="0.25">
      <c r="B207" t="s">
        <v>599</v>
      </c>
      <c r="C207" t="s">
        <v>600</v>
      </c>
      <c r="D207" t="s">
        <v>586</v>
      </c>
      <c r="E207" t="s">
        <v>601</v>
      </c>
      <c r="F207" t="s">
        <v>592</v>
      </c>
      <c r="G207">
        <v>1</v>
      </c>
    </row>
    <row r="208" spans="2:7" x14ac:dyDescent="0.25">
      <c r="B208" t="s">
        <v>602</v>
      </c>
      <c r="C208" t="s">
        <v>35</v>
      </c>
      <c r="E208" t="s">
        <v>603</v>
      </c>
      <c r="G208">
        <v>1</v>
      </c>
    </row>
    <row r="209" spans="2:7" x14ac:dyDescent="0.25">
      <c r="B209" t="s">
        <v>604</v>
      </c>
      <c r="C209" t="s">
        <v>605</v>
      </c>
      <c r="D209" t="s">
        <v>46</v>
      </c>
      <c r="E209" t="s">
        <v>606</v>
      </c>
      <c r="F209" t="s">
        <v>25</v>
      </c>
      <c r="G209">
        <v>6.19</v>
      </c>
    </row>
    <row r="210" spans="2:7" x14ac:dyDescent="0.25">
      <c r="B210" t="s">
        <v>607</v>
      </c>
      <c r="C210" t="s">
        <v>608</v>
      </c>
      <c r="D210" t="s">
        <v>586</v>
      </c>
      <c r="E210" t="s">
        <v>609</v>
      </c>
      <c r="F210" t="s">
        <v>592</v>
      </c>
      <c r="G210">
        <v>2</v>
      </c>
    </row>
    <row r="211" spans="2:7" x14ac:dyDescent="0.25">
      <c r="B211" t="s">
        <v>610</v>
      </c>
      <c r="C211" t="s">
        <v>611</v>
      </c>
      <c r="D211" t="s">
        <v>46</v>
      </c>
      <c r="E211" t="s">
        <v>612</v>
      </c>
      <c r="F211" t="s">
        <v>190</v>
      </c>
      <c r="G211">
        <v>7</v>
      </c>
    </row>
    <row r="212" spans="2:7" x14ac:dyDescent="0.25">
      <c r="B212" t="s">
        <v>613</v>
      </c>
      <c r="C212" t="s">
        <v>614</v>
      </c>
      <c r="D212" t="s">
        <v>46</v>
      </c>
      <c r="E212" t="s">
        <v>615</v>
      </c>
      <c r="F212" t="s">
        <v>13</v>
      </c>
      <c r="G212">
        <v>50</v>
      </c>
    </row>
    <row r="213" spans="2:7" x14ac:dyDescent="0.25">
      <c r="B213" t="s">
        <v>616</v>
      </c>
      <c r="C213" t="s">
        <v>617</v>
      </c>
      <c r="D213" t="s">
        <v>586</v>
      </c>
      <c r="E213" t="s">
        <v>618</v>
      </c>
      <c r="F213" t="s">
        <v>592</v>
      </c>
      <c r="G213">
        <v>5</v>
      </c>
    </row>
    <row r="214" spans="2:7" x14ac:dyDescent="0.25">
      <c r="B214" t="s">
        <v>619</v>
      </c>
      <c r="C214" t="s">
        <v>620</v>
      </c>
      <c r="D214" t="s">
        <v>39</v>
      </c>
      <c r="E214" t="s">
        <v>621</v>
      </c>
      <c r="F214" t="s">
        <v>190</v>
      </c>
      <c r="G214">
        <v>38</v>
      </c>
    </row>
    <row r="215" spans="2:7" x14ac:dyDescent="0.25">
      <c r="B215" t="s">
        <v>622</v>
      </c>
      <c r="C215" t="s">
        <v>35</v>
      </c>
      <c r="E215" t="s">
        <v>623</v>
      </c>
      <c r="G215">
        <v>1</v>
      </c>
    </row>
    <row r="216" spans="2:7" x14ac:dyDescent="0.25">
      <c r="B216" t="s">
        <v>624</v>
      </c>
      <c r="C216" t="s">
        <v>625</v>
      </c>
      <c r="D216" t="s">
        <v>50</v>
      </c>
      <c r="E216" t="s">
        <v>626</v>
      </c>
      <c r="F216" t="s">
        <v>13</v>
      </c>
      <c r="G216">
        <v>120</v>
      </c>
    </row>
  </sheetData>
  <pageMargins left="0.511811024" right="0.511811024" top="0.78740157499999996" bottom="0.78740157499999996" header="0.31496062000000002" footer="0.3149606200000000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3</vt:i4>
      </vt:variant>
    </vt:vector>
  </HeadingPairs>
  <TitlesOfParts>
    <vt:vector size="3" baseType="lpstr">
      <vt:lpstr>Planilha1</vt:lpstr>
      <vt:lpstr>PLUVIAL</vt:lpstr>
      <vt:lpstr>Planilha3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Leonardo Walz</dc:creator>
  <cp:lastModifiedBy>Leonardo Walz</cp:lastModifiedBy>
  <cp:lastPrinted>2025-06-05T13:26:15Z</cp:lastPrinted>
  <dcterms:created xsi:type="dcterms:W3CDTF">2025-02-21T20:22:04Z</dcterms:created>
  <dcterms:modified xsi:type="dcterms:W3CDTF">2025-06-05T13:26:16Z</dcterms:modified>
</cp:coreProperties>
</file>