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 tabRatio="588"/>
  </bookViews>
  <sheets>
    <sheet name="Bombas atuais e reservas" sheetId="1" r:id="rId1"/>
  </sheets>
  <definedNames>
    <definedName name="_xlnm._FilterDatabase" localSheetId="0" hidden="1">'Bombas atuais e reservas'!$AH$1:$AH$36</definedName>
  </definedNames>
  <calcPr calcId="181029"/>
</workbook>
</file>

<file path=xl/calcChain.xml><?xml version="1.0" encoding="utf-8"?>
<calcChain xmlns="http://schemas.openxmlformats.org/spreadsheetml/2006/main">
  <c r="J29" i="1" l="1"/>
  <c r="J22" i="1" l="1"/>
  <c r="Q22" i="1" s="1"/>
  <c r="G22" i="1"/>
  <c r="AJ30" i="1" l="1"/>
  <c r="Q29" i="1" l="1"/>
  <c r="S28" i="1" l="1"/>
  <c r="S26" i="1"/>
  <c r="S27" i="1"/>
  <c r="S25" i="1"/>
  <c r="S23" i="1"/>
  <c r="S19" i="1"/>
  <c r="S18" i="1"/>
  <c r="S16" i="1"/>
  <c r="S14" i="1"/>
  <c r="S13" i="1"/>
  <c r="S10" i="1"/>
  <c r="S7" i="1"/>
  <c r="S5" i="1"/>
  <c r="S6" i="1"/>
  <c r="S4" i="1"/>
  <c r="G4" i="1" l="1"/>
  <c r="J4" i="1" l="1"/>
  <c r="Q4" i="1" s="1"/>
  <c r="U10" i="1" l="1"/>
  <c r="T10" i="1" s="1"/>
  <c r="U7" i="1"/>
  <c r="T7" i="1" s="1"/>
  <c r="U5" i="1"/>
  <c r="T5" i="1" s="1"/>
  <c r="U6" i="1"/>
  <c r="T6" i="1" s="1"/>
  <c r="U4" i="1"/>
  <c r="T4" i="1" s="1"/>
  <c r="U28" i="1"/>
  <c r="T28" i="1" s="1"/>
  <c r="U26" i="1"/>
  <c r="T26" i="1" s="1"/>
  <c r="U27" i="1"/>
  <c r="T27" i="1" s="1"/>
  <c r="U25" i="1"/>
  <c r="T25" i="1" s="1"/>
  <c r="U23" i="1"/>
  <c r="T23" i="1" s="1"/>
  <c r="U19" i="1"/>
  <c r="T19" i="1" s="1"/>
  <c r="U18" i="1"/>
  <c r="T18" i="1" s="1"/>
  <c r="U16" i="1"/>
  <c r="T16" i="1" s="1"/>
  <c r="U13" i="1"/>
  <c r="T13" i="1" s="1"/>
  <c r="U14" i="1"/>
  <c r="T14" i="1" s="1"/>
  <c r="G24" i="1" l="1"/>
  <c r="G23" i="1"/>
  <c r="G11" i="1" l="1"/>
  <c r="J5" i="1"/>
  <c r="J6" i="1"/>
  <c r="J7" i="1"/>
  <c r="J8" i="1"/>
  <c r="J9" i="1"/>
  <c r="J10" i="1"/>
  <c r="J11" i="1"/>
  <c r="J12" i="1"/>
  <c r="J13" i="1"/>
  <c r="J14" i="1"/>
  <c r="J15" i="1"/>
  <c r="G5" i="1"/>
  <c r="G6" i="1"/>
  <c r="G7" i="1"/>
  <c r="G8" i="1"/>
  <c r="G9" i="1"/>
  <c r="G10" i="1"/>
  <c r="G12" i="1"/>
  <c r="G13" i="1"/>
  <c r="G14" i="1"/>
  <c r="Q10" i="1" l="1"/>
  <c r="Q11" i="1"/>
  <c r="Q7" i="1"/>
  <c r="Q6" i="1"/>
  <c r="Q8" i="1"/>
  <c r="Q9" i="1"/>
  <c r="Q12" i="1"/>
  <c r="Q13" i="1"/>
  <c r="Q14" i="1"/>
  <c r="J16" i="1" l="1"/>
  <c r="J17" i="1"/>
  <c r="J18" i="1"/>
  <c r="J19" i="1"/>
  <c r="J20" i="1"/>
  <c r="J21" i="1"/>
  <c r="J23" i="1"/>
  <c r="J24" i="1"/>
  <c r="J25" i="1"/>
  <c r="J26" i="1"/>
  <c r="J27" i="1"/>
  <c r="J28" i="1"/>
  <c r="G15" i="1"/>
  <c r="Q15" i="1" s="1"/>
  <c r="G16" i="1"/>
  <c r="G17" i="1"/>
  <c r="G18" i="1"/>
  <c r="G19" i="1"/>
  <c r="G20" i="1"/>
  <c r="G21" i="1"/>
  <c r="G25" i="1"/>
  <c r="G26" i="1"/>
  <c r="G27" i="1"/>
  <c r="G28" i="1"/>
  <c r="Q19" i="1" l="1"/>
  <c r="Q28" i="1"/>
  <c r="Q24" i="1"/>
  <c r="Q25" i="1"/>
  <c r="Q20" i="1"/>
  <c r="Q16" i="1"/>
  <c r="Q27" i="1"/>
  <c r="Q23" i="1"/>
  <c r="Q18" i="1"/>
  <c r="Q26" i="1"/>
  <c r="Q21" i="1"/>
  <c r="Q17" i="1"/>
  <c r="Q5" i="1"/>
  <c r="AJ36" i="1"/>
</calcChain>
</file>

<file path=xl/sharedStrings.xml><?xml version="1.0" encoding="utf-8"?>
<sst xmlns="http://schemas.openxmlformats.org/spreadsheetml/2006/main" count="440" uniqueCount="167">
  <si>
    <t>Ítem</t>
  </si>
  <si>
    <t>Potência (HP)</t>
  </si>
  <si>
    <t>Energia</t>
  </si>
  <si>
    <t>Quantidade</t>
  </si>
  <si>
    <t>220 - Trifásico</t>
  </si>
  <si>
    <t>BHS 222-35</t>
  </si>
  <si>
    <t>220 - Monofásico</t>
  </si>
  <si>
    <t>BHS 222-14</t>
  </si>
  <si>
    <t>BHS 232-13</t>
  </si>
  <si>
    <t>BHS 232-11</t>
  </si>
  <si>
    <t>BHS 222-12</t>
  </si>
  <si>
    <t>BHS 412-08</t>
  </si>
  <si>
    <t>BHS 412-07</t>
  </si>
  <si>
    <t>Booster do Aeroporto</t>
  </si>
  <si>
    <t>220/380 - Trifásico</t>
  </si>
  <si>
    <t>BHS 516-11</t>
  </si>
  <si>
    <t>Reservatório do São Francisco</t>
  </si>
  <si>
    <t>BHS 517-02</t>
  </si>
  <si>
    <t>4"</t>
  </si>
  <si>
    <t>6"</t>
  </si>
  <si>
    <t>Diâmetro</t>
  </si>
  <si>
    <t>Diâmetro / Material</t>
  </si>
  <si>
    <t>Reservatório</t>
  </si>
  <si>
    <t>Desnível (m)</t>
  </si>
  <si>
    <t>Comprimento (m)</t>
  </si>
  <si>
    <t>Volume (m³)</t>
  </si>
  <si>
    <t>Profundidade (m)</t>
  </si>
  <si>
    <t>Nível estático (m)</t>
  </si>
  <si>
    <t>Nível Dinâmico (m)</t>
  </si>
  <si>
    <t>Vazão (l/h)</t>
  </si>
  <si>
    <t>Poço artesiano</t>
  </si>
  <si>
    <t>Bomba atual</t>
  </si>
  <si>
    <t>Bomba reserva</t>
  </si>
  <si>
    <t>2"</t>
  </si>
  <si>
    <t>Profundidade de instalação (m)</t>
  </si>
  <si>
    <t>2" - Galv.</t>
  </si>
  <si>
    <t>8"</t>
  </si>
  <si>
    <t>1 1/2"</t>
  </si>
  <si>
    <t>100+100</t>
  </si>
  <si>
    <t>2" - PVC</t>
  </si>
  <si>
    <t>1 1/4" - Galv.</t>
  </si>
  <si>
    <t>BHS 222-19</t>
  </si>
  <si>
    <t>-</t>
  </si>
  <si>
    <t>1 1/2" - PVC</t>
  </si>
  <si>
    <t>3"</t>
  </si>
  <si>
    <t>2" - Geomecânico</t>
  </si>
  <si>
    <t>2 1/2"</t>
  </si>
  <si>
    <t>1 1/4"</t>
  </si>
  <si>
    <t xml:space="preserve">BHS 222-14 </t>
  </si>
  <si>
    <t>BHS 412-09</t>
  </si>
  <si>
    <t>Diâmetro interno (mm)</t>
  </si>
  <si>
    <t>Altura manométrica  total (mca)</t>
  </si>
  <si>
    <r>
      <t xml:space="preserve">Local do poço - </t>
    </r>
    <r>
      <rPr>
        <b/>
        <sz val="12"/>
        <color rgb="FFFF0000"/>
        <rFont val="Calibri"/>
        <family val="2"/>
        <scheme val="minor"/>
      </rPr>
      <t>Última atualização</t>
    </r>
  </si>
  <si>
    <t>Perda de carga (HW)</t>
  </si>
  <si>
    <t>Tubulação externa (Adutora)</t>
  </si>
  <si>
    <t>Tubulação interna (Edutora)</t>
  </si>
  <si>
    <t>DN 75 - PVC</t>
  </si>
  <si>
    <t>Empenho / Ano</t>
  </si>
  <si>
    <t>Modelo do motor</t>
  </si>
  <si>
    <t>M4A/M4P7</t>
  </si>
  <si>
    <t>4792/2018</t>
  </si>
  <si>
    <t>4BPS3F-13</t>
  </si>
  <si>
    <t>Modelo do bombeador</t>
  </si>
  <si>
    <r>
      <t xml:space="preserve">Distrito de Boa Família (Poço 2) - </t>
    </r>
    <r>
      <rPr>
        <b/>
        <sz val="12"/>
        <color rgb="FFFF0000"/>
        <rFont val="Calibri"/>
        <family val="2"/>
        <scheme val="minor"/>
      </rPr>
      <t>POÇO DESATIVADO</t>
    </r>
  </si>
  <si>
    <t>TOTAL</t>
  </si>
  <si>
    <t>TOTAL GERAL</t>
  </si>
  <si>
    <t>M6P</t>
  </si>
  <si>
    <t>30+30</t>
  </si>
  <si>
    <t>SUPER - 5,65 m³/h</t>
  </si>
  <si>
    <t>SUPER - 2,66 m³/h</t>
  </si>
  <si>
    <t>Observações</t>
  </si>
  <si>
    <t>Condição de operação</t>
  </si>
  <si>
    <t>Volume mensal bombeado (m³)</t>
  </si>
  <si>
    <t>Vazão de operação (m³/h)</t>
  </si>
  <si>
    <t>Tempo de operação mensal (05/2019) (hora)</t>
  </si>
  <si>
    <t>Vazão média bombeada (l/h)</t>
  </si>
  <si>
    <t>50+50</t>
  </si>
  <si>
    <t>Vazão média micromedida x Perdas na distribuição (34,26%) x K1 (1,2) (l/h)</t>
  </si>
  <si>
    <t>Vazão média micromedida (ano 2018) (m³/mês)</t>
  </si>
  <si>
    <t>150+100</t>
  </si>
  <si>
    <t>3874/2019</t>
  </si>
  <si>
    <t>Empenho/Ano</t>
  </si>
  <si>
    <t>1379/2020</t>
  </si>
  <si>
    <t>M4P2/M4C2</t>
  </si>
  <si>
    <t>BHS 222-16</t>
  </si>
  <si>
    <t>BHS 232-15</t>
  </si>
  <si>
    <t>BHS 222-27</t>
  </si>
  <si>
    <t>BHS 411-18</t>
  </si>
  <si>
    <t>1378/2020</t>
  </si>
  <si>
    <t>BHS 232-25</t>
  </si>
  <si>
    <t>BHS 511-08</t>
  </si>
  <si>
    <t>BHS 222-33</t>
  </si>
  <si>
    <t>REALIZAR NOVO PEDIDO</t>
  </si>
  <si>
    <t xml:space="preserve"> </t>
  </si>
  <si>
    <r>
      <t xml:space="preserve">Bairro João VI - </t>
    </r>
    <r>
      <rPr>
        <b/>
        <sz val="12"/>
        <color rgb="FFFF0000"/>
        <rFont val="Calibri"/>
        <family val="2"/>
        <scheme val="minor"/>
      </rPr>
      <t>24/09/2021</t>
    </r>
  </si>
  <si>
    <r>
      <t xml:space="preserve">Bairro João XXIII - </t>
    </r>
    <r>
      <rPr>
        <b/>
        <sz val="12"/>
        <color rgb="FFFF0000"/>
        <rFont val="Calibri"/>
        <family val="2"/>
        <scheme val="minor"/>
      </rPr>
      <t xml:space="preserve">24/09/2021   </t>
    </r>
  </si>
  <si>
    <t>1 1/2" - Geomecânico</t>
  </si>
  <si>
    <t>M4C2</t>
  </si>
  <si>
    <r>
      <t xml:space="preserve">Distrito Industrial (Poço 1) - </t>
    </r>
    <r>
      <rPr>
        <b/>
        <sz val="12"/>
        <color rgb="FFFF0000"/>
        <rFont val="Calibri"/>
        <family val="2"/>
        <scheme val="minor"/>
      </rPr>
      <t>24/09/2021</t>
    </r>
  </si>
  <si>
    <r>
      <t xml:space="preserve">Distrito Industrial (Poço 2) - </t>
    </r>
    <r>
      <rPr>
        <b/>
        <sz val="12"/>
        <color rgb="FFFF0000"/>
        <rFont val="Calibri"/>
        <family val="2"/>
        <scheme val="minor"/>
      </rPr>
      <t>24/09/2021</t>
    </r>
  </si>
  <si>
    <t>BHS-232-14</t>
  </si>
  <si>
    <t>1 1/2" Geomecânico</t>
  </si>
  <si>
    <t>668/2022</t>
  </si>
  <si>
    <t>669/2022</t>
  </si>
  <si>
    <t>670/2022</t>
  </si>
  <si>
    <t>671/2022</t>
  </si>
  <si>
    <t>BHS 232-23</t>
  </si>
  <si>
    <t>LEÃO R11A-10</t>
  </si>
  <si>
    <r>
      <rPr>
        <b/>
        <sz val="12"/>
        <color rgb="FFFF0000"/>
        <rFont val="Calibri"/>
        <family val="2"/>
        <scheme val="minor"/>
      </rPr>
      <t>As 2 bombas reservas BHS 412-09 220-MONO não podem ser utilizadas pois o poço é trifásico.</t>
    </r>
    <r>
      <rPr>
        <sz val="12"/>
        <color theme="1"/>
        <rFont val="Calibri"/>
        <family val="2"/>
        <scheme val="minor"/>
      </rPr>
      <t xml:space="preserve"> </t>
    </r>
  </si>
  <si>
    <t>BHS 232-17</t>
  </si>
  <si>
    <t>BHS 222-30</t>
  </si>
  <si>
    <t>A BOMBA QUE ESTÁ NO POÇO É A BOMBA RESERVA DO POÇO 02 DO DISTRITO INDUSTRIAL</t>
  </si>
  <si>
    <t>LEÃO MB 4R5IB-14</t>
  </si>
  <si>
    <t>775/2023</t>
  </si>
  <si>
    <t>BHS 232-21</t>
  </si>
  <si>
    <t>743/2023</t>
  </si>
  <si>
    <t>744/2023</t>
  </si>
  <si>
    <t>6"
6"</t>
  </si>
  <si>
    <t xml:space="preserve">*JÁ FOI USADA RECENTEMENTE NO POÇO 06 DE VERMELHO/ </t>
  </si>
  <si>
    <t>220 - Trifásico
220 - Trifásico</t>
  </si>
  <si>
    <t>742/2023</t>
  </si>
  <si>
    <t>* JÁ FOI USADA RECENTEMENTE NO POÇO 02 DE VERMELHO/ A BOMBA QUE ESTÁ NO POÇO É A BOMBA QUE ESTAVA NO POÇO 02 DO DISTRITO INDUSTRIAL</t>
  </si>
  <si>
    <t>LEÃO R11A-06 500</t>
  </si>
  <si>
    <r>
      <t xml:space="preserve">Poço não está equipado (Bomba LEÃO R7A/ 6,5 HP/ 6") </t>
    </r>
    <r>
      <rPr>
        <b/>
        <sz val="12"/>
        <color rgb="FFFF0000"/>
        <rFont val="Calibri"/>
        <family val="2"/>
        <scheme val="minor"/>
      </rPr>
      <t>/ POÇO FOI TAMPONADO NO DIA 16/05/2023</t>
    </r>
  </si>
  <si>
    <r>
      <t xml:space="preserve">Poço não está equipado </t>
    </r>
    <r>
      <rPr>
        <b/>
        <sz val="12"/>
        <color rgb="FFFF0000"/>
        <rFont val="Calibri"/>
        <family val="2"/>
        <scheme val="minor"/>
      </rPr>
      <t>/ POÇO FOI TAMPONADO NO DIA 16/05/2023</t>
    </r>
  </si>
  <si>
    <t>8
12,5</t>
  </si>
  <si>
    <r>
      <t xml:space="preserve">BHS 511-08
</t>
    </r>
    <r>
      <rPr>
        <sz val="12"/>
        <color rgb="FFFF0000"/>
        <rFont val="Calibri"/>
        <family val="2"/>
        <scheme val="minor"/>
      </rPr>
      <t>*</t>
    </r>
    <r>
      <rPr>
        <sz val="12"/>
        <rFont val="Calibri"/>
        <family val="2"/>
        <scheme val="minor"/>
      </rPr>
      <t>BHS 511-12</t>
    </r>
  </si>
  <si>
    <r>
      <rPr>
        <b/>
        <sz val="12"/>
        <color rgb="FFFF0000"/>
        <rFont val="Calibri"/>
        <family val="2"/>
        <scheme val="minor"/>
      </rPr>
      <t>*</t>
    </r>
    <r>
      <rPr>
        <sz val="12"/>
        <rFont val="Calibri"/>
        <family val="2"/>
        <scheme val="minor"/>
      </rPr>
      <t>BHS 222-26
LEÃO MB 4R5IB-22</t>
    </r>
  </si>
  <si>
    <t>4"
4"</t>
  </si>
  <si>
    <t>669/2022
3345/2023</t>
  </si>
  <si>
    <t>A bomba que está no poço é a bomba reserva do poço 01 do Distrito Industrial / **A BOMBA RESERVA DESTE POÇO (BHS 516-09/ 6"/ 20 HP/ 220 V./ TRIF.) É GRANDE E NÃO CABE NO POÇO</t>
  </si>
  <si>
    <r>
      <t xml:space="preserve">Distrito de Boa Família (Poço 1) - </t>
    </r>
    <r>
      <rPr>
        <b/>
        <sz val="12"/>
        <color rgb="FFFF0000"/>
        <rFont val="Calibri"/>
        <family val="2"/>
        <scheme val="minor"/>
      </rPr>
      <t>04/01/2024</t>
    </r>
  </si>
  <si>
    <r>
      <t xml:space="preserve">Povoado de Patrimônio dos Carneiros - </t>
    </r>
    <r>
      <rPr>
        <b/>
        <sz val="12"/>
        <color rgb="FFFF0000"/>
        <rFont val="Calibri"/>
        <family val="2"/>
        <scheme val="minor"/>
      </rPr>
      <t>04/01/2024</t>
    </r>
  </si>
  <si>
    <r>
      <t xml:space="preserve">Distrito de Vermelho (Poço 1) - </t>
    </r>
    <r>
      <rPr>
        <b/>
        <sz val="12"/>
        <color rgb="FFFF0000"/>
        <rFont val="Calibri"/>
        <family val="2"/>
        <scheme val="minor"/>
      </rPr>
      <t>06/03/2024</t>
    </r>
  </si>
  <si>
    <r>
      <t xml:space="preserve">Povoado São Domingos - </t>
    </r>
    <r>
      <rPr>
        <b/>
        <sz val="12"/>
        <color rgb="FFFF0000"/>
        <rFont val="Calibri"/>
        <family val="2"/>
        <scheme val="minor"/>
      </rPr>
      <t>25/03/2024</t>
    </r>
  </si>
  <si>
    <r>
      <t>Povoado São Fernando (Poço 1) -</t>
    </r>
    <r>
      <rPr>
        <b/>
        <sz val="12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25/03/2024</t>
    </r>
  </si>
  <si>
    <r>
      <t xml:space="preserve">Bairro Sofocó - </t>
    </r>
    <r>
      <rPr>
        <b/>
        <sz val="12"/>
        <color rgb="FFFF0000"/>
        <rFont val="Calibri"/>
        <family val="2"/>
        <scheme val="minor"/>
      </rPr>
      <t>22/05/2024</t>
    </r>
  </si>
  <si>
    <t>1651/2024</t>
  </si>
  <si>
    <r>
      <t xml:space="preserve">Povoado São Fernando (Poço 2) - </t>
    </r>
    <r>
      <rPr>
        <b/>
        <sz val="12"/>
        <color rgb="FFFF0000"/>
        <rFont val="Calibri"/>
        <family val="2"/>
        <scheme val="minor"/>
      </rPr>
      <t>26/02/2025</t>
    </r>
  </si>
  <si>
    <r>
      <t xml:space="preserve">Distrito de Belisário (Poço 2) - </t>
    </r>
    <r>
      <rPr>
        <b/>
        <sz val="12"/>
        <color rgb="FFFF0000"/>
        <rFont val="Calibri"/>
        <family val="2"/>
        <scheme val="minor"/>
      </rPr>
      <t>26/02/2025</t>
    </r>
  </si>
  <si>
    <t>446/2025</t>
  </si>
  <si>
    <t>*BHS 222-14</t>
  </si>
  <si>
    <t>* BOMBA PODE SER UTILIZADA DE FORMA PALEATIVA. ESTA BOMBA ESTAVA NO PRÓPRIO POÇO, PORÉM APRESENTAVA UM DESGASTE GRANDE E PRECISOU SER TROCADA.</t>
  </si>
  <si>
    <r>
      <t xml:space="preserve">Distrito de Boa Família (Poço 4) - </t>
    </r>
    <r>
      <rPr>
        <b/>
        <sz val="12"/>
        <color rgb="FFFF0000"/>
        <rFont val="Calibri"/>
        <family val="2"/>
        <scheme val="minor"/>
      </rPr>
      <t>08/04/2025</t>
    </r>
  </si>
  <si>
    <r>
      <t xml:space="preserve">Distrito de Macuco (Poço 1) - </t>
    </r>
    <r>
      <rPr>
        <b/>
        <sz val="12"/>
        <color rgb="FFFF0000"/>
        <rFont val="Calibri"/>
        <family val="2"/>
        <scheme val="minor"/>
      </rPr>
      <t>29/04/2025</t>
    </r>
  </si>
  <si>
    <r>
      <t xml:space="preserve">Distrito de Macuco (Poço 4) - </t>
    </r>
    <r>
      <rPr>
        <b/>
        <sz val="12"/>
        <color rgb="FFFF0000"/>
        <rFont val="Calibri"/>
        <family val="2"/>
        <scheme val="minor"/>
      </rPr>
      <t>29/04/2025</t>
    </r>
  </si>
  <si>
    <t>A BOMBA RESERVA DESTE POÇO FOI UTILIZADA NO POÇO 01 DE BELISÁRIO</t>
  </si>
  <si>
    <r>
      <t xml:space="preserve">2,5
</t>
    </r>
    <r>
      <rPr>
        <sz val="12"/>
        <rFont val="Calibri"/>
        <family val="2"/>
        <scheme val="minor"/>
      </rPr>
      <t>4,0</t>
    </r>
  </si>
  <si>
    <r>
      <t xml:space="preserve">220 - Monofásico
</t>
    </r>
    <r>
      <rPr>
        <sz val="12"/>
        <rFont val="Calibri"/>
        <family val="2"/>
        <scheme val="minor"/>
      </rPr>
      <t>220 - Monofásico</t>
    </r>
  </si>
  <si>
    <t>BHS 222-14
BHS 232-13</t>
  </si>
  <si>
    <t>2
1</t>
  </si>
  <si>
    <t>1
1</t>
  </si>
  <si>
    <r>
      <t xml:space="preserve">Distrito de Pirapanema - </t>
    </r>
    <r>
      <rPr>
        <b/>
        <sz val="12"/>
        <color rgb="FFFF0000"/>
        <rFont val="Calibri"/>
        <family val="2"/>
        <scheme val="minor"/>
      </rPr>
      <t>30/05/2025</t>
    </r>
  </si>
  <si>
    <r>
      <t>Distrito de Bom Jesus da Cachoeira (Poço 3) -</t>
    </r>
    <r>
      <rPr>
        <b/>
        <sz val="12"/>
        <color rgb="FFFF0000"/>
        <rFont val="Calibri"/>
        <family val="2"/>
        <scheme val="minor"/>
      </rPr>
      <t xml:space="preserve"> 25/06/2025</t>
    </r>
  </si>
  <si>
    <r>
      <t xml:space="preserve">Distrito de Itamuri (Poço 4) - </t>
    </r>
    <r>
      <rPr>
        <b/>
        <sz val="12"/>
        <color rgb="FFFF0000"/>
        <rFont val="Calibri"/>
        <family val="2"/>
        <scheme val="minor"/>
      </rPr>
      <t>25/06/2025</t>
    </r>
  </si>
  <si>
    <t>Poço desativado/ Tamponamento realizado no dia 23/06/2025 (Bomba EBARA BHS 222-14 foi levada para o almoxarifado.</t>
  </si>
  <si>
    <r>
      <t xml:space="preserve">Distrito de Vermelho (Poço 2) - </t>
    </r>
    <r>
      <rPr>
        <b/>
        <sz val="12"/>
        <color rgb="FFFF0000"/>
        <rFont val="Calibri"/>
        <family val="2"/>
        <scheme val="minor"/>
      </rPr>
      <t>23/07/2025</t>
    </r>
  </si>
  <si>
    <r>
      <t xml:space="preserve">Distrito de Boa Família (Poço 5) - </t>
    </r>
    <r>
      <rPr>
        <b/>
        <sz val="12"/>
        <color rgb="FFFF0000"/>
        <rFont val="Calibri"/>
        <family val="2"/>
        <scheme val="minor"/>
      </rPr>
      <t>23/07/2025</t>
    </r>
  </si>
  <si>
    <t>OM4A</t>
  </si>
  <si>
    <t>4BPS13i-16</t>
  </si>
  <si>
    <r>
      <t xml:space="preserve">Distrito de Vermelho (Poço 3) - </t>
    </r>
    <r>
      <rPr>
        <b/>
        <sz val="12"/>
        <color rgb="FFFF0000"/>
        <rFont val="Calibri"/>
        <family val="2"/>
        <scheme val="minor"/>
      </rPr>
      <t>17/12/2025</t>
    </r>
  </si>
  <si>
    <r>
      <t xml:space="preserve">Distrito de Belisário (Poço 1) - </t>
    </r>
    <r>
      <rPr>
        <b/>
        <sz val="12"/>
        <color rgb="FFFF0000"/>
        <rFont val="Calibri"/>
        <family val="2"/>
        <scheme val="minor"/>
      </rPr>
      <t>17/12/2025</t>
    </r>
  </si>
  <si>
    <r>
      <t xml:space="preserve">Distrito de Belisário (Poço 3) - </t>
    </r>
    <r>
      <rPr>
        <b/>
        <sz val="12"/>
        <color rgb="FFFF0000"/>
        <rFont val="Calibri"/>
        <family val="2"/>
        <scheme val="minor"/>
      </rPr>
      <t>17/12/2025</t>
    </r>
  </si>
  <si>
    <r>
      <t xml:space="preserve">Povoado de Capetinga - </t>
    </r>
    <r>
      <rPr>
        <b/>
        <sz val="12"/>
        <color rgb="FFFF0000"/>
        <rFont val="Calibri"/>
        <family val="2"/>
        <scheme val="minor"/>
      </rPr>
      <t>07/01/2026</t>
    </r>
  </si>
  <si>
    <r>
      <rPr>
        <b/>
        <sz val="16"/>
        <rFont val="Calibri"/>
        <family val="2"/>
        <scheme val="minor"/>
      </rPr>
      <t xml:space="preserve">ATUALIZAÇÃO ESTOQUE DE BOMAS RESERVAS: </t>
    </r>
    <r>
      <rPr>
        <b/>
        <sz val="16"/>
        <color rgb="FFFF0000"/>
        <rFont val="Calibri"/>
        <family val="2"/>
        <scheme val="minor"/>
      </rPr>
      <t>03/02/2026</t>
    </r>
  </si>
  <si>
    <r>
      <t xml:space="preserve">Distrito de Vermelho (Poço 6) - </t>
    </r>
    <r>
      <rPr>
        <b/>
        <sz val="12"/>
        <color rgb="FFFF0000"/>
        <rFont val="Calibri"/>
        <family val="2"/>
        <scheme val="minor"/>
      </rPr>
      <t>03/02/2026</t>
    </r>
  </si>
  <si>
    <r>
      <t xml:space="preserve">Distrito de Itamuri (Poço 2) - </t>
    </r>
    <r>
      <rPr>
        <b/>
        <sz val="12"/>
        <color rgb="FFFF0000"/>
        <rFont val="Calibri"/>
        <family val="2"/>
        <scheme val="minor"/>
      </rPr>
      <t>03/02/2026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</si>
</sst>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.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6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165" fontId="2" fillId="0" borderId="9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2" fillId="3" borderId="7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2" fontId="2" fillId="3" borderId="2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2" fontId="2" fillId="3" borderId="1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5" fontId="2" fillId="5" borderId="8" xfId="0" applyNumberFormat="1" applyFont="1" applyFill="1" applyBorder="1" applyAlignment="1">
      <alignment horizontal="center" vertical="center"/>
    </xf>
    <xf numFmtId="43" fontId="2" fillId="5" borderId="7" xfId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165" fontId="2" fillId="3" borderId="2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164" fontId="1" fillId="7" borderId="3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165" fontId="2" fillId="3" borderId="24" xfId="0" applyNumberFormat="1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165" fontId="2" fillId="5" borderId="22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1" fontId="2" fillId="0" borderId="28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 wrapText="1"/>
    </xf>
    <xf numFmtId="0" fontId="4" fillId="6" borderId="32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164" fontId="2" fillId="6" borderId="1" xfId="0" applyNumberFormat="1" applyFont="1" applyFill="1" applyBorder="1" applyAlignment="1">
      <alignment horizontal="center" vertical="center"/>
    </xf>
    <xf numFmtId="46" fontId="2" fillId="6" borderId="8" xfId="0" applyNumberFormat="1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 wrapText="1"/>
    </xf>
    <xf numFmtId="1" fontId="2" fillId="6" borderId="34" xfId="0" applyNumberFormat="1" applyFont="1" applyFill="1" applyBorder="1" applyAlignment="1">
      <alignment horizontal="center" vertical="center"/>
    </xf>
    <xf numFmtId="0" fontId="5" fillId="6" borderId="36" xfId="0" applyFont="1" applyFill="1" applyBorder="1" applyAlignment="1">
      <alignment horizontal="center" vertical="center" wrapText="1"/>
    </xf>
    <xf numFmtId="1" fontId="2" fillId="6" borderId="7" xfId="0" applyNumberFormat="1" applyFont="1" applyFill="1" applyBorder="1" applyAlignment="1">
      <alignment horizontal="center" vertical="center"/>
    </xf>
    <xf numFmtId="2" fontId="2" fillId="6" borderId="2" xfId="0" applyNumberFormat="1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" fontId="2" fillId="4" borderId="8" xfId="0" applyNumberFormat="1" applyFont="1" applyFill="1" applyBorder="1" applyAlignment="1">
      <alignment horizontal="center" vertical="center"/>
    </xf>
    <xf numFmtId="46" fontId="1" fillId="6" borderId="2" xfId="0" applyNumberFormat="1" applyFont="1" applyFill="1" applyBorder="1" applyAlignment="1">
      <alignment horizontal="center" vertical="center"/>
    </xf>
    <xf numFmtId="46" fontId="2" fillId="6" borderId="2" xfId="0" applyNumberFormat="1" applyFont="1" applyFill="1" applyBorder="1" applyAlignment="1">
      <alignment horizontal="center" vertical="center"/>
    </xf>
    <xf numFmtId="46" fontId="1" fillId="6" borderId="39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 wrapText="1"/>
    </xf>
    <xf numFmtId="46" fontId="1" fillId="6" borderId="8" xfId="0" applyNumberFormat="1" applyFont="1" applyFill="1" applyBorder="1" applyAlignment="1">
      <alignment horizontal="center" vertical="center"/>
    </xf>
    <xf numFmtId="46" fontId="1" fillId="6" borderId="22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1" fillId="7" borderId="7" xfId="0" applyFont="1" applyFill="1" applyBorder="1" applyAlignment="1">
      <alignment horizontal="center" vertical="center"/>
    </xf>
    <xf numFmtId="164" fontId="1" fillId="7" borderId="7" xfId="0" applyNumberFormat="1" applyFont="1" applyFill="1" applyBorder="1" applyAlignment="1">
      <alignment horizontal="center" vertical="center"/>
    </xf>
    <xf numFmtId="164" fontId="1" fillId="7" borderId="21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/>
    <xf numFmtId="0" fontId="2" fillId="8" borderId="15" xfId="0" applyFont="1" applyFill="1" applyBorder="1" applyAlignment="1">
      <alignment horizontal="center" vertical="center"/>
    </xf>
    <xf numFmtId="165" fontId="2" fillId="8" borderId="9" xfId="0" applyNumberFormat="1" applyFont="1" applyFill="1" applyBorder="1" applyAlignment="1">
      <alignment horizontal="center" vertical="center"/>
    </xf>
    <xf numFmtId="1" fontId="2" fillId="8" borderId="28" xfId="0" applyNumberFormat="1" applyFont="1" applyFill="1" applyBorder="1" applyAlignment="1">
      <alignment horizontal="center" vertical="center"/>
    </xf>
    <xf numFmtId="1" fontId="2" fillId="8" borderId="9" xfId="0" applyNumberFormat="1" applyFont="1" applyFill="1" applyBorder="1" applyAlignment="1">
      <alignment horizontal="center" vertical="center"/>
    </xf>
    <xf numFmtId="0" fontId="1" fillId="8" borderId="0" xfId="0" applyFont="1" applyFill="1" applyAlignment="1">
      <alignment horizontal="left" vertical="center"/>
    </xf>
    <xf numFmtId="0" fontId="1" fillId="8" borderId="0" xfId="0" applyFont="1" applyFill="1"/>
    <xf numFmtId="0" fontId="1" fillId="2" borderId="3" xfId="0" applyFont="1" applyFill="1" applyBorder="1" applyAlignment="1">
      <alignment horizontal="center" vertical="center"/>
    </xf>
    <xf numFmtId="1" fontId="2" fillId="0" borderId="30" xfId="0" applyNumberFormat="1" applyFont="1" applyBorder="1" applyAlignment="1">
      <alignment horizontal="center" vertical="center"/>
    </xf>
    <xf numFmtId="1" fontId="2" fillId="6" borderId="0" xfId="0" applyNumberFormat="1" applyFont="1" applyFill="1" applyAlignment="1">
      <alignment horizontal="center" vertical="center"/>
    </xf>
    <xf numFmtId="1" fontId="2" fillId="6" borderId="38" xfId="0" applyNumberFormat="1" applyFont="1" applyFill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/>
    </xf>
    <xf numFmtId="164" fontId="10" fillId="6" borderId="3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40" xfId="0" applyFont="1" applyBorder="1" applyAlignment="1">
      <alignment horizontal="center" vertical="center"/>
    </xf>
    <xf numFmtId="0" fontId="2" fillId="4" borderId="3" xfId="0" quotePrefix="1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8" xfId="0" quotePrefix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6" fillId="0" borderId="0" xfId="0" applyFont="1"/>
    <xf numFmtId="0" fontId="6" fillId="0" borderId="9" xfId="0" applyFont="1" applyBorder="1" applyAlignment="1">
      <alignment horizontal="left" vertical="center"/>
    </xf>
    <xf numFmtId="0" fontId="6" fillId="8" borderId="9" xfId="0" applyFont="1" applyFill="1" applyBorder="1" applyAlignment="1">
      <alignment horizontal="left" vertical="center"/>
    </xf>
    <xf numFmtId="10" fontId="1" fillId="7" borderId="2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64" fontId="2" fillId="7" borderId="7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left" vertical="center"/>
    </xf>
    <xf numFmtId="0" fontId="2" fillId="8" borderId="22" xfId="0" applyFont="1" applyFill="1" applyBorder="1" applyAlignment="1">
      <alignment horizontal="left" vertical="center"/>
    </xf>
    <xf numFmtId="0" fontId="1" fillId="7" borderId="18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164" fontId="1" fillId="7" borderId="7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2" fillId="8" borderId="4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164" fontId="1" fillId="2" borderId="7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2" fillId="6" borderId="23" xfId="0" applyNumberFormat="1" applyFont="1" applyFill="1" applyBorder="1" applyAlignment="1">
      <alignment horizontal="center" vertical="center"/>
    </xf>
    <xf numFmtId="164" fontId="6" fillId="2" borderId="7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2" fillId="6" borderId="43" xfId="0" applyFont="1" applyFill="1" applyBorder="1" applyAlignment="1">
      <alignment horizontal="center" vertical="center"/>
    </xf>
    <xf numFmtId="1" fontId="2" fillId="6" borderId="37" xfId="0" applyNumberFormat="1" applyFont="1" applyFill="1" applyBorder="1" applyAlignment="1">
      <alignment horizontal="center" vertical="center"/>
    </xf>
    <xf numFmtId="1" fontId="2" fillId="6" borderId="36" xfId="0" applyNumberFormat="1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2" fontId="2" fillId="6" borderId="35" xfId="0" applyNumberFormat="1" applyFont="1" applyFill="1" applyBorder="1" applyAlignment="1">
      <alignment horizontal="center" vertical="center"/>
    </xf>
    <xf numFmtId="2" fontId="2" fillId="6" borderId="33" xfId="0" applyNumberFormat="1" applyFont="1" applyFill="1" applyBorder="1" applyAlignment="1">
      <alignment horizontal="center" vertical="center"/>
    </xf>
    <xf numFmtId="1" fontId="2" fillId="6" borderId="35" xfId="0" applyNumberFormat="1" applyFont="1" applyFill="1" applyBorder="1" applyAlignment="1">
      <alignment horizontal="center" vertical="center"/>
    </xf>
    <xf numFmtId="1" fontId="2" fillId="6" borderId="0" xfId="0" applyNumberFormat="1" applyFont="1" applyFill="1" applyAlignment="1">
      <alignment horizontal="center" vertical="center"/>
    </xf>
    <xf numFmtId="1" fontId="2" fillId="6" borderId="33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" fontId="2" fillId="0" borderId="29" xfId="0" applyNumberFormat="1" applyFont="1" applyBorder="1" applyAlignment="1">
      <alignment horizontal="center" vertical="center"/>
    </xf>
    <xf numFmtId="1" fontId="2" fillId="0" borderId="30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1" fontId="2" fillId="0" borderId="27" xfId="0" applyNumberFormat="1" applyFont="1" applyBorder="1" applyAlignment="1">
      <alignment horizontal="center" vertical="center"/>
    </xf>
    <xf numFmtId="1" fontId="2" fillId="6" borderId="20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1" fontId="2" fillId="6" borderId="38" xfId="0" applyNumberFormat="1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1" fontId="2" fillId="6" borderId="21" xfId="0" applyNumberFormat="1" applyFont="1" applyFill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Medium9"/>
  <colors>
    <mruColors>
      <color rgb="FFFF6600"/>
      <color rgb="FFD867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36"/>
  <sheetViews>
    <sheetView tabSelected="1" view="pageBreakPreview" zoomScale="80" zoomScaleNormal="80" zoomScaleSheetLayoutView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D7" sqref="AD7"/>
    </sheetView>
  </sheetViews>
  <sheetFormatPr defaultRowHeight="15.75" outlineLevelCol="2" x14ac:dyDescent="0.25"/>
  <cols>
    <col min="1" max="1" width="6.140625" style="4" customWidth="1"/>
    <col min="2" max="2" width="60.140625" style="4" bestFit="1" customWidth="1"/>
    <col min="3" max="3" width="12.5703125" style="4" customWidth="1" outlineLevel="2"/>
    <col min="4" max="4" width="12.42578125" style="4" bestFit="1" customWidth="1" outlineLevel="2"/>
    <col min="5" max="5" width="14.28515625" style="4" bestFit="1" customWidth="1" outlineLevel="2"/>
    <col min="6" max="6" width="15" style="4" bestFit="1" customWidth="1" outlineLevel="2"/>
    <col min="7" max="7" width="9.85546875" style="4" bestFit="1" customWidth="1" outlineLevel="2"/>
    <col min="8" max="8" width="23.85546875" style="4" customWidth="1" outlineLevel="2"/>
    <col min="9" max="9" width="13.28515625" style="4" customWidth="1" outlineLevel="2"/>
    <col min="10" max="10" width="9.7109375" style="4" customWidth="1" outlineLevel="2"/>
    <col min="11" max="11" width="13.7109375" style="4" customWidth="1" outlineLevel="2"/>
    <col min="12" max="12" width="15.140625" style="4" customWidth="1" outlineLevel="2"/>
    <col min="13" max="13" width="10.140625" style="4" customWidth="1" outlineLevel="2"/>
    <col min="14" max="14" width="13.5703125" style="4" customWidth="1" outlineLevel="2"/>
    <col min="15" max="15" width="13.28515625" style="4" customWidth="1" outlineLevel="2"/>
    <col min="16" max="16" width="11.5703125" style="4" customWidth="1" outlineLevel="2"/>
    <col min="17" max="17" width="18.140625" style="4" customWidth="1" outlineLevel="2"/>
    <col min="18" max="18" width="20.42578125" style="4" customWidth="1" outlineLevel="2"/>
    <col min="19" max="19" width="26.42578125" style="4" customWidth="1" outlineLevel="2"/>
    <col min="20" max="20" width="16.7109375" style="4" customWidth="1" outlineLevel="2"/>
    <col min="21" max="21" width="16.5703125" style="4" customWidth="1" outlineLevel="1"/>
    <col min="22" max="23" width="13.42578125" style="4" customWidth="1" outlineLevel="1"/>
    <col min="24" max="24" width="18.5703125" style="4" customWidth="1" outlineLevel="1"/>
    <col min="25" max="25" width="18.42578125" style="4" customWidth="1" outlineLevel="1"/>
    <col min="26" max="26" width="10.140625" style="4" customWidth="1" outlineLevel="1"/>
    <col min="27" max="28" width="14.5703125" style="4" customWidth="1" outlineLevel="1"/>
    <col min="29" max="29" width="18" style="4" customWidth="1" outlineLevel="1"/>
    <col min="30" max="30" width="12.42578125" style="4" customWidth="1" outlineLevel="1"/>
    <col min="31" max="31" width="13.42578125" style="4" bestFit="1" customWidth="1"/>
    <col min="32" max="32" width="13.42578125" style="4" customWidth="1"/>
    <col min="33" max="33" width="20.5703125" style="4" bestFit="1" customWidth="1"/>
    <col min="34" max="34" width="19.85546875" style="4" customWidth="1"/>
    <col min="35" max="35" width="10.140625" style="4" bestFit="1" customWidth="1"/>
    <col min="36" max="36" width="13.140625" style="4" bestFit="1" customWidth="1"/>
    <col min="37" max="37" width="20.140625" style="4" bestFit="1" customWidth="1"/>
    <col min="38" max="38" width="16" style="4" bestFit="1" customWidth="1"/>
    <col min="39" max="39" width="184.5703125" style="4" customWidth="1"/>
    <col min="40" max="40" width="17.7109375" style="4" bestFit="1" customWidth="1"/>
    <col min="41" max="43" width="9.140625" style="4"/>
    <col min="44" max="44" width="11.28515625" style="4" customWidth="1"/>
    <col min="45" max="16384" width="9.140625" style="4"/>
  </cols>
  <sheetData>
    <row r="1" spans="1:47" ht="48.75" customHeight="1" thickBot="1" x14ac:dyDescent="0.3">
      <c r="A1" s="184" t="s">
        <v>164</v>
      </c>
      <c r="B1" s="1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65"/>
    </row>
    <row r="2" spans="1:47" s="11" customFormat="1" ht="15.75" customHeight="1" x14ac:dyDescent="0.25">
      <c r="A2" s="33"/>
      <c r="B2" s="34"/>
      <c r="C2" s="192" t="s">
        <v>54</v>
      </c>
      <c r="D2" s="193"/>
      <c r="E2" s="193"/>
      <c r="F2" s="193"/>
      <c r="G2" s="193"/>
      <c r="H2" s="194" t="s">
        <v>55</v>
      </c>
      <c r="I2" s="195"/>
      <c r="J2" s="196"/>
      <c r="K2" s="35" t="s">
        <v>22</v>
      </c>
      <c r="L2" s="190" t="s">
        <v>30</v>
      </c>
      <c r="M2" s="190"/>
      <c r="N2" s="190"/>
      <c r="O2" s="190"/>
      <c r="P2" s="191"/>
      <c r="Q2" s="197" t="s">
        <v>51</v>
      </c>
      <c r="R2" s="197" t="s">
        <v>78</v>
      </c>
      <c r="S2" s="197" t="s">
        <v>77</v>
      </c>
      <c r="T2" s="212" t="s">
        <v>31</v>
      </c>
      <c r="U2" s="213"/>
      <c r="V2" s="213"/>
      <c r="W2" s="213"/>
      <c r="X2" s="213"/>
      <c r="Y2" s="213"/>
      <c r="Z2" s="213"/>
      <c r="AA2" s="213"/>
      <c r="AB2" s="213"/>
      <c r="AC2" s="213"/>
      <c r="AD2" s="214"/>
      <c r="AE2" s="208" t="s">
        <v>32</v>
      </c>
      <c r="AF2" s="209"/>
      <c r="AG2" s="209"/>
      <c r="AH2" s="209"/>
      <c r="AI2" s="209"/>
      <c r="AJ2" s="209"/>
      <c r="AK2" s="209"/>
      <c r="AL2" s="210"/>
      <c r="AM2" s="204" t="s">
        <v>70</v>
      </c>
    </row>
    <row r="3" spans="1:47" s="10" customFormat="1" ht="48" thickBot="1" x14ac:dyDescent="0.3">
      <c r="A3" s="36" t="s">
        <v>0</v>
      </c>
      <c r="B3" s="37" t="s">
        <v>52</v>
      </c>
      <c r="C3" s="38" t="s">
        <v>23</v>
      </c>
      <c r="D3" s="39" t="s">
        <v>21</v>
      </c>
      <c r="E3" s="40" t="s">
        <v>50</v>
      </c>
      <c r="F3" s="40" t="s">
        <v>24</v>
      </c>
      <c r="G3" s="40" t="s">
        <v>53</v>
      </c>
      <c r="H3" s="41" t="s">
        <v>21</v>
      </c>
      <c r="I3" s="42" t="s">
        <v>50</v>
      </c>
      <c r="J3" s="43" t="s">
        <v>53</v>
      </c>
      <c r="K3" s="44" t="s">
        <v>25</v>
      </c>
      <c r="L3" s="45" t="s">
        <v>26</v>
      </c>
      <c r="M3" s="45" t="s">
        <v>20</v>
      </c>
      <c r="N3" s="45" t="s">
        <v>27</v>
      </c>
      <c r="O3" s="46" t="s">
        <v>28</v>
      </c>
      <c r="P3" s="47" t="s">
        <v>29</v>
      </c>
      <c r="Q3" s="198"/>
      <c r="R3" s="198"/>
      <c r="S3" s="198"/>
      <c r="T3" s="94" t="s">
        <v>75</v>
      </c>
      <c r="U3" s="92" t="s">
        <v>72</v>
      </c>
      <c r="V3" s="88" t="s">
        <v>1</v>
      </c>
      <c r="W3" s="87" t="s">
        <v>58</v>
      </c>
      <c r="X3" s="88" t="s">
        <v>2</v>
      </c>
      <c r="Y3" s="88" t="s">
        <v>62</v>
      </c>
      <c r="Z3" s="89" t="s">
        <v>20</v>
      </c>
      <c r="AA3" s="89" t="s">
        <v>34</v>
      </c>
      <c r="AB3" s="89" t="s">
        <v>73</v>
      </c>
      <c r="AC3" s="89" t="s">
        <v>74</v>
      </c>
      <c r="AD3" s="107" t="s">
        <v>81</v>
      </c>
      <c r="AE3" s="48" t="s">
        <v>1</v>
      </c>
      <c r="AF3" s="56" t="s">
        <v>58</v>
      </c>
      <c r="AG3" s="49" t="s">
        <v>2</v>
      </c>
      <c r="AH3" s="49" t="s">
        <v>62</v>
      </c>
      <c r="AI3" s="49" t="s">
        <v>20</v>
      </c>
      <c r="AJ3" s="52" t="s">
        <v>3</v>
      </c>
      <c r="AK3" s="52" t="s">
        <v>71</v>
      </c>
      <c r="AL3" s="81" t="s">
        <v>57</v>
      </c>
      <c r="AM3" s="205"/>
    </row>
    <row r="4" spans="1:47" ht="22.5" customHeight="1" x14ac:dyDescent="0.25">
      <c r="A4" s="9">
        <v>1</v>
      </c>
      <c r="B4" s="154" t="s">
        <v>94</v>
      </c>
      <c r="C4" s="17">
        <v>93</v>
      </c>
      <c r="D4" s="18" t="s">
        <v>33</v>
      </c>
      <c r="E4" s="19">
        <v>52.8</v>
      </c>
      <c r="F4" s="20">
        <v>459</v>
      </c>
      <c r="G4" s="50">
        <f t="shared" ref="G4:G28" si="0">(10.68*F4*(((P4/3600)*0.001)^1.852))/(((E4/1000)^4.87)*(125^1.852))</f>
        <v>5.7335520294258915</v>
      </c>
      <c r="H4" s="23" t="s">
        <v>35</v>
      </c>
      <c r="I4" s="24">
        <v>41.6</v>
      </c>
      <c r="J4" s="25">
        <f>(10.68*AA4*(((P4/3600)*0.001)^1.852))/(((I4/1000)^4.87)*(125^1.852))</f>
        <v>3.5900150099570358</v>
      </c>
      <c r="K4" s="13" t="s">
        <v>79</v>
      </c>
      <c r="L4" s="29">
        <v>120</v>
      </c>
      <c r="M4" s="29" t="s">
        <v>19</v>
      </c>
      <c r="N4" s="29">
        <v>3</v>
      </c>
      <c r="O4" s="16">
        <v>63</v>
      </c>
      <c r="P4" s="103">
        <v>5142</v>
      </c>
      <c r="Q4" s="15">
        <f>C4+G4+J4+O4</f>
        <v>165.32356703938294</v>
      </c>
      <c r="R4" s="85">
        <v>2609</v>
      </c>
      <c r="S4" s="86">
        <f>R4*1.3426*1.2*1000/(30*24)</f>
        <v>5838.0723333333335</v>
      </c>
      <c r="T4" s="95">
        <f>U4*1000/(30*24)</f>
        <v>2483.252722222222</v>
      </c>
      <c r="U4" s="93">
        <f>(AB4*AC4)*24</f>
        <v>1787.9419599999999</v>
      </c>
      <c r="V4" s="90">
        <v>9</v>
      </c>
      <c r="W4" s="59" t="s">
        <v>93</v>
      </c>
      <c r="X4" s="28" t="s">
        <v>4</v>
      </c>
      <c r="Y4" s="28" t="s">
        <v>87</v>
      </c>
      <c r="Z4" s="31" t="s">
        <v>19</v>
      </c>
      <c r="AA4" s="31">
        <v>90</v>
      </c>
      <c r="AB4" s="31">
        <v>5.1420000000000003</v>
      </c>
      <c r="AC4" s="104">
        <v>14.488055555555555</v>
      </c>
      <c r="AD4" s="108"/>
      <c r="AE4" s="116" t="s">
        <v>93</v>
      </c>
      <c r="AF4" s="124" t="s">
        <v>93</v>
      </c>
      <c r="AG4" s="55" t="s">
        <v>93</v>
      </c>
      <c r="AH4" s="55" t="s">
        <v>93</v>
      </c>
      <c r="AI4" s="55" t="s">
        <v>93</v>
      </c>
      <c r="AJ4" s="54">
        <v>0</v>
      </c>
      <c r="AK4" s="54"/>
      <c r="AL4" s="82" t="s">
        <v>93</v>
      </c>
      <c r="AM4" s="160" t="s">
        <v>93</v>
      </c>
      <c r="AN4" s="10"/>
      <c r="AS4" s="143" t="s">
        <v>92</v>
      </c>
    </row>
    <row r="5" spans="1:47" ht="22.5" customHeight="1" x14ac:dyDescent="0.25">
      <c r="A5" s="9">
        <v>2</v>
      </c>
      <c r="B5" s="154" t="s">
        <v>95</v>
      </c>
      <c r="C5" s="21">
        <v>131.55000000000001</v>
      </c>
      <c r="D5" s="18" t="s">
        <v>47</v>
      </c>
      <c r="E5" s="19">
        <v>35.700000000000003</v>
      </c>
      <c r="F5" s="20">
        <v>740</v>
      </c>
      <c r="G5" s="50">
        <f t="shared" si="0"/>
        <v>7.0227267840567036</v>
      </c>
      <c r="H5" s="23" t="s">
        <v>40</v>
      </c>
      <c r="I5" s="24">
        <v>35.700000000000003</v>
      </c>
      <c r="J5" s="25">
        <f t="shared" ref="J5:J29" si="1">(10.68*AA5*(((P5/3600)*0.001)^1.852))/(((I5/1000)^4.87)*(125^1.852))</f>
        <v>0.96799747564024841</v>
      </c>
      <c r="K5" s="13" t="s">
        <v>38</v>
      </c>
      <c r="L5" s="29">
        <v>126</v>
      </c>
      <c r="M5" s="29" t="s">
        <v>19</v>
      </c>
      <c r="N5" s="29">
        <v>6</v>
      </c>
      <c r="O5" s="16">
        <v>99</v>
      </c>
      <c r="P5" s="30">
        <v>1584</v>
      </c>
      <c r="Q5" s="15">
        <f t="shared" ref="Q5:Q28" si="2">C5+G5+J5+O5</f>
        <v>238.54072425969699</v>
      </c>
      <c r="R5" s="85"/>
      <c r="S5" s="86">
        <f t="shared" ref="S5:S6" si="3">R5*1.3426*1.2*1000/(30*24)</f>
        <v>0</v>
      </c>
      <c r="T5" s="95">
        <f t="shared" ref="T5:T6" si="4">U5*1000/(30*24)</f>
        <v>3290.7915509259265</v>
      </c>
      <c r="U5" s="93">
        <f t="shared" ref="U5:U6" si="5">(AB5*AC5)*24</f>
        <v>2369.369916666667</v>
      </c>
      <c r="V5" s="128">
        <v>6</v>
      </c>
      <c r="W5" s="129"/>
      <c r="X5" s="130" t="s">
        <v>4</v>
      </c>
      <c r="Y5" s="130" t="s">
        <v>5</v>
      </c>
      <c r="Z5" s="131" t="s">
        <v>18</v>
      </c>
      <c r="AA5" s="31">
        <v>102</v>
      </c>
      <c r="AB5" s="31">
        <v>3.45</v>
      </c>
      <c r="AC5" s="104">
        <v>28.615578703703704</v>
      </c>
      <c r="AD5" s="108"/>
      <c r="AE5" s="113">
        <v>5.5</v>
      </c>
      <c r="AF5" s="58" t="s">
        <v>59</v>
      </c>
      <c r="AG5" s="32" t="s">
        <v>4</v>
      </c>
      <c r="AH5" s="32" t="s">
        <v>91</v>
      </c>
      <c r="AI5" s="32" t="s">
        <v>18</v>
      </c>
      <c r="AJ5" s="53">
        <v>1</v>
      </c>
      <c r="AK5" s="53"/>
      <c r="AL5" s="83" t="s">
        <v>88</v>
      </c>
      <c r="AM5" s="141" t="s">
        <v>93</v>
      </c>
    </row>
    <row r="6" spans="1:47" ht="22.5" customHeight="1" x14ac:dyDescent="0.25">
      <c r="A6" s="9">
        <v>3</v>
      </c>
      <c r="B6" s="154" t="s">
        <v>136</v>
      </c>
      <c r="C6" s="21">
        <v>57.76</v>
      </c>
      <c r="D6" s="18" t="s">
        <v>33</v>
      </c>
      <c r="E6" s="19">
        <v>52.8</v>
      </c>
      <c r="F6" s="19">
        <v>1020.47</v>
      </c>
      <c r="G6" s="50">
        <f t="shared" si="0"/>
        <v>30.940501114021963</v>
      </c>
      <c r="H6" s="26" t="s">
        <v>45</v>
      </c>
      <c r="I6" s="24">
        <v>52.8</v>
      </c>
      <c r="J6" s="25">
        <f t="shared" si="1"/>
        <v>1.5766323928475527</v>
      </c>
      <c r="K6" s="13">
        <v>40</v>
      </c>
      <c r="L6" s="29">
        <v>80</v>
      </c>
      <c r="M6" s="29" t="s">
        <v>19</v>
      </c>
      <c r="N6" s="29">
        <v>9</v>
      </c>
      <c r="O6" s="16">
        <v>27</v>
      </c>
      <c r="P6" s="30">
        <v>8300</v>
      </c>
      <c r="Q6" s="15">
        <f t="shared" si="2"/>
        <v>117.27713350686952</v>
      </c>
      <c r="R6" s="85"/>
      <c r="S6" s="86">
        <f t="shared" si="3"/>
        <v>0</v>
      </c>
      <c r="T6" s="95">
        <f t="shared" si="4"/>
        <v>4334.1994097222232</v>
      </c>
      <c r="U6" s="93">
        <f t="shared" si="5"/>
        <v>3120.6235750000005</v>
      </c>
      <c r="V6" s="90">
        <v>4.5</v>
      </c>
      <c r="W6" s="59" t="s">
        <v>59</v>
      </c>
      <c r="X6" s="28" t="s">
        <v>4</v>
      </c>
      <c r="Y6" s="28" t="s">
        <v>86</v>
      </c>
      <c r="Z6" s="31" t="s">
        <v>18</v>
      </c>
      <c r="AA6" s="31">
        <v>52</v>
      </c>
      <c r="AB6" s="31">
        <v>5.31</v>
      </c>
      <c r="AC6" s="104">
        <v>24.487002314814816</v>
      </c>
      <c r="AD6" s="108"/>
      <c r="AE6" s="113">
        <v>6.5</v>
      </c>
      <c r="AF6" s="58" t="s">
        <v>59</v>
      </c>
      <c r="AG6" s="32" t="s">
        <v>4</v>
      </c>
      <c r="AH6" s="32" t="s">
        <v>114</v>
      </c>
      <c r="AI6" s="32" t="s">
        <v>18</v>
      </c>
      <c r="AJ6" s="53">
        <v>1</v>
      </c>
      <c r="AK6" s="53"/>
      <c r="AL6" s="83" t="s">
        <v>113</v>
      </c>
      <c r="AM6" s="144" t="s">
        <v>111</v>
      </c>
    </row>
    <row r="7" spans="1:47" ht="22.5" customHeight="1" x14ac:dyDescent="0.25">
      <c r="A7" s="9">
        <v>4</v>
      </c>
      <c r="B7" s="154" t="s">
        <v>161</v>
      </c>
      <c r="C7" s="21">
        <v>46.96</v>
      </c>
      <c r="D7" s="18" t="s">
        <v>39</v>
      </c>
      <c r="E7" s="19">
        <v>52.8</v>
      </c>
      <c r="F7" s="19">
        <v>305.63</v>
      </c>
      <c r="G7" s="50">
        <f t="shared" si="0"/>
        <v>3.4916732526593361</v>
      </c>
      <c r="H7" s="26" t="s">
        <v>45</v>
      </c>
      <c r="I7" s="24">
        <v>52.8</v>
      </c>
      <c r="J7" s="25">
        <f t="shared" si="1"/>
        <v>0.59407456446777307</v>
      </c>
      <c r="K7" s="13">
        <v>50</v>
      </c>
      <c r="L7" s="29">
        <v>57</v>
      </c>
      <c r="M7" s="29" t="s">
        <v>19</v>
      </c>
      <c r="N7" s="29">
        <v>9.5</v>
      </c>
      <c r="O7" s="16">
        <v>32</v>
      </c>
      <c r="P7" s="30">
        <v>4900</v>
      </c>
      <c r="Q7" s="15">
        <f>C7+G7+J7+O7</f>
        <v>83.045747817127108</v>
      </c>
      <c r="R7" s="199">
        <v>5205</v>
      </c>
      <c r="S7" s="199">
        <f>R7*1.3426*1.2*1000/(30*24)</f>
        <v>11647.055</v>
      </c>
      <c r="T7" s="182" t="e">
        <f>U7*1000/(31*24)</f>
        <v>#VALUE!</v>
      </c>
      <c r="U7" s="187" t="e">
        <f>((AB7*AC7)+(AB8*AC8)+(AB9*AC9))*24</f>
        <v>#VALUE!</v>
      </c>
      <c r="V7" s="90">
        <v>4.5</v>
      </c>
      <c r="W7" s="59" t="s">
        <v>59</v>
      </c>
      <c r="X7" s="28" t="s">
        <v>4</v>
      </c>
      <c r="Y7" s="28" t="s">
        <v>85</v>
      </c>
      <c r="Z7" s="51" t="s">
        <v>18</v>
      </c>
      <c r="AA7" s="31">
        <v>52</v>
      </c>
      <c r="AB7" s="31" t="s">
        <v>93</v>
      </c>
      <c r="AC7" s="104">
        <v>29.360300925925927</v>
      </c>
      <c r="AD7" s="108"/>
      <c r="AE7" s="163" t="s">
        <v>93</v>
      </c>
      <c r="AF7" s="124" t="s">
        <v>93</v>
      </c>
      <c r="AG7" s="55" t="s">
        <v>93</v>
      </c>
      <c r="AH7" s="167" t="s">
        <v>93</v>
      </c>
      <c r="AI7" s="55" t="s">
        <v>93</v>
      </c>
      <c r="AJ7" s="54">
        <v>0</v>
      </c>
      <c r="AK7" s="54" t="s">
        <v>93</v>
      </c>
      <c r="AL7" s="82" t="s">
        <v>93</v>
      </c>
      <c r="AM7" s="144" t="s">
        <v>93</v>
      </c>
      <c r="AN7" s="10"/>
    </row>
    <row r="8" spans="1:47" ht="22.5" customHeight="1" x14ac:dyDescent="0.25">
      <c r="A8" s="9">
        <v>5</v>
      </c>
      <c r="B8" s="154" t="s">
        <v>139</v>
      </c>
      <c r="C8" s="21">
        <v>43.74</v>
      </c>
      <c r="D8" s="18" t="s">
        <v>39</v>
      </c>
      <c r="E8" s="19">
        <v>52.8</v>
      </c>
      <c r="F8" s="19">
        <v>575.38</v>
      </c>
      <c r="G8" s="50">
        <f t="shared" si="0"/>
        <v>25.33739952701125</v>
      </c>
      <c r="H8" s="26" t="s">
        <v>45</v>
      </c>
      <c r="I8" s="24">
        <v>52.8</v>
      </c>
      <c r="J8" s="25">
        <f t="shared" si="1"/>
        <v>1.7614376257090096</v>
      </c>
      <c r="K8" s="13">
        <v>50</v>
      </c>
      <c r="L8" s="29">
        <v>103</v>
      </c>
      <c r="M8" s="29" t="s">
        <v>19</v>
      </c>
      <c r="N8" s="29">
        <v>6</v>
      </c>
      <c r="O8" s="16">
        <v>37</v>
      </c>
      <c r="P8" s="30">
        <v>10153</v>
      </c>
      <c r="Q8" s="15">
        <f t="shared" si="2"/>
        <v>107.83883715272026</v>
      </c>
      <c r="R8" s="200"/>
      <c r="S8" s="200"/>
      <c r="T8" s="211"/>
      <c r="U8" s="188"/>
      <c r="V8" s="110">
        <v>5.5</v>
      </c>
      <c r="W8" s="61"/>
      <c r="X8" s="28" t="s">
        <v>4</v>
      </c>
      <c r="Y8" s="28" t="s">
        <v>12</v>
      </c>
      <c r="Z8" s="31" t="s">
        <v>19</v>
      </c>
      <c r="AA8" s="31">
        <v>40</v>
      </c>
      <c r="AB8" s="31"/>
      <c r="AC8" s="105">
        <v>29.308032407407406</v>
      </c>
      <c r="AD8" s="91"/>
      <c r="AE8" s="113">
        <v>6.5</v>
      </c>
      <c r="AF8" s="58"/>
      <c r="AG8" s="32" t="s">
        <v>4</v>
      </c>
      <c r="AH8" s="32" t="s">
        <v>107</v>
      </c>
      <c r="AI8" s="32" t="s">
        <v>19</v>
      </c>
      <c r="AJ8" s="53">
        <v>1</v>
      </c>
      <c r="AK8" s="53" t="s">
        <v>93</v>
      </c>
      <c r="AL8" s="83" t="s">
        <v>140</v>
      </c>
      <c r="AM8" s="140"/>
    </row>
    <row r="9" spans="1:47" ht="22.5" customHeight="1" x14ac:dyDescent="0.25">
      <c r="A9" s="9">
        <v>6</v>
      </c>
      <c r="B9" s="154" t="s">
        <v>162</v>
      </c>
      <c r="C9" s="21">
        <v>48.72</v>
      </c>
      <c r="D9" s="18" t="s">
        <v>47</v>
      </c>
      <c r="E9" s="19">
        <v>35.700000000000003</v>
      </c>
      <c r="F9" s="20">
        <v>306.89999999999998</v>
      </c>
      <c r="G9" s="50">
        <f t="shared" si="0"/>
        <v>3.6905324862531899</v>
      </c>
      <c r="H9" s="23" t="s">
        <v>101</v>
      </c>
      <c r="I9" s="24">
        <v>35.700000000000003</v>
      </c>
      <c r="J9" s="25">
        <f t="shared" si="1"/>
        <v>1.0101164185248224</v>
      </c>
      <c r="K9" s="13">
        <v>50</v>
      </c>
      <c r="L9" s="29">
        <v>120</v>
      </c>
      <c r="M9" s="29" t="s">
        <v>19</v>
      </c>
      <c r="N9" s="29">
        <v>3</v>
      </c>
      <c r="O9" s="16">
        <v>77</v>
      </c>
      <c r="P9" s="30">
        <v>1800</v>
      </c>
      <c r="Q9" s="15">
        <f t="shared" si="2"/>
        <v>130.42064890477801</v>
      </c>
      <c r="R9" s="201"/>
      <c r="S9" s="201"/>
      <c r="T9" s="183"/>
      <c r="U9" s="189"/>
      <c r="V9" s="28">
        <v>3.5</v>
      </c>
      <c r="W9" s="59" t="s">
        <v>59</v>
      </c>
      <c r="X9" s="28" t="s">
        <v>4</v>
      </c>
      <c r="Y9" s="28" t="s">
        <v>41</v>
      </c>
      <c r="Z9" s="31" t="s">
        <v>18</v>
      </c>
      <c r="AA9" s="31">
        <v>84</v>
      </c>
      <c r="AB9" s="31">
        <v>2.66</v>
      </c>
      <c r="AC9" s="105">
        <v>7.5</v>
      </c>
      <c r="AD9" s="91"/>
      <c r="AE9" s="113">
        <v>3.5</v>
      </c>
      <c r="AF9" s="58" t="s">
        <v>59</v>
      </c>
      <c r="AG9" s="32" t="s">
        <v>4</v>
      </c>
      <c r="AH9" s="32" t="s">
        <v>41</v>
      </c>
      <c r="AI9" s="32" t="s">
        <v>18</v>
      </c>
      <c r="AJ9" s="53">
        <v>1</v>
      </c>
      <c r="AK9" s="53" t="s">
        <v>69</v>
      </c>
      <c r="AL9" s="83" t="s">
        <v>60</v>
      </c>
      <c r="AM9" s="140"/>
      <c r="AN9" s="10"/>
    </row>
    <row r="10" spans="1:47" ht="22.5" customHeight="1" x14ac:dyDescent="0.25">
      <c r="A10" s="9">
        <v>7</v>
      </c>
      <c r="B10" s="154" t="s">
        <v>131</v>
      </c>
      <c r="C10" s="17">
        <v>41</v>
      </c>
      <c r="D10" s="18" t="s">
        <v>44</v>
      </c>
      <c r="E10" s="19">
        <v>80.900000000000006</v>
      </c>
      <c r="F10" s="20">
        <v>210.1</v>
      </c>
      <c r="G10" s="50">
        <f t="shared" si="0"/>
        <v>0.3061591600724991</v>
      </c>
      <c r="H10" s="27" t="s">
        <v>45</v>
      </c>
      <c r="I10" s="24">
        <v>52.8</v>
      </c>
      <c r="J10" s="25">
        <f t="shared" si="1"/>
        <v>0.37252316248758693</v>
      </c>
      <c r="K10" s="13" t="s">
        <v>42</v>
      </c>
      <c r="L10" s="29">
        <v>42</v>
      </c>
      <c r="M10" s="29" t="s">
        <v>19</v>
      </c>
      <c r="N10" s="29">
        <v>14</v>
      </c>
      <c r="O10" s="16">
        <v>21</v>
      </c>
      <c r="P10" s="30">
        <v>4950</v>
      </c>
      <c r="Q10" s="15">
        <f>C10+G10+J10+O10</f>
        <v>62.678682322560086</v>
      </c>
      <c r="R10" s="199">
        <v>3790</v>
      </c>
      <c r="S10" s="199">
        <f>R10*1.3426*1.2*1000/(30*24)</f>
        <v>8480.7566666666644</v>
      </c>
      <c r="T10" s="182">
        <f>U10*1000/(31*24)</f>
        <v>5651.6939516129041</v>
      </c>
      <c r="U10" s="187">
        <f>((AB10*AC10)+(AB11*AC11)+(AB12*AC12))*24</f>
        <v>4204.8603000000003</v>
      </c>
      <c r="V10" s="28">
        <v>3.5</v>
      </c>
      <c r="W10" s="59" t="s">
        <v>59</v>
      </c>
      <c r="X10" s="28" t="s">
        <v>4</v>
      </c>
      <c r="Y10" s="28" t="s">
        <v>9</v>
      </c>
      <c r="Z10" s="31" t="s">
        <v>18</v>
      </c>
      <c r="AA10" s="31">
        <v>32</v>
      </c>
      <c r="AB10" s="31">
        <v>13.08</v>
      </c>
      <c r="AC10" s="104">
        <v>13.394687500000002</v>
      </c>
      <c r="AD10" s="108"/>
      <c r="AE10" s="114">
        <v>2</v>
      </c>
      <c r="AF10" s="58" t="s">
        <v>83</v>
      </c>
      <c r="AG10" s="32" t="s">
        <v>4</v>
      </c>
      <c r="AH10" s="32" t="s">
        <v>10</v>
      </c>
      <c r="AI10" s="32" t="s">
        <v>18</v>
      </c>
      <c r="AJ10" s="53">
        <v>1</v>
      </c>
      <c r="AK10" s="53"/>
      <c r="AL10" s="83" t="s">
        <v>82</v>
      </c>
      <c r="AM10" s="140"/>
    </row>
    <row r="11" spans="1:47" ht="22.5" customHeight="1" x14ac:dyDescent="0.25">
      <c r="A11" s="9">
        <v>8</v>
      </c>
      <c r="B11" s="154" t="s">
        <v>143</v>
      </c>
      <c r="C11" s="17">
        <v>41</v>
      </c>
      <c r="D11" s="18" t="s">
        <v>39</v>
      </c>
      <c r="E11" s="19">
        <v>52.8</v>
      </c>
      <c r="F11" s="20">
        <v>450</v>
      </c>
      <c r="G11" s="50">
        <f t="shared" si="0"/>
        <v>3.6307411275860484</v>
      </c>
      <c r="H11" s="23" t="s">
        <v>45</v>
      </c>
      <c r="I11" s="24">
        <v>52.8</v>
      </c>
      <c r="J11" s="25">
        <f t="shared" si="1"/>
        <v>0.35500579914174696</v>
      </c>
      <c r="K11" s="13" t="s">
        <v>42</v>
      </c>
      <c r="L11" s="29">
        <v>78</v>
      </c>
      <c r="M11" s="29" t="s">
        <v>18</v>
      </c>
      <c r="N11" s="29">
        <v>18</v>
      </c>
      <c r="O11" s="16">
        <v>40</v>
      </c>
      <c r="P11" s="30">
        <v>4061</v>
      </c>
      <c r="Q11" s="15">
        <f>C11+G11+J11+O11</f>
        <v>84.985746926727799</v>
      </c>
      <c r="R11" s="200"/>
      <c r="S11" s="200"/>
      <c r="T11" s="211"/>
      <c r="U11" s="188"/>
      <c r="V11" s="90">
        <v>3</v>
      </c>
      <c r="W11" s="59" t="s">
        <v>83</v>
      </c>
      <c r="X11" s="28" t="s">
        <v>4</v>
      </c>
      <c r="Y11" s="28" t="s">
        <v>84</v>
      </c>
      <c r="Z11" s="51" t="s">
        <v>18</v>
      </c>
      <c r="AA11" s="31">
        <v>44</v>
      </c>
      <c r="AB11" s="31"/>
      <c r="AC11" s="104">
        <v>23.132604166666667</v>
      </c>
      <c r="AD11" s="108"/>
      <c r="AE11" s="114">
        <v>4</v>
      </c>
      <c r="AF11" s="58" t="s">
        <v>93</v>
      </c>
      <c r="AG11" s="32" t="s">
        <v>4</v>
      </c>
      <c r="AH11" s="32" t="s">
        <v>112</v>
      </c>
      <c r="AI11" s="32" t="s">
        <v>18</v>
      </c>
      <c r="AJ11" s="53">
        <v>1</v>
      </c>
      <c r="AK11" s="53"/>
      <c r="AL11" s="83" t="s">
        <v>120</v>
      </c>
      <c r="AM11" s="180" t="s">
        <v>93</v>
      </c>
    </row>
    <row r="12" spans="1:47" s="117" customFormat="1" ht="22.5" customHeight="1" x14ac:dyDescent="0.25">
      <c r="A12" s="9">
        <v>9</v>
      </c>
      <c r="B12" s="154" t="s">
        <v>157</v>
      </c>
      <c r="C12" s="17">
        <v>39.9</v>
      </c>
      <c r="D12" s="18" t="s">
        <v>37</v>
      </c>
      <c r="E12" s="19">
        <v>41.6</v>
      </c>
      <c r="F12" s="19">
        <v>129.31</v>
      </c>
      <c r="G12" s="50">
        <f t="shared" si="0"/>
        <v>8.5822402678041296</v>
      </c>
      <c r="H12" s="23" t="s">
        <v>96</v>
      </c>
      <c r="I12" s="24">
        <v>41.6</v>
      </c>
      <c r="J12" s="25">
        <f t="shared" si="1"/>
        <v>3.9821701033813923</v>
      </c>
      <c r="K12" s="118" t="s">
        <v>42</v>
      </c>
      <c r="L12" s="29">
        <v>100</v>
      </c>
      <c r="M12" s="29" t="s">
        <v>19</v>
      </c>
      <c r="N12" s="29">
        <v>7</v>
      </c>
      <c r="O12" s="16">
        <v>35</v>
      </c>
      <c r="P12" s="30">
        <v>6769</v>
      </c>
      <c r="Q12" s="15">
        <f t="shared" si="2"/>
        <v>87.464410371185522</v>
      </c>
      <c r="R12" s="201"/>
      <c r="S12" s="201"/>
      <c r="T12" s="183"/>
      <c r="U12" s="189"/>
      <c r="V12" s="90">
        <v>4</v>
      </c>
      <c r="W12" s="59" t="s">
        <v>93</v>
      </c>
      <c r="X12" s="28" t="s">
        <v>4</v>
      </c>
      <c r="Y12" s="28" t="s">
        <v>8</v>
      </c>
      <c r="Z12" s="31" t="s">
        <v>18</v>
      </c>
      <c r="AA12" s="31">
        <v>60</v>
      </c>
      <c r="AB12" s="31"/>
      <c r="AC12" s="104">
        <v>13.4203125</v>
      </c>
      <c r="AD12" s="108"/>
      <c r="AE12" s="174" t="s">
        <v>93</v>
      </c>
      <c r="AF12" s="175" t="s">
        <v>93</v>
      </c>
      <c r="AG12" s="169" t="s">
        <v>93</v>
      </c>
      <c r="AH12" s="169" t="s">
        <v>93</v>
      </c>
      <c r="AI12" s="169" t="s">
        <v>93</v>
      </c>
      <c r="AJ12" s="176">
        <v>0</v>
      </c>
      <c r="AK12" s="177"/>
      <c r="AL12" s="178" t="s">
        <v>93</v>
      </c>
      <c r="AM12" s="145" t="s">
        <v>146</v>
      </c>
      <c r="AN12" s="123"/>
      <c r="AO12" s="123"/>
      <c r="AP12" s="123"/>
      <c r="AQ12" s="123"/>
      <c r="AR12" s="123"/>
      <c r="AS12" s="123"/>
      <c r="AT12" s="123"/>
      <c r="AU12" s="123"/>
    </row>
    <row r="13" spans="1:47" ht="45" customHeight="1" x14ac:dyDescent="0.25">
      <c r="A13" s="9">
        <v>10</v>
      </c>
      <c r="B13" s="154" t="s">
        <v>153</v>
      </c>
      <c r="C13" s="21">
        <v>66.86</v>
      </c>
      <c r="D13" s="18" t="s">
        <v>46</v>
      </c>
      <c r="E13" s="19">
        <v>68.599999999999994</v>
      </c>
      <c r="F13" s="19">
        <v>596.54</v>
      </c>
      <c r="G13" s="50">
        <f t="shared" si="0"/>
        <v>16.730518166107917</v>
      </c>
      <c r="H13" s="23" t="s">
        <v>45</v>
      </c>
      <c r="I13" s="24">
        <v>68.599999999999994</v>
      </c>
      <c r="J13" s="25">
        <f t="shared" si="1"/>
        <v>1.3462045662875584</v>
      </c>
      <c r="K13" s="13" t="s">
        <v>67</v>
      </c>
      <c r="L13" s="29">
        <v>102</v>
      </c>
      <c r="M13" s="29" t="s">
        <v>19</v>
      </c>
      <c r="N13" s="29">
        <v>1</v>
      </c>
      <c r="O13" s="16">
        <v>5</v>
      </c>
      <c r="P13" s="30">
        <v>15840</v>
      </c>
      <c r="Q13" s="15">
        <f t="shared" si="2"/>
        <v>89.936722732395467</v>
      </c>
      <c r="R13" s="85">
        <v>4675</v>
      </c>
      <c r="S13" s="86">
        <f>R13*1.3426*1.2*1000/(30*24)</f>
        <v>10461.091666666665</v>
      </c>
      <c r="T13" s="95" t="e">
        <f>U13*1000/(31*24)</f>
        <v>#VALUE!</v>
      </c>
      <c r="U13" s="93" t="e">
        <f>(AB13*AC13)*24</f>
        <v>#VALUE!</v>
      </c>
      <c r="V13" s="90">
        <v>8</v>
      </c>
      <c r="W13" s="59" t="s">
        <v>66</v>
      </c>
      <c r="X13" s="28" t="s">
        <v>4</v>
      </c>
      <c r="Y13" s="28" t="s">
        <v>90</v>
      </c>
      <c r="Z13" s="31" t="s">
        <v>19</v>
      </c>
      <c r="AA13" s="31">
        <v>48</v>
      </c>
      <c r="AB13" s="96" t="s">
        <v>93</v>
      </c>
      <c r="AC13" s="104">
        <v>12.794768518518518</v>
      </c>
      <c r="AD13" s="108"/>
      <c r="AE13" s="158" t="s">
        <v>125</v>
      </c>
      <c r="AF13" s="57" t="s">
        <v>66</v>
      </c>
      <c r="AG13" s="161" t="s">
        <v>119</v>
      </c>
      <c r="AH13" s="159" t="s">
        <v>126</v>
      </c>
      <c r="AI13" s="159" t="s">
        <v>117</v>
      </c>
      <c r="AJ13" s="166">
        <v>2</v>
      </c>
      <c r="AK13" s="156"/>
      <c r="AL13" s="83" t="s">
        <v>115</v>
      </c>
      <c r="AM13" s="145" t="s">
        <v>118</v>
      </c>
    </row>
    <row r="14" spans="1:47" ht="22.5" customHeight="1" x14ac:dyDescent="0.25">
      <c r="A14" s="9">
        <v>11</v>
      </c>
      <c r="B14" s="154" t="s">
        <v>166</v>
      </c>
      <c r="C14" s="17">
        <v>34</v>
      </c>
      <c r="D14" s="18" t="s">
        <v>37</v>
      </c>
      <c r="E14" s="19">
        <v>41.6</v>
      </c>
      <c r="F14" s="19">
        <v>97.25</v>
      </c>
      <c r="G14" s="50">
        <f t="shared" si="0"/>
        <v>0.66244633148929966</v>
      </c>
      <c r="H14" s="23" t="s">
        <v>101</v>
      </c>
      <c r="I14" s="24">
        <v>41.6</v>
      </c>
      <c r="J14" s="25">
        <f t="shared" si="1"/>
        <v>0.49044869786354323</v>
      </c>
      <c r="K14" s="13">
        <v>50</v>
      </c>
      <c r="L14" s="29">
        <v>93</v>
      </c>
      <c r="M14" s="29" t="s">
        <v>19</v>
      </c>
      <c r="N14" s="29">
        <v>0</v>
      </c>
      <c r="O14" s="16">
        <v>59</v>
      </c>
      <c r="P14" s="30">
        <v>1980</v>
      </c>
      <c r="Q14" s="15">
        <f t="shared" si="2"/>
        <v>94.152895029352834</v>
      </c>
      <c r="R14" s="199">
        <v>3309</v>
      </c>
      <c r="S14" s="199">
        <f>R14*1.3426*1.2*1000/(30*24)</f>
        <v>7404.4390000000012</v>
      </c>
      <c r="T14" s="182">
        <f>U14*1000/(31*24)</f>
        <v>6842.784367532854</v>
      </c>
      <c r="U14" s="185">
        <f>((AB14*AC14)+(AB15*AC15))*24</f>
        <v>5091.0315694444434</v>
      </c>
      <c r="V14" s="28">
        <v>2.5</v>
      </c>
      <c r="W14" s="60"/>
      <c r="X14" s="28" t="s">
        <v>4</v>
      </c>
      <c r="Y14" s="28" t="s">
        <v>48</v>
      </c>
      <c r="Z14" s="31" t="s">
        <v>18</v>
      </c>
      <c r="AA14" s="31">
        <v>72</v>
      </c>
      <c r="AB14" s="31">
        <v>3.04</v>
      </c>
      <c r="AC14" s="104">
        <v>20.229074074074074</v>
      </c>
      <c r="AD14" s="108"/>
      <c r="AE14" s="171">
        <v>2.5</v>
      </c>
      <c r="AF14" s="172"/>
      <c r="AG14" s="173" t="s">
        <v>4</v>
      </c>
      <c r="AH14" s="173" t="s">
        <v>141</v>
      </c>
      <c r="AI14" s="173" t="s">
        <v>18</v>
      </c>
      <c r="AJ14" s="173">
        <v>1</v>
      </c>
      <c r="AK14" s="173" t="s">
        <v>93</v>
      </c>
      <c r="AL14" s="82" t="s">
        <v>93</v>
      </c>
      <c r="AM14" s="145" t="s">
        <v>142</v>
      </c>
      <c r="AN14" s="12"/>
    </row>
    <row r="15" spans="1:47" ht="22.5" customHeight="1" x14ac:dyDescent="0.25">
      <c r="A15" s="9">
        <v>12</v>
      </c>
      <c r="B15" s="154" t="s">
        <v>154</v>
      </c>
      <c r="C15" s="21">
        <v>48.26</v>
      </c>
      <c r="D15" s="18" t="s">
        <v>39</v>
      </c>
      <c r="E15" s="19">
        <v>52.8</v>
      </c>
      <c r="F15" s="20">
        <v>1160</v>
      </c>
      <c r="G15" s="50">
        <f t="shared" si="0"/>
        <v>24.886703960837181</v>
      </c>
      <c r="H15" s="23" t="s">
        <v>45</v>
      </c>
      <c r="I15" s="24">
        <v>52.8</v>
      </c>
      <c r="J15" s="25">
        <f t="shared" si="1"/>
        <v>1.2872433083191646</v>
      </c>
      <c r="K15" s="13" t="s">
        <v>76</v>
      </c>
      <c r="L15" s="29">
        <v>103</v>
      </c>
      <c r="M15" s="29" t="s">
        <v>19</v>
      </c>
      <c r="N15" s="29">
        <v>10</v>
      </c>
      <c r="O15" s="16">
        <v>36</v>
      </c>
      <c r="P15" s="30">
        <v>6886</v>
      </c>
      <c r="Q15" s="15">
        <f t="shared" si="2"/>
        <v>110.43394726915635</v>
      </c>
      <c r="R15" s="201"/>
      <c r="S15" s="201"/>
      <c r="T15" s="183"/>
      <c r="U15" s="186"/>
      <c r="V15" s="90">
        <v>7</v>
      </c>
      <c r="W15" s="59"/>
      <c r="X15" s="28" t="s">
        <v>6</v>
      </c>
      <c r="Y15" s="28" t="s">
        <v>49</v>
      </c>
      <c r="Z15" s="31" t="s">
        <v>19</v>
      </c>
      <c r="AA15" s="31">
        <v>60</v>
      </c>
      <c r="AB15" s="31">
        <v>12.33</v>
      </c>
      <c r="AC15" s="104">
        <v>12.216539351851852</v>
      </c>
      <c r="AD15" s="108"/>
      <c r="AE15" s="114">
        <v>6.5</v>
      </c>
      <c r="AF15" s="58"/>
      <c r="AG15" s="32" t="s">
        <v>6</v>
      </c>
      <c r="AH15" s="32" t="s">
        <v>107</v>
      </c>
      <c r="AI15" s="32" t="s">
        <v>19</v>
      </c>
      <c r="AJ15" s="53">
        <v>1</v>
      </c>
      <c r="AK15" s="53"/>
      <c r="AL15" s="83" t="s">
        <v>103</v>
      </c>
      <c r="AM15" s="141" t="s">
        <v>93</v>
      </c>
      <c r="AN15" s="12"/>
    </row>
    <row r="16" spans="1:47" ht="22.5" customHeight="1" x14ac:dyDescent="0.25">
      <c r="A16" s="9">
        <v>13</v>
      </c>
      <c r="B16" s="154" t="s">
        <v>144</v>
      </c>
      <c r="C16" s="21">
        <v>53.31</v>
      </c>
      <c r="D16" s="18" t="s">
        <v>39</v>
      </c>
      <c r="E16" s="19">
        <v>52.8</v>
      </c>
      <c r="F16" s="19">
        <v>191.29</v>
      </c>
      <c r="G16" s="50">
        <f t="shared" si="0"/>
        <v>0.84478984025811388</v>
      </c>
      <c r="H16" s="23" t="s">
        <v>45</v>
      </c>
      <c r="I16" s="24">
        <v>52.8</v>
      </c>
      <c r="J16" s="25">
        <f t="shared" si="1"/>
        <v>0.24731157433454118</v>
      </c>
      <c r="K16" s="13">
        <v>30</v>
      </c>
      <c r="L16" s="29">
        <v>60</v>
      </c>
      <c r="M16" s="29" t="s">
        <v>18</v>
      </c>
      <c r="N16" s="29">
        <v>2</v>
      </c>
      <c r="O16" s="16">
        <v>29</v>
      </c>
      <c r="P16" s="30">
        <v>2933</v>
      </c>
      <c r="Q16" s="15">
        <f t="shared" si="2"/>
        <v>83.402101414592664</v>
      </c>
      <c r="R16" s="199">
        <v>2384</v>
      </c>
      <c r="S16" s="199">
        <f>R16*1.3426*1.2*1000/(30*24)</f>
        <v>5334.5973333333332</v>
      </c>
      <c r="T16" s="182" t="e">
        <f>U16*1000/(31*24)</f>
        <v>#VALUE!</v>
      </c>
      <c r="U16" s="185" t="e">
        <f>((AB16*AC16)+(AB17*AC17))*24</f>
        <v>#VALUE!</v>
      </c>
      <c r="V16" s="90">
        <v>2</v>
      </c>
      <c r="W16" s="59" t="s">
        <v>97</v>
      </c>
      <c r="X16" s="28" t="s">
        <v>4</v>
      </c>
      <c r="Y16" s="28" t="s">
        <v>10</v>
      </c>
      <c r="Z16" s="31" t="s">
        <v>18</v>
      </c>
      <c r="AA16" s="31">
        <v>56</v>
      </c>
      <c r="AB16" s="31">
        <v>2.46</v>
      </c>
      <c r="AC16" s="104">
        <v>21.753634259259258</v>
      </c>
      <c r="AD16" s="108"/>
      <c r="AE16" s="114">
        <v>2</v>
      </c>
      <c r="AF16" s="57"/>
      <c r="AG16" s="32" t="s">
        <v>4</v>
      </c>
      <c r="AH16" s="32" t="s">
        <v>10</v>
      </c>
      <c r="AI16" s="32" t="s">
        <v>18</v>
      </c>
      <c r="AJ16" s="53">
        <v>1</v>
      </c>
      <c r="AK16" s="146"/>
      <c r="AL16" s="83" t="s">
        <v>105</v>
      </c>
      <c r="AM16" s="162" t="s">
        <v>93</v>
      </c>
    </row>
    <row r="17" spans="1:40" ht="22.5" customHeight="1" x14ac:dyDescent="0.25">
      <c r="A17" s="9">
        <v>14</v>
      </c>
      <c r="B17" s="154" t="s">
        <v>145</v>
      </c>
      <c r="C17" s="21">
        <v>61.16</v>
      </c>
      <c r="D17" s="18" t="s">
        <v>33</v>
      </c>
      <c r="E17" s="19">
        <v>52.8</v>
      </c>
      <c r="F17" s="19">
        <v>518.87</v>
      </c>
      <c r="G17" s="50">
        <f t="shared" si="0"/>
        <v>10.2907826224217</v>
      </c>
      <c r="H17" s="23" t="s">
        <v>45</v>
      </c>
      <c r="I17" s="24">
        <v>52.8</v>
      </c>
      <c r="J17" s="25">
        <f t="shared" si="1"/>
        <v>0.71399035289606483</v>
      </c>
      <c r="K17" s="13">
        <v>50</v>
      </c>
      <c r="L17" s="29">
        <v>103</v>
      </c>
      <c r="M17" s="29" t="s">
        <v>19</v>
      </c>
      <c r="N17" s="29">
        <v>2</v>
      </c>
      <c r="O17" s="16">
        <v>16</v>
      </c>
      <c r="P17" s="30">
        <v>6600</v>
      </c>
      <c r="Q17" s="15">
        <f t="shared" si="2"/>
        <v>88.16477297531776</v>
      </c>
      <c r="R17" s="201"/>
      <c r="S17" s="201"/>
      <c r="T17" s="183"/>
      <c r="U17" s="186"/>
      <c r="V17" s="90">
        <v>7</v>
      </c>
      <c r="W17" s="59" t="s">
        <v>66</v>
      </c>
      <c r="X17" s="28" t="s">
        <v>4</v>
      </c>
      <c r="Y17" s="28" t="s">
        <v>49</v>
      </c>
      <c r="Z17" s="31" t="s">
        <v>19</v>
      </c>
      <c r="AA17" s="31">
        <v>36</v>
      </c>
      <c r="AB17" s="31" t="s">
        <v>93</v>
      </c>
      <c r="AC17" s="104">
        <v>11.36048611111111</v>
      </c>
      <c r="AD17" s="108"/>
      <c r="AE17" s="158">
        <v>6.5</v>
      </c>
      <c r="AF17" s="168" t="s">
        <v>93</v>
      </c>
      <c r="AG17" s="32" t="s">
        <v>4</v>
      </c>
      <c r="AH17" s="161" t="s">
        <v>107</v>
      </c>
      <c r="AI17" s="32" t="s">
        <v>19</v>
      </c>
      <c r="AJ17" s="53">
        <v>1</v>
      </c>
      <c r="AK17" s="53" t="s">
        <v>93</v>
      </c>
      <c r="AL17" s="83" t="s">
        <v>137</v>
      </c>
      <c r="AM17" s="145" t="s">
        <v>93</v>
      </c>
    </row>
    <row r="18" spans="1:40" ht="22.5" customHeight="1" x14ac:dyDescent="0.25">
      <c r="A18" s="9">
        <v>15</v>
      </c>
      <c r="B18" s="154" t="s">
        <v>152</v>
      </c>
      <c r="C18" s="17">
        <v>63</v>
      </c>
      <c r="D18" s="18" t="s">
        <v>33</v>
      </c>
      <c r="E18" s="19">
        <v>52.8</v>
      </c>
      <c r="F18" s="20">
        <v>530</v>
      </c>
      <c r="G18" s="50">
        <f t="shared" si="0"/>
        <v>11.048612371228385</v>
      </c>
      <c r="H18" s="23" t="s">
        <v>45</v>
      </c>
      <c r="I18" s="24">
        <v>52.8</v>
      </c>
      <c r="J18" s="25">
        <f t="shared" si="1"/>
        <v>1.2507863061767983</v>
      </c>
      <c r="K18" s="13">
        <v>50</v>
      </c>
      <c r="L18" s="29">
        <v>80</v>
      </c>
      <c r="M18" s="29" t="s">
        <v>19</v>
      </c>
      <c r="N18" s="29">
        <v>15</v>
      </c>
      <c r="O18" s="16">
        <v>20</v>
      </c>
      <c r="P18" s="30">
        <v>6780</v>
      </c>
      <c r="Q18" s="15">
        <f t="shared" si="2"/>
        <v>95.299398677405179</v>
      </c>
      <c r="R18" s="85">
        <v>1619</v>
      </c>
      <c r="S18" s="86">
        <f>R18*1.3426*1.2*1000/(30*24)</f>
        <v>3622.7823333333331</v>
      </c>
      <c r="T18" s="95">
        <f>U18*1000/(31*24)</f>
        <v>3250.2088933691753</v>
      </c>
      <c r="U18" s="93">
        <f>(AB18*AC18)*24</f>
        <v>2418.1554166666665</v>
      </c>
      <c r="V18" s="90">
        <v>6</v>
      </c>
      <c r="W18" s="60"/>
      <c r="X18" s="28" t="s">
        <v>4</v>
      </c>
      <c r="Y18" s="28" t="s">
        <v>11</v>
      </c>
      <c r="Z18" s="31" t="s">
        <v>19</v>
      </c>
      <c r="AA18" s="31">
        <v>60</v>
      </c>
      <c r="AB18" s="31">
        <v>4.38</v>
      </c>
      <c r="AC18" s="104">
        <v>23.003761574074076</v>
      </c>
      <c r="AD18" s="108"/>
      <c r="AE18" s="114">
        <v>7</v>
      </c>
      <c r="AF18" s="58"/>
      <c r="AG18" s="32" t="s">
        <v>4</v>
      </c>
      <c r="AH18" s="32" t="s">
        <v>106</v>
      </c>
      <c r="AI18" s="32" t="s">
        <v>19</v>
      </c>
      <c r="AJ18" s="53">
        <v>1</v>
      </c>
      <c r="AK18" s="53"/>
      <c r="AL18" s="83" t="s">
        <v>104</v>
      </c>
      <c r="AM18" s="141" t="s">
        <v>108</v>
      </c>
      <c r="AN18" s="62"/>
    </row>
    <row r="19" spans="1:40" ht="24" customHeight="1" x14ac:dyDescent="0.25">
      <c r="A19" s="9">
        <v>16</v>
      </c>
      <c r="B19" s="154" t="s">
        <v>133</v>
      </c>
      <c r="C19" s="21">
        <v>33.94</v>
      </c>
      <c r="D19" s="18" t="s">
        <v>33</v>
      </c>
      <c r="E19" s="19">
        <v>52.8</v>
      </c>
      <c r="F19" s="19">
        <v>380.66</v>
      </c>
      <c r="G19" s="50">
        <f t="shared" si="0"/>
        <v>12.862151672012146</v>
      </c>
      <c r="H19" s="23" t="s">
        <v>96</v>
      </c>
      <c r="I19" s="24">
        <v>41.6</v>
      </c>
      <c r="J19" s="25">
        <f t="shared" si="1"/>
        <v>6.4739645389945117</v>
      </c>
      <c r="K19" s="14">
        <v>50</v>
      </c>
      <c r="L19" s="29">
        <v>95</v>
      </c>
      <c r="M19" s="29" t="s">
        <v>19</v>
      </c>
      <c r="N19" s="29">
        <v>6</v>
      </c>
      <c r="O19" s="16">
        <v>48</v>
      </c>
      <c r="P19" s="30">
        <v>8800</v>
      </c>
      <c r="Q19" s="15">
        <f t="shared" si="2"/>
        <v>101.27611621100665</v>
      </c>
      <c r="R19" s="199">
        <v>10584</v>
      </c>
      <c r="S19" s="199">
        <f>R19*1.3426*1.2*1000/(30*24)</f>
        <v>23683.463999999996</v>
      </c>
      <c r="T19" s="182" t="e">
        <f>U19*1000/(31*24)</f>
        <v>#VALUE!</v>
      </c>
      <c r="U19" s="187" t="e">
        <f>((AB19*AC19)+(AB20*AC20)+(AB21*AC21))*24</f>
        <v>#VALUE!</v>
      </c>
      <c r="V19" s="90">
        <v>7.5</v>
      </c>
      <c r="W19" s="59" t="s">
        <v>59</v>
      </c>
      <c r="X19" s="28" t="s">
        <v>4</v>
      </c>
      <c r="Y19" s="28" t="s">
        <v>89</v>
      </c>
      <c r="Z19" s="31" t="s">
        <v>18</v>
      </c>
      <c r="AA19" s="31">
        <v>60</v>
      </c>
      <c r="AB19" s="31" t="s">
        <v>93</v>
      </c>
      <c r="AC19" s="104">
        <v>21.754942129629629</v>
      </c>
      <c r="AD19" s="108"/>
      <c r="AE19" s="148">
        <v>7.5</v>
      </c>
      <c r="AF19" s="150" t="s">
        <v>59</v>
      </c>
      <c r="AG19" s="32" t="s">
        <v>4</v>
      </c>
      <c r="AH19" s="147" t="s">
        <v>89</v>
      </c>
      <c r="AI19" s="147" t="s">
        <v>18</v>
      </c>
      <c r="AJ19" s="157">
        <v>1</v>
      </c>
      <c r="AK19" s="157"/>
      <c r="AL19" s="149" t="s">
        <v>116</v>
      </c>
      <c r="AM19" s="145" t="s">
        <v>93</v>
      </c>
    </row>
    <row r="20" spans="1:40" ht="39.75" customHeight="1" x14ac:dyDescent="0.25">
      <c r="A20" s="9">
        <v>17</v>
      </c>
      <c r="B20" s="154" t="s">
        <v>156</v>
      </c>
      <c r="C20" s="21">
        <v>52.48</v>
      </c>
      <c r="D20" s="18" t="s">
        <v>46</v>
      </c>
      <c r="E20" s="19">
        <v>68.599999999999994</v>
      </c>
      <c r="F20" s="19">
        <v>590.19000000000005</v>
      </c>
      <c r="G20" s="50">
        <f t="shared" si="0"/>
        <v>3.2712252438576113</v>
      </c>
      <c r="H20" s="23" t="s">
        <v>96</v>
      </c>
      <c r="I20" s="24">
        <v>68.599999999999994</v>
      </c>
      <c r="J20" s="25">
        <f t="shared" si="1"/>
        <v>0.35473053695739865</v>
      </c>
      <c r="K20" s="13">
        <v>50</v>
      </c>
      <c r="L20" s="29">
        <v>103</v>
      </c>
      <c r="M20" s="29" t="s">
        <v>19</v>
      </c>
      <c r="N20" s="29">
        <v>17.8</v>
      </c>
      <c r="O20" s="16">
        <v>40</v>
      </c>
      <c r="P20" s="30">
        <v>6600</v>
      </c>
      <c r="Q20" s="15">
        <f t="shared" si="2"/>
        <v>96.105955780815009</v>
      </c>
      <c r="R20" s="200"/>
      <c r="S20" s="200"/>
      <c r="T20" s="211"/>
      <c r="U20" s="188"/>
      <c r="V20" s="90">
        <v>4.5</v>
      </c>
      <c r="W20" s="59"/>
      <c r="X20" s="28" t="s">
        <v>4</v>
      </c>
      <c r="Y20" s="28" t="s">
        <v>86</v>
      </c>
      <c r="Z20" s="31" t="s">
        <v>18</v>
      </c>
      <c r="AA20" s="31">
        <v>64</v>
      </c>
      <c r="AB20" s="31"/>
      <c r="AC20" s="104">
        <v>0.29140046296296296</v>
      </c>
      <c r="AD20" s="108"/>
      <c r="AE20" s="114">
        <v>4.5</v>
      </c>
      <c r="AF20" s="150" t="s">
        <v>59</v>
      </c>
      <c r="AG20" s="159" t="s">
        <v>119</v>
      </c>
      <c r="AH20" s="161" t="s">
        <v>127</v>
      </c>
      <c r="AI20" s="159" t="s">
        <v>128</v>
      </c>
      <c r="AJ20" s="164" t="s">
        <v>151</v>
      </c>
      <c r="AK20" s="53"/>
      <c r="AL20" s="165" t="s">
        <v>129</v>
      </c>
      <c r="AM20" s="145" t="s">
        <v>121</v>
      </c>
    </row>
    <row r="21" spans="1:40" ht="22.5" customHeight="1" x14ac:dyDescent="0.25">
      <c r="A21" s="9">
        <v>18</v>
      </c>
      <c r="B21" s="154" t="s">
        <v>160</v>
      </c>
      <c r="C21" s="17">
        <v>52</v>
      </c>
      <c r="D21" s="18" t="s">
        <v>44</v>
      </c>
      <c r="E21" s="19">
        <v>80.900000000000006</v>
      </c>
      <c r="F21" s="20">
        <v>892</v>
      </c>
      <c r="G21" s="50">
        <f t="shared" si="0"/>
        <v>7.7714189101412332</v>
      </c>
      <c r="H21" s="23" t="s">
        <v>45</v>
      </c>
      <c r="I21" s="24">
        <v>52.8</v>
      </c>
      <c r="J21" s="25">
        <f t="shared" si="1"/>
        <v>4.1760800342770263</v>
      </c>
      <c r="K21" s="13">
        <v>50</v>
      </c>
      <c r="L21" s="29">
        <v>96</v>
      </c>
      <c r="M21" s="29" t="s">
        <v>19</v>
      </c>
      <c r="N21" s="136">
        <v>4</v>
      </c>
      <c r="O21" s="137">
        <v>24</v>
      </c>
      <c r="P21" s="138">
        <v>13000</v>
      </c>
      <c r="Q21" s="15">
        <f t="shared" si="2"/>
        <v>87.947498944418271</v>
      </c>
      <c r="R21" s="201"/>
      <c r="S21" s="201"/>
      <c r="T21" s="183"/>
      <c r="U21" s="189"/>
      <c r="V21" s="90">
        <v>7.5</v>
      </c>
      <c r="W21" s="59" t="s">
        <v>59</v>
      </c>
      <c r="X21" s="28" t="s">
        <v>4</v>
      </c>
      <c r="Y21" s="28" t="s">
        <v>89</v>
      </c>
      <c r="Z21" s="31" t="s">
        <v>18</v>
      </c>
      <c r="AA21" s="31">
        <v>60</v>
      </c>
      <c r="AB21" s="31" t="s">
        <v>93</v>
      </c>
      <c r="AC21" s="104" t="s">
        <v>93</v>
      </c>
      <c r="AD21" s="108"/>
      <c r="AE21" s="163"/>
      <c r="AF21" s="124" t="s">
        <v>93</v>
      </c>
      <c r="AG21" s="55" t="s">
        <v>93</v>
      </c>
      <c r="AH21" s="169" t="s">
        <v>93</v>
      </c>
      <c r="AI21" s="169" t="s">
        <v>93</v>
      </c>
      <c r="AJ21" s="54">
        <v>0</v>
      </c>
      <c r="AK21" s="54" t="s">
        <v>93</v>
      </c>
      <c r="AL21" s="82" t="s">
        <v>93</v>
      </c>
      <c r="AM21" s="145" t="s">
        <v>130</v>
      </c>
      <c r="AN21" s="12"/>
    </row>
    <row r="22" spans="1:40" ht="22.5" customHeight="1" x14ac:dyDescent="0.25">
      <c r="A22" s="9">
        <v>19</v>
      </c>
      <c r="B22" s="154" t="s">
        <v>165</v>
      </c>
      <c r="C22" s="17">
        <v>52</v>
      </c>
      <c r="D22" s="18" t="s">
        <v>44</v>
      </c>
      <c r="E22" s="152">
        <v>80.900000000000006</v>
      </c>
      <c r="F22" s="20">
        <v>892</v>
      </c>
      <c r="G22" s="50">
        <f t="shared" si="0"/>
        <v>8.5121147181013725</v>
      </c>
      <c r="H22" s="23" t="s">
        <v>45</v>
      </c>
      <c r="I22" s="153">
        <v>52.8</v>
      </c>
      <c r="J22" s="25">
        <f t="shared" si="1"/>
        <v>4.5741032280928406</v>
      </c>
      <c r="K22" s="135"/>
      <c r="L22" s="29">
        <v>100</v>
      </c>
      <c r="M22" s="29" t="s">
        <v>19</v>
      </c>
      <c r="N22" s="29">
        <v>7</v>
      </c>
      <c r="O22" s="16">
        <v>17.5</v>
      </c>
      <c r="P22" s="30">
        <v>13655</v>
      </c>
      <c r="Q22" s="15">
        <f>C22+G22+J22+O22</f>
        <v>82.586217946194211</v>
      </c>
      <c r="R22" s="125"/>
      <c r="S22" s="125"/>
      <c r="T22" s="127"/>
      <c r="U22" s="126"/>
      <c r="V22" s="90">
        <v>5.5</v>
      </c>
      <c r="W22" s="59" t="s">
        <v>158</v>
      </c>
      <c r="X22" s="28" t="s">
        <v>4</v>
      </c>
      <c r="Y22" s="28" t="s">
        <v>159</v>
      </c>
      <c r="Z22" s="31" t="s">
        <v>18</v>
      </c>
      <c r="AA22" s="31">
        <v>60</v>
      </c>
      <c r="AB22" s="31"/>
      <c r="AC22" s="104"/>
      <c r="AD22" s="108"/>
      <c r="AE22" s="163" t="s">
        <v>93</v>
      </c>
      <c r="AF22" s="124"/>
      <c r="AG22" s="55" t="s">
        <v>93</v>
      </c>
      <c r="AH22" s="169" t="s">
        <v>93</v>
      </c>
      <c r="AI22" s="55" t="s">
        <v>93</v>
      </c>
      <c r="AJ22" s="54">
        <v>0</v>
      </c>
      <c r="AK22" s="54" t="s">
        <v>93</v>
      </c>
      <c r="AL22" s="82" t="s">
        <v>93</v>
      </c>
      <c r="AM22" s="144" t="s">
        <v>93</v>
      </c>
      <c r="AN22" s="12"/>
    </row>
    <row r="23" spans="1:40" ht="22.5" customHeight="1" x14ac:dyDescent="0.25">
      <c r="A23" s="9">
        <v>20</v>
      </c>
      <c r="B23" s="154" t="s">
        <v>98</v>
      </c>
      <c r="C23" s="21">
        <v>122.33</v>
      </c>
      <c r="D23" s="22" t="s">
        <v>56</v>
      </c>
      <c r="E23" s="19">
        <v>75.599999999999994</v>
      </c>
      <c r="F23" s="20">
        <v>1038</v>
      </c>
      <c r="G23" s="50">
        <f>(10.68*F23*(((P23/3600)*0.001)^1.852))/(((E23/1000)^4.87)*(125^1.852))</f>
        <v>4.3200803413373956</v>
      </c>
      <c r="H23" s="23" t="s">
        <v>45</v>
      </c>
      <c r="I23" s="24">
        <v>48</v>
      </c>
      <c r="J23" s="25" t="e">
        <f t="shared" si="1"/>
        <v>#VALUE!</v>
      </c>
      <c r="K23" s="202" t="s">
        <v>38</v>
      </c>
      <c r="L23" s="29">
        <v>102</v>
      </c>
      <c r="M23" s="29" t="s">
        <v>36</v>
      </c>
      <c r="N23" s="29">
        <v>7</v>
      </c>
      <c r="O23" s="16">
        <v>23</v>
      </c>
      <c r="P23" s="30">
        <v>7300</v>
      </c>
      <c r="Q23" s="15" t="e">
        <f t="shared" si="2"/>
        <v>#VALUE!</v>
      </c>
      <c r="R23" s="199"/>
      <c r="S23" s="199">
        <f>R23*1.3426*1.2*1000/(30*24)</f>
        <v>0</v>
      </c>
      <c r="T23" s="182" t="e">
        <f>U23*1000/(31*24)</f>
        <v>#VALUE!</v>
      </c>
      <c r="U23" s="187" t="e">
        <f>((AB23*AC23)+(AB24*AC24))*24</f>
        <v>#VALUE!</v>
      </c>
      <c r="V23" s="28" t="s">
        <v>93</v>
      </c>
      <c r="W23" s="60"/>
      <c r="X23" s="28" t="s">
        <v>93</v>
      </c>
      <c r="Y23" s="28" t="s">
        <v>93</v>
      </c>
      <c r="Z23" s="31" t="s">
        <v>93</v>
      </c>
      <c r="AA23" s="31" t="s">
        <v>93</v>
      </c>
      <c r="AB23" s="96" t="s">
        <v>93</v>
      </c>
      <c r="AC23" s="104" t="s">
        <v>93</v>
      </c>
      <c r="AD23" s="108"/>
      <c r="AE23" s="114" t="s">
        <v>93</v>
      </c>
      <c r="AF23" s="58" t="s">
        <v>93</v>
      </c>
      <c r="AG23" s="32" t="s">
        <v>93</v>
      </c>
      <c r="AH23" s="32" t="s">
        <v>93</v>
      </c>
      <c r="AI23" s="32" t="s">
        <v>93</v>
      </c>
      <c r="AJ23" s="53">
        <v>0</v>
      </c>
      <c r="AK23" s="53"/>
      <c r="AL23" s="83" t="s">
        <v>93</v>
      </c>
      <c r="AM23" s="139" t="s">
        <v>123</v>
      </c>
      <c r="AN23" s="12"/>
    </row>
    <row r="24" spans="1:40" ht="22.5" customHeight="1" x14ac:dyDescent="0.25">
      <c r="A24" s="9">
        <v>21</v>
      </c>
      <c r="B24" s="154" t="s">
        <v>99</v>
      </c>
      <c r="C24" s="17">
        <v>113.13</v>
      </c>
      <c r="D24" s="22" t="s">
        <v>56</v>
      </c>
      <c r="E24" s="19">
        <v>75.599999999999994</v>
      </c>
      <c r="F24" s="20">
        <v>1034.5</v>
      </c>
      <c r="G24" s="50">
        <f>(10.68*F24*(((P24/3600)*0.001)^1.852))/(((E24/1000)^4.87)*(125^1.852))</f>
        <v>0.98955251004515088</v>
      </c>
      <c r="H24" s="23" t="s">
        <v>96</v>
      </c>
      <c r="I24" s="24">
        <v>36</v>
      </c>
      <c r="J24" s="25" t="e">
        <f t="shared" si="1"/>
        <v>#VALUE!</v>
      </c>
      <c r="K24" s="203"/>
      <c r="L24" s="29">
        <v>100</v>
      </c>
      <c r="M24" s="29" t="s">
        <v>18</v>
      </c>
      <c r="N24" s="29">
        <v>4</v>
      </c>
      <c r="O24" s="16">
        <v>65</v>
      </c>
      <c r="P24" s="30">
        <v>3300</v>
      </c>
      <c r="Q24" s="15" t="e">
        <f t="shared" si="2"/>
        <v>#VALUE!</v>
      </c>
      <c r="R24" s="201"/>
      <c r="S24" s="201"/>
      <c r="T24" s="183"/>
      <c r="U24" s="189"/>
      <c r="V24" s="90" t="s">
        <v>93</v>
      </c>
      <c r="W24" s="60" t="s">
        <v>93</v>
      </c>
      <c r="X24" s="28" t="s">
        <v>93</v>
      </c>
      <c r="Y24" s="28" t="s">
        <v>93</v>
      </c>
      <c r="Z24" s="31" t="s">
        <v>93</v>
      </c>
      <c r="AA24" s="31" t="s">
        <v>93</v>
      </c>
      <c r="AB24" s="31"/>
      <c r="AC24" s="104" t="s">
        <v>93</v>
      </c>
      <c r="AD24" s="108" t="s">
        <v>93</v>
      </c>
      <c r="AE24" s="113" t="s">
        <v>93</v>
      </c>
      <c r="AF24" s="58" t="s">
        <v>93</v>
      </c>
      <c r="AG24" s="32" t="s">
        <v>93</v>
      </c>
      <c r="AH24" s="32" t="s">
        <v>93</v>
      </c>
      <c r="AI24" s="32" t="s">
        <v>93</v>
      </c>
      <c r="AJ24" s="53">
        <v>0</v>
      </c>
      <c r="AK24" s="53"/>
      <c r="AL24" s="83" t="s">
        <v>93</v>
      </c>
      <c r="AM24" s="151" t="s">
        <v>124</v>
      </c>
    </row>
    <row r="25" spans="1:40" ht="45" customHeight="1" x14ac:dyDescent="0.25">
      <c r="A25" s="9">
        <v>22</v>
      </c>
      <c r="B25" s="154" t="s">
        <v>132</v>
      </c>
      <c r="C25" s="17">
        <v>59.7</v>
      </c>
      <c r="D25" s="18" t="s">
        <v>33</v>
      </c>
      <c r="E25" s="19">
        <v>52.8</v>
      </c>
      <c r="F25" s="19">
        <v>743.38</v>
      </c>
      <c r="G25" s="50">
        <f t="shared" si="0"/>
        <v>4.7489403260257772</v>
      </c>
      <c r="H25" s="23" t="s">
        <v>96</v>
      </c>
      <c r="I25" s="24">
        <v>35.700000000000003</v>
      </c>
      <c r="J25" s="25">
        <f t="shared" si="1"/>
        <v>2.0623390609070236</v>
      </c>
      <c r="K25" s="13">
        <v>15</v>
      </c>
      <c r="L25" s="29">
        <v>63</v>
      </c>
      <c r="M25" s="29" t="s">
        <v>19</v>
      </c>
      <c r="N25" s="29">
        <v>8</v>
      </c>
      <c r="O25" s="16">
        <v>17</v>
      </c>
      <c r="P25" s="30">
        <v>3580</v>
      </c>
      <c r="Q25" s="15">
        <f t="shared" si="2"/>
        <v>83.511279386932799</v>
      </c>
      <c r="R25" s="85">
        <v>215</v>
      </c>
      <c r="S25" s="86">
        <f>R25*1.3426*1.2*1000/(30*24)</f>
        <v>481.09833333333324</v>
      </c>
      <c r="T25" s="95">
        <f>U25*1000/(31*24)</f>
        <v>976.42771057347659</v>
      </c>
      <c r="U25" s="93">
        <f>(AB25*AC25)*24</f>
        <v>726.46221666666656</v>
      </c>
      <c r="V25" s="28">
        <v>2.5</v>
      </c>
      <c r="W25" s="60"/>
      <c r="X25" s="28" t="s">
        <v>6</v>
      </c>
      <c r="Y25" s="28" t="s">
        <v>7</v>
      </c>
      <c r="Z25" s="31" t="s">
        <v>18</v>
      </c>
      <c r="AA25" s="31">
        <v>48</v>
      </c>
      <c r="AB25" s="31">
        <v>4.2699999999999996</v>
      </c>
      <c r="AC25" s="104">
        <v>7.0888194444444439</v>
      </c>
      <c r="AD25" s="108"/>
      <c r="AE25" s="179" t="s">
        <v>147</v>
      </c>
      <c r="AF25" s="58"/>
      <c r="AG25" s="159" t="s">
        <v>148</v>
      </c>
      <c r="AH25" s="159" t="s">
        <v>149</v>
      </c>
      <c r="AI25" s="159" t="s">
        <v>128</v>
      </c>
      <c r="AJ25" s="164" t="s">
        <v>150</v>
      </c>
      <c r="AK25" s="53" t="s">
        <v>93</v>
      </c>
      <c r="AL25" s="83"/>
      <c r="AM25" s="140"/>
    </row>
    <row r="26" spans="1:40" s="123" customFormat="1" ht="22.5" customHeight="1" x14ac:dyDescent="0.25">
      <c r="A26" s="9">
        <v>23</v>
      </c>
      <c r="B26" s="154" t="s">
        <v>163</v>
      </c>
      <c r="C26" s="21">
        <v>46.78</v>
      </c>
      <c r="D26" s="18" t="s">
        <v>37</v>
      </c>
      <c r="E26" s="19">
        <v>41.6</v>
      </c>
      <c r="F26" s="19">
        <v>187.02</v>
      </c>
      <c r="G26" s="50">
        <f t="shared" si="0"/>
        <v>16.914059951229685</v>
      </c>
      <c r="H26" s="23" t="s">
        <v>96</v>
      </c>
      <c r="I26" s="24">
        <v>41.6</v>
      </c>
      <c r="J26" s="25">
        <f t="shared" si="1"/>
        <v>3.2558344468199589</v>
      </c>
      <c r="K26" s="118">
        <v>15</v>
      </c>
      <c r="L26" s="29">
        <v>73</v>
      </c>
      <c r="M26" s="29" t="s">
        <v>18</v>
      </c>
      <c r="N26" s="29">
        <v>9</v>
      </c>
      <c r="O26" s="16">
        <v>23</v>
      </c>
      <c r="P26" s="30">
        <v>8000</v>
      </c>
      <c r="Q26" s="119">
        <f t="shared" si="2"/>
        <v>89.949894398049651</v>
      </c>
      <c r="R26" s="120">
        <v>394</v>
      </c>
      <c r="S26" s="121">
        <f t="shared" ref="S26:S27" si="6">R26*1.3426*1.2*1000/(30*24)</f>
        <v>881.64066666666668</v>
      </c>
      <c r="T26" s="95">
        <f>U26*1000/(31*24)</f>
        <v>399.45041816009558</v>
      </c>
      <c r="U26" s="93">
        <f t="shared" ref="U26:U27" si="7">(AB26*AC26)*24</f>
        <v>297.19111111111113</v>
      </c>
      <c r="V26" s="90">
        <v>4</v>
      </c>
      <c r="W26" s="60"/>
      <c r="X26" s="28" t="s">
        <v>6</v>
      </c>
      <c r="Y26" s="28" t="s">
        <v>100</v>
      </c>
      <c r="Z26" s="31" t="s">
        <v>18</v>
      </c>
      <c r="AA26" s="31">
        <v>36</v>
      </c>
      <c r="AB26" s="31">
        <v>4.58</v>
      </c>
      <c r="AC26" s="104">
        <v>2.7037037037037037</v>
      </c>
      <c r="AD26" s="108"/>
      <c r="AE26" s="113">
        <v>4.5</v>
      </c>
      <c r="AF26" s="58" t="s">
        <v>59</v>
      </c>
      <c r="AG26" s="32" t="s">
        <v>6</v>
      </c>
      <c r="AH26" s="32" t="s">
        <v>85</v>
      </c>
      <c r="AI26" s="32" t="s">
        <v>18</v>
      </c>
      <c r="AJ26" s="53">
        <v>1</v>
      </c>
      <c r="AK26" s="53"/>
      <c r="AL26" s="83" t="s">
        <v>88</v>
      </c>
      <c r="AM26" s="141"/>
      <c r="AN26" s="122"/>
    </row>
    <row r="27" spans="1:40" ht="22.5" customHeight="1" x14ac:dyDescent="0.25">
      <c r="A27" s="9">
        <v>24</v>
      </c>
      <c r="B27" s="154" t="s">
        <v>134</v>
      </c>
      <c r="C27" s="21">
        <v>54.04</v>
      </c>
      <c r="D27" s="18" t="s">
        <v>43</v>
      </c>
      <c r="E27" s="19">
        <v>41.6</v>
      </c>
      <c r="F27" s="20">
        <v>400.3</v>
      </c>
      <c r="G27" s="50">
        <f t="shared" si="0"/>
        <v>25.352343807066617</v>
      </c>
      <c r="H27" s="23" t="s">
        <v>96</v>
      </c>
      <c r="I27" s="24">
        <v>41.6</v>
      </c>
      <c r="J27" s="25">
        <f t="shared" si="1"/>
        <v>3.0400012559060645</v>
      </c>
      <c r="K27" s="13">
        <v>15</v>
      </c>
      <c r="L27" s="29">
        <v>62</v>
      </c>
      <c r="M27" s="29" t="s">
        <v>18</v>
      </c>
      <c r="N27" s="29">
        <v>2</v>
      </c>
      <c r="O27" s="16">
        <v>22</v>
      </c>
      <c r="P27" s="30">
        <v>6600</v>
      </c>
      <c r="Q27" s="15">
        <f t="shared" si="2"/>
        <v>104.43234506297269</v>
      </c>
      <c r="R27" s="85">
        <v>398</v>
      </c>
      <c r="S27" s="86">
        <f t="shared" si="6"/>
        <v>890.59133333333318</v>
      </c>
      <c r="T27" s="95" t="e">
        <f t="shared" ref="T27" si="8">U27*1000/(31*24)</f>
        <v>#VALUE!</v>
      </c>
      <c r="U27" s="93" t="e">
        <f t="shared" si="7"/>
        <v>#VALUE!</v>
      </c>
      <c r="V27" s="90">
        <v>5</v>
      </c>
      <c r="W27" s="59"/>
      <c r="X27" s="28" t="s">
        <v>6</v>
      </c>
      <c r="Y27" s="28" t="s">
        <v>110</v>
      </c>
      <c r="Z27" s="31" t="s">
        <v>18</v>
      </c>
      <c r="AA27" s="31">
        <v>48</v>
      </c>
      <c r="AB27" s="31" t="s">
        <v>93</v>
      </c>
      <c r="AC27" s="104">
        <v>2.8112037037037036</v>
      </c>
      <c r="AD27" s="108"/>
      <c r="AE27" s="114">
        <v>5</v>
      </c>
      <c r="AF27" s="150" t="s">
        <v>59</v>
      </c>
      <c r="AG27" s="32" t="s">
        <v>6</v>
      </c>
      <c r="AH27" s="147" t="s">
        <v>109</v>
      </c>
      <c r="AI27" s="32" t="s">
        <v>18</v>
      </c>
      <c r="AJ27" s="53">
        <v>1</v>
      </c>
      <c r="AK27" s="146" t="s">
        <v>93</v>
      </c>
      <c r="AL27" s="83" t="s">
        <v>102</v>
      </c>
      <c r="AM27" s="141" t="s">
        <v>93</v>
      </c>
      <c r="AN27" s="12"/>
    </row>
    <row r="28" spans="1:40" ht="22.5" customHeight="1" x14ac:dyDescent="0.25">
      <c r="A28" s="9">
        <v>25</v>
      </c>
      <c r="B28" s="154" t="s">
        <v>135</v>
      </c>
      <c r="C28" s="21">
        <v>31.38</v>
      </c>
      <c r="D28" s="22" t="s">
        <v>37</v>
      </c>
      <c r="E28" s="18">
        <v>41.6</v>
      </c>
      <c r="F28" s="19">
        <v>269.88</v>
      </c>
      <c r="G28" s="50">
        <f t="shared" si="0"/>
        <v>9.4769072478872385</v>
      </c>
      <c r="H28" s="23" t="s">
        <v>43</v>
      </c>
      <c r="I28" s="24">
        <v>41.6</v>
      </c>
      <c r="J28" s="25" t="e">
        <f t="shared" si="1"/>
        <v>#VALUE!</v>
      </c>
      <c r="K28" s="13">
        <v>30</v>
      </c>
      <c r="L28" s="29">
        <v>50</v>
      </c>
      <c r="M28" s="29" t="s">
        <v>18</v>
      </c>
      <c r="N28" s="29">
        <v>2</v>
      </c>
      <c r="O28" s="16">
        <v>30</v>
      </c>
      <c r="P28" s="30">
        <v>4800</v>
      </c>
      <c r="Q28" s="15" t="e">
        <f t="shared" si="2"/>
        <v>#VALUE!</v>
      </c>
      <c r="R28" s="199">
        <v>550</v>
      </c>
      <c r="S28" s="199">
        <f>R28*1.3426*1.2*1000/(30*24)</f>
        <v>1230.7166666666669</v>
      </c>
      <c r="T28" s="182" t="e">
        <f>U28*1000/(31*24)</f>
        <v>#VALUE!</v>
      </c>
      <c r="U28" s="187" t="e">
        <f>((AB28*AC28)+(AB29*AC29))*24</f>
        <v>#VALUE!</v>
      </c>
      <c r="V28" s="28" t="s">
        <v>93</v>
      </c>
      <c r="W28" s="60"/>
      <c r="X28" s="28" t="s">
        <v>93</v>
      </c>
      <c r="Y28" s="28" t="s">
        <v>93</v>
      </c>
      <c r="Z28" s="31" t="s">
        <v>93</v>
      </c>
      <c r="AA28" s="31" t="s">
        <v>93</v>
      </c>
      <c r="AB28" s="31" t="s">
        <v>93</v>
      </c>
      <c r="AC28" s="104">
        <v>6.0259490740740738</v>
      </c>
      <c r="AD28" s="108"/>
      <c r="AE28" s="113">
        <v>2.5</v>
      </c>
      <c r="AF28" s="58"/>
      <c r="AG28" s="32" t="s">
        <v>4</v>
      </c>
      <c r="AH28" s="32" t="s">
        <v>7</v>
      </c>
      <c r="AI28" s="32" t="s">
        <v>18</v>
      </c>
      <c r="AJ28" s="53">
        <v>1</v>
      </c>
      <c r="AK28" s="53" t="s">
        <v>68</v>
      </c>
      <c r="AL28" s="83"/>
      <c r="AM28" s="144" t="s">
        <v>155</v>
      </c>
    </row>
    <row r="29" spans="1:40" ht="22.5" customHeight="1" thickBot="1" x14ac:dyDescent="0.3">
      <c r="A29" s="9">
        <v>26</v>
      </c>
      <c r="B29" s="155" t="s">
        <v>138</v>
      </c>
      <c r="C29" s="67"/>
      <c r="D29" s="18" t="s">
        <v>33</v>
      </c>
      <c r="E29" s="68"/>
      <c r="F29" s="69"/>
      <c r="G29" s="70"/>
      <c r="H29" s="23" t="s">
        <v>45</v>
      </c>
      <c r="I29" s="71">
        <v>52.8</v>
      </c>
      <c r="J29" s="72">
        <f t="shared" si="1"/>
        <v>5.3363131755822657</v>
      </c>
      <c r="K29" s="73">
        <v>30</v>
      </c>
      <c r="L29" s="74">
        <v>100</v>
      </c>
      <c r="M29" s="74" t="s">
        <v>19</v>
      </c>
      <c r="N29" s="74">
        <v>1.2</v>
      </c>
      <c r="O29" s="75">
        <v>21</v>
      </c>
      <c r="P29" s="76">
        <v>14840</v>
      </c>
      <c r="Q29" s="77">
        <f>C29+G29+J29+O29+49</f>
        <v>75.336313175582262</v>
      </c>
      <c r="R29" s="206"/>
      <c r="S29" s="206"/>
      <c r="T29" s="215"/>
      <c r="U29" s="207"/>
      <c r="V29" s="170">
        <v>4</v>
      </c>
      <c r="W29" s="78"/>
      <c r="X29" s="181" t="s">
        <v>6</v>
      </c>
      <c r="Y29" s="79" t="s">
        <v>122</v>
      </c>
      <c r="Z29" s="80" t="s">
        <v>19</v>
      </c>
      <c r="AA29" s="80">
        <v>60</v>
      </c>
      <c r="AB29" s="80"/>
      <c r="AC29" s="106">
        <v>0</v>
      </c>
      <c r="AD29" s="109"/>
      <c r="AE29" s="115">
        <v>4</v>
      </c>
      <c r="AF29" s="97"/>
      <c r="AG29" s="98" t="s">
        <v>6</v>
      </c>
      <c r="AH29" s="98" t="s">
        <v>122</v>
      </c>
      <c r="AI29" s="98" t="s">
        <v>19</v>
      </c>
      <c r="AJ29" s="99">
        <v>1</v>
      </c>
      <c r="AK29" s="99"/>
      <c r="AL29" s="100" t="s">
        <v>80</v>
      </c>
      <c r="AM29" s="142"/>
    </row>
    <row r="30" spans="1:40" x14ac:dyDescent="0.25">
      <c r="AI30" s="63" t="s">
        <v>64</v>
      </c>
      <c r="AJ30" s="64">
        <f>SUM(AJ4:AJ29)</f>
        <v>18</v>
      </c>
      <c r="AK30" s="64"/>
      <c r="AL30" s="5"/>
      <c r="AM30" s="5"/>
    </row>
    <row r="32" spans="1:40" s="7" customFormat="1" x14ac:dyDescent="0.25">
      <c r="A32" s="6">
        <v>1</v>
      </c>
      <c r="B32" s="8" t="s">
        <v>63</v>
      </c>
      <c r="C32" s="13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111">
        <v>1.5</v>
      </c>
      <c r="AF32" s="111"/>
      <c r="AG32" s="6" t="s">
        <v>6</v>
      </c>
      <c r="AH32" s="6" t="s">
        <v>61</v>
      </c>
      <c r="AI32" s="112"/>
      <c r="AJ32" s="6">
        <v>1</v>
      </c>
      <c r="AK32" s="6"/>
      <c r="AL32" s="6"/>
      <c r="AM32" s="102" t="s">
        <v>93</v>
      </c>
      <c r="AN32" s="62"/>
    </row>
    <row r="33" spans="1:39" x14ac:dyDescent="0.25">
      <c r="A33" s="2">
        <v>2</v>
      </c>
      <c r="B33" s="134" t="s">
        <v>13</v>
      </c>
      <c r="C33" s="133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01">
        <v>25</v>
      </c>
      <c r="AF33" s="2"/>
      <c r="AG33" s="2" t="s">
        <v>14</v>
      </c>
      <c r="AH33" s="2" t="s">
        <v>15</v>
      </c>
      <c r="AI33" s="2"/>
      <c r="AJ33" s="2">
        <v>1</v>
      </c>
      <c r="AK33" s="2"/>
      <c r="AL33" s="2"/>
      <c r="AM33" s="66"/>
    </row>
    <row r="34" spans="1:39" x14ac:dyDescent="0.25">
      <c r="A34" s="2">
        <v>3</v>
      </c>
      <c r="B34" s="134" t="s">
        <v>16</v>
      </c>
      <c r="C34" s="133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2">
        <v>7.5</v>
      </c>
      <c r="AF34" s="2"/>
      <c r="AG34" s="2" t="s">
        <v>4</v>
      </c>
      <c r="AH34" s="2" t="s">
        <v>17</v>
      </c>
      <c r="AI34" s="2"/>
      <c r="AJ34" s="2">
        <v>1</v>
      </c>
      <c r="AK34" s="2"/>
      <c r="AL34" s="2"/>
      <c r="AM34" s="66"/>
    </row>
    <row r="36" spans="1:39" x14ac:dyDescent="0.25">
      <c r="AI36" s="63" t="s">
        <v>65</v>
      </c>
      <c r="AJ36" s="64">
        <f>AJ30+AJ32+AJ33+AJ34</f>
        <v>21</v>
      </c>
      <c r="AK36" s="64"/>
    </row>
  </sheetData>
  <autoFilter ref="AH1:AH36"/>
  <sortState ref="A2:J26">
    <sortCondition ref="B2"/>
  </sortState>
  <mergeCells count="39">
    <mergeCell ref="AM2:AM3"/>
    <mergeCell ref="S23:S24"/>
    <mergeCell ref="R28:R29"/>
    <mergeCell ref="S28:S29"/>
    <mergeCell ref="R14:R15"/>
    <mergeCell ref="U28:U29"/>
    <mergeCell ref="AE2:AL2"/>
    <mergeCell ref="U7:U9"/>
    <mergeCell ref="U10:U12"/>
    <mergeCell ref="T7:T9"/>
    <mergeCell ref="T10:T12"/>
    <mergeCell ref="T2:AD2"/>
    <mergeCell ref="T28:T29"/>
    <mergeCell ref="T14:T15"/>
    <mergeCell ref="T16:T17"/>
    <mergeCell ref="T19:T21"/>
    <mergeCell ref="K23:K24"/>
    <mergeCell ref="S14:S15"/>
    <mergeCell ref="R16:R17"/>
    <mergeCell ref="S16:S17"/>
    <mergeCell ref="R19:R21"/>
    <mergeCell ref="S19:S21"/>
    <mergeCell ref="R23:R24"/>
    <mergeCell ref="T23:T24"/>
    <mergeCell ref="A1:B1"/>
    <mergeCell ref="U14:U15"/>
    <mergeCell ref="U16:U17"/>
    <mergeCell ref="U19:U21"/>
    <mergeCell ref="U23:U24"/>
    <mergeCell ref="L2:P2"/>
    <mergeCell ref="C2:G2"/>
    <mergeCell ref="H2:J2"/>
    <mergeCell ref="Q2:Q3"/>
    <mergeCell ref="S2:S3"/>
    <mergeCell ref="R2:R3"/>
    <mergeCell ref="R7:R9"/>
    <mergeCell ref="S7:S9"/>
    <mergeCell ref="R10:R12"/>
    <mergeCell ref="S10:S12"/>
  </mergeCells>
  <pageMargins left="0.25" right="0.25" top="0.75" bottom="0.75" header="0.3" footer="0.3"/>
  <pageSetup paperSize="9" scale="1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Bombas atuais e reservas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2026-02-19T17:50:25Z</dcterms:modified>
</cp:coreProperties>
</file>