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28800" windowHeight="11505"/>
  </bookViews>
  <sheets>
    <sheet name="PLANILHA ORÇAMENTARIA" sheetId="18" r:id="rId1"/>
    <sheet name="CRONOGRAMA FISICO FINANCEIRO" sheetId="19" r:id="rId2"/>
    <sheet name="CURVA ABC" sheetId="21" r:id="rId3"/>
    <sheet name="COMPOSIÇÃO" sheetId="23" r:id="rId4"/>
    <sheet name="Planilha1" sheetId="24" r:id="rId5"/>
  </sheets>
  <externalReferences>
    <externalReference r:id="rId6"/>
  </externalReferences>
  <definedNames>
    <definedName name="_xlnm._FilterDatabase" localSheetId="2" hidden="1">'CURVA ABC'!$A$19:$G$19</definedName>
    <definedName name="_xlnm.Print_Area" localSheetId="1">'CRONOGRAMA FISICO FINANCEIRO'!$A$1:$O$41</definedName>
    <definedName name="_xlnm.Print_Area" localSheetId="2">'CURVA ABC'!$A$1:$I$33</definedName>
    <definedName name="_xlnm.Print_Area" localSheetId="0">'PLANILHA ORÇAMENTARIA'!$A$1:$H$153</definedName>
    <definedName name="CONCATENAR" localSheetId="2">CONCATENATE('CURVA ABC'!$B1," ",'CURVA ABC'!$C1)</definedName>
    <definedName name="CONCATENAR" localSheetId="0">CONCATENATE('PLANILHA ORÇAMENTARIA'!$B1," ",'PLANILHA ORÇAMENTARIA'!$C1)</definedName>
    <definedName name="EMPRESAS">OFFSET(#REF!,1,0):OFFSET(#REF!,-1,0)</definedName>
    <definedName name="Import.RegimeExecução">[1]DADOS!$A$34</definedName>
    <definedName name="INDICES">OFFSET(#REF!,1,0):OFFSET(#REF!,-1,0)</definedName>
    <definedName name="RegimeExecucao">IF(OR(Import.RegimeExecução="",Import.RegimeExecução="Empreitada Preço Global",Import.RegimeExecução="Empreitada Integral"),"Global","Unitário")</definedName>
    <definedName name="_xlnm.Print_Titles" localSheetId="2">'CURVA ABC'!$1:$19</definedName>
    <definedName name="_xlnm.Print_Titles" localSheetId="0">'PLANILHA ORÇAMENTARIA'!$1:$15</definedName>
  </definedNames>
  <calcPr calcId="179021" calcMode="manual" fullPrecision="0"/>
</workbook>
</file>

<file path=xl/calcChain.xml><?xml version="1.0" encoding="utf-8"?>
<calcChain xmlns="http://schemas.openxmlformats.org/spreadsheetml/2006/main">
  <c r="H112" i="18" l="1"/>
  <c r="H26" i="18"/>
  <c r="H126" i="18" l="1"/>
  <c r="H114" i="18" l="1"/>
  <c r="G20" i="21" l="1"/>
  <c r="D22" i="19" l="1"/>
  <c r="J22" i="19" s="1"/>
  <c r="C31" i="19"/>
  <c r="H113" i="18"/>
  <c r="G21" i="21" l="1"/>
  <c r="D12" i="19" l="1"/>
  <c r="H19" i="18"/>
  <c r="H22" i="23" l="1"/>
  <c r="H25" i="23"/>
  <c r="H24" i="23"/>
  <c r="H23" i="23"/>
  <c r="H16" i="23"/>
  <c r="H17" i="23"/>
  <c r="H18" i="23" s="1"/>
  <c r="H15" i="23"/>
  <c r="D14" i="19"/>
  <c r="J14" i="19" s="1"/>
  <c r="G27" i="21"/>
  <c r="G22" i="21"/>
  <c r="H31" i="18"/>
  <c r="H30" i="18"/>
  <c r="H26" i="23" l="1"/>
  <c r="H11" i="23" s="1"/>
  <c r="H45" i="18"/>
  <c r="H42" i="18"/>
  <c r="G28" i="21" l="1"/>
  <c r="G23" i="21"/>
  <c r="H81" i="18"/>
  <c r="H106" i="18"/>
  <c r="H129" i="18"/>
  <c r="H61" i="18"/>
  <c r="H65" i="18"/>
  <c r="H73" i="18"/>
  <c r="H74" i="18" l="1"/>
  <c r="H109" i="18" l="1"/>
  <c r="H110" i="18"/>
  <c r="H111" i="18"/>
  <c r="H105" i="18"/>
  <c r="H104" i="18"/>
  <c r="H88" i="18"/>
  <c r="H103" i="18"/>
  <c r="H102" i="18"/>
  <c r="H101" i="18"/>
  <c r="H100" i="18"/>
  <c r="H99" i="18"/>
  <c r="H98" i="18"/>
  <c r="H97" i="18"/>
  <c r="H96" i="18"/>
  <c r="H95" i="18"/>
  <c r="H94" i="18"/>
  <c r="H93" i="18"/>
  <c r="H92" i="18"/>
  <c r="H91" i="18"/>
  <c r="H39" i="18" l="1"/>
  <c r="H135" i="18" l="1"/>
  <c r="H136" i="18"/>
  <c r="H137" i="18"/>
  <c r="H134" i="18"/>
  <c r="H133" i="18" s="1"/>
  <c r="E34" i="18" l="1"/>
  <c r="E35" i="18" s="1"/>
  <c r="H125" i="18"/>
  <c r="H124" i="18"/>
  <c r="H123" i="18"/>
  <c r="H122" i="18"/>
  <c r="H121" i="18"/>
  <c r="H120" i="18"/>
  <c r="H119" i="18"/>
  <c r="H118" i="18"/>
  <c r="H24" i="18" l="1"/>
  <c r="H51" i="18"/>
  <c r="H50" i="18"/>
  <c r="H108" i="18" l="1"/>
  <c r="H107" i="18"/>
  <c r="H127" i="18"/>
  <c r="H72" i="18" l="1"/>
  <c r="H117" i="18"/>
  <c r="H116" i="18"/>
  <c r="G24" i="21" l="1"/>
  <c r="H21" i="21"/>
  <c r="I21" i="21" s="1"/>
  <c r="G25" i="21"/>
  <c r="G26" i="21"/>
  <c r="D30" i="19"/>
  <c r="J28" i="19"/>
  <c r="J26" i="19"/>
  <c r="J24" i="19"/>
  <c r="J20" i="19"/>
  <c r="D18" i="19"/>
  <c r="D16" i="19"/>
  <c r="H132" i="18"/>
  <c r="H142" i="18"/>
  <c r="H143" i="18"/>
  <c r="H141" i="18"/>
  <c r="H139" i="18"/>
  <c r="H130" i="18"/>
  <c r="H131" i="18"/>
  <c r="H115" i="18"/>
  <c r="H77" i="18"/>
  <c r="H78" i="18"/>
  <c r="H79" i="18"/>
  <c r="H80" i="18"/>
  <c r="H82" i="18"/>
  <c r="H83" i="18"/>
  <c r="H84" i="18"/>
  <c r="H85" i="18"/>
  <c r="H86" i="18"/>
  <c r="H87" i="18"/>
  <c r="H89" i="18"/>
  <c r="H90" i="18"/>
  <c r="H76" i="18"/>
  <c r="H43" i="18"/>
  <c r="H44" i="18"/>
  <c r="H46" i="18"/>
  <c r="H47" i="18"/>
  <c r="H48" i="18"/>
  <c r="H49" i="18"/>
  <c r="H52" i="18"/>
  <c r="H53" i="18"/>
  <c r="H54" i="18"/>
  <c r="H55" i="18"/>
  <c r="H56" i="18"/>
  <c r="H57" i="18"/>
  <c r="H58" i="18"/>
  <c r="H59" i="18"/>
  <c r="H60" i="18"/>
  <c r="H62" i="18"/>
  <c r="H63" i="18"/>
  <c r="H64" i="18"/>
  <c r="H66" i="18"/>
  <c r="H67" i="18"/>
  <c r="H68" i="18"/>
  <c r="H69" i="18"/>
  <c r="H70" i="18"/>
  <c r="H71" i="18"/>
  <c r="H41" i="18"/>
  <c r="H34" i="18"/>
  <c r="H35" i="18"/>
  <c r="H36" i="18"/>
  <c r="H37" i="18"/>
  <c r="H38" i="18"/>
  <c r="H33" i="18"/>
  <c r="H28" i="18"/>
  <c r="H29" i="18"/>
  <c r="H27" i="18"/>
  <c r="H18" i="18"/>
  <c r="H20" i="18"/>
  <c r="H21" i="18"/>
  <c r="H22" i="18"/>
  <c r="H23" i="18"/>
  <c r="H25" i="18"/>
  <c r="H17" i="18"/>
  <c r="J16" i="19" l="1"/>
  <c r="D31" i="19"/>
  <c r="D33" i="19" s="1"/>
  <c r="D34" i="19" s="1"/>
  <c r="H140" i="18"/>
  <c r="H128" i="18"/>
  <c r="H32" i="18"/>
  <c r="H16" i="18"/>
  <c r="H75" i="18"/>
  <c r="J18" i="19"/>
  <c r="H40" i="18"/>
  <c r="J30" i="19"/>
  <c r="H24" i="21"/>
  <c r="H25" i="21"/>
  <c r="H27" i="21"/>
  <c r="H22" i="21"/>
  <c r="I22" i="21" s="1"/>
  <c r="H26" i="21"/>
  <c r="H28" i="21"/>
  <c r="H23" i="21"/>
  <c r="J31" i="19" l="1"/>
  <c r="J33" i="19" s="1"/>
  <c r="J34" i="19" s="1"/>
  <c r="I23" i="21"/>
  <c r="I24" i="21" s="1"/>
  <c r="D32" i="19" l="1"/>
  <c r="D35" i="19" s="1"/>
  <c r="H20" i="21"/>
  <c r="I25" i="21" l="1"/>
  <c r="I26" i="21" s="1"/>
  <c r="I27" i="21" s="1"/>
  <c r="I28" i="21" s="1"/>
  <c r="H138" i="18" l="1"/>
  <c r="H144" i="18" s="1"/>
  <c r="H146" i="18" s="1"/>
</calcChain>
</file>

<file path=xl/sharedStrings.xml><?xml version="1.0" encoding="utf-8"?>
<sst xmlns="http://schemas.openxmlformats.org/spreadsheetml/2006/main" count="629" uniqueCount="392">
  <si>
    <t>TOTAL</t>
  </si>
  <si>
    <t>Item</t>
  </si>
  <si>
    <t>Descrição dos Trabalhos</t>
  </si>
  <si>
    <t>Total do Item R($)</t>
  </si>
  <si>
    <t>Parcial ( $ )</t>
  </si>
  <si>
    <t>( % )</t>
  </si>
  <si>
    <t>Acumulado ( $ )</t>
  </si>
  <si>
    <t>RESPONSAVEL TÉCNICO:</t>
  </si>
  <si>
    <t>ASSINATURA:</t>
  </si>
  <si>
    <t>ENGº CIVIL. Rodrigo Gomes de Sousa Lobo</t>
  </si>
  <si>
    <t>CREA-GO: 11132/D</t>
  </si>
  <si>
    <t>PREFEITURA MUNICIPAL DE PALMEIRAS DE GOIAS</t>
  </si>
  <si>
    <t>01</t>
  </si>
  <si>
    <t>02</t>
  </si>
  <si>
    <t>03</t>
  </si>
  <si>
    <t>m³</t>
  </si>
  <si>
    <t>m²</t>
  </si>
  <si>
    <t>m</t>
  </si>
  <si>
    <t>Código</t>
  </si>
  <si>
    <t>Serviço</t>
  </si>
  <si>
    <t>Memorial  de Calculo</t>
  </si>
  <si>
    <t>Unidade</t>
  </si>
  <si>
    <t>Preço Unitário</t>
  </si>
  <si>
    <t>TOTAL GERAL</t>
  </si>
  <si>
    <t>04</t>
  </si>
  <si>
    <t>05</t>
  </si>
  <si>
    <t>06</t>
  </si>
  <si>
    <t>Eng. Rodrigo Gomes de Sousa Lobo</t>
  </si>
  <si>
    <t>CREA-GO 11.132/D</t>
  </si>
  <si>
    <t>PLANILHA ORÇAMENTÁRIA - SEM DESONERAÇÃO</t>
  </si>
  <si>
    <t>ADMINISTRAÇÃO DE OBRA</t>
  </si>
  <si>
    <t xml:space="preserve">1º medição </t>
  </si>
  <si>
    <t>Limpeza final</t>
  </si>
  <si>
    <t>270501 goinfra</t>
  </si>
  <si>
    <t>Limpeza final de Obra</t>
  </si>
  <si>
    <t>Engenheiro</t>
  </si>
  <si>
    <t>h</t>
  </si>
  <si>
    <t>LIMPEZA FINAL</t>
  </si>
  <si>
    <t>Eletricista com encargo complementares</t>
  </si>
  <si>
    <t>Transporte de entulho em caçamba estacionaria incluso carga manual</t>
  </si>
  <si>
    <t>Quant.</t>
  </si>
  <si>
    <t>Total com BDI</t>
  </si>
  <si>
    <t>PLANILHA ORÇAMENTÁRIA - INDICE DE MAIOR RELEVANCIA</t>
  </si>
  <si>
    <t>Encarregado de Obra</t>
  </si>
  <si>
    <t>% Simples</t>
  </si>
  <si>
    <t>A</t>
  </si>
  <si>
    <t>B</t>
  </si>
  <si>
    <r>
      <t xml:space="preserve">CRONOGRAMA FISICO FINANCEIRO </t>
    </r>
    <r>
      <rPr>
        <sz val="12"/>
        <rFont val="Arial"/>
        <family val="2"/>
      </rPr>
      <t>SEM DESONERAÇÃO</t>
    </r>
  </si>
  <si>
    <t xml:space="preserve">BDI: 22,47%  - Incluso Conforme Detalhamento do B.D.I </t>
  </si>
  <si>
    <t xml:space="preserve">BDI - 22,47%  - INCLUSO </t>
  </si>
  <si>
    <t>acumulada</t>
  </si>
  <si>
    <t>02.07.02 goinfra</t>
  </si>
  <si>
    <t>Locação e Demarcação de Obra</t>
  </si>
  <si>
    <t>SERVIÇOS PRELIMINARES / MOVIMENTO DE TERRA</t>
  </si>
  <si>
    <t>kg</t>
  </si>
  <si>
    <t>ALVENARIA / REVESTIMENTO</t>
  </si>
  <si>
    <t>un</t>
  </si>
  <si>
    <t>07.05.70 goinfra</t>
  </si>
  <si>
    <t>Cabo de cobre unipolar isolação PVC 750V flexivel 10mm</t>
  </si>
  <si>
    <t>Cabo de cobre unipolar isolação PVC 750V flexivel 2,5mm</t>
  </si>
  <si>
    <t>Dijuntor monopolar 10a 30A</t>
  </si>
  <si>
    <t>Interruptor simples 10A completo</t>
  </si>
  <si>
    <t>Caixa de passagem 4x2 - tomadas</t>
  </si>
  <si>
    <t>Mangueira corrugada 25mm</t>
  </si>
  <si>
    <t>07.05.63 goinfra</t>
  </si>
  <si>
    <t>07.11.71 goinfra</t>
  </si>
  <si>
    <t>07.11.72 goinfra</t>
  </si>
  <si>
    <t>Dijuntor monopolar 35a 50A</t>
  </si>
  <si>
    <t>07.21.70 goinfra</t>
  </si>
  <si>
    <t>Quadro distribuição PVC embutir  12 elementos</t>
  </si>
  <si>
    <t>07.05.64 goinfra</t>
  </si>
  <si>
    <t>Tomadas universal  2P+T 20A/250V</t>
  </si>
  <si>
    <t>07.14.40 goinfra</t>
  </si>
  <si>
    <t>07.06.91 goinfra</t>
  </si>
  <si>
    <t>07.11.94 goinfra</t>
  </si>
  <si>
    <t>90778 sinapi</t>
  </si>
  <si>
    <t>88264 sinapi</t>
  </si>
  <si>
    <t>90776 sinapi</t>
  </si>
  <si>
    <t>PINTURA</t>
  </si>
  <si>
    <t>26.06.01 goinfra</t>
  </si>
  <si>
    <t>Pintura Texturizada com selador acrilico</t>
  </si>
  <si>
    <t>26.10.00 goinfra</t>
  </si>
  <si>
    <t>Pintura Latex Acrilica 2 demão</t>
  </si>
  <si>
    <t>26.16.02</t>
  </si>
  <si>
    <t>PORTAS / JANELAS</t>
  </si>
  <si>
    <t>INSTALAÇÕES ELETRICAS</t>
  </si>
  <si>
    <t>26.13.01 goinfra</t>
  </si>
  <si>
    <t>Emassamento c/ massa PVA uma demão</t>
  </si>
  <si>
    <t>PLANEJAMENTO DA EXECUÇÃO - 60 DIAS</t>
  </si>
  <si>
    <t xml:space="preserve">2º medição </t>
  </si>
  <si>
    <t>INST. HIDRAULICA</t>
  </si>
  <si>
    <t>INST. ELETRICA</t>
  </si>
  <si>
    <t>ESTRUTURA METALICA</t>
  </si>
  <si>
    <t>07</t>
  </si>
  <si>
    <t>08</t>
  </si>
  <si>
    <t>09</t>
  </si>
  <si>
    <t>10</t>
  </si>
  <si>
    <t>ADMINISTRAÇÃO</t>
  </si>
  <si>
    <t>Conforme Projeto Eletrico</t>
  </si>
  <si>
    <t>07.05.41 goinfra</t>
  </si>
  <si>
    <t>Cabo cobre nu 16mm</t>
  </si>
  <si>
    <t>Haste revestida cobre 5/8 x 2,40m c/ conector</t>
  </si>
  <si>
    <t>02.13.01 goinfra</t>
  </si>
  <si>
    <t>Placa de obra plotada em chapa nº 26 afixada em cavaletes de madeira</t>
  </si>
  <si>
    <t>,</t>
  </si>
  <si>
    <t>020108 goinfra</t>
  </si>
  <si>
    <t>Conforme Projeto Arquitetonico</t>
  </si>
  <si>
    <t xml:space="preserve">Demolição manual em piso ladrilho hidraulico com tranporte ate caçamba e carga - pedra pirenopolis </t>
  </si>
  <si>
    <t>02.02.02 goinfra</t>
  </si>
  <si>
    <t>02.01.10 goinfra</t>
  </si>
  <si>
    <t>Raspagem e limpeza manual do terreno</t>
  </si>
  <si>
    <t>02.01.21 goinfra</t>
  </si>
  <si>
    <t>02.01.55 goinfra</t>
  </si>
  <si>
    <t>Demolição manual em muro/parede com transporte ate caçamba e carga</t>
  </si>
  <si>
    <t>L= 2 m / H= 2m</t>
  </si>
  <si>
    <t>02 dias x 01 semanas = 02(dias) x 8 hora - 16h</t>
  </si>
  <si>
    <t>03.01.05 goinfra</t>
  </si>
  <si>
    <t>105004 sinapi</t>
  </si>
  <si>
    <t>Rampa de acessibilidade em concreto moldado in loco em calçada largura menor 3,00 mt. FCK = 25MPA, com piso tatil</t>
  </si>
  <si>
    <t>22.01.04 goinfra</t>
  </si>
  <si>
    <t>Piso em concreto desempenado e= 7cm</t>
  </si>
  <si>
    <t>Demolição manual de concreto simples com transporte ate caçamba e carga</t>
  </si>
  <si>
    <t>OBRA: REVITALIZAÇÃO PRAÇA LORIVAL BUENO</t>
  </si>
  <si>
    <t>Demolição manual de piso ceramico incluso retirada de contra piso com trasporte ate caçamba e carga</t>
  </si>
  <si>
    <t>8,00 x 6,00 = 48 m²  (pitdog 01)                                                         7,40 x 4,71 = 34,85 (pitdog 02)</t>
  </si>
  <si>
    <t xml:space="preserve">5,99 x 6,09 = 36,47 m² (Quiosque 01)                                                         7,02 x 3,22 = 22,60 m² ( Banheiros)                                                   5,99 x 6,09 = 36,47 m² (Quiosque 02)                                                            15,60 x 9,60 = 149,76 m² (Playground)                                                            12,00 x 8,00 = 96,00 M² (Area Fittness)                                                                    </t>
  </si>
  <si>
    <t>93,27 m² ( Canteiro Existente Lado Direito)                                                                             93,27 m² (Canteiro Existente Lado Esquerdo)</t>
  </si>
  <si>
    <t xml:space="preserve">(12,00 + 8,00 + 12,00 + 8,00) x 0,30 = 12,00 m² (Cobertura Pitdog 01)                                        (12,00 + 8,00 + 12,00 + 8,00) x 0,30 = 12,00 m² (Academia existente)                                                              (12,00 + 8,00 + 12,00 + 8,00) x 0,30 = 12,00 m² (Cobertura Pitdog 02)  </t>
  </si>
  <si>
    <t xml:space="preserve">(1,50m x 0,50m x 0,50m) x 3 un = 1,12m³  (bancos)                </t>
  </si>
  <si>
    <t xml:space="preserve">34,85 m² x 0,05 = 1,74 m³                                                                                                                                   36,00 x 0,15 = 5,40 m³                                                                           Bancos 1,12 m³                    </t>
  </si>
  <si>
    <t xml:space="preserve">12,00 x 8,00 = 96,00 m² (Cobertura Pitdog 01) Reassentar                                        12,00 x 8,00 = 96,00 m² (Academia existente)                                                              12,00 x 8,00 = 96,00 m² (Cobertura Pitdog 02) Reassentar  </t>
  </si>
  <si>
    <t>101855 sinapi</t>
  </si>
  <si>
    <t>Reassentamento de pedras poliedricas, rejuntamento com argamassa, com reaproveitamento das pedras. Incluso retirada e colocação</t>
  </si>
  <si>
    <t>15.02.04 goinfra</t>
  </si>
  <si>
    <t>Estrutura metalica convencional em aço tipo MR-250/ASTM A36 com fundo anticorrisivo</t>
  </si>
  <si>
    <t>ESTRUTURA METALICA / COBERTURA / FUNDAÇÃO E ESTRUTURA</t>
  </si>
  <si>
    <t>16.05.01 goinfra</t>
  </si>
  <si>
    <t>Cobertura com telha ondulada de fibrocimento</t>
  </si>
  <si>
    <t>16.06.03 goinfra</t>
  </si>
  <si>
    <t>Rufo de chapa galvanizada nº 26</t>
  </si>
  <si>
    <t>(6,72+2,92+2,92) x030 = 3,77m² (Cobertura banheiros)</t>
  </si>
  <si>
    <t>6,72 x 2,50 = 16,80 m² (Cobertura banheiros)</t>
  </si>
  <si>
    <t>Conforme Projeto Cobertura banheiros</t>
  </si>
  <si>
    <t>16.06.00 goinfra</t>
  </si>
  <si>
    <t>Calha de Chapa galvanizada nº26</t>
  </si>
  <si>
    <t>(0,40 + 0,25 + 0,25) X 6,72 = 6,05 m² (Cobertura Banheiros)</t>
  </si>
  <si>
    <t>cotação</t>
  </si>
  <si>
    <t xml:space="preserve">Fechamento Lateral em Telha termoacustica 50mm com forro PVC </t>
  </si>
  <si>
    <t>05.20.14 goinfra</t>
  </si>
  <si>
    <t>Aço CA-50 5,0mm</t>
  </si>
  <si>
    <t>Aço CA-50 8,0mm</t>
  </si>
  <si>
    <t>Aço CA-50 10,0mm</t>
  </si>
  <si>
    <t>05.20.04 goinfra</t>
  </si>
  <si>
    <t>05.20.05 goinfra</t>
  </si>
  <si>
    <t>05.10.32 goinfra</t>
  </si>
  <si>
    <t>Concreto usinado convencional FCK= 25 mpa</t>
  </si>
  <si>
    <t>05.03.03 goinfra</t>
  </si>
  <si>
    <t>Estaca manual broca d= 25mm, sem armadura</t>
  </si>
  <si>
    <t>06.01.91 goinfra</t>
  </si>
  <si>
    <t>(6,09+5,69) x2 x 0,30 = 7,07 m²</t>
  </si>
  <si>
    <t>Forma de Tabua baldrame U= 8x</t>
  </si>
  <si>
    <t>06.01.92 goinfra</t>
  </si>
  <si>
    <t>Forma de Tabua Pilar entra alvanaria U= 8x</t>
  </si>
  <si>
    <t>(0,28 x 4,30m) x2 x 6 = 14,45 m²</t>
  </si>
  <si>
    <t>10.01.60 goinfra</t>
  </si>
  <si>
    <t>Alvenaria de tijolo furado 1/2 vez 9x14x29 cm, 6 furos</t>
  </si>
  <si>
    <t>20.01.01 goinfra</t>
  </si>
  <si>
    <t>Chapisco comum</t>
  </si>
  <si>
    <t>20.04.03 goinfra</t>
  </si>
  <si>
    <t>Reboco (1 calh:4 arfl + 100 kg cimento / m³)</t>
  </si>
  <si>
    <t>Revestimento Parede com Ceramica</t>
  </si>
  <si>
    <t>20.13.02 goinfra</t>
  </si>
  <si>
    <t>Piso em Ceramica PEI maior ou igual a 4, com contra piso e argamassa colante</t>
  </si>
  <si>
    <t>(5,69x5,79x2)= 22,96 m² Quiosques                                               (3,33x2,92x2)= 19,45 m² Banheiros</t>
  </si>
  <si>
    <t>Divisoria de granito polido Verde Ubatuba</t>
  </si>
  <si>
    <t>(2,92 x 1,80 x 2) - (0,90 x 1,80 x2) = 7,27 m²                                                  (1,82 x 1,80 x 2) = 6,55 m²</t>
  </si>
  <si>
    <t>Porta de abrir de 01 folha em veneziana PF-4 com ferragens</t>
  </si>
  <si>
    <t>18.05.08 goinfra</t>
  </si>
  <si>
    <t>18.05.04 goinfra</t>
  </si>
  <si>
    <t>10.03.20 goinfra</t>
  </si>
  <si>
    <t>22.03.09 goinfra</t>
  </si>
  <si>
    <t>Porta de abrir 02 folhas de vidro PF-9  com ferragens</t>
  </si>
  <si>
    <t xml:space="preserve">    (2,40 x 2,50 x 2) = 12,00 m² </t>
  </si>
  <si>
    <t xml:space="preserve">(0,90 x 2,10 x 2) = 3,78 m²                                                                        (0,90 x 1,70 x 2)= 3,06 m²                                                                            (0,80 x 1,70 x 2)= 2,72 m²                                                                                                                                                    (1,00 x 2,10 x2) = 4,20 m²       </t>
  </si>
  <si>
    <t xml:space="preserve">(6,72 x 3 x2) - (0,90 x 2,10 x 2) - (1,80 x 0,50 x 2) = 32,94 m²                                      (2,92 x 4) = 35,04 m² </t>
  </si>
  <si>
    <t>Janela de correr Venezizna chapa/vidro J14 com ferragens</t>
  </si>
  <si>
    <t xml:space="preserve">(1,80 x 0,50 x 2) = 1,80 m²    </t>
  </si>
  <si>
    <t xml:space="preserve">  (1,80 x 1,00 x 2) = 3,60 m²</t>
  </si>
  <si>
    <t>Janela Maxim Ar Chapa/Vidro com ferragens</t>
  </si>
  <si>
    <t xml:space="preserve">(30,72m x 2 x 0,15 x 4 lados x 2 quiosque) = 73,73 m²                                       (24,81m x 2 x 0,15 x 4 lados x 2 quiosque) = 59,54 m²                                                           (0,90 x 2,10 x 2 lados x 3 portas) = 11,34 m²                                                                        (0,80 x 0,50 x 2 lados x 2 jan.) = 1,60 m²                                              (0,90 x 1,70 x 2 lados x 4 portas) = 12,24 m²                                           (1,00 x 2,10 x 2 lados) = 4,20 m²                                                            (2,40 x 2,50 x 2 lados) = 12,00 m²                          </t>
  </si>
  <si>
    <t>Quiosque = 32,26 kg                                                                               Banheiros = 53,60 kg</t>
  </si>
  <si>
    <t>Quiosque = 146,46 kg                                                                               Banheiros = 19,55 kg</t>
  </si>
  <si>
    <t>(2m x 12und. X 2 quiosque) = 44,00 m</t>
  </si>
  <si>
    <t>01 dias x 8 semanas = 8(dias) x 1 hora= 8h</t>
  </si>
  <si>
    <t>05 dias x 8 semanas= 40(dias) x 8 horas = 230h</t>
  </si>
  <si>
    <t>27.16.08 goinfra</t>
  </si>
  <si>
    <t>Bancada de Granito polido Verde Ubatuba com espelho</t>
  </si>
  <si>
    <t>(5,70 x 0,60) + (1,51 x 0,60) + (1,85 x 0,15 x 2) + (2,00 x 0,30) + (2,00 x 0,70) =                                                                                6,87 x 2 = 13,74 m²</t>
  </si>
  <si>
    <t>20,80 x 2 = 41,60 m² Quiosque frente interno                                                 20,55 x 2 = 41,10 m² Quiosque fundos interno                                                     (6,72 x 2,92) = 19,62 m² teto banheiro                                                               (1,85 x 1,50 x 6 x 2) = 33,30 m² Laterais Quiosque</t>
  </si>
  <si>
    <t>07.11.96 goinfra</t>
  </si>
  <si>
    <t>Mangueira corrugada  reforçada 40mm</t>
  </si>
  <si>
    <t>07.16.96 goinfra</t>
  </si>
  <si>
    <t>Luminaria led p/ jardim c/ poste h=3mt, com 01 luminaria plana incluso base de concreto padrão goinfra</t>
  </si>
  <si>
    <t>07.19.91 goinfra</t>
  </si>
  <si>
    <t>Poste simples conico continuo, circular, reto com D= 60mm na extremidade, galvanizado a fogo, h=7,00 mt. Engastado em concreto FCK= 13,5 MPA</t>
  </si>
  <si>
    <t>07.23.67</t>
  </si>
  <si>
    <t>Suporte p/ 2 petalas p/ luminarias de iluminação publica</t>
  </si>
  <si>
    <t>101654 sinapi</t>
  </si>
  <si>
    <t>Luninaria de Led p/ iluminação publica de 50W. Fornecimento e instalação.</t>
  </si>
  <si>
    <t>07.12.12 goinfra</t>
  </si>
  <si>
    <t>Eletruduto em aço Galv. A fogo D= 1'' (pesado)</t>
  </si>
  <si>
    <t>95780 sinapi</t>
  </si>
  <si>
    <t>95781 sinapi</t>
  </si>
  <si>
    <t>95782 sinapi</t>
  </si>
  <si>
    <t>95789 sinapi</t>
  </si>
  <si>
    <t>Condulete Aluminio tipo B, (1'') aparente, forn. e instalação</t>
  </si>
  <si>
    <t>Condulete Aluminio tipo C, (1'') aparente, forn. e instalação</t>
  </si>
  <si>
    <t>Condulete Aluminio tipo E, (1'') aparente, forn. e instalação</t>
  </si>
  <si>
    <t>Condulete Aluminio tipo LR, (1'') aparente, forn. e instalação</t>
  </si>
  <si>
    <t>95796 sinapi</t>
  </si>
  <si>
    <t>Condulete Aluminio tipo T, (1'') aparente, forn. e instalação</t>
  </si>
  <si>
    <t>07.23.95 goinfra</t>
  </si>
  <si>
    <t xml:space="preserve">Tampa cega para condulete metalico </t>
  </si>
  <si>
    <t>07.24.76 goinfra</t>
  </si>
  <si>
    <t>Tampa para condulete metalico p/ 01 tomada</t>
  </si>
  <si>
    <t>Luminaria sobrepor tipo hermetica 2x18w 1260mm, tuboled T8 IP65</t>
  </si>
  <si>
    <t xml:space="preserve">Lampada Led tubular T8 18w - 120cm 6500K </t>
  </si>
  <si>
    <t>Cabo de cobre unipolar isolação PVC 750V flexivel 4mm verde</t>
  </si>
  <si>
    <t>07.16.47 goinfra</t>
  </si>
  <si>
    <t>Luminarias Plafon Led quadrada embutir 18w 20x20cm</t>
  </si>
  <si>
    <t>07.18.05 goinfra</t>
  </si>
  <si>
    <t>Padrão monofasico 10mm², H= 7mt</t>
  </si>
  <si>
    <t xml:space="preserve">Caixa para medidor monofasico padão concessionaria local </t>
  </si>
  <si>
    <t>07.06.37 goinfra</t>
  </si>
  <si>
    <t>Caixa de passagem - lastro de brita para fundo</t>
  </si>
  <si>
    <t>07.06.34 goinfra</t>
  </si>
  <si>
    <t>Caixa de passagem - alvenaria de 1/2 vez com revestimento interno em reboco paulista A-14</t>
  </si>
  <si>
    <t>(0,40 x 0,40 x 0,40 x 3 un)</t>
  </si>
  <si>
    <t>(0,40 x0,40 x 3 = 0,48 m³                                                                 (0,50 x 0,50 x 1 ) = 0,25 m³</t>
  </si>
  <si>
    <t>(0,50 x 0,50 x 0,50 x 1)</t>
  </si>
  <si>
    <t>081321 goinfra</t>
  </si>
  <si>
    <t>Joelho soldavel 90º 25mm</t>
  </si>
  <si>
    <t>081324 goinfra</t>
  </si>
  <si>
    <t>Joelho soldavel 90º 50mm</t>
  </si>
  <si>
    <t>081402 goinfra</t>
  </si>
  <si>
    <t>Te soldavel 25mm</t>
  </si>
  <si>
    <t>081405 goinfra</t>
  </si>
  <si>
    <t>Te soldavel 50mm</t>
  </si>
  <si>
    <t>080901 goinfra</t>
  </si>
  <si>
    <t>Registro gaveta 25mm</t>
  </si>
  <si>
    <t>080945 goinfra</t>
  </si>
  <si>
    <t>Registro pressão / acabamento 25mm</t>
  </si>
  <si>
    <t>080905 goinfra</t>
  </si>
  <si>
    <t>Registro gaveta bruto 50mm</t>
  </si>
  <si>
    <t>104056 sinapi</t>
  </si>
  <si>
    <t>Registro esfera PVC 32mm</t>
  </si>
  <si>
    <t>081004 goinfra</t>
  </si>
  <si>
    <t>Tubo PVC soldavel 32mm</t>
  </si>
  <si>
    <t>081003 goinfra</t>
  </si>
  <si>
    <t>Tubo PVC soldavel 25mm</t>
  </si>
  <si>
    <t>Tubo PVC soldavel 50mm</t>
  </si>
  <si>
    <t>081055 goinfra</t>
  </si>
  <si>
    <t>Adaptador para caixa dagua 25mm</t>
  </si>
  <si>
    <t>081058 goinfra</t>
  </si>
  <si>
    <t>Adaptador para caixa dagua 50mm</t>
  </si>
  <si>
    <t>081360 goinfra</t>
  </si>
  <si>
    <t>Joelho soldavel bucha latão - 25mm</t>
  </si>
  <si>
    <t>080555 goinfra</t>
  </si>
  <si>
    <t>Engate flexivel PVC - 25mm</t>
  </si>
  <si>
    <t>080570 goinfra</t>
  </si>
  <si>
    <t>Torneira de mesa para lavatorio</t>
  </si>
  <si>
    <t>080671 goinfra</t>
  </si>
  <si>
    <t>Sifão para lavatorio</t>
  </si>
  <si>
    <t>081935 goinfra</t>
  </si>
  <si>
    <t>Joelho 90º esgoto 40mm</t>
  </si>
  <si>
    <t>081662 goinfra</t>
  </si>
  <si>
    <t>Caixa sinfonada 100x150x50</t>
  </si>
  <si>
    <t>082301 goinfra</t>
  </si>
  <si>
    <t>Tubo esgoto 40mm</t>
  </si>
  <si>
    <t>082304 goinfra</t>
  </si>
  <si>
    <t>Tubo esgoto 100mm</t>
  </si>
  <si>
    <t>081679 goinfra</t>
  </si>
  <si>
    <t>081975 goinfra</t>
  </si>
  <si>
    <t>Junção 100 x 100mm</t>
  </si>
  <si>
    <t>08.05.90 goinfra</t>
  </si>
  <si>
    <t>Cuba de Louça Embutir Oval  (48,50 x37,50 cm)</t>
  </si>
  <si>
    <t>97901 sinapi</t>
  </si>
  <si>
    <t>Caixa enterrada hidraulica retangular em alvenaria c/ tijolos ceramico maciços d= 0,40x0,40x0,40</t>
  </si>
  <si>
    <t>Caixa D'agua Poliuretano 1000lts com tampa</t>
  </si>
  <si>
    <t>08.18.61 goinfra</t>
  </si>
  <si>
    <t>Cuba inox 56x34x17 e= 0,6mm aço 304 nº 2</t>
  </si>
  <si>
    <t>(1 x 1 )x 4 = 4m² Rampa Acessibilidade</t>
  </si>
  <si>
    <t>Quiosque = 115,98 m²                                                                             Banheiros = 93,75 m²                                                                      Entrada de energia = (2,00 x 1,50) = 3,00 m²</t>
  </si>
  <si>
    <t>Quiosque = 115,98 m²  x2 = 231,96m²                                                                           Banheiros = 93,75 m² x 2 = 187,50 m²                                                  Entrada energia = 3,00 m²</t>
  </si>
  <si>
    <t xml:space="preserve">(7,02X4,30X2) + (3,32X4,30X2) - (0,90X2,10X2) - (1,80X0,50X2) = 83,34 m²                       20,80 x 2 = 41,60 m² Quiosque frente externo                                                  20,55 x 2 = 41,10 m² Quiosque fundos externo                                                        (1,85 x 1,50 x 6 x 2 ) = 33,30 m² Laterais Quiosque                        Entrada energia = 3 x 2 = 6 m2                             </t>
  </si>
  <si>
    <t>08.18.50 goinfra</t>
  </si>
  <si>
    <t>Caixa de gordura 50 L concreto padrão Goinfra, impermeabilizada</t>
  </si>
  <si>
    <t>Tubo esgoto 75mm</t>
  </si>
  <si>
    <t>08.23.03 goinfra</t>
  </si>
  <si>
    <t>08.19.38 goinfra</t>
  </si>
  <si>
    <t>Joelho 90º esgoto 100mm</t>
  </si>
  <si>
    <t>Conforme Projeto Hidrosanitario</t>
  </si>
  <si>
    <t>Caixa de passagem - tampa em concreto armado 25 MPA, e=5cm</t>
  </si>
  <si>
    <t>SERVIÇOS PRELIMINARES / MOV. TERRA</t>
  </si>
  <si>
    <t>INSTALAÇÕES HIDROSANITARIAS</t>
  </si>
  <si>
    <t>07.07.08 goinfra</t>
  </si>
  <si>
    <t>07.07.03 goinfra</t>
  </si>
  <si>
    <t xml:space="preserve">Caixa para quadro de comando metalica 40x40x20xcm </t>
  </si>
  <si>
    <t>Dispositivo de proteção contra surto (D.P.S) 275V de 8 a 40k</t>
  </si>
  <si>
    <t>08.05.04 goinfra</t>
  </si>
  <si>
    <t>Vaso Sanitario com caixa acoplada com duplo acionamento 1º Linha</t>
  </si>
  <si>
    <t>081322 goinfra</t>
  </si>
  <si>
    <t>Joelho soldavel 90º 32mm</t>
  </si>
  <si>
    <t>081403 goinfra</t>
  </si>
  <si>
    <t>Te soldavel 32mm</t>
  </si>
  <si>
    <t>081179 goinfra</t>
  </si>
  <si>
    <t>Bucha de redução soldavel 50x25mm</t>
  </si>
  <si>
    <t>AREA DE INTERVENÇÃO : 341,30m²</t>
  </si>
  <si>
    <t>AREA DE INTERVENÇÃO : 341,30 m²</t>
  </si>
  <si>
    <t>AREA DE INTERVENÇÃO : 341,30 m2</t>
  </si>
  <si>
    <t>PAVIMENTAÇÃO / EQUIPAMENTOS</t>
  </si>
  <si>
    <t>103310 sinapi</t>
  </si>
  <si>
    <t>Instalação de lixeira metalica dupla, cap. de 60 L, em tubo de aço carbono e cesto em chapa de aço com pintura eletrostatica, sobre solo</t>
  </si>
  <si>
    <t>composição 02</t>
  </si>
  <si>
    <t>Banco curvo em meia lua em madeira plastica e ferro chumbado (340x45)cm</t>
  </si>
  <si>
    <t>COMPOSIÇÃO 02</t>
  </si>
  <si>
    <t>Código:</t>
  </si>
  <si>
    <t>Descrição:</t>
  </si>
  <si>
    <t>BANCO CURVO EM MEIA LUA EM MADEIRA PLASTICA E FERRO CHUMBADO (340X45)CM</t>
  </si>
  <si>
    <t>Orgão:</t>
  </si>
  <si>
    <t>Unidade:</t>
  </si>
  <si>
    <t>Total:</t>
  </si>
  <si>
    <t>PREF. DE PALMEIRAS DE GOIÁS</t>
  </si>
  <si>
    <t xml:space="preserve">UN </t>
  </si>
  <si>
    <t>COMPOSIÇÃO DE REFERÊNCIA: 067022 / 067018 / 067078</t>
  </si>
  <si>
    <t>MÃO DE OBRA (B)</t>
  </si>
  <si>
    <t>Discriminação</t>
  </si>
  <si>
    <t xml:space="preserve">Orgão / Descrição </t>
  </si>
  <si>
    <t>SINAPI - PEDREIRO COM ENCARGOS COMPLEMENTARES (H)</t>
  </si>
  <si>
    <t>SINAPI - SERVENTE COM ENCARGOS COMPLEMENTARES (H)</t>
  </si>
  <si>
    <t>SINAPI - SERRALHEIRO COM ENCARGOS COMPLEMENTARES (H)</t>
  </si>
  <si>
    <t>QUANT.</t>
  </si>
  <si>
    <t>VALOR HORAS</t>
  </si>
  <si>
    <t>CUSTO</t>
  </si>
  <si>
    <t>(B)TOTAL</t>
  </si>
  <si>
    <t>MATERIAL (E)</t>
  </si>
  <si>
    <t>cotação 04</t>
  </si>
  <si>
    <t>Banco curvo em meia lua madeira plastica mais ferro instalado (unid.)</t>
  </si>
  <si>
    <t>SINAPI - CONCRETO FCK=15MPA, TRAÇO 1;3,4;3,4 PREPARO MANUAL (M³)</t>
  </si>
  <si>
    <t>INS-SINAPI - PEDRA BRITADA Nº 1, POSTO PEDREIRA/FORNECEDOR SEM FRETE (M³)</t>
  </si>
  <si>
    <t>SINAPI - ARMAÇÃO DE BLOCO UTILIZANDO AÇO CA-50 8mm - MONTAGEM (KG)</t>
  </si>
  <si>
    <t>02.02.32 goinfra</t>
  </si>
  <si>
    <t>Locação de Container sem revestimento interno para almoxarifado / deposito 6,00x2,40m.</t>
  </si>
  <si>
    <t>mês</t>
  </si>
  <si>
    <t>45 pç X 2,70m = 121,50m                                                                12pç x 3,20m = 38,40m                                                                          (10,85+8,05+4,89+4,89+6,16+8,26m-4,50)= 38,10m                                                                         Total = 194m x 2 x 6,17kg = 2449,49kg</t>
  </si>
  <si>
    <t>(16,00 x 2,00 ) + ( 8,00 x 4,00) = 64m²  Complemento Playgrount                                                   12,00 x 8,00 = 96 m²  Area Fittness                                                  (5,69 x5,7 9x 2)= 22,96 m² Quiosques                                               (3,33 x 2,92 x 2)= 19,45 m² Banheiros</t>
  </si>
  <si>
    <t>Piso em Concreto Desempenado e= 7cm</t>
  </si>
  <si>
    <t>(01 conteiner x 2 meses) = 2,00</t>
  </si>
  <si>
    <t>Tubo quadrado 150 x 150mm = 2.687,35kg                                         Tubo retangular 50 x 20mm = 271,57kg                                               Chapa lisa 40 x 729cm = 69,60kg</t>
  </si>
  <si>
    <t>(7,00 x 1,05m x 30unid.) = 220,50 m²</t>
  </si>
  <si>
    <t>Quiosque = 170,48 kg                                                                               Banheiros = 223,92 kg</t>
  </si>
  <si>
    <t>Quiosque (fundação) = 2,31 m³                                                                  Banheiros (Fundação / estrutura) = 3,32 m³</t>
  </si>
  <si>
    <t>Canaleta 14x19x19cm, para ser cheia de concreto armado</t>
  </si>
  <si>
    <t>(12pç x 1,83m) x 14cm = 3,07m²</t>
  </si>
  <si>
    <t>DATA BASE: SINAPI  DEZ. 2025</t>
  </si>
  <si>
    <t>DATA BASE: GOINFRA - TABELA T-322</t>
  </si>
  <si>
    <t>Ralo 100x40</t>
  </si>
  <si>
    <t>08.06.86 goinfra</t>
  </si>
  <si>
    <t>07.25.70 goinfra</t>
  </si>
  <si>
    <t>Tomadas universal  2P+T 10A/250V</t>
  </si>
  <si>
    <t>07.25.75 goinfra</t>
  </si>
  <si>
    <t>07.13.80 goinfra</t>
  </si>
  <si>
    <t>07.06.35 goinfra</t>
  </si>
  <si>
    <t>Estrutura metalica convencional em aço tipo MR-250/ASTM A36 com fundo anticorrisivo - Quiosque</t>
  </si>
  <si>
    <t>Estrutura metalica convencional em aço tipo MR-250/ASTM A36 com fundo anticorrisivo - Pergolado</t>
  </si>
  <si>
    <t>11.01.06</t>
  </si>
  <si>
    <t>Pintura Esmalte com fundo anticorrosivo</t>
  </si>
  <si>
    <t>18.03.81 goinfra</t>
  </si>
  <si>
    <t>18.03.83 goinfra</t>
  </si>
  <si>
    <t>DATA ORÇAMENTO: JAN./2026</t>
  </si>
  <si>
    <t>081006 goinfra</t>
  </si>
  <si>
    <t>07.11.84 goinfra</t>
  </si>
  <si>
    <t>DECLARAÇÃO DE PROPOSTA DE PREÇOS MAIS VANTAJOSA</t>
  </si>
  <si>
    <r>
      <t xml:space="preserve">COORDENADAS GEOGRÁFICAS: </t>
    </r>
    <r>
      <rPr>
        <sz val="10"/>
        <rFont val="Arial"/>
        <family val="2"/>
      </rPr>
      <t>16º48'32.5''(S)  /  49º55'06.5''(O)</t>
    </r>
  </si>
  <si>
    <r>
      <t>LOCAL:</t>
    </r>
    <r>
      <rPr>
        <sz val="10"/>
        <rFont val="Arial"/>
        <family val="2"/>
      </rPr>
      <t xml:space="preserve"> AVENIDA PARAUNA</t>
    </r>
    <r>
      <rPr>
        <b/>
        <sz val="10"/>
        <rFont val="Arial"/>
        <family val="2"/>
      </rPr>
      <t xml:space="preserve"> - </t>
    </r>
    <r>
      <rPr>
        <sz val="10"/>
        <rFont val="Arial"/>
        <family val="2"/>
      </rPr>
      <t>PALMEIRAS DE GOIAS - GO</t>
    </r>
  </si>
  <si>
    <t>A Prefeitura Municipal de Palmeiras de Goias, atraves do Engenheiro Civil Rodrigo Lobo, declara que a proposta mais vantajosa para</t>
  </si>
  <si>
    <t>o minicipio, consiste nas tabelas de referência (GOINFRA - TABELA DE CUSTO DE OBRA CIVIS - T-322 - OUT/2025 - SEM DESO</t>
  </si>
  <si>
    <t>NERAÇÃO, DATA BASE: 01/10/2025 e SINAPI - LOCALIZAÇÃO GOIAS - DEZEMBRO/2025 - SEM DESONERAÇÃO).</t>
  </si>
  <si>
    <t>RODRIGO LOBO</t>
  </si>
  <si>
    <t>Por ser verdade, firmo a presente declaração.</t>
  </si>
  <si>
    <t xml:space="preserve">                  Palmeiras de Goias, 27 de janeiro de 2026.</t>
  </si>
  <si>
    <t>OBJETO: REFORMA PRAÇA DORIVAL BUENO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</si>
</sst>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0_);_(* \(#,##0.0000\);_(* &quot;-&quot;??_);_(@_)"/>
    <numFmt numFmtId="166" formatCode="&quot;R$ &quot;#,##0.00"/>
    <numFmt numFmtId="167" formatCode="0.0%"/>
    <numFmt numFmtId="168" formatCode="&quot;R$&quot;\ #,##0.00"/>
    <numFmt numFmtId="169" formatCode="0.000"/>
    <numFmt numFmtId="170" formatCode="0.0000"/>
    <numFmt numFmtId="171" formatCode="&quot;R$&quot;\ #,##0.000"/>
  </numFmts>
  <fonts count="45">
    <font>
      <sz val="10"/>
      <name val="Arial"/>
    </font>
    <font>
      <sz val="10"/>
      <name val="Arial"/>
      <family val="2"/>
    </font>
    <font>
      <b/>
      <i/>
      <u/>
      <sz val="10"/>
      <name val="Arial"/>
      <family val="2"/>
    </font>
    <font>
      <sz val="8"/>
      <name val="Arial"/>
      <family val="2"/>
    </font>
    <font>
      <b/>
      <i/>
      <u/>
      <sz val="8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8"/>
      <name val="Univers Condensed"/>
      <family val="2"/>
    </font>
    <font>
      <b/>
      <i/>
      <sz val="17"/>
      <name val="Univers Condensed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6"/>
      <name val="Arial"/>
      <family val="2"/>
    </font>
    <font>
      <b/>
      <sz val="10"/>
      <name val="Arial Unicode MS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7.5"/>
      <color rgb="FF000000"/>
      <name val="Arial"/>
      <family val="2"/>
    </font>
    <font>
      <b/>
      <sz val="11"/>
      <name val="Arial"/>
      <family val="2"/>
    </font>
    <font>
      <b/>
      <sz val="9"/>
      <name val="Verdana"/>
      <family val="2"/>
    </font>
    <font>
      <sz val="10"/>
      <color rgb="FF000000"/>
      <name val="Arial"/>
      <family val="2"/>
    </font>
    <font>
      <b/>
      <sz val="8"/>
      <color indexed="22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9"/>
      <color rgb="FF000000"/>
      <name val="Arial"/>
      <family val="2"/>
    </font>
    <font>
      <b/>
      <sz val="11"/>
      <name val="Times New Roman"/>
      <family val="1"/>
    </font>
    <font>
      <b/>
      <sz val="11"/>
      <name val="Arial Unicode MS"/>
    </font>
    <font>
      <b/>
      <sz val="11"/>
      <name val="Arial Unicode MS"/>
      <family val="2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6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41" fillId="0" borderId="0"/>
  </cellStyleXfs>
  <cellXfs count="433">
    <xf numFmtId="0" fontId="0" fillId="0" borderId="0" xfId="0"/>
    <xf numFmtId="49" fontId="3" fillId="0" borderId="0" xfId="0" applyNumberFormat="1" applyFont="1" applyBorder="1"/>
    <xf numFmtId="4" fontId="3" fillId="0" borderId="0" xfId="0" applyNumberFormat="1" applyFont="1" applyBorder="1"/>
    <xf numFmtId="49" fontId="6" fillId="0" borderId="0" xfId="0" applyNumberFormat="1" applyFont="1" applyBorder="1"/>
    <xf numFmtId="49" fontId="6" fillId="0" borderId="0" xfId="0" applyNumberFormat="1" applyFont="1" applyBorder="1" applyAlignment="1">
      <alignment horizontal="center"/>
    </xf>
    <xf numFmtId="4" fontId="6" fillId="0" borderId="0" xfId="0" applyNumberFormat="1" applyFont="1" applyBorder="1"/>
    <xf numFmtId="164" fontId="6" fillId="0" borderId="0" xfId="1" applyFont="1" applyBorder="1"/>
    <xf numFmtId="0" fontId="3" fillId="0" borderId="0" xfId="0" applyFont="1" applyBorder="1"/>
    <xf numFmtId="49" fontId="3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/>
    <xf numFmtId="4" fontId="6" fillId="0" borderId="0" xfId="0" applyNumberFormat="1" applyFont="1" applyBorder="1" applyAlignment="1"/>
    <xf numFmtId="164" fontId="3" fillId="0" borderId="0" xfId="1" applyFont="1" applyBorder="1"/>
    <xf numFmtId="165" fontId="4" fillId="0" borderId="0" xfId="1" applyNumberFormat="1" applyFont="1" applyBorder="1" applyAlignment="1"/>
    <xf numFmtId="165" fontId="6" fillId="0" borderId="0" xfId="1" applyNumberFormat="1" applyFont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0" fontId="8" fillId="0" borderId="0" xfId="0" applyFont="1" applyBorder="1"/>
    <xf numFmtId="4" fontId="8" fillId="0" borderId="0" xfId="0" applyNumberFormat="1" applyFont="1" applyBorder="1"/>
    <xf numFmtId="164" fontId="8" fillId="0" borderId="0" xfId="1" applyFont="1" applyBorder="1"/>
    <xf numFmtId="0" fontId="7" fillId="0" borderId="0" xfId="0" applyFont="1" applyBorder="1"/>
    <xf numFmtId="0" fontId="11" fillId="0" borderId="0" xfId="0" applyFont="1" applyBorder="1"/>
    <xf numFmtId="49" fontId="5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8" fillId="2" borderId="8" xfId="0" applyFont="1" applyFill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wrapText="1"/>
    </xf>
    <xf numFmtId="166" fontId="19" fillId="2" borderId="8" xfId="0" applyNumberFormat="1" applyFont="1" applyFill="1" applyBorder="1" applyAlignment="1">
      <alignment horizontal="left" wrapText="1"/>
    </xf>
    <xf numFmtId="0" fontId="0" fillId="0" borderId="2" xfId="0" applyBorder="1"/>
    <xf numFmtId="0" fontId="20" fillId="0" borderId="5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0" fillId="2" borderId="0" xfId="0" applyFill="1" applyBorder="1"/>
    <xf numFmtId="0" fontId="18" fillId="0" borderId="3" xfId="0" applyFont="1" applyBorder="1" applyAlignment="1">
      <alignment horizontal="right" wrapText="1"/>
    </xf>
    <xf numFmtId="0" fontId="18" fillId="2" borderId="1" xfId="0" applyFont="1" applyFill="1" applyBorder="1" applyAlignment="1">
      <alignment horizontal="right" wrapText="1"/>
    </xf>
    <xf numFmtId="0" fontId="18" fillId="2" borderId="3" xfId="0" applyFont="1" applyFill="1" applyBorder="1" applyAlignment="1">
      <alignment horizontal="right" wrapText="1"/>
    </xf>
    <xf numFmtId="165" fontId="1" fillId="0" borderId="0" xfId="1" applyNumberFormat="1" applyFont="1" applyBorder="1" applyAlignment="1">
      <alignment horizontal="center"/>
    </xf>
    <xf numFmtId="165" fontId="9" fillId="0" borderId="0" xfId="1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9" fillId="0" borderId="8" xfId="0" applyNumberFormat="1" applyFont="1" applyBorder="1"/>
    <xf numFmtId="49" fontId="13" fillId="0" borderId="0" xfId="0" applyNumberFormat="1" applyFont="1" applyBorder="1"/>
    <xf numFmtId="165" fontId="13" fillId="0" borderId="0" xfId="1" applyNumberFormat="1" applyFont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14" xfId="0" applyBorder="1"/>
    <xf numFmtId="2" fontId="19" fillId="2" borderId="4" xfId="0" applyNumberFormat="1" applyFont="1" applyFill="1" applyBorder="1" applyAlignment="1">
      <alignment wrapText="1"/>
    </xf>
    <xf numFmtId="166" fontId="21" fillId="2" borderId="0" xfId="0" applyNumberFormat="1" applyFont="1" applyFill="1" applyBorder="1" applyAlignment="1">
      <alignment shrinkToFit="1"/>
    </xf>
    <xf numFmtId="167" fontId="21" fillId="2" borderId="0" xfId="2" applyNumberFormat="1" applyFont="1" applyFill="1" applyBorder="1" applyAlignment="1">
      <alignment shrinkToFit="1"/>
    </xf>
    <xf numFmtId="167" fontId="21" fillId="0" borderId="0" xfId="2" applyNumberFormat="1" applyFont="1" applyBorder="1" applyAlignment="1">
      <alignment shrinkToFit="1"/>
    </xf>
    <xf numFmtId="166" fontId="18" fillId="0" borderId="3" xfId="0" applyNumberFormat="1" applyFont="1" applyBorder="1" applyAlignment="1">
      <alignment horizontal="center" wrapText="1"/>
    </xf>
    <xf numFmtId="0" fontId="24" fillId="0" borderId="8" xfId="0" applyFont="1" applyBorder="1" applyAlignment="1">
      <alignment horizontal="center" vertical="center" wrapText="1"/>
    </xf>
    <xf numFmtId="165" fontId="1" fillId="0" borderId="8" xfId="1" applyNumberFormat="1" applyFont="1" applyBorder="1" applyAlignment="1">
      <alignment horizontal="center"/>
    </xf>
    <xf numFmtId="4" fontId="1" fillId="0" borderId="8" xfId="0" applyNumberFormat="1" applyFont="1" applyBorder="1" applyAlignment="1">
      <alignment horizontal="center" vertical="center"/>
    </xf>
    <xf numFmtId="168" fontId="1" fillId="0" borderId="8" xfId="1" applyNumberFormat="1" applyFont="1" applyBorder="1" applyAlignment="1">
      <alignment horizontal="center" vertical="center"/>
    </xf>
    <xf numFmtId="8" fontId="23" fillId="0" borderId="8" xfId="0" applyNumberFormat="1" applyFont="1" applyBorder="1" applyAlignment="1">
      <alignment horizontal="center" vertical="center"/>
    </xf>
    <xf numFmtId="49" fontId="12" fillId="0" borderId="0" xfId="0" applyNumberFormat="1" applyFont="1" applyBorder="1"/>
    <xf numFmtId="49" fontId="12" fillId="0" borderId="8" xfId="0" applyNumberFormat="1" applyFont="1" applyBorder="1"/>
    <xf numFmtId="49" fontId="12" fillId="0" borderId="8" xfId="0" applyNumberFormat="1" applyFont="1" applyBorder="1" applyAlignment="1">
      <alignment horizontal="center"/>
    </xf>
    <xf numFmtId="4" fontId="12" fillId="0" borderId="0" xfId="0" applyNumberFormat="1" applyFont="1" applyBorder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4" fontId="1" fillId="0" borderId="13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30" fillId="0" borderId="0" xfId="0" applyFont="1" applyFill="1" applyBorder="1"/>
    <xf numFmtId="49" fontId="31" fillId="0" borderId="0" xfId="0" applyNumberFormat="1" applyFont="1" applyFill="1" applyBorder="1" applyAlignment="1" applyProtection="1">
      <alignment horizontal="center" wrapText="1"/>
      <protection locked="0"/>
    </xf>
    <xf numFmtId="0" fontId="31" fillId="0" borderId="0" xfId="0" applyFont="1" applyFill="1" applyBorder="1"/>
    <xf numFmtId="4" fontId="31" fillId="0" borderId="0" xfId="0" applyNumberFormat="1" applyFont="1" applyFill="1" applyBorder="1" applyAlignment="1">
      <alignment horizontal="center"/>
    </xf>
    <xf numFmtId="0" fontId="26" fillId="0" borderId="8" xfId="0" applyFont="1" applyBorder="1" applyAlignment="1">
      <alignment horizontal="center" vertical="center" wrapText="1"/>
    </xf>
    <xf numFmtId="168" fontId="1" fillId="0" borderId="13" xfId="1" applyNumberFormat="1" applyFont="1" applyBorder="1" applyAlignment="1">
      <alignment horizontal="center" vertical="center"/>
    </xf>
    <xf numFmtId="165" fontId="9" fillId="0" borderId="3" xfId="1" applyNumberFormat="1" applyFont="1" applyBorder="1" applyAlignment="1">
      <alignment horizontal="center"/>
    </xf>
    <xf numFmtId="0" fontId="18" fillId="7" borderId="8" xfId="0" applyFont="1" applyFill="1" applyBorder="1" applyAlignment="1">
      <alignment wrapText="1"/>
    </xf>
    <xf numFmtId="0" fontId="29" fillId="0" borderId="21" xfId="0" applyFont="1" applyBorder="1" applyAlignment="1">
      <alignment horizontal="center" vertical="center" wrapText="1"/>
    </xf>
    <xf numFmtId="49" fontId="32" fillId="0" borderId="19" xfId="0" applyNumberFormat="1" applyFont="1" applyFill="1" applyBorder="1" applyAlignment="1" applyProtection="1">
      <alignment horizontal="center" wrapText="1"/>
      <protection locked="0"/>
    </xf>
    <xf numFmtId="0" fontId="32" fillId="0" borderId="19" xfId="0" applyFont="1" applyFill="1" applyBorder="1" applyAlignment="1">
      <alignment horizontal="center" wrapText="1"/>
    </xf>
    <xf numFmtId="0" fontId="32" fillId="0" borderId="19" xfId="0" applyFont="1" applyFill="1" applyBorder="1" applyAlignment="1" applyProtection="1">
      <alignment horizontal="center" wrapText="1"/>
      <protection locked="0"/>
    </xf>
    <xf numFmtId="4" fontId="32" fillId="0" borderId="19" xfId="0" applyNumberFormat="1" applyFont="1" applyFill="1" applyBorder="1" applyAlignment="1">
      <alignment horizontal="center" wrapText="1"/>
    </xf>
    <xf numFmtId="49" fontId="32" fillId="0" borderId="0" xfId="0" applyNumberFormat="1" applyFont="1" applyFill="1" applyBorder="1" applyAlignment="1" applyProtection="1">
      <alignment horizontal="center" wrapText="1"/>
      <protection locked="0"/>
    </xf>
    <xf numFmtId="0" fontId="32" fillId="0" borderId="0" xfId="0" applyFont="1" applyFill="1" applyBorder="1" applyAlignment="1">
      <alignment horizontal="left" wrapText="1"/>
    </xf>
    <xf numFmtId="0" fontId="32" fillId="0" borderId="0" xfId="0" applyFont="1" applyFill="1" applyBorder="1" applyAlignment="1">
      <alignment horizontal="center" wrapText="1"/>
    </xf>
    <xf numFmtId="0" fontId="32" fillId="0" borderId="0" xfId="0" applyFont="1" applyFill="1" applyBorder="1" applyAlignment="1" applyProtection="1">
      <alignment horizontal="center" wrapText="1"/>
      <protection locked="0"/>
    </xf>
    <xf numFmtId="4" fontId="32" fillId="0" borderId="0" xfId="0" applyNumberFormat="1" applyFont="1" applyFill="1" applyBorder="1" applyAlignment="1">
      <alignment horizontal="center" wrapText="1"/>
    </xf>
    <xf numFmtId="168" fontId="33" fillId="5" borderId="8" xfId="0" applyNumberFormat="1" applyFont="1" applyFill="1" applyBorder="1" applyAlignment="1">
      <alignment horizontal="center" vertical="center"/>
    </xf>
    <xf numFmtId="168" fontId="8" fillId="0" borderId="0" xfId="0" applyNumberFormat="1" applyFont="1" applyBorder="1"/>
    <xf numFmtId="43" fontId="12" fillId="6" borderId="8" xfId="0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168" fontId="9" fillId="6" borderId="8" xfId="0" applyNumberFormat="1" applyFont="1" applyFill="1" applyBorder="1" applyAlignment="1">
      <alignment horizontal="center" vertical="center"/>
    </xf>
    <xf numFmtId="165" fontId="1" fillId="0" borderId="8" xfId="1" applyNumberFormat="1" applyFont="1" applyFill="1" applyBorder="1" applyAlignment="1">
      <alignment horizontal="center"/>
    </xf>
    <xf numFmtId="0" fontId="24" fillId="0" borderId="8" xfId="0" applyFont="1" applyFill="1" applyBorder="1" applyAlignment="1">
      <alignment horizontal="center" vertical="center" wrapText="1"/>
    </xf>
    <xf numFmtId="168" fontId="1" fillId="0" borderId="8" xfId="1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/>
    </xf>
    <xf numFmtId="168" fontId="33" fillId="5" borderId="8" xfId="0" applyNumberFormat="1" applyFont="1" applyFill="1" applyBorder="1" applyAlignment="1">
      <alignment vertical="center"/>
    </xf>
    <xf numFmtId="0" fontId="7" fillId="0" borderId="14" xfId="0" applyFont="1" applyBorder="1"/>
    <xf numFmtId="49" fontId="2" fillId="0" borderId="10" xfId="0" applyNumberFormat="1" applyFont="1" applyBorder="1" applyAlignment="1"/>
    <xf numFmtId="0" fontId="7" fillId="0" borderId="11" xfId="0" applyFont="1" applyBorder="1"/>
    <xf numFmtId="49" fontId="5" fillId="0" borderId="10" xfId="0" applyNumberFormat="1" applyFont="1" applyBorder="1" applyAlignment="1">
      <alignment horizontal="left"/>
    </xf>
    <xf numFmtId="0" fontId="3" fillId="0" borderId="11" xfId="0" applyFont="1" applyBorder="1"/>
    <xf numFmtId="49" fontId="12" fillId="0" borderId="10" xfId="1" applyNumberFormat="1" applyFont="1" applyBorder="1" applyAlignment="1">
      <alignment horizontal="left"/>
    </xf>
    <xf numFmtId="49" fontId="9" fillId="0" borderId="6" xfId="1" applyNumberFormat="1" applyFont="1" applyBorder="1" applyAlignment="1">
      <alignment horizontal="left"/>
    </xf>
    <xf numFmtId="49" fontId="12" fillId="0" borderId="7" xfId="1" applyNumberFormat="1" applyFont="1" applyBorder="1" applyAlignment="1">
      <alignment horizontal="center"/>
    </xf>
    <xf numFmtId="0" fontId="7" fillId="0" borderId="22" xfId="0" applyFont="1" applyBorder="1"/>
    <xf numFmtId="0" fontId="29" fillId="0" borderId="15" xfId="0" applyFont="1" applyBorder="1" applyAlignment="1">
      <alignment horizontal="center" vertical="center" wrapText="1"/>
    </xf>
    <xf numFmtId="168" fontId="3" fillId="0" borderId="0" xfId="0" applyNumberFormat="1" applyFont="1" applyBorder="1"/>
    <xf numFmtId="49" fontId="2" fillId="0" borderId="5" xfId="0" applyNumberFormat="1" applyFont="1" applyBorder="1" applyAlignment="1"/>
    <xf numFmtId="49" fontId="3" fillId="0" borderId="2" xfId="0" applyNumberFormat="1" applyFont="1" applyBorder="1"/>
    <xf numFmtId="165" fontId="4" fillId="0" borderId="2" xfId="1" applyNumberFormat="1" applyFont="1" applyBorder="1" applyAlignment="1"/>
    <xf numFmtId="4" fontId="3" fillId="0" borderId="2" xfId="0" applyNumberFormat="1" applyFont="1" applyBorder="1" applyAlignment="1"/>
    <xf numFmtId="4" fontId="3" fillId="0" borderId="2" xfId="0" applyNumberFormat="1" applyFont="1" applyBorder="1"/>
    <xf numFmtId="164" fontId="3" fillId="0" borderId="2" xfId="1" applyFont="1" applyBorder="1"/>
    <xf numFmtId="0" fontId="3" fillId="0" borderId="2" xfId="0" applyFont="1" applyBorder="1"/>
    <xf numFmtId="0" fontId="3" fillId="0" borderId="14" xfId="0" applyFont="1" applyBorder="1"/>
    <xf numFmtId="0" fontId="7" fillId="0" borderId="7" xfId="0" applyFont="1" applyBorder="1"/>
    <xf numFmtId="0" fontId="33" fillId="4" borderId="23" xfId="0" applyFont="1" applyFill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/>
    </xf>
    <xf numFmtId="0" fontId="30" fillId="0" borderId="10" xfId="0" applyFont="1" applyFill="1" applyBorder="1"/>
    <xf numFmtId="49" fontId="32" fillId="0" borderId="6" xfId="0" applyNumberFormat="1" applyFont="1" applyFill="1" applyBorder="1" applyAlignment="1" applyProtection="1">
      <alignment horizontal="center" wrapText="1"/>
      <protection locked="0"/>
    </xf>
    <xf numFmtId="49" fontId="32" fillId="0" borderId="7" xfId="0" applyNumberFormat="1" applyFont="1" applyFill="1" applyBorder="1" applyAlignment="1" applyProtection="1">
      <alignment horizontal="center" wrapText="1"/>
      <protection locked="0"/>
    </xf>
    <xf numFmtId="0" fontId="32" fillId="0" borderId="7" xfId="0" applyFont="1" applyFill="1" applyBorder="1" applyAlignment="1">
      <alignment horizontal="left" wrapText="1"/>
    </xf>
    <xf numFmtId="0" fontId="32" fillId="0" borderId="7" xfId="0" applyFont="1" applyFill="1" applyBorder="1" applyAlignment="1">
      <alignment horizontal="center" wrapText="1"/>
    </xf>
    <xf numFmtId="4" fontId="32" fillId="0" borderId="7" xfId="0" applyNumberFormat="1" applyFont="1" applyFill="1" applyBorder="1" applyAlignment="1">
      <alignment horizontal="center" wrapText="1"/>
    </xf>
    <xf numFmtId="0" fontId="3" fillId="0" borderId="7" xfId="0" applyFont="1" applyBorder="1"/>
    <xf numFmtId="0" fontId="3" fillId="0" borderId="22" xfId="0" applyFont="1" applyBorder="1"/>
    <xf numFmtId="0" fontId="11" fillId="0" borderId="2" xfId="0" applyFont="1" applyBorder="1"/>
    <xf numFmtId="0" fontId="11" fillId="0" borderId="14" xfId="0" applyFont="1" applyBorder="1"/>
    <xf numFmtId="49" fontId="10" fillId="0" borderId="10" xfId="0" applyNumberFormat="1" applyFont="1" applyBorder="1" applyAlignment="1">
      <alignment horizontal="center"/>
    </xf>
    <xf numFmtId="0" fontId="11" fillId="0" borderId="11" xfId="0" applyFont="1" applyBorder="1"/>
    <xf numFmtId="49" fontId="10" fillId="0" borderId="6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22" xfId="0" applyFont="1" applyBorder="1"/>
    <xf numFmtId="0" fontId="33" fillId="4" borderId="21" xfId="0" applyFont="1" applyFill="1" applyBorder="1" applyAlignment="1">
      <alignment horizontal="center" vertical="center"/>
    </xf>
    <xf numFmtId="0" fontId="33" fillId="4" borderId="21" xfId="0" applyFont="1" applyFill="1" applyBorder="1" applyAlignment="1">
      <alignment horizontal="center" vertical="center" wrapText="1"/>
    </xf>
    <xf numFmtId="0" fontId="33" fillId="4" borderId="18" xfId="0" applyFont="1" applyFill="1" applyBorder="1" applyAlignment="1">
      <alignment horizontal="center" vertical="center" wrapText="1"/>
    </xf>
    <xf numFmtId="168" fontId="14" fillId="0" borderId="3" xfId="0" applyNumberFormat="1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0" fontId="1" fillId="0" borderId="8" xfId="0" applyNumberFormat="1" applyFont="1" applyFill="1" applyBorder="1" applyAlignment="1">
      <alignment horizontal="center" vertical="center"/>
    </xf>
    <xf numFmtId="49" fontId="12" fillId="0" borderId="10" xfId="1" applyNumberFormat="1" applyFont="1" applyBorder="1" applyAlignment="1">
      <alignment horizontal="left"/>
    </xf>
    <xf numFmtId="165" fontId="1" fillId="0" borderId="14" xfId="1" applyNumberFormat="1" applyFont="1" applyBorder="1" applyAlignment="1">
      <alignment horizontal="center"/>
    </xf>
    <xf numFmtId="165" fontId="1" fillId="0" borderId="4" xfId="1" applyNumberFormat="1" applyFont="1" applyBorder="1" applyAlignment="1">
      <alignment horizontal="center"/>
    </xf>
    <xf numFmtId="0" fontId="29" fillId="0" borderId="1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168" fontId="3" fillId="0" borderId="8" xfId="0" applyNumberFormat="1" applyFont="1" applyBorder="1" applyAlignment="1">
      <alignment horizontal="center" vertical="center"/>
    </xf>
    <xf numFmtId="168" fontId="13" fillId="6" borderId="13" xfId="0" applyNumberFormat="1" applyFont="1" applyFill="1" applyBorder="1" applyAlignment="1">
      <alignment horizontal="center" vertical="center"/>
    </xf>
    <xf numFmtId="168" fontId="13" fillId="6" borderId="8" xfId="0" applyNumberFormat="1" applyFont="1" applyFill="1" applyBorder="1" applyAlignment="1">
      <alignment horizontal="center" vertical="center"/>
    </xf>
    <xf numFmtId="168" fontId="1" fillId="0" borderId="8" xfId="0" applyNumberFormat="1" applyFont="1" applyBorder="1" applyAlignment="1">
      <alignment horizontal="center" vertical="center"/>
    </xf>
    <xf numFmtId="168" fontId="33" fillId="5" borderId="12" xfId="0" applyNumberFormat="1" applyFont="1" applyFill="1" applyBorder="1" applyAlignment="1">
      <alignment vertical="center"/>
    </xf>
    <xf numFmtId="0" fontId="33" fillId="4" borderId="8" xfId="0" applyFont="1" applyFill="1" applyBorder="1" applyAlignment="1">
      <alignment horizontal="center" vertical="center"/>
    </xf>
    <xf numFmtId="0" fontId="33" fillId="4" borderId="8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vertical="center" wrapText="1"/>
    </xf>
    <xf numFmtId="168" fontId="19" fillId="3" borderId="4" xfId="0" applyNumberFormat="1" applyFont="1" applyFill="1" applyBorder="1" applyAlignment="1">
      <alignment wrapText="1"/>
    </xf>
    <xf numFmtId="168" fontId="19" fillId="3" borderId="4" xfId="0" applyNumberFormat="1" applyFont="1" applyFill="1" applyBorder="1" applyAlignment="1"/>
    <xf numFmtId="168" fontId="19" fillId="10" borderId="4" xfId="0" applyNumberFormat="1" applyFont="1" applyFill="1" applyBorder="1" applyAlignment="1"/>
    <xf numFmtId="168" fontId="19" fillId="10" borderId="4" xfId="0" applyNumberFormat="1" applyFont="1" applyFill="1" applyBorder="1" applyAlignment="1">
      <alignment wrapText="1"/>
    </xf>
    <xf numFmtId="49" fontId="12" fillId="0" borderId="4" xfId="0" applyNumberFormat="1" applyFont="1" applyBorder="1" applyAlignment="1"/>
    <xf numFmtId="49" fontId="12" fillId="0" borderId="8" xfId="0" applyNumberFormat="1" applyFont="1" applyBorder="1" applyAlignment="1"/>
    <xf numFmtId="166" fontId="21" fillId="2" borderId="4" xfId="0" applyNumberFormat="1" applyFont="1" applyFill="1" applyBorder="1" applyAlignment="1">
      <alignment shrinkToFit="1"/>
    </xf>
    <xf numFmtId="167" fontId="21" fillId="2" borderId="4" xfId="2" applyNumberFormat="1" applyFont="1" applyFill="1" applyBorder="1" applyAlignment="1">
      <alignment shrinkToFit="1"/>
    </xf>
    <xf numFmtId="0" fontId="24" fillId="11" borderId="8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29" fillId="0" borderId="8" xfId="0" applyFont="1" applyBorder="1" applyAlignment="1">
      <alignment vertical="top" wrapText="1"/>
    </xf>
    <xf numFmtId="2" fontId="29" fillId="0" borderId="8" xfId="0" applyNumberFormat="1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2" xfId="0" applyFont="1" applyBorder="1" applyAlignment="1">
      <alignment vertical="top" wrapText="1"/>
    </xf>
    <xf numFmtId="2" fontId="29" fillId="0" borderId="13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vertical="top" wrapText="1"/>
    </xf>
    <xf numFmtId="0" fontId="29" fillId="0" borderId="24" xfId="0" applyFont="1" applyBorder="1" applyAlignment="1">
      <alignment horizontal="center" vertical="center" wrapText="1"/>
    </xf>
    <xf numFmtId="2" fontId="29" fillId="0" borderId="8" xfId="0" applyNumberFormat="1" applyFont="1" applyBorder="1" applyAlignment="1">
      <alignment horizontal="center" vertical="center"/>
    </xf>
    <xf numFmtId="2" fontId="29" fillId="0" borderId="13" xfId="0" applyNumberFormat="1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8" fontId="1" fillId="0" borderId="13" xfId="0" applyNumberFormat="1" applyFont="1" applyBorder="1" applyAlignment="1">
      <alignment horizontal="center" vertical="center"/>
    </xf>
    <xf numFmtId="165" fontId="1" fillId="0" borderId="8" xfId="1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2" fontId="29" fillId="0" borderId="17" xfId="0" applyNumberFormat="1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2" fontId="29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/>
    </xf>
    <xf numFmtId="168" fontId="1" fillId="0" borderId="13" xfId="1" applyNumberFormat="1" applyFont="1" applyFill="1" applyBorder="1" applyAlignment="1">
      <alignment horizontal="center" vertical="center"/>
    </xf>
    <xf numFmtId="10" fontId="1" fillId="11" borderId="8" xfId="0" applyNumberFormat="1" applyFont="1" applyFill="1" applyBorder="1" applyAlignment="1">
      <alignment horizontal="center" vertical="center"/>
    </xf>
    <xf numFmtId="10" fontId="1" fillId="8" borderId="8" xfId="2" applyNumberFormat="1" applyFont="1" applyFill="1" applyBorder="1" applyAlignment="1">
      <alignment horizontal="center" vertical="center"/>
    </xf>
    <xf numFmtId="10" fontId="1" fillId="7" borderId="8" xfId="0" applyNumberFormat="1" applyFont="1" applyFill="1" applyBorder="1" applyAlignment="1">
      <alignment horizontal="center" vertical="center"/>
    </xf>
    <xf numFmtId="10" fontId="1" fillId="12" borderId="8" xfId="0" applyNumberFormat="1" applyFont="1" applyFill="1" applyBorder="1" applyAlignment="1">
      <alignment horizontal="center" vertical="center"/>
    </xf>
    <xf numFmtId="10" fontId="1" fillId="8" borderId="8" xfId="0" applyNumberFormat="1" applyFont="1" applyFill="1" applyBorder="1" applyAlignment="1">
      <alignment horizontal="center" vertical="center"/>
    </xf>
    <xf numFmtId="10" fontId="1" fillId="9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165" fontId="3" fillId="0" borderId="8" xfId="1" applyNumberFormat="1" applyFont="1" applyBorder="1" applyAlignment="1">
      <alignment horizontal="center"/>
    </xf>
    <xf numFmtId="2" fontId="23" fillId="2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vertical="center"/>
    </xf>
    <xf numFmtId="4" fontId="14" fillId="0" borderId="8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37" fillId="0" borderId="8" xfId="0" applyNumberFormat="1" applyFont="1" applyBorder="1" applyAlignment="1">
      <alignment horizontal="center" wrapText="1"/>
    </xf>
    <xf numFmtId="49" fontId="37" fillId="0" borderId="8" xfId="0" applyNumberFormat="1" applyFont="1" applyBorder="1" applyAlignment="1">
      <alignment horizontal="center" vertical="center"/>
    </xf>
    <xf numFmtId="49" fontId="37" fillId="0" borderId="8" xfId="0" applyNumberFormat="1" applyFont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center" vertical="center" wrapText="1"/>
    </xf>
    <xf numFmtId="4" fontId="37" fillId="0" borderId="8" xfId="0" applyNumberFormat="1" applyFont="1" applyBorder="1" applyAlignment="1">
      <alignment horizontal="center" wrapText="1"/>
    </xf>
    <xf numFmtId="2" fontId="38" fillId="0" borderId="8" xfId="0" applyNumberFormat="1" applyFont="1" applyBorder="1" applyAlignment="1">
      <alignment horizontal="center" vertical="center"/>
    </xf>
    <xf numFmtId="165" fontId="37" fillId="0" borderId="8" xfId="1" applyNumberFormat="1" applyFont="1" applyBorder="1" applyAlignment="1">
      <alignment horizontal="center" vertical="center"/>
    </xf>
    <xf numFmtId="2" fontId="38" fillId="0" borderId="8" xfId="0" applyNumberFormat="1" applyFont="1" applyFill="1" applyBorder="1" applyAlignment="1">
      <alignment horizontal="center" vertical="center"/>
    </xf>
    <xf numFmtId="4" fontId="37" fillId="0" borderId="8" xfId="0" applyNumberFormat="1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168" fontId="1" fillId="0" borderId="13" xfId="0" applyNumberFormat="1" applyFont="1" applyFill="1" applyBorder="1" applyAlignment="1">
      <alignment horizontal="center" vertical="center"/>
    </xf>
    <xf numFmtId="168" fontId="1" fillId="0" borderId="8" xfId="0" applyNumberFormat="1" applyFont="1" applyFill="1" applyBorder="1" applyAlignment="1">
      <alignment horizontal="center" vertical="center"/>
    </xf>
    <xf numFmtId="168" fontId="37" fillId="0" borderId="8" xfId="0" applyNumberFormat="1" applyFont="1" applyFill="1" applyBorder="1" applyAlignment="1">
      <alignment horizontal="center" vertical="center"/>
    </xf>
    <xf numFmtId="168" fontId="3" fillId="0" borderId="13" xfId="1" applyNumberFormat="1" applyFont="1" applyBorder="1" applyAlignment="1">
      <alignment horizontal="center" vertical="center"/>
    </xf>
    <xf numFmtId="168" fontId="3" fillId="0" borderId="9" xfId="1" applyNumberFormat="1" applyFont="1" applyBorder="1" applyAlignment="1">
      <alignment horizontal="center" vertical="center"/>
    </xf>
    <xf numFmtId="168" fontId="3" fillId="0" borderId="8" xfId="1" applyNumberFormat="1" applyFont="1" applyBorder="1" applyAlignment="1">
      <alignment horizontal="center" vertical="center"/>
    </xf>
    <xf numFmtId="0" fontId="29" fillId="8" borderId="8" xfId="0" applyFont="1" applyFill="1" applyBorder="1" applyAlignment="1">
      <alignment horizontal="center" vertical="center" wrapText="1"/>
    </xf>
    <xf numFmtId="49" fontId="1" fillId="8" borderId="8" xfId="0" applyNumberFormat="1" applyFont="1" applyFill="1" applyBorder="1" applyAlignment="1">
      <alignment horizontal="center" vertical="center" wrapText="1"/>
    </xf>
    <xf numFmtId="165" fontId="6" fillId="8" borderId="8" xfId="1" applyNumberFormat="1" applyFont="1" applyFill="1" applyBorder="1" applyAlignment="1">
      <alignment horizontal="center"/>
    </xf>
    <xf numFmtId="2" fontId="29" fillId="8" borderId="8" xfId="0" applyNumberFormat="1" applyFont="1" applyFill="1" applyBorder="1" applyAlignment="1">
      <alignment horizontal="center" vertical="center" wrapText="1"/>
    </xf>
    <xf numFmtId="168" fontId="1" fillId="8" borderId="8" xfId="1" applyNumberFormat="1" applyFont="1" applyFill="1" applyBorder="1" applyAlignment="1">
      <alignment horizontal="center" vertical="center"/>
    </xf>
    <xf numFmtId="168" fontId="3" fillId="8" borderId="3" xfId="0" applyNumberFormat="1" applyFont="1" applyFill="1" applyBorder="1" applyAlignment="1">
      <alignment horizontal="center" vertical="center"/>
    </xf>
    <xf numFmtId="0" fontId="29" fillId="11" borderId="13" xfId="0" applyFont="1" applyFill="1" applyBorder="1" applyAlignment="1">
      <alignment horizontal="center" vertical="center" wrapText="1"/>
    </xf>
    <xf numFmtId="168" fontId="3" fillId="11" borderId="3" xfId="0" applyNumberFormat="1" applyFont="1" applyFill="1" applyBorder="1" applyAlignment="1">
      <alignment horizontal="center" vertical="center"/>
    </xf>
    <xf numFmtId="0" fontId="29" fillId="7" borderId="8" xfId="0" applyFont="1" applyFill="1" applyBorder="1" applyAlignment="1">
      <alignment horizontal="center" vertical="center" wrapText="1"/>
    </xf>
    <xf numFmtId="0" fontId="29" fillId="13" borderId="8" xfId="0" applyFont="1" applyFill="1" applyBorder="1" applyAlignment="1">
      <alignment horizontal="center" vertical="center" wrapText="1"/>
    </xf>
    <xf numFmtId="165" fontId="1" fillId="13" borderId="13" xfId="1" applyNumberFormat="1" applyFont="1" applyFill="1" applyBorder="1" applyAlignment="1">
      <alignment horizontal="center"/>
    </xf>
    <xf numFmtId="168" fontId="1" fillId="13" borderId="8" xfId="0" applyNumberFormat="1" applyFont="1" applyFill="1" applyBorder="1" applyAlignment="1">
      <alignment horizontal="center" vertical="center"/>
    </xf>
    <xf numFmtId="168" fontId="14" fillId="13" borderId="3" xfId="0" applyNumberFormat="1" applyFont="1" applyFill="1" applyBorder="1" applyAlignment="1">
      <alignment horizontal="center" vertical="center"/>
    </xf>
    <xf numFmtId="49" fontId="32" fillId="0" borderId="10" xfId="0" applyNumberFormat="1" applyFont="1" applyFill="1" applyBorder="1" applyAlignment="1" applyProtection="1">
      <alignment horizontal="center" wrapText="1"/>
      <protection locked="0"/>
    </xf>
    <xf numFmtId="49" fontId="32" fillId="0" borderId="26" xfId="0" applyNumberFormat="1" applyFont="1" applyFill="1" applyBorder="1" applyAlignment="1" applyProtection="1">
      <alignment horizontal="center" wrapText="1"/>
      <protection locked="0"/>
    </xf>
    <xf numFmtId="168" fontId="1" fillId="11" borderId="8" xfId="0" applyNumberFormat="1" applyFont="1" applyFill="1" applyBorder="1" applyAlignment="1">
      <alignment horizontal="center" vertical="center"/>
    </xf>
    <xf numFmtId="168" fontId="3" fillId="0" borderId="13" xfId="0" applyNumberFormat="1" applyFont="1" applyBorder="1" applyAlignment="1">
      <alignment horizontal="center" vertical="center"/>
    </xf>
    <xf numFmtId="165" fontId="1" fillId="11" borderId="2" xfId="1" applyNumberFormat="1" applyFont="1" applyFill="1" applyBorder="1" applyAlignment="1">
      <alignment horizontal="center"/>
    </xf>
    <xf numFmtId="2" fontId="29" fillId="11" borderId="13" xfId="0" applyNumberFormat="1" applyFont="1" applyFill="1" applyBorder="1" applyAlignment="1">
      <alignment horizontal="center" vertical="center"/>
    </xf>
    <xf numFmtId="168" fontId="3" fillId="11" borderId="13" xfId="0" applyNumberFormat="1" applyFont="1" applyFill="1" applyBorder="1" applyAlignment="1">
      <alignment horizontal="center" vertical="center"/>
    </xf>
    <xf numFmtId="49" fontId="1" fillId="7" borderId="8" xfId="0" applyNumberFormat="1" applyFont="1" applyFill="1" applyBorder="1" applyAlignment="1">
      <alignment horizontal="center" vertical="center" wrapText="1"/>
    </xf>
    <xf numFmtId="165" fontId="6" fillId="7" borderId="8" xfId="1" applyNumberFormat="1" applyFont="1" applyFill="1" applyBorder="1" applyAlignment="1">
      <alignment horizontal="center"/>
    </xf>
    <xf numFmtId="0" fontId="24" fillId="7" borderId="8" xfId="0" applyFont="1" applyFill="1" applyBorder="1" applyAlignment="1">
      <alignment horizontal="center" vertical="center" wrapText="1"/>
    </xf>
    <xf numFmtId="2" fontId="29" fillId="7" borderId="8" xfId="0" applyNumberFormat="1" applyFont="1" applyFill="1" applyBorder="1" applyAlignment="1">
      <alignment horizontal="center" vertical="center" wrapText="1"/>
    </xf>
    <xf numFmtId="168" fontId="1" fillId="7" borderId="8" xfId="1" applyNumberFormat="1" applyFont="1" applyFill="1" applyBorder="1" applyAlignment="1">
      <alignment horizontal="center" vertical="center"/>
    </xf>
    <xf numFmtId="168" fontId="3" fillId="7" borderId="3" xfId="0" applyNumberFormat="1" applyFont="1" applyFill="1" applyBorder="1" applyAlignment="1">
      <alignment horizontal="center" vertical="center"/>
    </xf>
    <xf numFmtId="0" fontId="24" fillId="13" borderId="8" xfId="0" applyFont="1" applyFill="1" applyBorder="1" applyAlignment="1">
      <alignment horizontal="center" vertical="center"/>
    </xf>
    <xf numFmtId="2" fontId="29" fillId="13" borderId="8" xfId="0" applyNumberFormat="1" applyFont="1" applyFill="1" applyBorder="1" applyAlignment="1">
      <alignment horizontal="center" vertical="center"/>
    </xf>
    <xf numFmtId="0" fontId="40" fillId="14" borderId="13" xfId="4" applyFont="1" applyFill="1" applyBorder="1" applyAlignment="1">
      <alignment horizontal="left"/>
    </xf>
    <xf numFmtId="0" fontId="42" fillId="14" borderId="12" xfId="4" applyNumberFormat="1" applyFont="1" applyFill="1" applyBorder="1" applyAlignment="1">
      <alignment horizontal="center" vertical="center"/>
    </xf>
    <xf numFmtId="0" fontId="40" fillId="14" borderId="5" xfId="4" applyFont="1" applyFill="1" applyBorder="1" applyAlignment="1">
      <alignment horizontal="left"/>
    </xf>
    <xf numFmtId="0" fontId="40" fillId="14" borderId="2" xfId="4" applyFont="1" applyFill="1" applyBorder="1" applyAlignment="1">
      <alignment vertical="center"/>
    </xf>
    <xf numFmtId="0" fontId="40" fillId="14" borderId="14" xfId="4" applyFont="1" applyFill="1" applyBorder="1" applyAlignment="1">
      <alignment vertical="center"/>
    </xf>
    <xf numFmtId="4" fontId="40" fillId="14" borderId="13" xfId="4" applyNumberFormat="1" applyFont="1" applyFill="1" applyBorder="1" applyAlignment="1">
      <alignment horizontal="left"/>
    </xf>
    <xf numFmtId="4" fontId="42" fillId="14" borderId="12" xfId="4" applyNumberFormat="1" applyFont="1" applyFill="1" applyBorder="1" applyAlignment="1">
      <alignment horizontal="center" vertical="center"/>
    </xf>
    <xf numFmtId="0" fontId="43" fillId="14" borderId="12" xfId="4" applyFont="1" applyFill="1" applyBorder="1" applyAlignment="1">
      <alignment horizontal="left" vertical="center" wrapText="1"/>
    </xf>
    <xf numFmtId="0" fontId="13" fillId="0" borderId="0" xfId="0" applyFont="1"/>
    <xf numFmtId="0" fontId="1" fillId="0" borderId="8" xfId="0" applyFont="1" applyBorder="1"/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/>
    <xf numFmtId="0" fontId="1" fillId="0" borderId="9" xfId="0" applyFont="1" applyBorder="1"/>
    <xf numFmtId="0" fontId="1" fillId="0" borderId="12" xfId="0" applyFont="1" applyBorder="1"/>
    <xf numFmtId="170" fontId="0" fillId="0" borderId="12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left" vertical="center"/>
    </xf>
    <xf numFmtId="169" fontId="1" fillId="0" borderId="9" xfId="0" applyNumberFormat="1" applyFont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 wrapText="1"/>
    </xf>
    <xf numFmtId="171" fontId="0" fillId="0" borderId="9" xfId="0" applyNumberFormat="1" applyBorder="1" applyAlignment="1">
      <alignment horizontal="center" vertical="center" wrapText="1"/>
    </xf>
    <xf numFmtId="168" fontId="42" fillId="14" borderId="12" xfId="3" applyNumberFormat="1" applyFont="1" applyFill="1" applyBorder="1" applyAlignment="1">
      <alignment horizontal="center" vertical="center"/>
    </xf>
    <xf numFmtId="0" fontId="9" fillId="0" borderId="0" xfId="0" applyFont="1"/>
    <xf numFmtId="168" fontId="9" fillId="0" borderId="0" xfId="0" applyNumberFormat="1" applyFont="1"/>
    <xf numFmtId="168" fontId="3" fillId="0" borderId="13" xfId="0" applyNumberFormat="1" applyFont="1" applyFill="1" applyBorder="1" applyAlignment="1">
      <alignment horizontal="center" vertical="center"/>
    </xf>
    <xf numFmtId="165" fontId="6" fillId="8" borderId="2" xfId="1" applyNumberFormat="1" applyFont="1" applyFill="1" applyBorder="1" applyAlignment="1">
      <alignment horizontal="center"/>
    </xf>
    <xf numFmtId="2" fontId="29" fillId="8" borderId="13" xfId="0" applyNumberFormat="1" applyFont="1" applyFill="1" applyBorder="1" applyAlignment="1">
      <alignment horizontal="center" vertical="center" wrapText="1"/>
    </xf>
    <xf numFmtId="168" fontId="1" fillId="8" borderId="13" xfId="1" applyNumberFormat="1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horizontal="center" vertical="center"/>
    </xf>
    <xf numFmtId="2" fontId="29" fillId="0" borderId="13" xfId="0" applyNumberFormat="1" applyFont="1" applyFill="1" applyBorder="1" applyAlignment="1">
      <alignment horizontal="center" vertical="center"/>
    </xf>
    <xf numFmtId="0" fontId="29" fillId="0" borderId="27" xfId="0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/>
    </xf>
    <xf numFmtId="168" fontId="14" fillId="0" borderId="8" xfId="1" applyNumberFormat="1" applyFont="1" applyBorder="1" applyAlignment="1">
      <alignment horizontal="center" vertical="center"/>
    </xf>
    <xf numFmtId="43" fontId="14" fillId="0" borderId="8" xfId="0" applyNumberFormat="1" applyFont="1" applyBorder="1" applyAlignment="1">
      <alignment horizontal="center" vertical="center"/>
    </xf>
    <xf numFmtId="4" fontId="14" fillId="0" borderId="13" xfId="0" applyNumberFormat="1" applyFont="1" applyBorder="1" applyAlignment="1">
      <alignment horizontal="center" vertical="center"/>
    </xf>
    <xf numFmtId="168" fontId="14" fillId="0" borderId="13" xfId="1" applyNumberFormat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7" xfId="0" applyBorder="1"/>
    <xf numFmtId="0" fontId="0" fillId="0" borderId="22" xfId="0" applyBorder="1"/>
    <xf numFmtId="0" fontId="0" fillId="0" borderId="5" xfId="0" applyBorder="1"/>
    <xf numFmtId="0" fontId="9" fillId="0" borderId="10" xfId="0" applyFont="1" applyBorder="1"/>
    <xf numFmtId="0" fontId="1" fillId="0" borderId="10" xfId="0" applyFont="1" applyBorder="1"/>
    <xf numFmtId="0" fontId="1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5" fillId="5" borderId="3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4" xfId="0" applyFont="1" applyFill="1" applyBorder="1" applyAlignment="1">
      <alignment horizontal="center" vertical="center"/>
    </xf>
    <xf numFmtId="0" fontId="33" fillId="5" borderId="3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22" fillId="5" borderId="25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0" fontId="33" fillId="5" borderId="18" xfId="0" applyFont="1" applyFill="1" applyBorder="1" applyAlignment="1">
      <alignment horizontal="center" vertical="center"/>
    </xf>
    <xf numFmtId="0" fontId="33" fillId="5" borderId="0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 wrapText="1"/>
    </xf>
    <xf numFmtId="0" fontId="33" fillId="6" borderId="0" xfId="0" applyFont="1" applyFill="1" applyBorder="1" applyAlignment="1">
      <alignment horizontal="center" vertical="center" wrapText="1"/>
    </xf>
    <xf numFmtId="0" fontId="33" fillId="6" borderId="11" xfId="0" applyFont="1" applyFill="1" applyBorder="1" applyAlignment="1">
      <alignment horizontal="center" vertical="center" wrapText="1"/>
    </xf>
    <xf numFmtId="0" fontId="33" fillId="6" borderId="3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22" xfId="0" applyFont="1" applyBorder="1" applyAlignment="1">
      <alignment horizontal="center" vertical="top" wrapText="1"/>
    </xf>
    <xf numFmtId="0" fontId="33" fillId="4" borderId="8" xfId="0" applyFont="1" applyFill="1" applyBorder="1" applyAlignment="1">
      <alignment horizontal="center" vertical="center"/>
    </xf>
    <xf numFmtId="49" fontId="12" fillId="0" borderId="10" xfId="1" applyNumberFormat="1" applyFont="1" applyBorder="1" applyAlignment="1">
      <alignment horizontal="left"/>
    </xf>
    <xf numFmtId="49" fontId="12" fillId="0" borderId="0" xfId="1" applyNumberFormat="1" applyFont="1" applyBorder="1" applyAlignment="1">
      <alignment horizontal="left"/>
    </xf>
    <xf numFmtId="165" fontId="5" fillId="0" borderId="10" xfId="1" applyNumberFormat="1" applyFont="1" applyBorder="1" applyAlignment="1">
      <alignment horizontal="center"/>
    </xf>
    <xf numFmtId="165" fontId="5" fillId="0" borderId="0" xfId="1" applyNumberFormat="1" applyFont="1" applyBorder="1" applyAlignment="1">
      <alignment horizontal="center"/>
    </xf>
    <xf numFmtId="49" fontId="27" fillId="0" borderId="10" xfId="1" applyNumberFormat="1" applyFont="1" applyBorder="1" applyAlignment="1">
      <alignment horizontal="center"/>
    </xf>
    <xf numFmtId="49" fontId="27" fillId="0" borderId="0" xfId="1" applyNumberFormat="1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68" fontId="18" fillId="3" borderId="8" xfId="0" applyNumberFormat="1" applyFont="1" applyFill="1" applyBorder="1" applyAlignment="1">
      <alignment horizontal="center" wrapText="1"/>
    </xf>
    <xf numFmtId="168" fontId="18" fillId="11" borderId="8" xfId="0" applyNumberFormat="1" applyFont="1" applyFill="1" applyBorder="1" applyAlignment="1">
      <alignment horizontal="center" wrapText="1"/>
    </xf>
    <xf numFmtId="0" fontId="19" fillId="0" borderId="3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168" fontId="34" fillId="0" borderId="1" xfId="0" applyNumberFormat="1" applyFont="1" applyBorder="1" applyAlignment="1">
      <alignment horizontal="center" wrapText="1"/>
    </xf>
    <xf numFmtId="0" fontId="34" fillId="0" borderId="1" xfId="0" applyFont="1" applyBorder="1" applyAlignment="1">
      <alignment horizontal="center" wrapText="1"/>
    </xf>
    <xf numFmtId="168" fontId="21" fillId="2" borderId="8" xfId="0" applyNumberFormat="1" applyFont="1" applyFill="1" applyBorder="1" applyAlignment="1">
      <alignment horizontal="center" shrinkToFit="1"/>
    </xf>
    <xf numFmtId="10" fontId="21" fillId="2" borderId="8" xfId="0" applyNumberFormat="1" applyFont="1" applyFill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/>
    </xf>
    <xf numFmtId="49" fontId="12" fillId="0" borderId="3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49" fontId="12" fillId="0" borderId="4" xfId="0" applyNumberFormat="1" applyFont="1" applyBorder="1" applyAlignment="1">
      <alignment horizontal="center"/>
    </xf>
    <xf numFmtId="168" fontId="19" fillId="3" borderId="8" xfId="0" applyNumberFormat="1" applyFont="1" applyFill="1" applyBorder="1" applyAlignment="1">
      <alignment horizontal="center"/>
    </xf>
    <xf numFmtId="168" fontId="19" fillId="11" borderId="3" xfId="0" applyNumberFormat="1" applyFont="1" applyFill="1" applyBorder="1" applyAlignment="1">
      <alignment horizontal="center"/>
    </xf>
    <xf numFmtId="168" fontId="19" fillId="11" borderId="1" xfId="0" applyNumberFormat="1" applyFont="1" applyFill="1" applyBorder="1" applyAlignment="1">
      <alignment horizontal="center"/>
    </xf>
    <xf numFmtId="168" fontId="19" fillId="11" borderId="4" xfId="0" applyNumberFormat="1" applyFont="1" applyFill="1" applyBorder="1" applyAlignment="1">
      <alignment horizontal="center"/>
    </xf>
    <xf numFmtId="168" fontId="19" fillId="3" borderId="3" xfId="0" applyNumberFormat="1" applyFont="1" applyFill="1" applyBorder="1" applyAlignment="1">
      <alignment horizontal="center" wrapText="1"/>
    </xf>
    <xf numFmtId="168" fontId="19" fillId="3" borderId="1" xfId="0" applyNumberFormat="1" applyFont="1" applyFill="1" applyBorder="1" applyAlignment="1">
      <alignment horizontal="center" wrapText="1"/>
    </xf>
    <xf numFmtId="168" fontId="19" fillId="11" borderId="8" xfId="0" applyNumberFormat="1" applyFont="1" applyFill="1" applyBorder="1" applyAlignment="1">
      <alignment horizontal="center" wrapText="1"/>
    </xf>
    <xf numFmtId="168" fontId="19" fillId="10" borderId="3" xfId="0" applyNumberFormat="1" applyFont="1" applyFill="1" applyBorder="1" applyAlignment="1">
      <alignment horizontal="center"/>
    </xf>
    <xf numFmtId="168" fontId="19" fillId="10" borderId="1" xfId="0" applyNumberFormat="1" applyFont="1" applyFill="1" applyBorder="1" applyAlignment="1">
      <alignment horizontal="center"/>
    </xf>
    <xf numFmtId="168" fontId="19" fillId="0" borderId="8" xfId="0" applyNumberFormat="1" applyFont="1" applyFill="1" applyBorder="1" applyAlignment="1">
      <alignment horizontal="center" wrapText="1"/>
    </xf>
    <xf numFmtId="168" fontId="19" fillId="10" borderId="3" xfId="0" applyNumberFormat="1" applyFont="1" applyFill="1" applyBorder="1" applyAlignment="1">
      <alignment horizontal="center" wrapText="1"/>
    </xf>
    <xf numFmtId="168" fontId="19" fillId="10" borderId="1" xfId="0" applyNumberFormat="1" applyFont="1" applyFill="1" applyBorder="1" applyAlignment="1">
      <alignment horizontal="center" wrapText="1"/>
    </xf>
    <xf numFmtId="0" fontId="18" fillId="0" borderId="3" xfId="0" applyFont="1" applyBorder="1" applyAlignment="1">
      <alignment horizontal="right" wrapText="1"/>
    </xf>
    <xf numFmtId="0" fontId="18" fillId="0" borderId="4" xfId="0" applyFont="1" applyBorder="1" applyAlignment="1">
      <alignment horizontal="right" wrapText="1"/>
    </xf>
    <xf numFmtId="49" fontId="1" fillId="0" borderId="3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2" fillId="0" borderId="8" xfId="0" applyNumberFormat="1" applyFont="1" applyBorder="1" applyAlignment="1">
      <alignment horizontal="center"/>
    </xf>
    <xf numFmtId="168" fontId="12" fillId="3" borderId="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right"/>
    </xf>
    <xf numFmtId="0" fontId="16" fillId="0" borderId="0" xfId="0" applyFont="1" applyBorder="1" applyAlignment="1">
      <alignment horizontal="right"/>
    </xf>
    <xf numFmtId="0" fontId="19" fillId="0" borderId="8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8" fillId="7" borderId="8" xfId="0" applyFont="1" applyFill="1" applyBorder="1" applyAlignment="1">
      <alignment horizontal="center"/>
    </xf>
    <xf numFmtId="165" fontId="5" fillId="0" borderId="7" xfId="1" applyNumberFormat="1" applyFont="1" applyBorder="1" applyAlignment="1">
      <alignment horizontal="center"/>
    </xf>
    <xf numFmtId="0" fontId="19" fillId="3" borderId="8" xfId="0" applyFont="1" applyFill="1" applyBorder="1" applyAlignment="1">
      <alignment horizontal="center" vertical="center" wrapText="1"/>
    </xf>
    <xf numFmtId="0" fontId="19" fillId="11" borderId="8" xfId="0" applyFont="1" applyFill="1" applyBorder="1" applyAlignment="1">
      <alignment horizontal="center" vertical="center" wrapText="1"/>
    </xf>
    <xf numFmtId="168" fontId="19" fillId="3" borderId="8" xfId="0" applyNumberFormat="1" applyFont="1" applyFill="1" applyBorder="1" applyAlignment="1">
      <alignment horizontal="center" wrapText="1"/>
    </xf>
    <xf numFmtId="49" fontId="10" fillId="0" borderId="3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20" fillId="0" borderId="8" xfId="0" applyFont="1" applyBorder="1" applyAlignment="1">
      <alignment horizontal="left" vertical="top"/>
    </xf>
    <xf numFmtId="0" fontId="18" fillId="2" borderId="3" xfId="0" applyFont="1" applyFill="1" applyBorder="1" applyAlignment="1">
      <alignment horizontal="right" wrapText="1"/>
    </xf>
    <xf numFmtId="0" fontId="18" fillId="2" borderId="4" xfId="0" applyFont="1" applyFill="1" applyBorder="1" applyAlignment="1">
      <alignment horizontal="right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6" fontId="35" fillId="2" borderId="3" xfId="0" applyNumberFormat="1" applyFont="1" applyFill="1" applyBorder="1" applyAlignment="1">
      <alignment horizontal="center" shrinkToFit="1"/>
    </xf>
    <xf numFmtId="166" fontId="35" fillId="2" borderId="1" xfId="0" applyNumberFormat="1" applyFont="1" applyFill="1" applyBorder="1" applyAlignment="1">
      <alignment horizontal="center" shrinkToFit="1"/>
    </xf>
    <xf numFmtId="166" fontId="35" fillId="2" borderId="4" xfId="0" applyNumberFormat="1" applyFont="1" applyFill="1" applyBorder="1" applyAlignment="1">
      <alignment horizontal="center" shrinkToFit="1"/>
    </xf>
    <xf numFmtId="167" fontId="36" fillId="0" borderId="3" xfId="2" applyNumberFormat="1" applyFont="1" applyBorder="1" applyAlignment="1">
      <alignment horizontal="center" shrinkToFit="1"/>
    </xf>
    <xf numFmtId="167" fontId="36" fillId="0" borderId="1" xfId="2" applyNumberFormat="1" applyFont="1" applyBorder="1" applyAlignment="1">
      <alignment horizontal="center" shrinkToFit="1"/>
    </xf>
    <xf numFmtId="167" fontId="36" fillId="0" borderId="4" xfId="2" applyNumberFormat="1" applyFont="1" applyBorder="1" applyAlignment="1">
      <alignment horizontal="center" shrinkToFit="1"/>
    </xf>
    <xf numFmtId="0" fontId="18" fillId="2" borderId="13" xfId="0" applyFont="1" applyFill="1" applyBorder="1" applyAlignment="1">
      <alignment horizontal="center" wrapText="1"/>
    </xf>
    <xf numFmtId="0" fontId="18" fillId="2" borderId="9" xfId="0" applyFont="1" applyFill="1" applyBorder="1" applyAlignment="1">
      <alignment horizontal="center" wrapText="1"/>
    </xf>
    <xf numFmtId="0" fontId="18" fillId="2" borderId="12" xfId="0" applyFont="1" applyFill="1" applyBorder="1" applyAlignment="1">
      <alignment horizontal="center" wrapText="1"/>
    </xf>
    <xf numFmtId="167" fontId="21" fillId="2" borderId="8" xfId="2" applyNumberFormat="1" applyFont="1" applyFill="1" applyBorder="1" applyAlignment="1">
      <alignment horizontal="center" shrinkToFit="1"/>
    </xf>
    <xf numFmtId="0" fontId="33" fillId="4" borderId="20" xfId="0" applyFont="1" applyFill="1" applyBorder="1" applyAlignment="1">
      <alignment horizontal="center" vertical="center"/>
    </xf>
    <xf numFmtId="0" fontId="33" fillId="4" borderId="2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49" fontId="9" fillId="0" borderId="3" xfId="1" applyNumberFormat="1" applyFont="1" applyBorder="1" applyAlignment="1">
      <alignment horizontal="center" wrapText="1"/>
    </xf>
    <xf numFmtId="49" fontId="9" fillId="0" borderId="1" xfId="1" applyNumberFormat="1" applyFont="1" applyBorder="1" applyAlignment="1">
      <alignment horizontal="center" wrapText="1"/>
    </xf>
    <xf numFmtId="49" fontId="9" fillId="0" borderId="4" xfId="1" applyNumberFormat="1" applyFont="1" applyBorder="1" applyAlignment="1">
      <alignment horizontal="center" wrapText="1"/>
    </xf>
    <xf numFmtId="49" fontId="10" fillId="0" borderId="1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42" fillId="14" borderId="6" xfId="4" applyFont="1" applyFill="1" applyBorder="1" applyAlignment="1">
      <alignment horizontal="left" vertical="center" wrapText="1"/>
    </xf>
    <xf numFmtId="0" fontId="42" fillId="14" borderId="7" xfId="4" applyFont="1" applyFill="1" applyBorder="1" applyAlignment="1">
      <alignment horizontal="left" vertical="center" wrapText="1"/>
    </xf>
    <xf numFmtId="0" fontId="42" fillId="14" borderId="22" xfId="4" applyFont="1" applyFill="1" applyBorder="1" applyAlignment="1">
      <alignment horizontal="left" vertical="center" wrapText="1"/>
    </xf>
    <xf numFmtId="0" fontId="42" fillId="0" borderId="3" xfId="4" applyFont="1" applyFill="1" applyBorder="1" applyAlignment="1">
      <alignment horizontal="center" vertical="center" wrapText="1"/>
    </xf>
    <xf numFmtId="0" fontId="42" fillId="0" borderId="1" xfId="4" applyFont="1" applyFill="1" applyBorder="1" applyAlignment="1">
      <alignment horizontal="center" vertical="center" wrapText="1"/>
    </xf>
    <xf numFmtId="0" fontId="42" fillId="0" borderId="4" xfId="4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4" fillId="0" borderId="7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5">
    <cellStyle name="Moeda" xfId="3" builtinId="4"/>
    <cellStyle name="Normal" xfId="0" builtinId="0"/>
    <cellStyle name="Normal 191" xfId="4"/>
    <cellStyle name="Porcentagem" xfId="2" builtinId="5"/>
    <cellStyle name="Vírgula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368675</xdr:colOff>
      <xdr:row>3</xdr:row>
      <xdr:rowOff>142874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7542C2F-7640-4E50-8190-6D1E86B9B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17200" cy="96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0</xdr:colOff>
      <xdr:row>3</xdr:row>
      <xdr:rowOff>180974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D83BFA89-434A-41E4-8400-5A83B6AC3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00875" cy="10001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425825</xdr:colOff>
      <xdr:row>3</xdr:row>
      <xdr:rowOff>142874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705FEC9E-BD50-419E-8E6E-8C3A655C9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17200" cy="9620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1400175</xdr:colOff>
      <xdr:row>5</xdr:row>
      <xdr:rowOff>133349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7C85ECA0-305C-49FC-A9CC-7B5B2E8BC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00925" cy="103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C.%20SAUDE\Gest&#227;o%20VV\IMPLANTA&#199;&#195;O%20HOSPITAL%20EMANNUELLE\Fiscaliza&#231;&#227;o\medi&#231;&#245;es\BM01\OBRA%20549%20-%20HMPAL%20-%20BM%2001%20-%20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4">
          <cell r="A34" t="str">
            <v>Empreitada Preço Unitário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"/>
  <sheetViews>
    <sheetView tabSelected="1" view="pageBreakPreview" zoomScaleNormal="100" zoomScaleSheetLayoutView="100" workbookViewId="0">
      <selection activeCell="D13" sqref="D13"/>
    </sheetView>
  </sheetViews>
  <sheetFormatPr defaultColWidth="11.42578125" defaultRowHeight="12.75"/>
  <cols>
    <col min="1" max="1" width="8.140625" style="8" customWidth="1"/>
    <col min="2" max="2" width="30.7109375" style="1" customWidth="1"/>
    <col min="3" max="3" width="4.5703125" style="14" hidden="1" customWidth="1"/>
    <col min="4" max="4" width="61.7109375" style="9" customWidth="1"/>
    <col min="5" max="5" width="8.140625" style="2" customWidth="1"/>
    <col min="6" max="6" width="7.5703125" style="2" customWidth="1"/>
    <col min="7" max="7" width="9.42578125" style="11" customWidth="1"/>
    <col min="8" max="8" width="12.85546875" style="7" customWidth="1"/>
    <col min="9" max="9" width="11.42578125" style="7"/>
    <col min="10" max="10" width="13.140625" style="7" bestFit="1" customWidth="1"/>
    <col min="11" max="12" width="11.42578125" style="7"/>
    <col min="13" max="16384" width="11.42578125" style="15"/>
  </cols>
  <sheetData>
    <row r="1" spans="1:12" s="19" customFormat="1" ht="23.25" customHeight="1">
      <c r="A1" s="311"/>
      <c r="B1" s="312"/>
      <c r="C1" s="312"/>
      <c r="D1" s="312"/>
      <c r="E1" s="312"/>
      <c r="F1" s="312"/>
      <c r="G1" s="312"/>
      <c r="H1" s="313"/>
    </row>
    <row r="2" spans="1:12" s="19" customFormat="1" ht="22.5" customHeight="1">
      <c r="A2" s="314"/>
      <c r="B2" s="315"/>
      <c r="C2" s="315"/>
      <c r="D2" s="315"/>
      <c r="E2" s="315"/>
      <c r="F2" s="315"/>
      <c r="G2" s="315"/>
      <c r="H2" s="316"/>
    </row>
    <row r="3" spans="1:12" s="19" customFormat="1" ht="18.75" customHeight="1">
      <c r="A3" s="314"/>
      <c r="B3" s="315"/>
      <c r="C3" s="315"/>
      <c r="D3" s="315"/>
      <c r="E3" s="315"/>
      <c r="F3" s="315"/>
      <c r="G3" s="315"/>
      <c r="H3" s="316"/>
    </row>
    <row r="4" spans="1:12" s="19" customFormat="1" ht="18.75" customHeight="1">
      <c r="A4" s="317"/>
      <c r="B4" s="318"/>
      <c r="C4" s="318"/>
      <c r="D4" s="318"/>
      <c r="E4" s="318"/>
      <c r="F4" s="318"/>
      <c r="G4" s="318"/>
      <c r="H4" s="319"/>
    </row>
    <row r="5" spans="1:12" s="18" customFormat="1" ht="18.75">
      <c r="A5" s="327" t="s">
        <v>11</v>
      </c>
      <c r="B5" s="328"/>
      <c r="C5" s="328"/>
      <c r="D5" s="328"/>
      <c r="E5" s="328"/>
      <c r="F5" s="328"/>
      <c r="G5" s="328"/>
      <c r="H5" s="88"/>
    </row>
    <row r="6" spans="1:12" s="18" customFormat="1" ht="15.75">
      <c r="A6" s="91" t="s">
        <v>122</v>
      </c>
      <c r="B6" s="20"/>
      <c r="C6" s="20"/>
      <c r="D6" s="20"/>
      <c r="E6" s="20"/>
      <c r="F6" s="20"/>
      <c r="G6" s="20"/>
      <c r="H6" s="90"/>
    </row>
    <row r="7" spans="1:12" ht="15.75">
      <c r="A7" s="91" t="s">
        <v>317</v>
      </c>
      <c r="B7" s="20"/>
      <c r="C7" s="20"/>
      <c r="D7" s="20"/>
      <c r="E7" s="20"/>
      <c r="F7" s="20"/>
      <c r="G7" s="20"/>
      <c r="H7" s="92"/>
    </row>
    <row r="8" spans="1:12" s="18" customFormat="1" ht="15.75">
      <c r="A8" s="91"/>
      <c r="B8" s="38"/>
      <c r="C8" s="39"/>
      <c r="D8" s="9"/>
      <c r="E8" s="2"/>
      <c r="F8" s="2"/>
      <c r="G8" s="11"/>
      <c r="H8" s="90"/>
    </row>
    <row r="9" spans="1:12" s="18" customFormat="1" ht="15.75">
      <c r="A9" s="323" t="s">
        <v>29</v>
      </c>
      <c r="B9" s="324"/>
      <c r="C9" s="324"/>
      <c r="D9" s="324"/>
      <c r="E9" s="324"/>
      <c r="F9" s="324"/>
      <c r="G9" s="324"/>
      <c r="H9" s="90"/>
    </row>
    <row r="10" spans="1:12" s="18" customFormat="1" ht="15.75">
      <c r="A10" s="325"/>
      <c r="B10" s="326"/>
      <c r="C10" s="326"/>
      <c r="D10" s="326"/>
      <c r="E10" s="326"/>
      <c r="F10" s="326"/>
      <c r="G10" s="326"/>
      <c r="H10" s="90"/>
    </row>
    <row r="11" spans="1:12" s="18" customFormat="1" ht="15">
      <c r="A11" s="321" t="s">
        <v>379</v>
      </c>
      <c r="B11" s="322"/>
      <c r="C11" s="322"/>
      <c r="D11" s="322"/>
      <c r="E11" s="322"/>
      <c r="F11" s="322"/>
      <c r="G11" s="322"/>
      <c r="H11" s="90"/>
    </row>
    <row r="12" spans="1:12" s="18" customFormat="1" ht="15">
      <c r="A12" s="93" t="s">
        <v>364</v>
      </c>
      <c r="B12" s="57"/>
      <c r="C12" s="57"/>
      <c r="D12" s="57"/>
      <c r="E12" s="57"/>
      <c r="F12" s="57"/>
      <c r="G12" s="57"/>
      <c r="H12" s="90"/>
    </row>
    <row r="13" spans="1:12" s="18" customFormat="1" ht="15">
      <c r="A13" s="93" t="s">
        <v>365</v>
      </c>
      <c r="B13" s="57"/>
      <c r="C13" s="57"/>
      <c r="D13" s="57"/>
      <c r="E13" s="57"/>
      <c r="F13" s="57"/>
      <c r="G13" s="57"/>
      <c r="H13" s="90"/>
    </row>
    <row r="14" spans="1:12" s="18" customFormat="1" ht="15">
      <c r="A14" s="93" t="s">
        <v>48</v>
      </c>
      <c r="B14" s="57"/>
      <c r="C14" s="57"/>
      <c r="D14" s="57"/>
      <c r="E14" s="57"/>
      <c r="F14" s="57"/>
      <c r="G14" s="57"/>
      <c r="H14" s="90"/>
    </row>
    <row r="15" spans="1:12" ht="36.75" customHeight="1">
      <c r="A15" s="144" t="s">
        <v>18</v>
      </c>
      <c r="B15" s="144" t="s">
        <v>19</v>
      </c>
      <c r="C15" s="320" t="s">
        <v>20</v>
      </c>
      <c r="D15" s="320"/>
      <c r="E15" s="144" t="s">
        <v>40</v>
      </c>
      <c r="F15" s="144" t="s">
        <v>21</v>
      </c>
      <c r="G15" s="145" t="s">
        <v>22</v>
      </c>
      <c r="H15" s="145" t="s">
        <v>41</v>
      </c>
      <c r="I15" s="15"/>
      <c r="J15" s="15"/>
      <c r="K15" s="15"/>
      <c r="L15" s="15"/>
    </row>
    <row r="16" spans="1:12" ht="16.5" customHeight="1">
      <c r="A16" s="299" t="s">
        <v>53</v>
      </c>
      <c r="B16" s="300"/>
      <c r="C16" s="300"/>
      <c r="D16" s="300"/>
      <c r="E16" s="300"/>
      <c r="F16" s="300"/>
      <c r="G16" s="300"/>
      <c r="H16" s="143">
        <f>H17+H18+H19+H20+H21+H22+H23+H24+H25</f>
        <v>14268.28</v>
      </c>
      <c r="I16" s="15"/>
      <c r="J16" s="15"/>
      <c r="K16" s="15"/>
      <c r="L16" s="15"/>
    </row>
    <row r="17" spans="1:12" ht="37.5" customHeight="1">
      <c r="A17" s="138" t="s">
        <v>105</v>
      </c>
      <c r="B17" s="138" t="s">
        <v>123</v>
      </c>
      <c r="C17" s="157"/>
      <c r="D17" s="138" t="s">
        <v>124</v>
      </c>
      <c r="E17" s="158">
        <v>82.85</v>
      </c>
      <c r="F17" s="50" t="s">
        <v>16</v>
      </c>
      <c r="G17" s="51">
        <v>20.91</v>
      </c>
      <c r="H17" s="142">
        <f>E17*G17*1.2247</f>
        <v>2121.66</v>
      </c>
      <c r="I17" s="15"/>
      <c r="J17" s="79"/>
      <c r="K17" s="15"/>
      <c r="L17" s="15"/>
    </row>
    <row r="18" spans="1:12" ht="68.25" customHeight="1">
      <c r="A18" s="159" t="s">
        <v>51</v>
      </c>
      <c r="B18" s="159" t="s">
        <v>52</v>
      </c>
      <c r="C18" s="160"/>
      <c r="D18" s="138" t="s">
        <v>125</v>
      </c>
      <c r="E18" s="161">
        <v>341.3</v>
      </c>
      <c r="F18" s="58" t="s">
        <v>16</v>
      </c>
      <c r="G18" s="204">
        <v>6.23</v>
      </c>
      <c r="H18" s="142">
        <f t="shared" ref="H18:H25" si="0">E18*G18*1.2247</f>
        <v>2604.08</v>
      </c>
      <c r="I18" s="15"/>
      <c r="J18" s="15"/>
      <c r="K18" s="15"/>
      <c r="L18" s="15"/>
    </row>
    <row r="19" spans="1:12" ht="44.25" customHeight="1">
      <c r="A19" s="159" t="s">
        <v>351</v>
      </c>
      <c r="B19" s="159" t="s">
        <v>352</v>
      </c>
      <c r="C19" s="160"/>
      <c r="D19" s="138" t="s">
        <v>357</v>
      </c>
      <c r="E19" s="161">
        <v>2</v>
      </c>
      <c r="F19" s="58" t="s">
        <v>353</v>
      </c>
      <c r="G19" s="267">
        <v>1325.95</v>
      </c>
      <c r="H19" s="142">
        <f t="shared" si="0"/>
        <v>3247.78</v>
      </c>
      <c r="I19" s="15"/>
      <c r="J19" s="15"/>
      <c r="K19" s="15"/>
      <c r="L19" s="15"/>
    </row>
    <row r="20" spans="1:12" ht="39.75" customHeight="1">
      <c r="A20" s="138" t="s">
        <v>109</v>
      </c>
      <c r="B20" s="138" t="s">
        <v>107</v>
      </c>
      <c r="C20" s="157"/>
      <c r="D20" s="138" t="s">
        <v>130</v>
      </c>
      <c r="E20" s="158">
        <v>96</v>
      </c>
      <c r="F20" s="50" t="s">
        <v>16</v>
      </c>
      <c r="G20" s="205">
        <v>13.01</v>
      </c>
      <c r="H20" s="142">
        <f t="shared" si="0"/>
        <v>1529.6</v>
      </c>
      <c r="I20" s="15"/>
      <c r="J20" s="15"/>
      <c r="K20" s="15"/>
      <c r="L20" s="15"/>
    </row>
    <row r="21" spans="1:12" ht="33" customHeight="1">
      <c r="A21" s="138" t="s">
        <v>108</v>
      </c>
      <c r="B21" s="138" t="s">
        <v>110</v>
      </c>
      <c r="C21" s="157"/>
      <c r="D21" s="185" t="s">
        <v>126</v>
      </c>
      <c r="E21" s="158">
        <v>186.54</v>
      </c>
      <c r="F21" s="50" t="s">
        <v>16</v>
      </c>
      <c r="G21" s="205">
        <v>4.0599999999999996</v>
      </c>
      <c r="H21" s="142">
        <f t="shared" si="0"/>
        <v>927.53</v>
      </c>
      <c r="I21" s="15"/>
      <c r="J21" s="15"/>
      <c r="K21" s="15"/>
      <c r="L21" s="15"/>
    </row>
    <row r="22" spans="1:12" ht="40.5" customHeight="1">
      <c r="A22" s="171" t="s">
        <v>111</v>
      </c>
      <c r="B22" s="171" t="s">
        <v>121</v>
      </c>
      <c r="C22" s="49"/>
      <c r="D22" s="50" t="s">
        <v>128</v>
      </c>
      <c r="E22" s="158">
        <v>1.1200000000000001</v>
      </c>
      <c r="F22" s="50" t="s">
        <v>15</v>
      </c>
      <c r="G22" s="205">
        <v>241.72</v>
      </c>
      <c r="H22" s="142">
        <f t="shared" si="0"/>
        <v>331.56</v>
      </c>
      <c r="I22" s="15"/>
      <c r="J22" s="15"/>
      <c r="K22" s="15"/>
      <c r="L22" s="15"/>
    </row>
    <row r="23" spans="1:12" ht="39" customHeight="1">
      <c r="A23" s="171" t="s">
        <v>112</v>
      </c>
      <c r="B23" s="138" t="s">
        <v>113</v>
      </c>
      <c r="C23" s="163"/>
      <c r="D23" s="138" t="s">
        <v>127</v>
      </c>
      <c r="E23" s="161">
        <v>36</v>
      </c>
      <c r="F23" s="58" t="s">
        <v>16</v>
      </c>
      <c r="G23" s="204">
        <v>9.75</v>
      </c>
      <c r="H23" s="142">
        <f t="shared" si="0"/>
        <v>429.87</v>
      </c>
      <c r="I23" s="15"/>
      <c r="J23" s="15"/>
      <c r="K23" s="15"/>
      <c r="L23" s="15"/>
    </row>
    <row r="24" spans="1:12" ht="32.25" customHeight="1">
      <c r="A24" s="171" t="s">
        <v>102</v>
      </c>
      <c r="B24" s="138" t="s">
        <v>103</v>
      </c>
      <c r="C24" s="163"/>
      <c r="D24" s="50" t="s">
        <v>114</v>
      </c>
      <c r="E24" s="161">
        <v>4</v>
      </c>
      <c r="F24" s="58" t="s">
        <v>16</v>
      </c>
      <c r="G24" s="204">
        <v>400.78</v>
      </c>
      <c r="H24" s="142">
        <f t="shared" si="0"/>
        <v>1963.34</v>
      </c>
      <c r="I24" s="15"/>
      <c r="J24" s="15"/>
      <c r="K24" s="15"/>
      <c r="L24" s="15"/>
    </row>
    <row r="25" spans="1:12" ht="56.25" customHeight="1">
      <c r="A25" s="138" t="s">
        <v>116</v>
      </c>
      <c r="B25" s="138" t="s">
        <v>39</v>
      </c>
      <c r="C25" s="157"/>
      <c r="D25" s="138" t="s">
        <v>129</v>
      </c>
      <c r="E25" s="158">
        <v>8.26</v>
      </c>
      <c r="F25" s="50" t="s">
        <v>15</v>
      </c>
      <c r="G25" s="205">
        <v>110.01</v>
      </c>
      <c r="H25" s="142">
        <f t="shared" si="0"/>
        <v>1112.8599999999999</v>
      </c>
      <c r="I25" s="15"/>
      <c r="J25" s="15"/>
      <c r="K25" s="15"/>
      <c r="L25" s="15"/>
    </row>
    <row r="26" spans="1:12" ht="15.75" customHeight="1">
      <c r="A26" s="301" t="s">
        <v>320</v>
      </c>
      <c r="B26" s="302"/>
      <c r="C26" s="302"/>
      <c r="D26" s="302"/>
      <c r="E26" s="302"/>
      <c r="F26" s="302"/>
      <c r="G26" s="302"/>
      <c r="H26" s="87">
        <f>SUM(H27:H31)</f>
        <v>81797.64</v>
      </c>
      <c r="I26" s="15"/>
      <c r="J26" s="15"/>
      <c r="K26" s="15"/>
      <c r="L26" s="15"/>
    </row>
    <row r="27" spans="1:12" ht="53.25" customHeight="1">
      <c r="A27" s="97" t="s">
        <v>117</v>
      </c>
      <c r="B27" s="97" t="s">
        <v>118</v>
      </c>
      <c r="C27" s="34"/>
      <c r="D27" s="138" t="s">
        <v>291</v>
      </c>
      <c r="E27" s="165">
        <v>4</v>
      </c>
      <c r="F27" s="51" t="s">
        <v>16</v>
      </c>
      <c r="G27" s="142">
        <v>132.29</v>
      </c>
      <c r="H27" s="142">
        <f>G27*E27*1.2247</f>
        <v>648.05999999999995</v>
      </c>
      <c r="I27" s="15"/>
      <c r="J27" s="15"/>
      <c r="K27" s="15"/>
      <c r="L27" s="15"/>
    </row>
    <row r="28" spans="1:12" ht="62.25" customHeight="1">
      <c r="A28" s="97" t="s">
        <v>131</v>
      </c>
      <c r="B28" s="97" t="s">
        <v>132</v>
      </c>
      <c r="C28" s="34"/>
      <c r="D28" s="186" t="s">
        <v>126</v>
      </c>
      <c r="E28" s="165">
        <v>186.54</v>
      </c>
      <c r="F28" s="51" t="s">
        <v>16</v>
      </c>
      <c r="G28" s="205">
        <v>91.18</v>
      </c>
      <c r="H28" s="225">
        <f t="shared" ref="H28:H31" si="1">G28*E28*1.2247</f>
        <v>20830.580000000002</v>
      </c>
      <c r="I28" s="15"/>
      <c r="J28" s="15"/>
      <c r="K28" s="15"/>
      <c r="L28" s="15"/>
    </row>
    <row r="29" spans="1:12" ht="54" customHeight="1">
      <c r="A29" s="137" t="s">
        <v>119</v>
      </c>
      <c r="B29" s="137" t="s">
        <v>356</v>
      </c>
      <c r="C29" s="34"/>
      <c r="D29" s="159" t="s">
        <v>355</v>
      </c>
      <c r="E29" s="166">
        <v>202.41</v>
      </c>
      <c r="F29" s="65" t="s">
        <v>16</v>
      </c>
      <c r="G29" s="169">
        <v>57.24</v>
      </c>
      <c r="H29" s="169">
        <f t="shared" si="1"/>
        <v>14189.31</v>
      </c>
      <c r="I29" s="15"/>
      <c r="J29" s="15"/>
      <c r="K29" s="15"/>
      <c r="L29" s="15"/>
    </row>
    <row r="30" spans="1:12" ht="51" customHeight="1">
      <c r="A30" s="138" t="s">
        <v>321</v>
      </c>
      <c r="B30" s="138" t="s">
        <v>322</v>
      </c>
      <c r="C30" s="34"/>
      <c r="D30" s="159" t="s">
        <v>106</v>
      </c>
      <c r="E30" s="166">
        <v>8</v>
      </c>
      <c r="F30" s="200" t="s">
        <v>56</v>
      </c>
      <c r="G30" s="226">
        <v>1293.56</v>
      </c>
      <c r="H30" s="169">
        <f t="shared" si="1"/>
        <v>12673.78</v>
      </c>
      <c r="I30" s="15"/>
      <c r="J30" s="15"/>
      <c r="K30" s="15"/>
      <c r="L30" s="15"/>
    </row>
    <row r="31" spans="1:12" ht="41.25" customHeight="1">
      <c r="A31" s="138" t="s">
        <v>323</v>
      </c>
      <c r="B31" s="138" t="s">
        <v>324</v>
      </c>
      <c r="C31" s="49"/>
      <c r="D31" s="138" t="s">
        <v>106</v>
      </c>
      <c r="E31" s="165">
        <v>12</v>
      </c>
      <c r="F31" s="200" t="s">
        <v>56</v>
      </c>
      <c r="G31" s="139">
        <v>2276.4699999999998</v>
      </c>
      <c r="H31" s="169">
        <f t="shared" si="1"/>
        <v>33455.910000000003</v>
      </c>
      <c r="I31" s="15"/>
      <c r="J31" s="15"/>
      <c r="K31" s="15"/>
      <c r="L31" s="15"/>
    </row>
    <row r="32" spans="1:12" ht="16.5" customHeight="1">
      <c r="A32" s="305" t="s">
        <v>55</v>
      </c>
      <c r="B32" s="306"/>
      <c r="C32" s="306"/>
      <c r="D32" s="306"/>
      <c r="E32" s="306"/>
      <c r="F32" s="306"/>
      <c r="G32" s="307"/>
      <c r="H32" s="82">
        <f>SUM(H33:H39)</f>
        <v>63366.98</v>
      </c>
      <c r="I32" s="15"/>
      <c r="J32" s="15"/>
      <c r="K32" s="15"/>
      <c r="L32" s="15"/>
    </row>
    <row r="33" spans="1:12" ht="40.5" customHeight="1">
      <c r="A33" s="97" t="s">
        <v>164</v>
      </c>
      <c r="B33" s="97" t="s">
        <v>165</v>
      </c>
      <c r="C33" s="34"/>
      <c r="D33" s="138" t="s">
        <v>292</v>
      </c>
      <c r="E33" s="167">
        <v>212.73</v>
      </c>
      <c r="F33" s="51" t="s">
        <v>16</v>
      </c>
      <c r="G33" s="142">
        <v>65.510000000000005</v>
      </c>
      <c r="H33" s="142">
        <f>G33*E33*1.2247</f>
        <v>17067.349999999999</v>
      </c>
      <c r="I33" s="15"/>
      <c r="J33" s="15"/>
      <c r="K33" s="15"/>
      <c r="L33" s="15"/>
    </row>
    <row r="34" spans="1:12" ht="37.5" customHeight="1">
      <c r="A34" s="97" t="s">
        <v>166</v>
      </c>
      <c r="B34" s="97" t="s">
        <v>167</v>
      </c>
      <c r="C34" s="34"/>
      <c r="D34" s="138" t="s">
        <v>293</v>
      </c>
      <c r="E34" s="167">
        <f>E33*2</f>
        <v>425.46</v>
      </c>
      <c r="F34" s="51" t="s">
        <v>15</v>
      </c>
      <c r="G34" s="142">
        <v>7.14</v>
      </c>
      <c r="H34" s="142">
        <f t="shared" ref="H34:H39" si="2">G34*E34*1.2247</f>
        <v>3720.37</v>
      </c>
      <c r="I34" s="15"/>
      <c r="J34" s="15"/>
      <c r="K34" s="15"/>
      <c r="L34" s="15"/>
    </row>
    <row r="35" spans="1:12" ht="36.75" customHeight="1">
      <c r="A35" s="97" t="s">
        <v>168</v>
      </c>
      <c r="B35" s="97" t="s">
        <v>169</v>
      </c>
      <c r="C35" s="34"/>
      <c r="D35" s="138" t="s">
        <v>293</v>
      </c>
      <c r="E35" s="167">
        <f>E34</f>
        <v>425.46</v>
      </c>
      <c r="F35" s="51" t="s">
        <v>16</v>
      </c>
      <c r="G35" s="142">
        <v>23.68</v>
      </c>
      <c r="H35" s="142">
        <f t="shared" si="2"/>
        <v>12338.72</v>
      </c>
      <c r="I35" s="15"/>
      <c r="J35" s="15"/>
      <c r="K35" s="15"/>
      <c r="L35" s="15"/>
    </row>
    <row r="36" spans="1:12" ht="38.25" customHeight="1">
      <c r="A36" s="137" t="s">
        <v>171</v>
      </c>
      <c r="B36" s="137" t="s">
        <v>170</v>
      </c>
      <c r="C36" s="35"/>
      <c r="D36" s="138" t="s">
        <v>184</v>
      </c>
      <c r="E36" s="166">
        <v>69.78</v>
      </c>
      <c r="F36" s="65" t="s">
        <v>16</v>
      </c>
      <c r="G36" s="169">
        <v>82.26</v>
      </c>
      <c r="H36" s="142">
        <f t="shared" si="2"/>
        <v>7029.9</v>
      </c>
      <c r="I36" s="15"/>
      <c r="J36" s="15"/>
      <c r="K36" s="15"/>
      <c r="L36" s="15"/>
    </row>
    <row r="37" spans="1:12" ht="38.25" customHeight="1">
      <c r="A37" s="138" t="s">
        <v>180</v>
      </c>
      <c r="B37" s="97" t="s">
        <v>172</v>
      </c>
      <c r="C37" s="66"/>
      <c r="D37" s="138" t="s">
        <v>173</v>
      </c>
      <c r="E37" s="165">
        <v>42.41</v>
      </c>
      <c r="F37" s="51" t="s">
        <v>16</v>
      </c>
      <c r="G37" s="142">
        <v>88.74</v>
      </c>
      <c r="H37" s="142">
        <f t="shared" si="2"/>
        <v>4609.1099999999997</v>
      </c>
      <c r="I37" s="15"/>
      <c r="J37" s="15"/>
      <c r="K37" s="15"/>
      <c r="L37" s="15"/>
    </row>
    <row r="38" spans="1:12" ht="35.25" customHeight="1">
      <c r="A38" s="138" t="s">
        <v>179</v>
      </c>
      <c r="B38" s="275" t="s">
        <v>174</v>
      </c>
      <c r="C38" s="35"/>
      <c r="D38" s="159" t="s">
        <v>175</v>
      </c>
      <c r="E38" s="166">
        <v>13.82</v>
      </c>
      <c r="F38" s="65" t="s">
        <v>16</v>
      </c>
      <c r="G38" s="169">
        <v>513.91999999999996</v>
      </c>
      <c r="H38" s="142">
        <f t="shared" si="2"/>
        <v>8698.2800000000007</v>
      </c>
      <c r="I38" s="15"/>
      <c r="J38" s="15"/>
      <c r="K38" s="15"/>
      <c r="L38" s="15"/>
    </row>
    <row r="39" spans="1:12" ht="39.75" customHeight="1">
      <c r="A39" s="190" t="s">
        <v>195</v>
      </c>
      <c r="B39" s="171" t="s">
        <v>196</v>
      </c>
      <c r="C39" s="188"/>
      <c r="D39" s="192" t="s">
        <v>197</v>
      </c>
      <c r="E39" s="191">
        <v>13.74</v>
      </c>
      <c r="F39" s="50" t="s">
        <v>16</v>
      </c>
      <c r="G39" s="142">
        <v>588.52</v>
      </c>
      <c r="H39" s="142">
        <f t="shared" si="2"/>
        <v>9903.25</v>
      </c>
      <c r="I39" s="15"/>
      <c r="J39" s="15"/>
      <c r="K39" s="15"/>
      <c r="L39" s="15"/>
    </row>
    <row r="40" spans="1:12" ht="16.5" customHeight="1">
      <c r="A40" s="303" t="s">
        <v>304</v>
      </c>
      <c r="B40" s="304"/>
      <c r="C40" s="304"/>
      <c r="D40" s="304"/>
      <c r="E40" s="304"/>
      <c r="F40" s="304"/>
      <c r="G40" s="304"/>
      <c r="H40" s="143">
        <f>SUM(H41:H74)</f>
        <v>16038.22</v>
      </c>
      <c r="I40" s="15"/>
      <c r="J40" s="79"/>
      <c r="K40" s="15"/>
      <c r="L40" s="15"/>
    </row>
    <row r="41" spans="1:12" ht="24.75" customHeight="1">
      <c r="A41" s="194" t="s">
        <v>240</v>
      </c>
      <c r="B41" s="195" t="s">
        <v>241</v>
      </c>
      <c r="C41" s="49"/>
      <c r="D41" s="138" t="s">
        <v>301</v>
      </c>
      <c r="E41" s="199">
        <v>12</v>
      </c>
      <c r="F41" s="170" t="s">
        <v>56</v>
      </c>
      <c r="G41" s="206">
        <v>10.210000000000001</v>
      </c>
      <c r="H41" s="142">
        <f>G41*E41*1.2247</f>
        <v>150.05000000000001</v>
      </c>
      <c r="I41" s="15"/>
      <c r="J41" s="15"/>
      <c r="K41" s="15"/>
      <c r="L41" s="15"/>
    </row>
    <row r="42" spans="1:12" ht="24.75" customHeight="1">
      <c r="A42" s="194" t="s">
        <v>311</v>
      </c>
      <c r="B42" s="195" t="s">
        <v>312</v>
      </c>
      <c r="C42" s="49"/>
      <c r="D42" s="138" t="s">
        <v>301</v>
      </c>
      <c r="E42" s="199">
        <v>1</v>
      </c>
      <c r="F42" s="170" t="s">
        <v>56</v>
      </c>
      <c r="G42" s="206">
        <v>11.46</v>
      </c>
      <c r="H42" s="142">
        <f>G42*E42*1.2247</f>
        <v>14.04</v>
      </c>
      <c r="I42" s="15"/>
      <c r="J42" s="15"/>
      <c r="K42" s="15"/>
      <c r="L42" s="15"/>
    </row>
    <row r="43" spans="1:12" ht="27.75" customHeight="1">
      <c r="A43" s="194" t="s">
        <v>242</v>
      </c>
      <c r="B43" s="195" t="s">
        <v>243</v>
      </c>
      <c r="C43" s="49"/>
      <c r="D43" s="138" t="s">
        <v>301</v>
      </c>
      <c r="E43" s="199">
        <v>4</v>
      </c>
      <c r="F43" s="170" t="s">
        <v>56</v>
      </c>
      <c r="G43" s="206">
        <v>19.52</v>
      </c>
      <c r="H43" s="142">
        <f t="shared" ref="H43:H74" si="3">G43*E43*1.2247</f>
        <v>95.62</v>
      </c>
      <c r="I43" s="15"/>
      <c r="J43" s="15"/>
      <c r="K43" s="15"/>
      <c r="L43" s="15"/>
    </row>
    <row r="44" spans="1:12" ht="26.25" customHeight="1">
      <c r="A44" s="194" t="s">
        <v>244</v>
      </c>
      <c r="B44" s="195" t="s">
        <v>245</v>
      </c>
      <c r="C44" s="49"/>
      <c r="D44" s="138" t="s">
        <v>301</v>
      </c>
      <c r="E44" s="199">
        <v>4</v>
      </c>
      <c r="F44" s="170" t="s">
        <v>56</v>
      </c>
      <c r="G44" s="206">
        <v>11.28</v>
      </c>
      <c r="H44" s="142">
        <f t="shared" si="3"/>
        <v>55.26</v>
      </c>
      <c r="I44" s="15"/>
      <c r="J44" s="15"/>
      <c r="K44" s="15"/>
      <c r="L44" s="15"/>
    </row>
    <row r="45" spans="1:12" ht="26.25" customHeight="1">
      <c r="A45" s="194" t="s">
        <v>313</v>
      </c>
      <c r="B45" s="195" t="s">
        <v>314</v>
      </c>
      <c r="C45" s="49"/>
      <c r="D45" s="138" t="s">
        <v>301</v>
      </c>
      <c r="E45" s="199">
        <v>1</v>
      </c>
      <c r="F45" s="170" t="s">
        <v>56</v>
      </c>
      <c r="G45" s="206">
        <v>14.31</v>
      </c>
      <c r="H45" s="142">
        <f t="shared" si="3"/>
        <v>17.53</v>
      </c>
      <c r="I45" s="15"/>
      <c r="J45" s="15"/>
      <c r="K45" s="15"/>
      <c r="L45" s="15"/>
    </row>
    <row r="46" spans="1:12" ht="29.25" customHeight="1">
      <c r="A46" s="194" t="s">
        <v>246</v>
      </c>
      <c r="B46" s="195" t="s">
        <v>247</v>
      </c>
      <c r="C46" s="49"/>
      <c r="D46" s="138" t="s">
        <v>301</v>
      </c>
      <c r="E46" s="199">
        <v>2</v>
      </c>
      <c r="F46" s="170" t="s">
        <v>56</v>
      </c>
      <c r="G46" s="206">
        <v>27.9</v>
      </c>
      <c r="H46" s="142">
        <f t="shared" si="3"/>
        <v>68.34</v>
      </c>
      <c r="I46" s="15"/>
      <c r="J46" s="15"/>
      <c r="K46" s="15"/>
      <c r="L46" s="15"/>
    </row>
    <row r="47" spans="1:12" ht="27" customHeight="1">
      <c r="A47" s="194" t="s">
        <v>248</v>
      </c>
      <c r="B47" s="195" t="s">
        <v>249</v>
      </c>
      <c r="C47" s="49"/>
      <c r="D47" s="138" t="s">
        <v>301</v>
      </c>
      <c r="E47" s="199">
        <v>2</v>
      </c>
      <c r="F47" s="170" t="s">
        <v>56</v>
      </c>
      <c r="G47" s="206">
        <v>57.81</v>
      </c>
      <c r="H47" s="142">
        <f t="shared" si="3"/>
        <v>141.6</v>
      </c>
      <c r="I47" s="15"/>
      <c r="J47" s="15"/>
      <c r="K47" s="15"/>
      <c r="L47" s="15"/>
    </row>
    <row r="48" spans="1:12" ht="27.75" customHeight="1">
      <c r="A48" s="194" t="s">
        <v>250</v>
      </c>
      <c r="B48" s="196" t="s">
        <v>251</v>
      </c>
      <c r="C48" s="49"/>
      <c r="D48" s="138" t="s">
        <v>301</v>
      </c>
      <c r="E48" s="199">
        <v>2</v>
      </c>
      <c r="F48" s="170" t="s">
        <v>56</v>
      </c>
      <c r="G48" s="206">
        <v>112.51</v>
      </c>
      <c r="H48" s="142">
        <f t="shared" si="3"/>
        <v>275.58</v>
      </c>
      <c r="I48" s="15"/>
      <c r="J48" s="15"/>
      <c r="K48" s="15"/>
      <c r="L48" s="15"/>
    </row>
    <row r="49" spans="1:12" ht="30.75" customHeight="1">
      <c r="A49" s="194" t="s">
        <v>252</v>
      </c>
      <c r="B49" s="195" t="s">
        <v>253</v>
      </c>
      <c r="C49" s="49"/>
      <c r="D49" s="138" t="s">
        <v>301</v>
      </c>
      <c r="E49" s="199">
        <v>2</v>
      </c>
      <c r="F49" s="170" t="s">
        <v>56</v>
      </c>
      <c r="G49" s="206">
        <v>142.22</v>
      </c>
      <c r="H49" s="142">
        <f t="shared" si="3"/>
        <v>348.35</v>
      </c>
      <c r="I49" s="15"/>
      <c r="J49" s="15"/>
      <c r="K49" s="15"/>
      <c r="L49" s="15"/>
    </row>
    <row r="50" spans="1:12" ht="30.75" customHeight="1">
      <c r="A50" s="194" t="s">
        <v>254</v>
      </c>
      <c r="B50" s="195" t="s">
        <v>255</v>
      </c>
      <c r="C50" s="49"/>
      <c r="D50" s="138" t="s">
        <v>301</v>
      </c>
      <c r="E50" s="199">
        <v>2</v>
      </c>
      <c r="F50" s="170" t="s">
        <v>56</v>
      </c>
      <c r="G50" s="206">
        <v>19.760000000000002</v>
      </c>
      <c r="H50" s="142">
        <f t="shared" si="3"/>
        <v>48.4</v>
      </c>
      <c r="I50" s="15"/>
      <c r="J50" s="15"/>
      <c r="K50" s="15"/>
      <c r="L50" s="15"/>
    </row>
    <row r="51" spans="1:12" ht="30.75" customHeight="1">
      <c r="A51" s="194" t="s">
        <v>256</v>
      </c>
      <c r="B51" s="195" t="s">
        <v>257</v>
      </c>
      <c r="C51" s="49"/>
      <c r="D51" s="138" t="s">
        <v>301</v>
      </c>
      <c r="E51" s="199">
        <v>6</v>
      </c>
      <c r="F51" s="170" t="s">
        <v>17</v>
      </c>
      <c r="G51" s="206">
        <v>15.49</v>
      </c>
      <c r="H51" s="142">
        <f t="shared" si="3"/>
        <v>113.82</v>
      </c>
      <c r="I51" s="15"/>
      <c r="J51" s="15"/>
      <c r="K51" s="15"/>
      <c r="L51" s="15"/>
    </row>
    <row r="52" spans="1:12" ht="28.5" customHeight="1">
      <c r="A52" s="194" t="s">
        <v>258</v>
      </c>
      <c r="B52" s="195" t="s">
        <v>259</v>
      </c>
      <c r="C52" s="49"/>
      <c r="D52" s="138" t="s">
        <v>301</v>
      </c>
      <c r="E52" s="199">
        <v>60</v>
      </c>
      <c r="F52" s="170" t="s">
        <v>17</v>
      </c>
      <c r="G52" s="206">
        <v>10.35</v>
      </c>
      <c r="H52" s="142">
        <f t="shared" si="3"/>
        <v>760.54</v>
      </c>
      <c r="I52" s="15"/>
      <c r="J52" s="15"/>
      <c r="K52" s="15"/>
      <c r="L52" s="15"/>
    </row>
    <row r="53" spans="1:12" ht="27.75" customHeight="1">
      <c r="A53" s="194" t="s">
        <v>380</v>
      </c>
      <c r="B53" s="195" t="s">
        <v>260</v>
      </c>
      <c r="C53" s="49"/>
      <c r="D53" s="138" t="s">
        <v>301</v>
      </c>
      <c r="E53" s="199">
        <v>10</v>
      </c>
      <c r="F53" s="170" t="s">
        <v>17</v>
      </c>
      <c r="G53" s="206">
        <v>23.89</v>
      </c>
      <c r="H53" s="142">
        <f t="shared" si="3"/>
        <v>292.58</v>
      </c>
      <c r="I53" s="15"/>
      <c r="J53" s="15"/>
      <c r="K53" s="15"/>
      <c r="L53" s="15"/>
    </row>
    <row r="54" spans="1:12" ht="26.25" customHeight="1">
      <c r="A54" s="194" t="s">
        <v>261</v>
      </c>
      <c r="B54" s="195" t="s">
        <v>262</v>
      </c>
      <c r="C54" s="49"/>
      <c r="D54" s="138" t="s">
        <v>301</v>
      </c>
      <c r="E54" s="199">
        <v>4</v>
      </c>
      <c r="F54" s="170" t="s">
        <v>56</v>
      </c>
      <c r="G54" s="206">
        <v>13.49</v>
      </c>
      <c r="H54" s="142">
        <f t="shared" si="3"/>
        <v>66.08</v>
      </c>
      <c r="I54" s="15"/>
      <c r="J54" s="15"/>
      <c r="K54" s="15"/>
      <c r="L54" s="15"/>
    </row>
    <row r="55" spans="1:12" ht="33.75" customHeight="1">
      <c r="A55" s="194" t="s">
        <v>263</v>
      </c>
      <c r="B55" s="195" t="s">
        <v>264</v>
      </c>
      <c r="C55" s="49"/>
      <c r="D55" s="138" t="s">
        <v>301</v>
      </c>
      <c r="E55" s="199">
        <v>2</v>
      </c>
      <c r="F55" s="170" t="s">
        <v>56</v>
      </c>
      <c r="G55" s="206">
        <v>38.299999999999997</v>
      </c>
      <c r="H55" s="142">
        <f t="shared" si="3"/>
        <v>93.81</v>
      </c>
      <c r="I55" s="15"/>
      <c r="J55" s="15"/>
      <c r="K55" s="15"/>
      <c r="L55" s="15"/>
    </row>
    <row r="56" spans="1:12" ht="28.5" customHeight="1">
      <c r="A56" s="194" t="s">
        <v>265</v>
      </c>
      <c r="B56" s="195" t="s">
        <v>266</v>
      </c>
      <c r="C56" s="49"/>
      <c r="D56" s="138" t="s">
        <v>301</v>
      </c>
      <c r="E56" s="199">
        <v>10</v>
      </c>
      <c r="F56" s="170" t="s">
        <v>56</v>
      </c>
      <c r="G56" s="206">
        <v>12.07</v>
      </c>
      <c r="H56" s="142">
        <f t="shared" si="3"/>
        <v>147.82</v>
      </c>
      <c r="I56" s="15"/>
      <c r="J56" s="15"/>
      <c r="K56" s="15"/>
      <c r="L56" s="15"/>
    </row>
    <row r="57" spans="1:12" ht="28.5" customHeight="1">
      <c r="A57" s="194" t="s">
        <v>267</v>
      </c>
      <c r="B57" s="195" t="s">
        <v>268</v>
      </c>
      <c r="C57" s="49"/>
      <c r="D57" s="138" t="s">
        <v>301</v>
      </c>
      <c r="E57" s="199">
        <v>10</v>
      </c>
      <c r="F57" s="170" t="s">
        <v>56</v>
      </c>
      <c r="G57" s="206">
        <v>52.95</v>
      </c>
      <c r="H57" s="142">
        <f t="shared" si="3"/>
        <v>648.48</v>
      </c>
      <c r="I57" s="15"/>
      <c r="J57" s="15"/>
      <c r="K57" s="15"/>
      <c r="L57" s="15"/>
    </row>
    <row r="58" spans="1:12" ht="27.75" customHeight="1">
      <c r="A58" s="194" t="s">
        <v>269</v>
      </c>
      <c r="B58" s="195" t="s">
        <v>270</v>
      </c>
      <c r="C58" s="49"/>
      <c r="D58" s="138" t="s">
        <v>301</v>
      </c>
      <c r="E58" s="199">
        <v>4</v>
      </c>
      <c r="F58" s="170" t="s">
        <v>56</v>
      </c>
      <c r="G58" s="206">
        <v>83.32</v>
      </c>
      <c r="H58" s="142">
        <f t="shared" si="3"/>
        <v>408.17</v>
      </c>
      <c r="I58" s="15"/>
      <c r="J58" s="15"/>
      <c r="K58" s="15"/>
      <c r="L58" s="15"/>
    </row>
    <row r="59" spans="1:12" ht="31.5" customHeight="1">
      <c r="A59" s="194" t="s">
        <v>315</v>
      </c>
      <c r="B59" s="195" t="s">
        <v>316</v>
      </c>
      <c r="C59" s="49"/>
      <c r="D59" s="138" t="s">
        <v>301</v>
      </c>
      <c r="E59" s="199">
        <v>4</v>
      </c>
      <c r="F59" s="170" t="s">
        <v>56</v>
      </c>
      <c r="G59" s="206">
        <v>11.77</v>
      </c>
      <c r="H59" s="142">
        <f t="shared" si="3"/>
        <v>57.66</v>
      </c>
      <c r="I59" s="15"/>
      <c r="J59" s="15"/>
      <c r="K59" s="15"/>
      <c r="L59" s="15"/>
    </row>
    <row r="60" spans="1:12" ht="30.75" customHeight="1">
      <c r="A60" s="194" t="s">
        <v>271</v>
      </c>
      <c r="B60" s="195" t="s">
        <v>272</v>
      </c>
      <c r="C60" s="49"/>
      <c r="D60" s="138" t="s">
        <v>301</v>
      </c>
      <c r="E60" s="199">
        <v>4</v>
      </c>
      <c r="F60" s="170" t="s">
        <v>56</v>
      </c>
      <c r="G60" s="206">
        <v>35.76</v>
      </c>
      <c r="H60" s="142">
        <f t="shared" si="3"/>
        <v>175.18</v>
      </c>
      <c r="I60" s="15"/>
      <c r="J60" s="15"/>
      <c r="K60" s="15"/>
      <c r="L60" s="15"/>
    </row>
    <row r="61" spans="1:12" ht="30.75" customHeight="1">
      <c r="A61" s="194" t="s">
        <v>299</v>
      </c>
      <c r="B61" s="195" t="s">
        <v>300</v>
      </c>
      <c r="C61" s="49"/>
      <c r="D61" s="138" t="s">
        <v>301</v>
      </c>
      <c r="E61" s="199">
        <v>2</v>
      </c>
      <c r="F61" s="170" t="s">
        <v>56</v>
      </c>
      <c r="G61" s="206">
        <v>30.74</v>
      </c>
      <c r="H61" s="142">
        <f t="shared" si="3"/>
        <v>75.290000000000006</v>
      </c>
      <c r="I61" s="15"/>
      <c r="J61" s="15"/>
      <c r="K61" s="15"/>
      <c r="L61" s="15"/>
    </row>
    <row r="62" spans="1:12" ht="30" customHeight="1">
      <c r="A62" s="194" t="s">
        <v>273</v>
      </c>
      <c r="B62" s="195" t="s">
        <v>274</v>
      </c>
      <c r="C62" s="49"/>
      <c r="D62" s="138" t="s">
        <v>301</v>
      </c>
      <c r="E62" s="199">
        <v>4</v>
      </c>
      <c r="F62" s="170" t="s">
        <v>56</v>
      </c>
      <c r="G62" s="206">
        <v>16.62</v>
      </c>
      <c r="H62" s="142">
        <f t="shared" si="3"/>
        <v>81.42</v>
      </c>
      <c r="I62" s="15"/>
      <c r="J62" s="15"/>
      <c r="K62" s="15"/>
      <c r="L62" s="15"/>
    </row>
    <row r="63" spans="1:12" ht="27.75" customHeight="1">
      <c r="A63" s="194" t="s">
        <v>275</v>
      </c>
      <c r="B63" s="195" t="s">
        <v>276</v>
      </c>
      <c r="C63" s="83"/>
      <c r="D63" s="138" t="s">
        <v>301</v>
      </c>
      <c r="E63" s="201">
        <v>2</v>
      </c>
      <c r="F63" s="170" t="s">
        <v>56</v>
      </c>
      <c r="G63" s="206">
        <v>32.81</v>
      </c>
      <c r="H63" s="142">
        <f t="shared" si="3"/>
        <v>80.36</v>
      </c>
      <c r="I63" s="15"/>
      <c r="J63" s="15"/>
      <c r="K63" s="15"/>
      <c r="L63" s="15"/>
    </row>
    <row r="64" spans="1:12" ht="27.75" customHeight="1">
      <c r="A64" s="194" t="s">
        <v>277</v>
      </c>
      <c r="B64" s="195" t="s">
        <v>278</v>
      </c>
      <c r="C64" s="83"/>
      <c r="D64" s="138" t="s">
        <v>301</v>
      </c>
      <c r="E64" s="201">
        <v>12</v>
      </c>
      <c r="F64" s="170" t="s">
        <v>17</v>
      </c>
      <c r="G64" s="206">
        <v>19.010000000000002</v>
      </c>
      <c r="H64" s="142">
        <f t="shared" si="3"/>
        <v>279.38</v>
      </c>
      <c r="I64" s="15"/>
      <c r="J64" s="15"/>
      <c r="K64" s="15"/>
      <c r="L64" s="15"/>
    </row>
    <row r="65" spans="1:12" ht="27.75" customHeight="1">
      <c r="A65" s="194" t="s">
        <v>298</v>
      </c>
      <c r="B65" s="195" t="s">
        <v>297</v>
      </c>
      <c r="C65" s="83"/>
      <c r="D65" s="138" t="s">
        <v>301</v>
      </c>
      <c r="E65" s="201">
        <v>20</v>
      </c>
      <c r="F65" s="170" t="s">
        <v>17</v>
      </c>
      <c r="G65" s="206">
        <v>39.549999999999997</v>
      </c>
      <c r="H65" s="142">
        <f t="shared" si="3"/>
        <v>968.74</v>
      </c>
      <c r="I65" s="15"/>
      <c r="J65" s="15"/>
      <c r="K65" s="15"/>
      <c r="L65" s="15"/>
    </row>
    <row r="66" spans="1:12" ht="28.5" customHeight="1">
      <c r="A66" s="194" t="s">
        <v>279</v>
      </c>
      <c r="B66" s="195" t="s">
        <v>280</v>
      </c>
      <c r="C66" s="83"/>
      <c r="D66" s="138" t="s">
        <v>301</v>
      </c>
      <c r="E66" s="201">
        <v>25</v>
      </c>
      <c r="F66" s="170" t="s">
        <v>17</v>
      </c>
      <c r="G66" s="206">
        <v>42.23</v>
      </c>
      <c r="H66" s="142">
        <f t="shared" si="3"/>
        <v>1292.98</v>
      </c>
      <c r="I66" s="15"/>
      <c r="J66" s="15"/>
      <c r="K66" s="15"/>
      <c r="L66" s="15"/>
    </row>
    <row r="67" spans="1:12" ht="30" customHeight="1">
      <c r="A67" s="194" t="s">
        <v>281</v>
      </c>
      <c r="B67" s="195" t="s">
        <v>366</v>
      </c>
      <c r="C67" s="83"/>
      <c r="D67" s="138" t="s">
        <v>301</v>
      </c>
      <c r="E67" s="201">
        <v>2</v>
      </c>
      <c r="F67" s="170" t="s">
        <v>56</v>
      </c>
      <c r="G67" s="206">
        <v>22.42</v>
      </c>
      <c r="H67" s="142">
        <f t="shared" si="3"/>
        <v>54.92</v>
      </c>
      <c r="I67" s="15"/>
      <c r="J67" s="15"/>
      <c r="K67" s="15"/>
      <c r="L67" s="15"/>
    </row>
    <row r="68" spans="1:12" ht="27.75" customHeight="1">
      <c r="A68" s="194" t="s">
        <v>282</v>
      </c>
      <c r="B68" s="195" t="s">
        <v>283</v>
      </c>
      <c r="C68" s="83"/>
      <c r="D68" s="138" t="s">
        <v>301</v>
      </c>
      <c r="E68" s="201">
        <v>2</v>
      </c>
      <c r="F68" s="170" t="s">
        <v>56</v>
      </c>
      <c r="G68" s="206">
        <v>47.27</v>
      </c>
      <c r="H68" s="142">
        <f t="shared" si="3"/>
        <v>115.78</v>
      </c>
      <c r="I68" s="15"/>
      <c r="J68" s="15"/>
      <c r="K68" s="15"/>
      <c r="L68" s="15"/>
    </row>
    <row r="69" spans="1:12" ht="34.5" customHeight="1">
      <c r="A69" s="194" t="s">
        <v>309</v>
      </c>
      <c r="B69" s="197" t="s">
        <v>310</v>
      </c>
      <c r="C69" s="83"/>
      <c r="D69" s="138" t="s">
        <v>301</v>
      </c>
      <c r="E69" s="201">
        <v>4</v>
      </c>
      <c r="F69" s="170" t="s">
        <v>56</v>
      </c>
      <c r="G69" s="206">
        <v>692.8</v>
      </c>
      <c r="H69" s="142">
        <f t="shared" si="3"/>
        <v>3393.89</v>
      </c>
      <c r="I69" s="15"/>
      <c r="J69" s="15"/>
      <c r="K69" s="15"/>
      <c r="L69" s="15"/>
    </row>
    <row r="70" spans="1:12" ht="29.25" customHeight="1">
      <c r="A70" s="194" t="s">
        <v>289</v>
      </c>
      <c r="B70" s="197" t="s">
        <v>288</v>
      </c>
      <c r="C70" s="83"/>
      <c r="D70" s="138" t="s">
        <v>301</v>
      </c>
      <c r="E70" s="201">
        <v>2</v>
      </c>
      <c r="F70" s="170" t="s">
        <v>56</v>
      </c>
      <c r="G70" s="206">
        <v>568.19000000000005</v>
      </c>
      <c r="H70" s="142">
        <f t="shared" si="3"/>
        <v>1391.72</v>
      </c>
      <c r="I70" s="15"/>
      <c r="J70" s="15"/>
      <c r="K70" s="15"/>
      <c r="L70" s="15"/>
    </row>
    <row r="71" spans="1:12" ht="29.25" customHeight="1">
      <c r="A71" s="198" t="s">
        <v>284</v>
      </c>
      <c r="B71" s="196" t="s">
        <v>285</v>
      </c>
      <c r="C71" s="83"/>
      <c r="D71" s="138" t="s">
        <v>301</v>
      </c>
      <c r="E71" s="201">
        <v>4</v>
      </c>
      <c r="F71" s="170" t="s">
        <v>56</v>
      </c>
      <c r="G71" s="206">
        <v>131.41999999999999</v>
      </c>
      <c r="H71" s="142">
        <f t="shared" si="3"/>
        <v>643.79999999999995</v>
      </c>
      <c r="I71" s="15"/>
      <c r="J71" s="15"/>
      <c r="K71" s="15"/>
      <c r="L71" s="15"/>
    </row>
    <row r="72" spans="1:12" ht="47.25" customHeight="1">
      <c r="A72" s="202" t="s">
        <v>286</v>
      </c>
      <c r="B72" s="196" t="s">
        <v>287</v>
      </c>
      <c r="C72" s="83"/>
      <c r="D72" s="138" t="s">
        <v>301</v>
      </c>
      <c r="E72" s="201">
        <v>2</v>
      </c>
      <c r="F72" s="170" t="s">
        <v>56</v>
      </c>
      <c r="G72" s="206">
        <v>327.75</v>
      </c>
      <c r="H72" s="142">
        <f t="shared" si="3"/>
        <v>802.79</v>
      </c>
      <c r="I72" s="15"/>
      <c r="J72" s="15"/>
      <c r="K72" s="15"/>
      <c r="L72" s="15"/>
    </row>
    <row r="73" spans="1:12" ht="47.25" customHeight="1">
      <c r="A73" s="202" t="s">
        <v>295</v>
      </c>
      <c r="B73" s="196" t="s">
        <v>296</v>
      </c>
      <c r="C73" s="83"/>
      <c r="D73" s="138" t="s">
        <v>301</v>
      </c>
      <c r="E73" s="201">
        <v>4</v>
      </c>
      <c r="F73" s="170" t="s">
        <v>56</v>
      </c>
      <c r="G73" s="206">
        <v>462.19</v>
      </c>
      <c r="H73" s="142">
        <f t="shared" si="3"/>
        <v>2264.1799999999998</v>
      </c>
      <c r="I73" s="15"/>
      <c r="J73" s="15"/>
      <c r="K73" s="15"/>
      <c r="L73" s="15"/>
    </row>
    <row r="74" spans="1:12" ht="29.25" customHeight="1">
      <c r="A74" s="202" t="s">
        <v>367</v>
      </c>
      <c r="B74" s="196" t="s">
        <v>290</v>
      </c>
      <c r="C74" s="83"/>
      <c r="D74" s="138" t="s">
        <v>301</v>
      </c>
      <c r="E74" s="201">
        <v>2</v>
      </c>
      <c r="F74" s="170" t="s">
        <v>56</v>
      </c>
      <c r="G74" s="206">
        <v>250.7</v>
      </c>
      <c r="H74" s="142">
        <f t="shared" si="3"/>
        <v>614.05999999999995</v>
      </c>
      <c r="I74" s="15"/>
      <c r="J74" s="15"/>
      <c r="K74" s="15"/>
      <c r="L74" s="15"/>
    </row>
    <row r="75" spans="1:12" ht="16.5" customHeight="1">
      <c r="A75" s="303" t="s">
        <v>85</v>
      </c>
      <c r="B75" s="304"/>
      <c r="C75" s="304"/>
      <c r="D75" s="304"/>
      <c r="E75" s="304"/>
      <c r="F75" s="304"/>
      <c r="G75" s="304"/>
      <c r="H75" s="143">
        <f>SUM(H76:H111)</f>
        <v>23285.42</v>
      </c>
      <c r="I75" s="15"/>
      <c r="J75" s="15"/>
      <c r="K75" s="15"/>
      <c r="L75" s="15"/>
    </row>
    <row r="76" spans="1:12" ht="27.75" customHeight="1">
      <c r="A76" s="172" t="s">
        <v>57</v>
      </c>
      <c r="B76" s="171" t="s">
        <v>58</v>
      </c>
      <c r="C76" s="34"/>
      <c r="D76" s="138" t="s">
        <v>98</v>
      </c>
      <c r="E76" s="173">
        <v>135</v>
      </c>
      <c r="F76" s="65" t="s">
        <v>17</v>
      </c>
      <c r="G76" s="65">
        <v>12.99</v>
      </c>
      <c r="H76" s="169">
        <f>G76*E76*1.2247</f>
        <v>2147.6999999999998</v>
      </c>
      <c r="I76" s="15"/>
      <c r="J76" s="15"/>
      <c r="K76" s="15"/>
      <c r="L76" s="15"/>
    </row>
    <row r="77" spans="1:12" ht="27" customHeight="1">
      <c r="A77" s="138" t="s">
        <v>64</v>
      </c>
      <c r="B77" s="171" t="s">
        <v>59</v>
      </c>
      <c r="C77" s="135"/>
      <c r="D77" s="138" t="s">
        <v>98</v>
      </c>
      <c r="E77" s="161">
        <v>336</v>
      </c>
      <c r="F77" s="65" t="s">
        <v>17</v>
      </c>
      <c r="G77" s="65">
        <v>5.17</v>
      </c>
      <c r="H77" s="169">
        <f t="shared" ref="H77:H111" si="4">G77*E77*1.2247</f>
        <v>2127.4499999999998</v>
      </c>
      <c r="I77" s="15"/>
      <c r="J77" s="15"/>
      <c r="K77" s="15"/>
      <c r="L77" s="15"/>
    </row>
    <row r="78" spans="1:12" ht="25.5" customHeight="1">
      <c r="A78" s="138" t="s">
        <v>70</v>
      </c>
      <c r="B78" s="171" t="s">
        <v>227</v>
      </c>
      <c r="C78" s="135"/>
      <c r="D78" s="138" t="s">
        <v>98</v>
      </c>
      <c r="E78" s="161">
        <v>50</v>
      </c>
      <c r="F78" s="65" t="s">
        <v>17</v>
      </c>
      <c r="G78" s="65">
        <v>7.1</v>
      </c>
      <c r="H78" s="169">
        <f t="shared" si="4"/>
        <v>434.77</v>
      </c>
      <c r="I78" s="15"/>
      <c r="J78" s="15"/>
      <c r="K78" s="15"/>
      <c r="L78" s="15"/>
    </row>
    <row r="79" spans="1:12" ht="27.75" customHeight="1">
      <c r="A79" s="174" t="s">
        <v>65</v>
      </c>
      <c r="B79" s="176" t="s">
        <v>60</v>
      </c>
      <c r="C79" s="136"/>
      <c r="D79" s="138" t="s">
        <v>98</v>
      </c>
      <c r="E79" s="161">
        <v>8</v>
      </c>
      <c r="F79" s="170" t="s">
        <v>56</v>
      </c>
      <c r="G79" s="51">
        <v>26.76</v>
      </c>
      <c r="H79" s="169">
        <f t="shared" si="4"/>
        <v>262.18</v>
      </c>
      <c r="I79" s="15"/>
      <c r="J79" s="79"/>
      <c r="K79" s="15"/>
      <c r="L79" s="15"/>
    </row>
    <row r="80" spans="1:12" ht="28.5" customHeight="1">
      <c r="A80" s="164" t="s">
        <v>66</v>
      </c>
      <c r="B80" s="171" t="s">
        <v>67</v>
      </c>
      <c r="C80" s="136"/>
      <c r="D80" s="138" t="s">
        <v>98</v>
      </c>
      <c r="E80" s="161">
        <v>3</v>
      </c>
      <c r="F80" s="170" t="s">
        <v>56</v>
      </c>
      <c r="G80" s="51">
        <v>29.48</v>
      </c>
      <c r="H80" s="169">
        <f t="shared" si="4"/>
        <v>108.31</v>
      </c>
      <c r="I80" s="15"/>
      <c r="J80" s="79"/>
      <c r="K80" s="15"/>
      <c r="L80" s="15"/>
    </row>
    <row r="81" spans="1:12" ht="28.5" customHeight="1">
      <c r="A81" s="138" t="s">
        <v>381</v>
      </c>
      <c r="B81" s="171" t="s">
        <v>308</v>
      </c>
      <c r="C81" s="136"/>
      <c r="D81" s="138" t="s">
        <v>98</v>
      </c>
      <c r="E81" s="161">
        <v>1</v>
      </c>
      <c r="F81" s="170" t="s">
        <v>56</v>
      </c>
      <c r="G81" s="51">
        <v>114.44</v>
      </c>
      <c r="H81" s="169">
        <f t="shared" si="4"/>
        <v>140.15</v>
      </c>
      <c r="I81" s="15"/>
      <c r="J81" s="79"/>
      <c r="K81" s="15"/>
      <c r="L81" s="15"/>
    </row>
    <row r="82" spans="1:12" ht="27.75" customHeight="1">
      <c r="A82" s="172" t="s">
        <v>68</v>
      </c>
      <c r="B82" s="171" t="s">
        <v>69</v>
      </c>
      <c r="C82" s="136"/>
      <c r="D82" s="138" t="s">
        <v>98</v>
      </c>
      <c r="E82" s="161">
        <v>2</v>
      </c>
      <c r="F82" s="170" t="s">
        <v>56</v>
      </c>
      <c r="G82" s="51">
        <v>173.65</v>
      </c>
      <c r="H82" s="169">
        <f t="shared" si="4"/>
        <v>425.34</v>
      </c>
      <c r="I82" s="15"/>
      <c r="J82" s="79"/>
      <c r="K82" s="15"/>
      <c r="L82" s="15"/>
    </row>
    <row r="83" spans="1:12" ht="27.75" customHeight="1">
      <c r="A83" s="172" t="s">
        <v>368</v>
      </c>
      <c r="B83" s="162" t="s">
        <v>369</v>
      </c>
      <c r="C83" s="136"/>
      <c r="D83" s="138" t="s">
        <v>98</v>
      </c>
      <c r="E83" s="161">
        <v>6</v>
      </c>
      <c r="F83" s="170" t="s">
        <v>56</v>
      </c>
      <c r="G83" s="51">
        <v>25.03</v>
      </c>
      <c r="H83" s="169">
        <f t="shared" si="4"/>
        <v>183.93</v>
      </c>
      <c r="I83" s="15"/>
      <c r="J83" s="79"/>
      <c r="K83" s="15"/>
      <c r="L83" s="15"/>
    </row>
    <row r="84" spans="1:12" ht="24" customHeight="1">
      <c r="A84" s="172" t="s">
        <v>370</v>
      </c>
      <c r="B84" s="162" t="s">
        <v>71</v>
      </c>
      <c r="C84" s="136"/>
      <c r="D84" s="138" t="s">
        <v>98</v>
      </c>
      <c r="E84" s="161">
        <v>2</v>
      </c>
      <c r="F84" s="170" t="s">
        <v>56</v>
      </c>
      <c r="G84" s="51">
        <v>31.68</v>
      </c>
      <c r="H84" s="169">
        <f t="shared" si="4"/>
        <v>77.599999999999994</v>
      </c>
      <c r="I84" s="15"/>
      <c r="J84" s="79"/>
      <c r="K84" s="15"/>
      <c r="L84" s="15"/>
    </row>
    <row r="85" spans="1:12" ht="24" customHeight="1">
      <c r="A85" s="172" t="s">
        <v>72</v>
      </c>
      <c r="B85" s="162" t="s">
        <v>61</v>
      </c>
      <c r="C85" s="136"/>
      <c r="D85" s="138" t="s">
        <v>98</v>
      </c>
      <c r="E85" s="161">
        <v>4</v>
      </c>
      <c r="F85" s="170" t="s">
        <v>56</v>
      </c>
      <c r="G85" s="51">
        <v>19.489999999999998</v>
      </c>
      <c r="H85" s="169">
        <f t="shared" si="4"/>
        <v>95.48</v>
      </c>
      <c r="I85" s="15"/>
      <c r="J85" s="79"/>
      <c r="K85" s="15"/>
      <c r="L85" s="15"/>
    </row>
    <row r="86" spans="1:12" ht="27" customHeight="1">
      <c r="A86" s="172" t="s">
        <v>228</v>
      </c>
      <c r="B86" s="171" t="s">
        <v>229</v>
      </c>
      <c r="C86" s="136"/>
      <c r="D86" s="138" t="s">
        <v>98</v>
      </c>
      <c r="E86" s="158">
        <v>4</v>
      </c>
      <c r="F86" s="170" t="s">
        <v>56</v>
      </c>
      <c r="G86" s="51">
        <v>47.16</v>
      </c>
      <c r="H86" s="169">
        <f t="shared" si="4"/>
        <v>231.03</v>
      </c>
      <c r="I86" s="15"/>
      <c r="J86" s="15"/>
      <c r="K86" s="15"/>
      <c r="L86" s="15"/>
    </row>
    <row r="87" spans="1:12" ht="27" customHeight="1">
      <c r="A87" s="172" t="s">
        <v>73</v>
      </c>
      <c r="B87" s="162" t="s">
        <v>62</v>
      </c>
      <c r="C87" s="136"/>
      <c r="D87" s="138" t="s">
        <v>98</v>
      </c>
      <c r="E87" s="158">
        <v>8</v>
      </c>
      <c r="F87" s="170" t="s">
        <v>56</v>
      </c>
      <c r="G87" s="51">
        <v>10.44</v>
      </c>
      <c r="H87" s="169">
        <f t="shared" si="4"/>
        <v>102.29</v>
      </c>
      <c r="I87" s="15"/>
      <c r="J87" s="15"/>
      <c r="K87" s="15"/>
      <c r="L87" s="15"/>
    </row>
    <row r="88" spans="1:12" ht="33.75" customHeight="1">
      <c r="A88" s="138" t="s">
        <v>146</v>
      </c>
      <c r="B88" s="171" t="s">
        <v>225</v>
      </c>
      <c r="C88" s="34"/>
      <c r="D88" s="138" t="s">
        <v>98</v>
      </c>
      <c r="E88" s="175">
        <v>12</v>
      </c>
      <c r="F88" s="170" t="s">
        <v>56</v>
      </c>
      <c r="G88" s="51">
        <v>75</v>
      </c>
      <c r="H88" s="169">
        <f t="shared" si="4"/>
        <v>1102.23</v>
      </c>
      <c r="I88" s="15"/>
      <c r="J88" s="15"/>
      <c r="K88" s="15"/>
      <c r="L88" s="15"/>
    </row>
    <row r="89" spans="1:12" ht="31.5" customHeight="1">
      <c r="A89" s="174" t="s">
        <v>146</v>
      </c>
      <c r="B89" s="171" t="s">
        <v>226</v>
      </c>
      <c r="C89" s="34"/>
      <c r="D89" s="138" t="s">
        <v>98</v>
      </c>
      <c r="E89" s="175">
        <v>24</v>
      </c>
      <c r="F89" s="170" t="s">
        <v>56</v>
      </c>
      <c r="G89" s="51">
        <v>13.7</v>
      </c>
      <c r="H89" s="169">
        <f t="shared" si="4"/>
        <v>402.68</v>
      </c>
      <c r="I89" s="15"/>
      <c r="J89" s="15"/>
      <c r="K89" s="15"/>
      <c r="L89" s="15"/>
    </row>
    <row r="90" spans="1:12" ht="27" customHeight="1">
      <c r="A90" s="138" t="s">
        <v>74</v>
      </c>
      <c r="B90" s="177" t="s">
        <v>63</v>
      </c>
      <c r="C90" s="34"/>
      <c r="D90" s="159" t="s">
        <v>98</v>
      </c>
      <c r="E90" s="161">
        <v>112</v>
      </c>
      <c r="F90" s="178" t="s">
        <v>17</v>
      </c>
      <c r="G90" s="65">
        <v>11</v>
      </c>
      <c r="H90" s="169">
        <f t="shared" si="4"/>
        <v>1508.83</v>
      </c>
      <c r="I90" s="15"/>
      <c r="J90" s="15"/>
      <c r="K90" s="15"/>
      <c r="L90" s="15"/>
    </row>
    <row r="91" spans="1:12" ht="27" customHeight="1">
      <c r="A91" s="168" t="s">
        <v>199</v>
      </c>
      <c r="B91" s="193" t="s">
        <v>200</v>
      </c>
      <c r="C91" s="34"/>
      <c r="D91" s="159" t="s">
        <v>98</v>
      </c>
      <c r="E91" s="161">
        <v>48.41</v>
      </c>
      <c r="F91" s="178" t="s">
        <v>17</v>
      </c>
      <c r="G91" s="65">
        <v>13.23</v>
      </c>
      <c r="H91" s="169">
        <f t="shared" si="4"/>
        <v>784.38</v>
      </c>
      <c r="I91" s="15"/>
      <c r="J91" s="15"/>
      <c r="K91" s="15"/>
      <c r="L91" s="15"/>
    </row>
    <row r="92" spans="1:12" ht="57" customHeight="1">
      <c r="A92" s="138" t="s">
        <v>201</v>
      </c>
      <c r="B92" s="193" t="s">
        <v>202</v>
      </c>
      <c r="C92" s="34"/>
      <c r="D92" s="159" t="s">
        <v>98</v>
      </c>
      <c r="E92" s="161">
        <v>2</v>
      </c>
      <c r="F92" s="178" t="s">
        <v>56</v>
      </c>
      <c r="G92" s="207">
        <v>1489.89</v>
      </c>
      <c r="H92" s="169">
        <f t="shared" si="4"/>
        <v>3649.34</v>
      </c>
      <c r="I92" s="15"/>
      <c r="J92" s="15"/>
      <c r="K92" s="15"/>
      <c r="L92" s="15"/>
    </row>
    <row r="93" spans="1:12" ht="64.5" customHeight="1">
      <c r="A93" s="138" t="s">
        <v>203</v>
      </c>
      <c r="B93" s="193" t="s">
        <v>204</v>
      </c>
      <c r="C93" s="34"/>
      <c r="D93" s="159" t="s">
        <v>98</v>
      </c>
      <c r="E93" s="161">
        <v>1</v>
      </c>
      <c r="F93" s="178" t="s">
        <v>56</v>
      </c>
      <c r="G93" s="207">
        <v>1338.35</v>
      </c>
      <c r="H93" s="169">
        <f t="shared" si="4"/>
        <v>1639.08</v>
      </c>
      <c r="I93" s="15"/>
      <c r="J93" s="15"/>
      <c r="K93" s="15"/>
      <c r="L93" s="15"/>
    </row>
    <row r="94" spans="1:12" ht="27" customHeight="1">
      <c r="A94" s="138" t="s">
        <v>205</v>
      </c>
      <c r="B94" s="193" t="s">
        <v>206</v>
      </c>
      <c r="C94" s="34"/>
      <c r="D94" s="159" t="s">
        <v>98</v>
      </c>
      <c r="E94" s="161">
        <v>1</v>
      </c>
      <c r="F94" s="178" t="s">
        <v>56</v>
      </c>
      <c r="G94" s="65">
        <v>153.93</v>
      </c>
      <c r="H94" s="169">
        <f t="shared" si="4"/>
        <v>188.52</v>
      </c>
      <c r="I94" s="15"/>
      <c r="J94" s="15"/>
      <c r="K94" s="15"/>
      <c r="L94" s="15"/>
    </row>
    <row r="95" spans="1:12" ht="38.25" customHeight="1">
      <c r="A95" s="138" t="s">
        <v>207</v>
      </c>
      <c r="B95" s="193" t="s">
        <v>208</v>
      </c>
      <c r="C95" s="34"/>
      <c r="D95" s="159" t="s">
        <v>98</v>
      </c>
      <c r="E95" s="161">
        <v>2</v>
      </c>
      <c r="F95" s="178" t="s">
        <v>56</v>
      </c>
      <c r="G95" s="65">
        <v>182.06</v>
      </c>
      <c r="H95" s="169">
        <f t="shared" si="4"/>
        <v>445.94</v>
      </c>
      <c r="I95" s="15"/>
      <c r="J95" s="15"/>
      <c r="K95" s="15"/>
      <c r="L95" s="15"/>
    </row>
    <row r="96" spans="1:12" ht="38.25" customHeight="1">
      <c r="A96" s="138" t="s">
        <v>209</v>
      </c>
      <c r="B96" s="193" t="s">
        <v>210</v>
      </c>
      <c r="C96" s="34"/>
      <c r="D96" s="159" t="s">
        <v>98</v>
      </c>
      <c r="E96" s="161">
        <v>36</v>
      </c>
      <c r="F96" s="178" t="s">
        <v>17</v>
      </c>
      <c r="G96" s="65">
        <v>48</v>
      </c>
      <c r="H96" s="169">
        <f t="shared" si="4"/>
        <v>2116.2800000000002</v>
      </c>
      <c r="I96" s="15"/>
      <c r="J96" s="15"/>
      <c r="K96" s="15"/>
      <c r="L96" s="15"/>
    </row>
    <row r="97" spans="1:12" ht="28.5" customHeight="1">
      <c r="A97" s="138" t="s">
        <v>211</v>
      </c>
      <c r="B97" s="193" t="s">
        <v>215</v>
      </c>
      <c r="C97" s="34"/>
      <c r="D97" s="159" t="s">
        <v>98</v>
      </c>
      <c r="E97" s="161">
        <v>2</v>
      </c>
      <c r="F97" s="178" t="s">
        <v>56</v>
      </c>
      <c r="G97" s="65">
        <v>30.59</v>
      </c>
      <c r="H97" s="169">
        <f t="shared" si="4"/>
        <v>74.930000000000007</v>
      </c>
      <c r="I97" s="15"/>
      <c r="J97" s="15"/>
      <c r="K97" s="15"/>
      <c r="L97" s="15"/>
    </row>
    <row r="98" spans="1:12" ht="25.5" customHeight="1">
      <c r="A98" s="138" t="s">
        <v>212</v>
      </c>
      <c r="B98" s="193" t="s">
        <v>216</v>
      </c>
      <c r="C98" s="34"/>
      <c r="D98" s="159" t="s">
        <v>98</v>
      </c>
      <c r="E98" s="161">
        <v>12</v>
      </c>
      <c r="F98" s="178" t="s">
        <v>56</v>
      </c>
      <c r="G98" s="65">
        <v>34.909999999999997</v>
      </c>
      <c r="H98" s="169">
        <f t="shared" si="4"/>
        <v>513.04999999999995</v>
      </c>
      <c r="I98" s="15"/>
      <c r="J98" s="15"/>
      <c r="K98" s="15"/>
      <c r="L98" s="15"/>
    </row>
    <row r="99" spans="1:12" ht="26.25" customHeight="1">
      <c r="A99" s="138" t="s">
        <v>213</v>
      </c>
      <c r="B99" s="193" t="s">
        <v>217</v>
      </c>
      <c r="C99" s="34"/>
      <c r="D99" s="159" t="s">
        <v>98</v>
      </c>
      <c r="E99" s="161">
        <v>2</v>
      </c>
      <c r="F99" s="178" t="s">
        <v>56</v>
      </c>
      <c r="G99" s="65">
        <v>32.590000000000003</v>
      </c>
      <c r="H99" s="169">
        <f t="shared" si="4"/>
        <v>79.83</v>
      </c>
      <c r="I99" s="15"/>
      <c r="J99" s="15"/>
      <c r="K99" s="15"/>
      <c r="L99" s="15"/>
    </row>
    <row r="100" spans="1:12" ht="27" customHeight="1">
      <c r="A100" s="138" t="s">
        <v>214</v>
      </c>
      <c r="B100" s="193" t="s">
        <v>218</v>
      </c>
      <c r="C100" s="34"/>
      <c r="D100" s="159" t="s">
        <v>98</v>
      </c>
      <c r="E100" s="161">
        <v>8</v>
      </c>
      <c r="F100" s="178" t="s">
        <v>56</v>
      </c>
      <c r="G100" s="65">
        <v>39.53</v>
      </c>
      <c r="H100" s="169">
        <f t="shared" si="4"/>
        <v>387.3</v>
      </c>
      <c r="I100" s="15"/>
      <c r="J100" s="15"/>
      <c r="K100" s="15"/>
      <c r="L100" s="15"/>
    </row>
    <row r="101" spans="1:12" ht="25.5" customHeight="1">
      <c r="A101" s="138" t="s">
        <v>219</v>
      </c>
      <c r="B101" s="193" t="s">
        <v>220</v>
      </c>
      <c r="C101" s="34"/>
      <c r="D101" s="159" t="s">
        <v>98</v>
      </c>
      <c r="E101" s="161">
        <v>4</v>
      </c>
      <c r="F101" s="178" t="s">
        <v>56</v>
      </c>
      <c r="G101" s="65">
        <v>46.43</v>
      </c>
      <c r="H101" s="169">
        <f t="shared" si="4"/>
        <v>227.45</v>
      </c>
      <c r="I101" s="15"/>
      <c r="J101" s="15"/>
      <c r="K101" s="15"/>
      <c r="L101" s="15"/>
    </row>
    <row r="102" spans="1:12" ht="25.5" customHeight="1">
      <c r="A102" s="138" t="s">
        <v>221</v>
      </c>
      <c r="B102" s="193" t="s">
        <v>222</v>
      </c>
      <c r="C102" s="34"/>
      <c r="D102" s="159" t="s">
        <v>98</v>
      </c>
      <c r="E102" s="161">
        <v>14</v>
      </c>
      <c r="F102" s="178" t="s">
        <v>56</v>
      </c>
      <c r="G102" s="65">
        <v>5.82</v>
      </c>
      <c r="H102" s="169">
        <f t="shared" si="4"/>
        <v>99.79</v>
      </c>
      <c r="I102" s="15"/>
      <c r="J102" s="15"/>
      <c r="K102" s="15"/>
      <c r="L102" s="15"/>
    </row>
    <row r="103" spans="1:12" ht="27" customHeight="1">
      <c r="A103" s="138" t="s">
        <v>223</v>
      </c>
      <c r="B103" s="193" t="s">
        <v>224</v>
      </c>
      <c r="C103" s="34"/>
      <c r="D103" s="159" t="s">
        <v>98</v>
      </c>
      <c r="E103" s="161">
        <v>12</v>
      </c>
      <c r="F103" s="178" t="s">
        <v>56</v>
      </c>
      <c r="G103" s="65">
        <v>7.06</v>
      </c>
      <c r="H103" s="169">
        <f t="shared" si="4"/>
        <v>103.76</v>
      </c>
      <c r="I103" s="15"/>
      <c r="J103" s="15"/>
      <c r="K103" s="15"/>
      <c r="L103" s="15"/>
    </row>
    <row r="104" spans="1:12" ht="27" customHeight="1">
      <c r="A104" s="138" t="s">
        <v>230</v>
      </c>
      <c r="B104" s="193" t="s">
        <v>231</v>
      </c>
      <c r="C104" s="34"/>
      <c r="D104" s="159" t="s">
        <v>98</v>
      </c>
      <c r="E104" s="161">
        <v>1</v>
      </c>
      <c r="F104" s="178" t="s">
        <v>56</v>
      </c>
      <c r="G104" s="207">
        <v>1160.25</v>
      </c>
      <c r="H104" s="169">
        <f t="shared" si="4"/>
        <v>1420.96</v>
      </c>
      <c r="I104" s="15"/>
      <c r="J104" s="15"/>
      <c r="K104" s="15"/>
      <c r="L104" s="15"/>
    </row>
    <row r="105" spans="1:12" ht="27" customHeight="1">
      <c r="A105" s="138" t="s">
        <v>305</v>
      </c>
      <c r="B105" s="193" t="s">
        <v>232</v>
      </c>
      <c r="C105" s="34"/>
      <c r="D105" s="159" t="s">
        <v>98</v>
      </c>
      <c r="E105" s="161">
        <v>2</v>
      </c>
      <c r="F105" s="178" t="s">
        <v>56</v>
      </c>
      <c r="G105" s="65">
        <v>279.7</v>
      </c>
      <c r="H105" s="169">
        <f t="shared" si="4"/>
        <v>685.1</v>
      </c>
      <c r="I105" s="15"/>
      <c r="J105" s="15"/>
      <c r="K105" s="15"/>
      <c r="L105" s="15"/>
    </row>
    <row r="106" spans="1:12" ht="27" customHeight="1">
      <c r="A106" s="138" t="s">
        <v>306</v>
      </c>
      <c r="B106" s="193" t="s">
        <v>307</v>
      </c>
      <c r="C106" s="34"/>
      <c r="D106" s="159" t="s">
        <v>98</v>
      </c>
      <c r="E106" s="161">
        <v>1</v>
      </c>
      <c r="F106" s="178" t="s">
        <v>56</v>
      </c>
      <c r="G106" s="65">
        <v>347.69</v>
      </c>
      <c r="H106" s="169">
        <f t="shared" si="4"/>
        <v>425.82</v>
      </c>
      <c r="I106" s="15"/>
      <c r="J106" s="15"/>
      <c r="K106" s="15"/>
      <c r="L106" s="15"/>
    </row>
    <row r="107" spans="1:12" ht="27" customHeight="1">
      <c r="A107" s="138" t="s">
        <v>99</v>
      </c>
      <c r="B107" s="162" t="s">
        <v>100</v>
      </c>
      <c r="C107" s="49"/>
      <c r="D107" s="159" t="s">
        <v>98</v>
      </c>
      <c r="E107" s="158">
        <v>3</v>
      </c>
      <c r="F107" s="85" t="s">
        <v>17</v>
      </c>
      <c r="G107" s="51">
        <v>18.7</v>
      </c>
      <c r="H107" s="142">
        <f t="shared" si="4"/>
        <v>68.709999999999994</v>
      </c>
      <c r="I107" s="15"/>
      <c r="J107" s="15"/>
      <c r="K107" s="15"/>
      <c r="L107" s="15"/>
    </row>
    <row r="108" spans="1:12" ht="27" customHeight="1">
      <c r="A108" s="138" t="s">
        <v>371</v>
      </c>
      <c r="B108" s="171" t="s">
        <v>101</v>
      </c>
      <c r="C108" s="49"/>
      <c r="D108" s="159" t="s">
        <v>98</v>
      </c>
      <c r="E108" s="158">
        <v>1</v>
      </c>
      <c r="F108" s="170" t="s">
        <v>56</v>
      </c>
      <c r="G108" s="51">
        <v>169.82</v>
      </c>
      <c r="H108" s="142">
        <f t="shared" si="4"/>
        <v>207.98</v>
      </c>
      <c r="I108" s="15"/>
      <c r="J108" s="15"/>
      <c r="K108" s="15"/>
      <c r="L108" s="15"/>
    </row>
    <row r="109" spans="1:12" ht="27" customHeight="1">
      <c r="A109" s="138" t="s">
        <v>233</v>
      </c>
      <c r="B109" s="171" t="s">
        <v>234</v>
      </c>
      <c r="C109" s="49"/>
      <c r="D109" s="159" t="s">
        <v>239</v>
      </c>
      <c r="E109" s="158">
        <v>1</v>
      </c>
      <c r="F109" s="170" t="s">
        <v>15</v>
      </c>
      <c r="G109" s="51">
        <v>250.66</v>
      </c>
      <c r="H109" s="142">
        <f t="shared" si="4"/>
        <v>306.98</v>
      </c>
      <c r="I109" s="15"/>
      <c r="J109" s="15"/>
      <c r="K109" s="15"/>
      <c r="L109" s="15"/>
    </row>
    <row r="110" spans="1:12" ht="40.5" customHeight="1">
      <c r="A110" s="138" t="s">
        <v>372</v>
      </c>
      <c r="B110" s="171" t="s">
        <v>236</v>
      </c>
      <c r="C110" s="49"/>
      <c r="D110" s="159" t="s">
        <v>237</v>
      </c>
      <c r="E110" s="158">
        <v>1.92</v>
      </c>
      <c r="F110" s="170" t="s">
        <v>16</v>
      </c>
      <c r="G110" s="51">
        <v>180.62</v>
      </c>
      <c r="H110" s="142">
        <f t="shared" si="4"/>
        <v>424.71</v>
      </c>
      <c r="I110" s="15"/>
      <c r="J110" s="15"/>
      <c r="K110" s="15"/>
      <c r="L110" s="15"/>
    </row>
    <row r="111" spans="1:12" ht="29.25" customHeight="1">
      <c r="A111" s="138" t="s">
        <v>235</v>
      </c>
      <c r="B111" s="171" t="s">
        <v>302</v>
      </c>
      <c r="C111" s="49"/>
      <c r="D111" s="138" t="s">
        <v>238</v>
      </c>
      <c r="E111" s="158">
        <v>0.73</v>
      </c>
      <c r="F111" s="170" t="s">
        <v>16</v>
      </c>
      <c r="G111" s="51">
        <v>95.68</v>
      </c>
      <c r="H111" s="142">
        <f t="shared" si="4"/>
        <v>85.54</v>
      </c>
      <c r="I111" s="15"/>
      <c r="J111" s="15"/>
      <c r="K111" s="15"/>
      <c r="L111" s="15"/>
    </row>
    <row r="112" spans="1:12" ht="20.25" customHeight="1">
      <c r="A112" s="296" t="s">
        <v>135</v>
      </c>
      <c r="B112" s="297"/>
      <c r="C112" s="297"/>
      <c r="D112" s="297"/>
      <c r="E112" s="297"/>
      <c r="F112" s="297"/>
      <c r="G112" s="298"/>
      <c r="H112" s="140">
        <f>H113+H114+H115+H116+H117+H118+H119+H120+H121+H122+H123+H124+H125+H126+H127</f>
        <v>176680.19</v>
      </c>
      <c r="I112" s="15"/>
      <c r="J112" s="15"/>
      <c r="K112" s="15"/>
      <c r="L112" s="15"/>
    </row>
    <row r="113" spans="1:12" ht="42" customHeight="1">
      <c r="A113" s="138" t="s">
        <v>133</v>
      </c>
      <c r="B113" s="171" t="s">
        <v>373</v>
      </c>
      <c r="C113" s="49"/>
      <c r="D113" s="138" t="s">
        <v>358</v>
      </c>
      <c r="E113" s="158">
        <v>3310.04</v>
      </c>
      <c r="F113" s="85" t="s">
        <v>54</v>
      </c>
      <c r="G113" s="51">
        <v>17.91</v>
      </c>
      <c r="H113" s="142">
        <f>G113*E113*1.2247</f>
        <v>72603.67</v>
      </c>
      <c r="I113" s="15"/>
      <c r="J113" s="15"/>
      <c r="K113" s="15"/>
      <c r="L113" s="15"/>
    </row>
    <row r="114" spans="1:12" ht="54" customHeight="1">
      <c r="A114" s="138" t="s">
        <v>133</v>
      </c>
      <c r="B114" s="171" t="s">
        <v>374</v>
      </c>
      <c r="C114" s="49"/>
      <c r="D114" s="138" t="s">
        <v>354</v>
      </c>
      <c r="E114" s="158">
        <v>2449.4899999999998</v>
      </c>
      <c r="F114" s="85" t="s">
        <v>54</v>
      </c>
      <c r="G114" s="51">
        <v>17.91</v>
      </c>
      <c r="H114" s="142">
        <f>G114*E114*1.2247</f>
        <v>53728.04</v>
      </c>
      <c r="I114" s="15"/>
      <c r="J114" s="15"/>
      <c r="K114" s="15"/>
      <c r="L114" s="15"/>
    </row>
    <row r="115" spans="1:12" ht="47.25" customHeight="1">
      <c r="A115" s="138" t="s">
        <v>133</v>
      </c>
      <c r="B115" s="171" t="s">
        <v>134</v>
      </c>
      <c r="C115" s="49"/>
      <c r="D115" s="138" t="s">
        <v>142</v>
      </c>
      <c r="E115" s="158">
        <v>155.09</v>
      </c>
      <c r="F115" s="85" t="s">
        <v>54</v>
      </c>
      <c r="G115" s="51">
        <v>17.91</v>
      </c>
      <c r="H115" s="142">
        <f t="shared" ref="H115:H127" si="5">G115*E115*1.2247</f>
        <v>3401.8</v>
      </c>
      <c r="I115" s="15"/>
      <c r="J115" s="15"/>
      <c r="K115" s="15"/>
      <c r="L115" s="15"/>
    </row>
    <row r="116" spans="1:12" ht="37.5" customHeight="1">
      <c r="A116" s="138" t="s">
        <v>136</v>
      </c>
      <c r="B116" s="171" t="s">
        <v>137</v>
      </c>
      <c r="C116" s="49"/>
      <c r="D116" s="138" t="s">
        <v>141</v>
      </c>
      <c r="E116" s="158">
        <v>16.8</v>
      </c>
      <c r="F116" s="85" t="s">
        <v>16</v>
      </c>
      <c r="G116" s="51">
        <v>46.05</v>
      </c>
      <c r="H116" s="142">
        <f t="shared" si="5"/>
        <v>947.48</v>
      </c>
      <c r="I116" s="15"/>
      <c r="J116" s="15"/>
      <c r="K116" s="15"/>
      <c r="L116" s="15"/>
    </row>
    <row r="117" spans="1:12" ht="36.75" customHeight="1">
      <c r="A117" s="138" t="s">
        <v>138</v>
      </c>
      <c r="B117" s="171" t="s">
        <v>139</v>
      </c>
      <c r="C117" s="49"/>
      <c r="D117" s="138" t="s">
        <v>140</v>
      </c>
      <c r="E117" s="158">
        <v>3.77</v>
      </c>
      <c r="F117" s="85" t="s">
        <v>16</v>
      </c>
      <c r="G117" s="51">
        <v>116.18</v>
      </c>
      <c r="H117" s="142">
        <f t="shared" si="5"/>
        <v>536.41999999999996</v>
      </c>
      <c r="I117" s="15"/>
      <c r="J117" s="15"/>
      <c r="K117" s="15"/>
      <c r="L117" s="15"/>
    </row>
    <row r="118" spans="1:12" ht="36.75" customHeight="1">
      <c r="A118" s="138" t="s">
        <v>143</v>
      </c>
      <c r="B118" s="171" t="s">
        <v>144</v>
      </c>
      <c r="C118" s="49"/>
      <c r="D118" s="138" t="s">
        <v>145</v>
      </c>
      <c r="E118" s="158">
        <v>6.05</v>
      </c>
      <c r="F118" s="85" t="s">
        <v>16</v>
      </c>
      <c r="G118" s="51">
        <v>123.24</v>
      </c>
      <c r="H118" s="142">
        <f t="shared" si="5"/>
        <v>913.14</v>
      </c>
      <c r="I118" s="15"/>
      <c r="J118" s="15"/>
      <c r="K118" s="15"/>
      <c r="L118" s="15"/>
    </row>
    <row r="119" spans="1:12" ht="36.75" customHeight="1">
      <c r="A119" s="138" t="s">
        <v>146</v>
      </c>
      <c r="B119" s="171" t="s">
        <v>147</v>
      </c>
      <c r="C119" s="49"/>
      <c r="D119" s="138" t="s">
        <v>359</v>
      </c>
      <c r="E119" s="158">
        <v>220.5</v>
      </c>
      <c r="F119" s="85" t="s">
        <v>16</v>
      </c>
      <c r="G119" s="51">
        <v>96.29</v>
      </c>
      <c r="H119" s="142">
        <f t="shared" si="5"/>
        <v>26002.76</v>
      </c>
      <c r="I119" s="15"/>
      <c r="J119" s="15"/>
      <c r="K119" s="15"/>
      <c r="L119" s="15"/>
    </row>
    <row r="120" spans="1:12" ht="36.75" customHeight="1">
      <c r="A120" s="138" t="s">
        <v>148</v>
      </c>
      <c r="B120" s="171" t="s">
        <v>149</v>
      </c>
      <c r="C120" s="49"/>
      <c r="D120" s="138" t="s">
        <v>190</v>
      </c>
      <c r="E120" s="158">
        <v>86.86</v>
      </c>
      <c r="F120" s="85" t="s">
        <v>54</v>
      </c>
      <c r="G120" s="51">
        <v>12.77</v>
      </c>
      <c r="H120" s="142">
        <f t="shared" si="5"/>
        <v>1358.44</v>
      </c>
      <c r="I120" s="15"/>
      <c r="J120" s="15"/>
      <c r="K120" s="15"/>
      <c r="L120" s="15"/>
    </row>
    <row r="121" spans="1:12" ht="36.75" customHeight="1">
      <c r="A121" s="138" t="s">
        <v>152</v>
      </c>
      <c r="B121" s="171" t="s">
        <v>150</v>
      </c>
      <c r="C121" s="49"/>
      <c r="D121" s="138" t="s">
        <v>191</v>
      </c>
      <c r="E121" s="158">
        <v>166.01</v>
      </c>
      <c r="F121" s="85" t="s">
        <v>54</v>
      </c>
      <c r="G121" s="51">
        <v>11.79</v>
      </c>
      <c r="H121" s="142">
        <f t="shared" si="5"/>
        <v>2397.0500000000002</v>
      </c>
      <c r="I121" s="15"/>
      <c r="J121" s="15"/>
      <c r="K121" s="15"/>
      <c r="L121" s="15"/>
    </row>
    <row r="122" spans="1:12" ht="36.75" customHeight="1">
      <c r="A122" s="138" t="s">
        <v>153</v>
      </c>
      <c r="B122" s="171" t="s">
        <v>151</v>
      </c>
      <c r="C122" s="49"/>
      <c r="D122" s="138" t="s">
        <v>360</v>
      </c>
      <c r="E122" s="158">
        <v>394.44</v>
      </c>
      <c r="F122" s="85" t="s">
        <v>54</v>
      </c>
      <c r="G122" s="51">
        <v>11.78</v>
      </c>
      <c r="H122" s="142">
        <f t="shared" si="5"/>
        <v>5690.57</v>
      </c>
      <c r="I122" s="15"/>
      <c r="J122" s="15"/>
      <c r="K122" s="15"/>
      <c r="L122" s="15"/>
    </row>
    <row r="123" spans="1:12" ht="36.75" customHeight="1">
      <c r="A123" s="138" t="s">
        <v>156</v>
      </c>
      <c r="B123" s="171" t="s">
        <v>157</v>
      </c>
      <c r="C123" s="49"/>
      <c r="D123" s="138" t="s">
        <v>192</v>
      </c>
      <c r="E123" s="158">
        <v>44</v>
      </c>
      <c r="F123" s="85" t="s">
        <v>17</v>
      </c>
      <c r="G123" s="51">
        <v>65.03</v>
      </c>
      <c r="H123" s="142">
        <f t="shared" si="5"/>
        <v>3504.26</v>
      </c>
      <c r="I123" s="15"/>
      <c r="J123" s="15"/>
      <c r="K123" s="15"/>
      <c r="L123" s="15"/>
    </row>
    <row r="124" spans="1:12" ht="36.75" customHeight="1">
      <c r="A124" s="138" t="s">
        <v>158</v>
      </c>
      <c r="B124" s="171" t="s">
        <v>160</v>
      </c>
      <c r="C124" s="49"/>
      <c r="D124" s="138" t="s">
        <v>159</v>
      </c>
      <c r="E124" s="158">
        <v>7.07</v>
      </c>
      <c r="F124" s="85" t="s">
        <v>16</v>
      </c>
      <c r="G124" s="51">
        <v>41.09</v>
      </c>
      <c r="H124" s="142">
        <f t="shared" si="5"/>
        <v>355.78</v>
      </c>
      <c r="I124" s="15"/>
      <c r="J124" s="15"/>
      <c r="K124" s="15"/>
      <c r="L124" s="15"/>
    </row>
    <row r="125" spans="1:12" ht="36.75" customHeight="1">
      <c r="A125" s="138" t="s">
        <v>161</v>
      </c>
      <c r="B125" s="171" t="s">
        <v>162</v>
      </c>
      <c r="C125" s="49"/>
      <c r="D125" s="138" t="s">
        <v>163</v>
      </c>
      <c r="E125" s="158">
        <v>14.45</v>
      </c>
      <c r="F125" s="85" t="s">
        <v>16</v>
      </c>
      <c r="G125" s="51">
        <v>31.37</v>
      </c>
      <c r="H125" s="142">
        <f t="shared" si="5"/>
        <v>555.15</v>
      </c>
      <c r="I125" s="15"/>
      <c r="J125" s="15"/>
      <c r="K125" s="15"/>
      <c r="L125" s="15"/>
    </row>
    <row r="126" spans="1:12" ht="36.75" customHeight="1">
      <c r="A126" s="138" t="s">
        <v>375</v>
      </c>
      <c r="B126" s="171" t="s">
        <v>362</v>
      </c>
      <c r="C126" s="49"/>
      <c r="D126" s="138" t="s">
        <v>363</v>
      </c>
      <c r="E126" s="158">
        <v>3.07</v>
      </c>
      <c r="F126" s="85" t="s">
        <v>16</v>
      </c>
      <c r="G126" s="51">
        <v>143.12</v>
      </c>
      <c r="H126" s="142">
        <f t="shared" si="5"/>
        <v>538.11</v>
      </c>
      <c r="I126" s="15"/>
      <c r="J126" s="15"/>
      <c r="K126" s="15"/>
      <c r="L126" s="15"/>
    </row>
    <row r="127" spans="1:12" ht="36.75" customHeight="1">
      <c r="A127" s="187" t="s">
        <v>154</v>
      </c>
      <c r="B127" s="187" t="s">
        <v>155</v>
      </c>
      <c r="C127" s="49"/>
      <c r="D127" s="138" t="s">
        <v>361</v>
      </c>
      <c r="E127" s="158">
        <v>5.63</v>
      </c>
      <c r="F127" s="85" t="s">
        <v>15</v>
      </c>
      <c r="G127" s="51">
        <v>601.52</v>
      </c>
      <c r="H127" s="142">
        <f t="shared" si="5"/>
        <v>4147.5200000000004</v>
      </c>
      <c r="I127" s="15"/>
      <c r="J127" s="15"/>
      <c r="K127" s="15"/>
      <c r="L127" s="15"/>
    </row>
    <row r="128" spans="1:12" ht="21" customHeight="1">
      <c r="A128" s="293" t="s">
        <v>78</v>
      </c>
      <c r="B128" s="294"/>
      <c r="C128" s="294"/>
      <c r="D128" s="294"/>
      <c r="E128" s="294"/>
      <c r="F128" s="294"/>
      <c r="G128" s="295"/>
      <c r="H128" s="141">
        <f>H129+H130+H131+H132</f>
        <v>15671.02</v>
      </c>
      <c r="I128" s="15"/>
      <c r="J128" s="15"/>
      <c r="K128" s="15"/>
      <c r="L128" s="15"/>
    </row>
    <row r="129" spans="1:12" ht="75" customHeight="1">
      <c r="A129" s="138" t="s">
        <v>79</v>
      </c>
      <c r="B129" s="171" t="s">
        <v>80</v>
      </c>
      <c r="C129" s="49"/>
      <c r="D129" s="138" t="s">
        <v>294</v>
      </c>
      <c r="E129" s="158">
        <v>202.34</v>
      </c>
      <c r="F129" s="85" t="s">
        <v>16</v>
      </c>
      <c r="G129" s="51">
        <v>17.010000000000002</v>
      </c>
      <c r="H129" s="142">
        <f>G129*E129*1.2247</f>
        <v>4215.18</v>
      </c>
      <c r="I129" s="15"/>
      <c r="J129" s="15"/>
      <c r="K129" s="15"/>
      <c r="L129" s="15"/>
    </row>
    <row r="130" spans="1:12" ht="54" customHeight="1">
      <c r="A130" s="138" t="s">
        <v>81</v>
      </c>
      <c r="B130" s="171" t="s">
        <v>82</v>
      </c>
      <c r="C130" s="49"/>
      <c r="D130" s="138" t="s">
        <v>198</v>
      </c>
      <c r="E130" s="158">
        <v>135.62</v>
      </c>
      <c r="F130" s="85" t="s">
        <v>16</v>
      </c>
      <c r="G130" s="51">
        <v>16.559999999999999</v>
      </c>
      <c r="H130" s="142">
        <f t="shared" ref="H130:H132" si="6">G130*E130*1.2247</f>
        <v>2750.51</v>
      </c>
      <c r="I130" s="15"/>
      <c r="J130" s="15"/>
      <c r="K130" s="15"/>
      <c r="L130" s="15"/>
    </row>
    <row r="131" spans="1:12" ht="96" customHeight="1">
      <c r="A131" s="138" t="s">
        <v>83</v>
      </c>
      <c r="B131" s="171" t="s">
        <v>376</v>
      </c>
      <c r="C131" s="49"/>
      <c r="D131" s="138" t="s">
        <v>189</v>
      </c>
      <c r="E131" s="158">
        <v>174.65</v>
      </c>
      <c r="F131" s="85" t="s">
        <v>16</v>
      </c>
      <c r="G131" s="51">
        <v>32.01</v>
      </c>
      <c r="H131" s="142">
        <f t="shared" si="6"/>
        <v>6846.74</v>
      </c>
      <c r="I131" s="15"/>
      <c r="J131" s="15"/>
      <c r="K131" s="15"/>
      <c r="L131" s="15"/>
    </row>
    <row r="132" spans="1:12" ht="57" customHeight="1">
      <c r="A132" s="138" t="s">
        <v>86</v>
      </c>
      <c r="B132" s="171" t="s">
        <v>87</v>
      </c>
      <c r="C132" s="49"/>
      <c r="D132" s="138" t="s">
        <v>198</v>
      </c>
      <c r="E132" s="158">
        <v>135.62</v>
      </c>
      <c r="F132" s="85" t="s">
        <v>16</v>
      </c>
      <c r="G132" s="51">
        <v>11.19</v>
      </c>
      <c r="H132" s="142">
        <f t="shared" si="6"/>
        <v>1858.59</v>
      </c>
      <c r="I132" s="15"/>
      <c r="J132" s="15"/>
      <c r="K132" s="15"/>
      <c r="L132" s="15"/>
    </row>
    <row r="133" spans="1:12" ht="22.5" customHeight="1">
      <c r="A133" s="308" t="s">
        <v>84</v>
      </c>
      <c r="B133" s="309"/>
      <c r="C133" s="309"/>
      <c r="D133" s="309"/>
      <c r="E133" s="309"/>
      <c r="F133" s="309"/>
      <c r="G133" s="310"/>
      <c r="H133" s="141">
        <f>H134+H135+H136+H137</f>
        <v>17877.900000000001</v>
      </c>
      <c r="I133" s="15"/>
      <c r="J133" s="15"/>
      <c r="K133" s="15"/>
      <c r="L133" s="15"/>
    </row>
    <row r="134" spans="1:12" ht="50.25" customHeight="1">
      <c r="A134" s="137" t="s">
        <v>178</v>
      </c>
      <c r="B134" s="137" t="s">
        <v>176</v>
      </c>
      <c r="C134" s="34"/>
      <c r="D134" s="159" t="s">
        <v>183</v>
      </c>
      <c r="E134" s="166">
        <v>13.76</v>
      </c>
      <c r="F134" s="65" t="s">
        <v>16</v>
      </c>
      <c r="G134" s="169">
        <v>565.15</v>
      </c>
      <c r="H134" s="139">
        <f>G134*E134*1.2247</f>
        <v>9523.84</v>
      </c>
      <c r="I134" s="15"/>
      <c r="J134" s="15"/>
      <c r="K134" s="15"/>
      <c r="L134" s="15"/>
    </row>
    <row r="135" spans="1:12" ht="27.75" customHeight="1">
      <c r="A135" s="138" t="s">
        <v>177</v>
      </c>
      <c r="B135" s="138" t="s">
        <v>181</v>
      </c>
      <c r="C135" s="49"/>
      <c r="D135" s="138" t="s">
        <v>182</v>
      </c>
      <c r="E135" s="165">
        <v>12</v>
      </c>
      <c r="F135" s="51" t="s">
        <v>16</v>
      </c>
      <c r="G135" s="142">
        <v>373.12</v>
      </c>
      <c r="H135" s="139">
        <f t="shared" ref="H135:H137" si="7">G135*E135*1.2247</f>
        <v>5483.52</v>
      </c>
      <c r="I135" s="15"/>
      <c r="J135" s="15"/>
      <c r="K135" s="15"/>
      <c r="L135" s="15"/>
    </row>
    <row r="136" spans="1:12" ht="24.75" customHeight="1">
      <c r="A136" s="138" t="s">
        <v>377</v>
      </c>
      <c r="B136" s="138" t="s">
        <v>188</v>
      </c>
      <c r="C136" s="49"/>
      <c r="D136" s="138" t="s">
        <v>186</v>
      </c>
      <c r="E136" s="165">
        <v>1.8</v>
      </c>
      <c r="F136" s="51" t="s">
        <v>16</v>
      </c>
      <c r="G136" s="142">
        <v>465.81</v>
      </c>
      <c r="H136" s="139">
        <f t="shared" si="7"/>
        <v>1026.8599999999999</v>
      </c>
      <c r="I136" s="15"/>
      <c r="J136" s="15"/>
      <c r="K136" s="15"/>
      <c r="L136" s="15"/>
    </row>
    <row r="137" spans="1:12" ht="31.5" customHeight="1">
      <c r="A137" s="138" t="s">
        <v>378</v>
      </c>
      <c r="B137" s="138" t="s">
        <v>185</v>
      </c>
      <c r="C137" s="49"/>
      <c r="D137" s="138" t="s">
        <v>187</v>
      </c>
      <c r="E137" s="165">
        <v>3.6</v>
      </c>
      <c r="F137" s="51" t="s">
        <v>16</v>
      </c>
      <c r="G137" s="142">
        <v>418.17</v>
      </c>
      <c r="H137" s="139">
        <f t="shared" si="7"/>
        <v>1843.68</v>
      </c>
      <c r="I137" s="15"/>
      <c r="J137" s="15"/>
      <c r="K137" s="15"/>
      <c r="L137" s="15"/>
    </row>
    <row r="138" spans="1:12" ht="19.5" customHeight="1">
      <c r="A138" s="293" t="s">
        <v>32</v>
      </c>
      <c r="B138" s="294"/>
      <c r="C138" s="294"/>
      <c r="D138" s="294"/>
      <c r="E138" s="294"/>
      <c r="F138" s="294"/>
      <c r="G138" s="295"/>
      <c r="H138" s="87">
        <f>H139</f>
        <v>2043.97</v>
      </c>
      <c r="I138" s="16"/>
      <c r="J138" s="17"/>
      <c r="K138" s="15"/>
      <c r="L138" s="15"/>
    </row>
    <row r="139" spans="1:12" ht="72" customHeight="1">
      <c r="A139" s="203" t="s">
        <v>33</v>
      </c>
      <c r="B139" s="68" t="s">
        <v>34</v>
      </c>
      <c r="C139" s="34"/>
      <c r="D139" s="138" t="s">
        <v>125</v>
      </c>
      <c r="E139" s="189">
        <v>341.3</v>
      </c>
      <c r="F139" s="281" t="s">
        <v>16</v>
      </c>
      <c r="G139" s="208">
        <v>4.8899999999999997</v>
      </c>
      <c r="H139" s="52">
        <f>G139*E139*1.2247</f>
        <v>2043.97</v>
      </c>
      <c r="I139" s="16"/>
      <c r="J139" s="17"/>
      <c r="K139" s="15"/>
      <c r="L139" s="15"/>
    </row>
    <row r="140" spans="1:12" s="7" customFormat="1" ht="15.75" customHeight="1">
      <c r="A140" s="296" t="s">
        <v>30</v>
      </c>
      <c r="B140" s="297"/>
      <c r="C140" s="297"/>
      <c r="D140" s="297"/>
      <c r="E140" s="297"/>
      <c r="F140" s="297"/>
      <c r="G140" s="298"/>
      <c r="H140" s="80">
        <f>H141+H142+H143</f>
        <v>15461.76</v>
      </c>
    </row>
    <row r="141" spans="1:12" s="7" customFormat="1" ht="19.5" customHeight="1">
      <c r="A141" s="64" t="s">
        <v>75</v>
      </c>
      <c r="B141" s="48" t="s">
        <v>35</v>
      </c>
      <c r="C141" s="13"/>
      <c r="D141" s="81" t="s">
        <v>193</v>
      </c>
      <c r="E141" s="48">
        <v>8</v>
      </c>
      <c r="F141" s="276" t="s">
        <v>36</v>
      </c>
      <c r="G141" s="277">
        <v>136.78</v>
      </c>
      <c r="H141" s="278">
        <f>G141*E141</f>
        <v>1094.24</v>
      </c>
    </row>
    <row r="142" spans="1:12" s="7" customFormat="1" ht="23.25" customHeight="1">
      <c r="A142" s="64" t="s">
        <v>76</v>
      </c>
      <c r="B142" s="48" t="s">
        <v>38</v>
      </c>
      <c r="C142" s="13"/>
      <c r="D142" s="81" t="s">
        <v>115</v>
      </c>
      <c r="E142" s="48">
        <v>16</v>
      </c>
      <c r="F142" s="276" t="s">
        <v>36</v>
      </c>
      <c r="G142" s="277">
        <v>32.57</v>
      </c>
      <c r="H142" s="278">
        <f t="shared" ref="H142:H143" si="8">G142*E142</f>
        <v>521.12</v>
      </c>
    </row>
    <row r="143" spans="1:12" s="7" customFormat="1" ht="24" customHeight="1">
      <c r="A143" s="64" t="s">
        <v>77</v>
      </c>
      <c r="B143" s="48" t="s">
        <v>43</v>
      </c>
      <c r="C143" s="13"/>
      <c r="D143" s="81" t="s">
        <v>194</v>
      </c>
      <c r="E143" s="59">
        <v>320</v>
      </c>
      <c r="F143" s="279" t="s">
        <v>36</v>
      </c>
      <c r="G143" s="280">
        <v>43.27</v>
      </c>
      <c r="H143" s="278">
        <f t="shared" si="8"/>
        <v>13846.4</v>
      </c>
    </row>
    <row r="144" spans="1:12" s="7" customFormat="1" ht="18" customHeight="1">
      <c r="A144" s="293" t="s">
        <v>0</v>
      </c>
      <c r="B144" s="294"/>
      <c r="C144" s="294"/>
      <c r="D144" s="294"/>
      <c r="E144" s="294"/>
      <c r="F144" s="294"/>
      <c r="G144" s="295"/>
      <c r="H144" s="78">
        <f>H140+H138+H133+H128+H112+H75+H40+H32+H26+H16</f>
        <v>426491.38</v>
      </c>
    </row>
    <row r="145" spans="1:8" s="7" customFormat="1" ht="12" customHeight="1">
      <c r="A145" s="293" t="s">
        <v>49</v>
      </c>
      <c r="B145" s="294"/>
      <c r="C145" s="294"/>
      <c r="D145" s="294"/>
      <c r="E145" s="294"/>
      <c r="F145" s="294"/>
      <c r="G145" s="295"/>
      <c r="H145" s="82"/>
    </row>
    <row r="146" spans="1:8" s="7" customFormat="1" ht="16.5" customHeight="1">
      <c r="A146" s="293" t="s">
        <v>23</v>
      </c>
      <c r="B146" s="294"/>
      <c r="C146" s="294"/>
      <c r="D146" s="294"/>
      <c r="E146" s="294"/>
      <c r="F146" s="294"/>
      <c r="G146" s="295"/>
      <c r="H146" s="82">
        <f>H145+H144</f>
        <v>426491.38</v>
      </c>
    </row>
    <row r="147" spans="1:8" s="7" customFormat="1" ht="11.25">
      <c r="A147" s="4"/>
      <c r="B147" s="3"/>
      <c r="C147" s="13"/>
      <c r="D147" s="10"/>
      <c r="E147" s="5"/>
      <c r="F147" s="5"/>
      <c r="G147" s="6"/>
    </row>
    <row r="148" spans="1:8" s="7" customFormat="1" ht="11.25">
      <c r="A148" s="4"/>
      <c r="B148" s="3"/>
      <c r="C148" s="13"/>
      <c r="D148" s="10"/>
      <c r="E148" s="5"/>
      <c r="F148" s="5"/>
      <c r="G148" s="6"/>
    </row>
    <row r="149" spans="1:8" s="7" customFormat="1" ht="12">
      <c r="A149" s="4"/>
      <c r="B149" s="3"/>
      <c r="C149" s="13"/>
      <c r="D149" s="56"/>
      <c r="E149" s="5"/>
      <c r="F149" s="5"/>
      <c r="G149" s="6"/>
    </row>
    <row r="150" spans="1:8" s="7" customFormat="1" ht="12">
      <c r="A150" s="4"/>
      <c r="B150" s="3"/>
      <c r="C150" s="13"/>
      <c r="D150" s="56"/>
      <c r="E150" s="5"/>
      <c r="F150" s="5"/>
      <c r="G150" s="6"/>
    </row>
    <row r="151" spans="1:8" s="7" customFormat="1" ht="12">
      <c r="A151" s="60"/>
      <c r="B151" s="61"/>
      <c r="C151" s="61"/>
      <c r="D151" s="56" t="s">
        <v>27</v>
      </c>
      <c r="E151" s="61"/>
      <c r="F151" s="62"/>
      <c r="G151" s="63"/>
      <c r="H151" s="63"/>
    </row>
    <row r="152" spans="1:8" s="7" customFormat="1" ht="12">
      <c r="A152" s="69"/>
      <c r="B152" s="69"/>
      <c r="C152" s="69"/>
      <c r="D152" s="56" t="s">
        <v>28</v>
      </c>
      <c r="E152" s="70"/>
      <c r="F152" s="71"/>
      <c r="G152" s="72"/>
      <c r="H152" s="72"/>
    </row>
    <row r="153" spans="1:8" s="7" customFormat="1" ht="11.25">
      <c r="A153" s="73"/>
      <c r="B153" s="73"/>
      <c r="C153" s="73"/>
      <c r="D153" s="74"/>
      <c r="E153" s="75"/>
      <c r="F153" s="76"/>
      <c r="G153" s="77"/>
      <c r="H153" s="77"/>
    </row>
    <row r="154" spans="1:8" s="7" customFormat="1" ht="11.25">
      <c r="A154" s="73"/>
      <c r="B154" s="73"/>
      <c r="C154" s="73"/>
      <c r="D154" s="74"/>
      <c r="E154" s="75"/>
      <c r="F154" s="76"/>
      <c r="G154" s="77"/>
      <c r="H154" s="77"/>
    </row>
    <row r="155" spans="1:8" s="7" customFormat="1" ht="11.25">
      <c r="A155" s="4"/>
      <c r="B155" s="3"/>
      <c r="C155" s="13"/>
      <c r="D155" s="10"/>
      <c r="E155" s="5"/>
      <c r="F155" s="5"/>
      <c r="G155" s="6"/>
    </row>
    <row r="156" spans="1:8" s="7" customFormat="1" ht="11.25">
      <c r="A156" s="4"/>
      <c r="B156" s="3"/>
      <c r="C156" s="13"/>
      <c r="D156" s="10"/>
      <c r="E156" s="5"/>
      <c r="F156" s="5"/>
      <c r="G156" s="6"/>
    </row>
    <row r="157" spans="1:8" s="7" customFormat="1" ht="11.25">
      <c r="A157" s="4"/>
      <c r="B157" s="3"/>
      <c r="C157" s="13"/>
      <c r="D157" s="10"/>
      <c r="E157" s="5"/>
      <c r="F157" s="5"/>
      <c r="G157" s="6"/>
    </row>
    <row r="158" spans="1:8" s="7" customFormat="1" ht="11.25">
      <c r="A158" s="4"/>
      <c r="B158" s="3"/>
      <c r="C158" s="13"/>
      <c r="D158" s="10"/>
      <c r="E158" s="5"/>
      <c r="F158" s="5"/>
      <c r="G158" s="6"/>
    </row>
    <row r="159" spans="1:8" s="7" customFormat="1" ht="11.25">
      <c r="A159" s="4"/>
      <c r="B159" s="3"/>
      <c r="C159" s="13"/>
      <c r="D159" s="10"/>
      <c r="E159" s="5"/>
      <c r="F159" s="5"/>
      <c r="G159" s="6"/>
    </row>
    <row r="160" spans="1:8" s="7" customFormat="1" ht="11.25">
      <c r="A160" s="4"/>
      <c r="B160" s="3"/>
      <c r="C160" s="13"/>
      <c r="D160" s="10"/>
      <c r="E160" s="5"/>
      <c r="F160" s="5"/>
      <c r="G160" s="6"/>
    </row>
    <row r="161" spans="1:7" s="7" customFormat="1" ht="11.25">
      <c r="A161" s="4"/>
      <c r="B161" s="3"/>
      <c r="C161" s="13"/>
      <c r="D161" s="10"/>
      <c r="E161" s="5"/>
      <c r="F161" s="5"/>
      <c r="G161" s="6"/>
    </row>
    <row r="162" spans="1:7" s="7" customFormat="1" ht="11.25">
      <c r="A162" s="4"/>
      <c r="B162" s="3"/>
      <c r="C162" s="13"/>
      <c r="D162" s="10"/>
      <c r="E162" s="5"/>
      <c r="F162" s="5"/>
      <c r="G162" s="6"/>
    </row>
    <row r="163" spans="1:7" s="7" customFormat="1" ht="11.25">
      <c r="A163" s="4"/>
      <c r="B163" s="3"/>
      <c r="C163" s="13"/>
      <c r="D163" s="10"/>
      <c r="E163" s="5"/>
      <c r="F163" s="5"/>
      <c r="G163" s="6"/>
    </row>
    <row r="164" spans="1:7">
      <c r="A164" s="4"/>
      <c r="B164" s="3"/>
      <c r="C164" s="13"/>
      <c r="D164" s="10"/>
      <c r="E164" s="5"/>
      <c r="F164" s="5"/>
      <c r="G164" s="6"/>
    </row>
    <row r="165" spans="1:7">
      <c r="A165" s="4"/>
      <c r="B165" s="3"/>
      <c r="C165" s="13"/>
      <c r="D165" s="10"/>
      <c r="E165" s="5"/>
      <c r="F165" s="5"/>
      <c r="G165" s="6"/>
    </row>
    <row r="166" spans="1:7">
      <c r="A166" s="4"/>
      <c r="B166" s="3"/>
      <c r="C166" s="13"/>
      <c r="D166" s="10"/>
      <c r="E166" s="5"/>
      <c r="F166" s="5"/>
      <c r="G166" s="6"/>
    </row>
    <row r="167" spans="1:7">
      <c r="A167" s="4"/>
      <c r="B167" s="3"/>
      <c r="C167" s="13"/>
      <c r="D167" s="10"/>
      <c r="E167" s="5"/>
      <c r="F167" s="5"/>
      <c r="G167" s="6"/>
    </row>
    <row r="168" spans="1:7">
      <c r="A168" s="4"/>
      <c r="B168" s="3"/>
      <c r="C168" s="13"/>
      <c r="D168" s="10"/>
      <c r="E168" s="5"/>
      <c r="F168" s="5"/>
      <c r="G168" s="6"/>
    </row>
    <row r="169" spans="1:7">
      <c r="A169" s="4"/>
      <c r="B169" s="3"/>
      <c r="C169" s="13"/>
      <c r="D169" s="10"/>
      <c r="E169" s="5"/>
      <c r="F169" s="5"/>
      <c r="G169" s="6"/>
    </row>
    <row r="170" spans="1:7">
      <c r="A170" s="4"/>
      <c r="B170" s="3"/>
      <c r="C170" s="13"/>
      <c r="D170" s="10"/>
      <c r="E170" s="5"/>
      <c r="F170" s="5"/>
      <c r="G170" s="6"/>
    </row>
    <row r="171" spans="1:7">
      <c r="A171" s="4"/>
      <c r="B171" s="3"/>
      <c r="C171" s="13"/>
      <c r="D171" s="10"/>
      <c r="E171" s="5"/>
      <c r="F171" s="5"/>
      <c r="G171" s="6"/>
    </row>
    <row r="172" spans="1:7">
      <c r="A172" s="4"/>
      <c r="B172" s="3"/>
      <c r="C172" s="13"/>
      <c r="D172" s="10"/>
      <c r="E172" s="5"/>
      <c r="F172" s="5"/>
      <c r="G172" s="6"/>
    </row>
    <row r="173" spans="1:7">
      <c r="A173" s="4"/>
      <c r="B173" s="3"/>
      <c r="C173" s="13"/>
      <c r="D173" s="10"/>
      <c r="E173" s="5"/>
      <c r="F173" s="5"/>
      <c r="G173" s="6"/>
    </row>
    <row r="174" spans="1:7">
      <c r="A174" s="4"/>
      <c r="B174" s="3"/>
      <c r="C174" s="13"/>
      <c r="D174" s="10"/>
      <c r="E174" s="5"/>
      <c r="F174" s="5"/>
      <c r="G174" s="6"/>
    </row>
    <row r="175" spans="1:7">
      <c r="A175" s="4"/>
      <c r="B175" s="3"/>
      <c r="C175" s="13"/>
      <c r="D175" s="10"/>
      <c r="E175" s="5"/>
      <c r="F175" s="5"/>
      <c r="G175" s="6"/>
    </row>
    <row r="176" spans="1:7">
      <c r="A176" s="4"/>
      <c r="B176" s="3"/>
      <c r="C176" s="13"/>
      <c r="D176" s="10"/>
      <c r="E176" s="5"/>
      <c r="F176" s="5"/>
      <c r="G176" s="6"/>
    </row>
    <row r="177" spans="1:7">
      <c r="A177" s="4"/>
      <c r="B177" s="3"/>
      <c r="C177" s="13"/>
      <c r="D177" s="10"/>
      <c r="E177" s="5"/>
      <c r="F177" s="5"/>
      <c r="G177" s="6"/>
    </row>
    <row r="178" spans="1:7">
      <c r="A178" s="4"/>
      <c r="B178" s="3"/>
      <c r="C178" s="13"/>
      <c r="D178" s="10"/>
      <c r="E178" s="5"/>
      <c r="F178" s="5"/>
      <c r="G178" s="6"/>
    </row>
    <row r="179" spans="1:7">
      <c r="A179" s="4"/>
      <c r="B179" s="3"/>
      <c r="C179" s="13"/>
      <c r="D179" s="10"/>
      <c r="E179" s="5"/>
      <c r="F179" s="5"/>
      <c r="G179" s="6"/>
    </row>
    <row r="180" spans="1:7">
      <c r="A180" s="4"/>
      <c r="B180" s="3"/>
      <c r="C180" s="13"/>
      <c r="D180" s="10"/>
      <c r="E180" s="5"/>
      <c r="F180" s="5"/>
      <c r="G180" s="6"/>
    </row>
    <row r="181" spans="1:7">
      <c r="A181" s="4"/>
      <c r="B181" s="3"/>
      <c r="C181" s="13"/>
      <c r="D181" s="10"/>
      <c r="E181" s="5"/>
      <c r="F181" s="5"/>
      <c r="G181" s="6"/>
    </row>
    <row r="182" spans="1:7">
      <c r="A182" s="4"/>
      <c r="B182" s="3"/>
      <c r="C182" s="13"/>
      <c r="D182" s="10"/>
      <c r="E182" s="5"/>
      <c r="F182" s="5"/>
      <c r="G182" s="6"/>
    </row>
    <row r="183" spans="1:7">
      <c r="A183" s="4"/>
      <c r="B183" s="3"/>
      <c r="C183" s="13"/>
      <c r="D183" s="10"/>
      <c r="E183" s="5"/>
      <c r="F183" s="5"/>
      <c r="G183" s="6"/>
    </row>
    <row r="184" spans="1:7">
      <c r="A184" s="4"/>
      <c r="B184" s="3"/>
      <c r="C184" s="13"/>
      <c r="D184" s="10"/>
      <c r="E184" s="5"/>
      <c r="F184" s="5"/>
      <c r="G184" s="6"/>
    </row>
    <row r="185" spans="1:7">
      <c r="A185" s="4"/>
      <c r="B185" s="3"/>
      <c r="C185" s="13"/>
      <c r="D185" s="10"/>
      <c r="E185" s="5"/>
      <c r="F185" s="5"/>
      <c r="G185" s="6"/>
    </row>
    <row r="186" spans="1:7">
      <c r="A186" s="4"/>
      <c r="B186" s="3"/>
      <c r="C186" s="13"/>
      <c r="D186" s="10"/>
      <c r="E186" s="5"/>
      <c r="F186" s="5"/>
      <c r="G186" s="6"/>
    </row>
    <row r="187" spans="1:7">
      <c r="A187" s="4"/>
      <c r="B187" s="3"/>
      <c r="C187" s="13"/>
      <c r="D187" s="10"/>
      <c r="E187" s="5"/>
      <c r="F187" s="5"/>
      <c r="G187" s="6"/>
    </row>
    <row r="188" spans="1:7">
      <c r="A188" s="4"/>
      <c r="B188" s="3"/>
      <c r="C188" s="13"/>
      <c r="D188" s="10"/>
      <c r="E188" s="5"/>
      <c r="F188" s="5"/>
      <c r="G188" s="6"/>
    </row>
    <row r="189" spans="1:7">
      <c r="A189" s="4"/>
      <c r="B189" s="3"/>
      <c r="C189" s="13"/>
      <c r="D189" s="10"/>
      <c r="E189" s="5"/>
      <c r="F189" s="5"/>
      <c r="G189" s="6"/>
    </row>
    <row r="190" spans="1:7">
      <c r="A190" s="4"/>
      <c r="B190" s="3"/>
      <c r="C190" s="13"/>
      <c r="D190" s="10"/>
      <c r="E190" s="5"/>
      <c r="F190" s="5"/>
      <c r="G190" s="6"/>
    </row>
    <row r="191" spans="1:7">
      <c r="A191" s="4"/>
      <c r="B191" s="3"/>
      <c r="C191" s="13"/>
      <c r="D191" s="10"/>
      <c r="E191" s="5"/>
      <c r="F191" s="5"/>
      <c r="G191" s="6"/>
    </row>
    <row r="192" spans="1:7">
      <c r="A192" s="4"/>
      <c r="B192" s="3"/>
      <c r="C192" s="13"/>
      <c r="D192" s="10"/>
      <c r="E192" s="5"/>
      <c r="F192" s="5"/>
      <c r="G192" s="6"/>
    </row>
    <row r="193" spans="1:7">
      <c r="A193" s="4"/>
      <c r="B193" s="3"/>
      <c r="C193" s="13"/>
      <c r="D193" s="10"/>
      <c r="E193" s="5"/>
      <c r="F193" s="5"/>
      <c r="G193" s="6"/>
    </row>
    <row r="194" spans="1:7">
      <c r="A194" s="4"/>
      <c r="B194" s="3"/>
      <c r="C194" s="13"/>
      <c r="D194" s="10"/>
      <c r="E194" s="5"/>
      <c r="F194" s="5"/>
      <c r="G194" s="6"/>
    </row>
    <row r="195" spans="1:7">
      <c r="A195" s="4"/>
      <c r="B195" s="3"/>
      <c r="C195" s="13"/>
      <c r="D195" s="10"/>
      <c r="E195" s="5"/>
      <c r="F195" s="5"/>
      <c r="G195" s="6"/>
    </row>
    <row r="196" spans="1:7">
      <c r="A196" s="4"/>
      <c r="B196" s="3"/>
      <c r="C196" s="13"/>
      <c r="D196" s="10"/>
      <c r="E196" s="5"/>
      <c r="F196" s="5"/>
      <c r="G196" s="6"/>
    </row>
    <row r="197" spans="1:7">
      <c r="A197" s="4"/>
      <c r="B197" s="3"/>
      <c r="C197" s="13"/>
      <c r="D197" s="10"/>
      <c r="E197" s="5"/>
      <c r="F197" s="5"/>
      <c r="G197" s="6"/>
    </row>
    <row r="198" spans="1:7">
      <c r="A198" s="4"/>
      <c r="B198" s="3"/>
      <c r="C198" s="13"/>
      <c r="D198" s="10"/>
      <c r="E198" s="5"/>
      <c r="F198" s="5"/>
      <c r="G198" s="6"/>
    </row>
    <row r="199" spans="1:7">
      <c r="A199" s="4"/>
      <c r="B199" s="3"/>
      <c r="C199" s="13"/>
      <c r="D199" s="10"/>
      <c r="E199" s="5"/>
      <c r="F199" s="5"/>
      <c r="G199" s="6"/>
    </row>
    <row r="200" spans="1:7">
      <c r="A200" s="4"/>
      <c r="B200" s="3"/>
      <c r="C200" s="13"/>
      <c r="D200" s="10"/>
      <c r="E200" s="5"/>
      <c r="F200" s="5"/>
      <c r="G200" s="6"/>
    </row>
    <row r="201" spans="1:7">
      <c r="A201" s="4"/>
      <c r="B201" s="3"/>
      <c r="C201" s="13"/>
      <c r="D201" s="10"/>
      <c r="E201" s="5"/>
      <c r="F201" s="5"/>
      <c r="G201" s="6"/>
    </row>
    <row r="202" spans="1:7">
      <c r="A202" s="4"/>
      <c r="B202" s="3"/>
      <c r="C202" s="13"/>
      <c r="D202" s="10"/>
      <c r="E202" s="5"/>
      <c r="F202" s="5"/>
      <c r="G202" s="6"/>
    </row>
    <row r="203" spans="1:7">
      <c r="A203" s="4"/>
      <c r="B203" s="3"/>
      <c r="C203" s="13"/>
      <c r="D203" s="10"/>
      <c r="E203" s="5"/>
      <c r="F203" s="5"/>
      <c r="G203" s="6"/>
    </row>
    <row r="204" spans="1:7">
      <c r="A204" s="4"/>
      <c r="B204" s="3"/>
      <c r="C204" s="13"/>
      <c r="D204" s="10"/>
      <c r="E204" s="5"/>
      <c r="F204" s="5"/>
      <c r="G204" s="6"/>
    </row>
    <row r="205" spans="1:7">
      <c r="A205" s="4"/>
      <c r="B205" s="3"/>
      <c r="C205" s="13"/>
      <c r="D205" s="10"/>
      <c r="E205" s="5"/>
      <c r="F205" s="5"/>
      <c r="G205" s="6"/>
    </row>
    <row r="206" spans="1:7">
      <c r="A206" s="4"/>
      <c r="B206" s="3"/>
      <c r="C206" s="13"/>
      <c r="D206" s="10"/>
      <c r="E206" s="5"/>
      <c r="F206" s="5"/>
      <c r="G206" s="6"/>
    </row>
    <row r="207" spans="1:7">
      <c r="A207" s="4"/>
      <c r="B207" s="3"/>
      <c r="C207" s="13"/>
      <c r="D207" s="10"/>
      <c r="E207" s="5"/>
      <c r="F207" s="5"/>
      <c r="G207" s="6"/>
    </row>
  </sheetData>
  <mergeCells count="19">
    <mergeCell ref="A1:H4"/>
    <mergeCell ref="A144:G144"/>
    <mergeCell ref="C15:D15"/>
    <mergeCell ref="A11:G11"/>
    <mergeCell ref="A9:G9"/>
    <mergeCell ref="A10:G10"/>
    <mergeCell ref="A5:G5"/>
    <mergeCell ref="A145:G145"/>
    <mergeCell ref="A146:G146"/>
    <mergeCell ref="A140:G140"/>
    <mergeCell ref="A16:G16"/>
    <mergeCell ref="A26:G26"/>
    <mergeCell ref="A40:G40"/>
    <mergeCell ref="A75:G75"/>
    <mergeCell ref="A138:G138"/>
    <mergeCell ref="A32:G32"/>
    <mergeCell ref="A112:G112"/>
    <mergeCell ref="A128:G128"/>
    <mergeCell ref="A133:G13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4"/>
  <sheetViews>
    <sheetView workbookViewId="0">
      <selection activeCell="A21" sqref="A21:M21"/>
    </sheetView>
  </sheetViews>
  <sheetFormatPr defaultRowHeight="12.75"/>
  <cols>
    <col min="1" max="1" width="9" customWidth="1"/>
    <col min="2" max="2" width="38.42578125" customWidth="1"/>
    <col min="3" max="3" width="16" customWidth="1"/>
    <col min="4" max="11" width="3.7109375" customWidth="1"/>
    <col min="12" max="12" width="11.85546875" customWidth="1"/>
    <col min="13" max="13" width="0.42578125" customWidth="1"/>
    <col min="14" max="14" width="9.140625" hidden="1" customWidth="1"/>
    <col min="15" max="15" width="11" customWidth="1"/>
    <col min="18" max="18" width="10.140625" bestFit="1" customWidth="1"/>
  </cols>
  <sheetData>
    <row r="1" spans="1:15" ht="23.25">
      <c r="A1" s="365"/>
      <c r="B1" s="365"/>
      <c r="C1" s="365"/>
      <c r="D1" s="19"/>
    </row>
    <row r="2" spans="1:15" ht="21.75">
      <c r="A2" s="366"/>
      <c r="B2" s="366"/>
      <c r="C2" s="366"/>
      <c r="D2" s="19"/>
    </row>
    <row r="3" spans="1:15" ht="18.75">
      <c r="A3" s="21"/>
      <c r="B3" s="21"/>
      <c r="C3" s="21"/>
      <c r="D3" s="19"/>
    </row>
    <row r="4" spans="1:15" ht="18.75">
      <c r="A4" s="21"/>
      <c r="B4" s="21"/>
      <c r="C4" s="21"/>
      <c r="D4" s="19"/>
    </row>
    <row r="5" spans="1:15" ht="18.75">
      <c r="A5" s="374"/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6"/>
    </row>
    <row r="6" spans="1:15" ht="17.25" customHeight="1">
      <c r="A6" s="91" t="s">
        <v>122</v>
      </c>
      <c r="B6" s="20"/>
      <c r="C6" s="20"/>
      <c r="D6" s="18"/>
    </row>
    <row r="7" spans="1:15" ht="15.75">
      <c r="A7" s="91" t="s">
        <v>318</v>
      </c>
      <c r="B7" s="20"/>
      <c r="C7" s="20"/>
      <c r="D7" s="18"/>
    </row>
    <row r="8" spans="1:15" ht="15.75">
      <c r="A8" s="370" t="s">
        <v>47</v>
      </c>
      <c r="B8" s="370"/>
      <c r="C8" s="370"/>
      <c r="D8" s="370"/>
      <c r="E8" s="370"/>
      <c r="F8" s="370"/>
      <c r="G8" s="370"/>
      <c r="H8" s="370"/>
      <c r="I8" s="370"/>
      <c r="J8" s="370"/>
      <c r="K8" s="370"/>
      <c r="L8" s="370"/>
    </row>
    <row r="9" spans="1:15" ht="12.75" customHeight="1">
      <c r="A9" s="67"/>
      <c r="B9" s="67"/>
      <c r="C9" s="67"/>
      <c r="D9" s="369" t="s">
        <v>88</v>
      </c>
      <c r="E9" s="369"/>
      <c r="F9" s="369"/>
      <c r="G9" s="369"/>
      <c r="H9" s="369"/>
      <c r="I9" s="369"/>
      <c r="J9" s="369"/>
      <c r="K9" s="369"/>
      <c r="L9" s="369"/>
      <c r="M9" s="369"/>
    </row>
    <row r="10" spans="1:15" ht="25.5" customHeight="1">
      <c r="A10" s="22" t="s">
        <v>1</v>
      </c>
      <c r="B10" s="23" t="s">
        <v>2</v>
      </c>
      <c r="C10" s="24" t="s">
        <v>3</v>
      </c>
      <c r="D10" s="371" t="s">
        <v>31</v>
      </c>
      <c r="E10" s="371"/>
      <c r="F10" s="371"/>
      <c r="G10" s="371"/>
      <c r="H10" s="371"/>
      <c r="I10" s="371"/>
      <c r="J10" s="372" t="s">
        <v>89</v>
      </c>
      <c r="K10" s="372"/>
      <c r="L10" s="372"/>
      <c r="M10" s="146"/>
      <c r="N10" s="364"/>
      <c r="O10" s="364"/>
    </row>
    <row r="11" spans="1:15" ht="13.5" customHeight="1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8"/>
      <c r="L11" s="40"/>
      <c r="M11" s="41"/>
    </row>
    <row r="12" spans="1:15" ht="17.25" customHeight="1">
      <c r="A12" s="36" t="s">
        <v>12</v>
      </c>
      <c r="B12" s="53" t="s">
        <v>303</v>
      </c>
      <c r="C12" s="25">
        <v>14268.28</v>
      </c>
      <c r="D12" s="373">
        <f>C12-J12</f>
        <v>12644.39</v>
      </c>
      <c r="E12" s="373"/>
      <c r="F12" s="373"/>
      <c r="G12" s="373"/>
      <c r="H12" s="373"/>
      <c r="I12" s="373"/>
      <c r="J12" s="351">
        <v>1623.89</v>
      </c>
      <c r="K12" s="351"/>
      <c r="L12" s="351"/>
      <c r="M12" s="147"/>
    </row>
    <row r="13" spans="1:15" ht="14.25" customHeight="1">
      <c r="A13" s="359"/>
      <c r="B13" s="360"/>
      <c r="C13" s="360"/>
      <c r="D13" s="360"/>
      <c r="E13" s="360"/>
      <c r="F13" s="360"/>
      <c r="G13" s="360"/>
      <c r="H13" s="360"/>
      <c r="I13" s="360"/>
      <c r="J13" s="360"/>
      <c r="K13" s="360"/>
      <c r="L13" s="360"/>
      <c r="M13" s="361"/>
    </row>
    <row r="14" spans="1:15" ht="15" customHeight="1">
      <c r="A14" s="36" t="s">
        <v>13</v>
      </c>
      <c r="B14" s="54" t="s">
        <v>320</v>
      </c>
      <c r="C14" s="25">
        <v>81797.64</v>
      </c>
      <c r="D14" s="345">
        <f>C14/2</f>
        <v>40898.82</v>
      </c>
      <c r="E14" s="345"/>
      <c r="F14" s="345"/>
      <c r="G14" s="345"/>
      <c r="H14" s="345"/>
      <c r="I14" s="345"/>
      <c r="J14" s="346">
        <f>C14-D14</f>
        <v>40898.82</v>
      </c>
      <c r="K14" s="347"/>
      <c r="L14" s="348"/>
      <c r="M14" s="148"/>
    </row>
    <row r="15" spans="1:15" ht="15" customHeight="1">
      <c r="A15" s="337"/>
      <c r="B15" s="337"/>
      <c r="C15" s="337"/>
      <c r="D15" s="337"/>
      <c r="E15" s="337"/>
      <c r="F15" s="337"/>
      <c r="G15" s="337"/>
      <c r="H15" s="337"/>
      <c r="I15" s="337"/>
      <c r="J15" s="337"/>
      <c r="K15" s="337"/>
      <c r="L15" s="337"/>
      <c r="M15" s="338"/>
    </row>
    <row r="16" spans="1:15" ht="16.5" customHeight="1">
      <c r="A16" s="55" t="s">
        <v>14</v>
      </c>
      <c r="B16" s="37" t="s">
        <v>55</v>
      </c>
      <c r="C16" s="25">
        <v>63366.98</v>
      </c>
      <c r="D16" s="349">
        <f>C16/2</f>
        <v>31683.49</v>
      </c>
      <c r="E16" s="350"/>
      <c r="F16" s="350"/>
      <c r="G16" s="350"/>
      <c r="H16" s="350"/>
      <c r="I16" s="350"/>
      <c r="J16" s="351">
        <f>C16-D16</f>
        <v>31683.49</v>
      </c>
      <c r="K16" s="351"/>
      <c r="L16" s="351"/>
      <c r="M16" s="147"/>
    </row>
    <row r="17" spans="1:13" ht="15.75" customHeight="1">
      <c r="A17" s="359"/>
      <c r="B17" s="360"/>
      <c r="C17" s="360"/>
      <c r="D17" s="360"/>
      <c r="E17" s="360"/>
      <c r="F17" s="360"/>
      <c r="G17" s="360"/>
      <c r="H17" s="360"/>
      <c r="I17" s="360"/>
      <c r="J17" s="360"/>
      <c r="K17" s="360"/>
      <c r="L17" s="360"/>
      <c r="M17" s="361"/>
    </row>
    <row r="18" spans="1:13" ht="15" customHeight="1">
      <c r="A18" s="55" t="s">
        <v>24</v>
      </c>
      <c r="B18" s="37" t="s">
        <v>90</v>
      </c>
      <c r="C18" s="25">
        <v>16038.22</v>
      </c>
      <c r="D18" s="352">
        <f>C18/2</f>
        <v>8019.11</v>
      </c>
      <c r="E18" s="353"/>
      <c r="F18" s="353"/>
      <c r="G18" s="353"/>
      <c r="H18" s="353"/>
      <c r="I18" s="353"/>
      <c r="J18" s="346">
        <f>C18-D18</f>
        <v>8019.11</v>
      </c>
      <c r="K18" s="347"/>
      <c r="L18" s="348"/>
      <c r="M18" s="149"/>
    </row>
    <row r="19" spans="1:13" ht="15" customHeight="1">
      <c r="A19" s="339"/>
      <c r="B19" s="340"/>
      <c r="C19" s="340"/>
      <c r="D19" s="340"/>
      <c r="E19" s="340"/>
      <c r="F19" s="340"/>
      <c r="G19" s="340"/>
      <c r="H19" s="340"/>
      <c r="I19" s="340"/>
      <c r="J19" s="340"/>
      <c r="K19" s="340"/>
      <c r="L19" s="340"/>
      <c r="M19" s="341"/>
    </row>
    <row r="20" spans="1:13" ht="16.5" customHeight="1">
      <c r="A20" s="55" t="s">
        <v>25</v>
      </c>
      <c r="B20" s="37" t="s">
        <v>91</v>
      </c>
      <c r="C20" s="25">
        <v>23285.42</v>
      </c>
      <c r="D20" s="354"/>
      <c r="E20" s="354"/>
      <c r="F20" s="354"/>
      <c r="G20" s="354"/>
      <c r="H20" s="354"/>
      <c r="I20" s="354"/>
      <c r="J20" s="351">
        <f>C20</f>
        <v>23285.42</v>
      </c>
      <c r="K20" s="351"/>
      <c r="L20" s="351"/>
      <c r="M20" s="150"/>
    </row>
    <row r="21" spans="1:13" ht="16.5" customHeight="1">
      <c r="A21" s="342"/>
      <c r="B21" s="343"/>
      <c r="C21" s="343"/>
      <c r="D21" s="343"/>
      <c r="E21" s="343"/>
      <c r="F21" s="343"/>
      <c r="G21" s="343"/>
      <c r="H21" s="343"/>
      <c r="I21" s="343"/>
      <c r="J21" s="343"/>
      <c r="K21" s="343"/>
      <c r="L21" s="343"/>
      <c r="M21" s="344"/>
    </row>
    <row r="22" spans="1:13" ht="16.5" customHeight="1">
      <c r="A22" s="55" t="s">
        <v>26</v>
      </c>
      <c r="B22" s="37" t="s">
        <v>92</v>
      </c>
      <c r="C22" s="25">
        <v>176680.19</v>
      </c>
      <c r="D22" s="355">
        <f>C22/2</f>
        <v>88340.1</v>
      </c>
      <c r="E22" s="356"/>
      <c r="F22" s="356"/>
      <c r="G22" s="356"/>
      <c r="H22" s="356"/>
      <c r="I22" s="356"/>
      <c r="J22" s="351">
        <f>C22-D22</f>
        <v>88340.09</v>
      </c>
      <c r="K22" s="351"/>
      <c r="L22" s="351"/>
      <c r="M22" s="147"/>
    </row>
    <row r="23" spans="1:13" ht="16.5" customHeight="1">
      <c r="A23" s="342"/>
      <c r="B23" s="343"/>
      <c r="C23" s="343"/>
      <c r="D23" s="343"/>
      <c r="E23" s="343"/>
      <c r="F23" s="343"/>
      <c r="G23" s="343"/>
      <c r="H23" s="343"/>
      <c r="I23" s="343"/>
      <c r="J23" s="343"/>
      <c r="K23" s="343"/>
      <c r="L23" s="343"/>
      <c r="M23" s="147"/>
    </row>
    <row r="24" spans="1:13" ht="16.5" customHeight="1">
      <c r="A24" s="55" t="s">
        <v>93</v>
      </c>
      <c r="B24" s="152" t="s">
        <v>78</v>
      </c>
      <c r="C24" s="25">
        <v>15671.02</v>
      </c>
      <c r="D24" s="362"/>
      <c r="E24" s="362"/>
      <c r="F24" s="362"/>
      <c r="G24" s="362"/>
      <c r="H24" s="362"/>
      <c r="I24" s="362"/>
      <c r="J24" s="351">
        <f>C24</f>
        <v>15671.02</v>
      </c>
      <c r="K24" s="351"/>
      <c r="L24" s="351"/>
      <c r="M24" s="151"/>
    </row>
    <row r="25" spans="1:13" ht="16.5" customHeight="1">
      <c r="A25" s="342"/>
      <c r="B25" s="343"/>
      <c r="C25" s="343"/>
      <c r="D25" s="343"/>
      <c r="E25" s="343"/>
      <c r="F25" s="343"/>
      <c r="G25" s="343"/>
      <c r="H25" s="343"/>
      <c r="I25" s="343"/>
      <c r="J25" s="343"/>
      <c r="K25" s="343"/>
      <c r="L25" s="343"/>
      <c r="M25" s="151"/>
    </row>
    <row r="26" spans="1:13" ht="16.5" customHeight="1">
      <c r="A26" s="55" t="s">
        <v>94</v>
      </c>
      <c r="B26" s="152" t="s">
        <v>84</v>
      </c>
      <c r="C26" s="25">
        <v>17877.900000000001</v>
      </c>
      <c r="D26" s="362"/>
      <c r="E26" s="362"/>
      <c r="F26" s="362"/>
      <c r="G26" s="362"/>
      <c r="H26" s="362"/>
      <c r="I26" s="362"/>
      <c r="J26" s="351">
        <f>C26</f>
        <v>17877.900000000001</v>
      </c>
      <c r="K26" s="351"/>
      <c r="L26" s="351"/>
      <c r="M26" s="151"/>
    </row>
    <row r="27" spans="1:13" ht="16.5" customHeight="1">
      <c r="A27" s="342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151"/>
    </row>
    <row r="28" spans="1:13" ht="16.5" customHeight="1">
      <c r="A28" s="55" t="s">
        <v>95</v>
      </c>
      <c r="B28" s="152" t="s">
        <v>37</v>
      </c>
      <c r="C28" s="25">
        <v>2043.97</v>
      </c>
      <c r="D28" s="362"/>
      <c r="E28" s="362"/>
      <c r="F28" s="362"/>
      <c r="G28" s="362"/>
      <c r="H28" s="362"/>
      <c r="I28" s="362"/>
      <c r="J28" s="351">
        <f>C28</f>
        <v>2043.97</v>
      </c>
      <c r="K28" s="351"/>
      <c r="L28" s="351"/>
      <c r="M28" s="151"/>
    </row>
    <row r="29" spans="1:13" ht="16.5" customHeight="1">
      <c r="A29" s="342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151"/>
    </row>
    <row r="30" spans="1:13" ht="16.5" customHeight="1">
      <c r="A30" s="55" t="s">
        <v>96</v>
      </c>
      <c r="B30" s="152" t="s">
        <v>97</v>
      </c>
      <c r="C30" s="25">
        <v>15461.76</v>
      </c>
      <c r="D30" s="363">
        <f>C30/2</f>
        <v>7730.88</v>
      </c>
      <c r="E30" s="363"/>
      <c r="F30" s="363"/>
      <c r="G30" s="363"/>
      <c r="H30" s="363"/>
      <c r="I30" s="363"/>
      <c r="J30" s="351">
        <f>C30-D30</f>
        <v>7730.88</v>
      </c>
      <c r="K30" s="351"/>
      <c r="L30" s="351"/>
      <c r="M30" s="151"/>
    </row>
    <row r="31" spans="1:13" ht="23.25" customHeight="1">
      <c r="A31" s="357" t="s">
        <v>0</v>
      </c>
      <c r="B31" s="358"/>
      <c r="C31" s="47">
        <f>C30+C28+C26+C24+C22+C20+C18+C16+C14+C12</f>
        <v>426491.38</v>
      </c>
      <c r="D31" s="329">
        <f>D30+D22+D18+D16+D14+D12</f>
        <v>189316.79</v>
      </c>
      <c r="E31" s="329"/>
      <c r="F31" s="329"/>
      <c r="G31" s="329"/>
      <c r="H31" s="329"/>
      <c r="I31" s="329"/>
      <c r="J31" s="330">
        <f>J30+J28+J26+J24+J22+J20+J18+J16+J14+J12</f>
        <v>237174.59</v>
      </c>
      <c r="K31" s="330"/>
      <c r="L31" s="330"/>
      <c r="M31" s="43"/>
    </row>
    <row r="32" spans="1:13" ht="20.25" customHeight="1">
      <c r="A32" s="331"/>
      <c r="B32" s="332"/>
      <c r="C32" s="332"/>
      <c r="D32" s="333">
        <f>J31+D31</f>
        <v>426491.38</v>
      </c>
      <c r="E32" s="334"/>
      <c r="F32" s="334"/>
      <c r="G32" s="334"/>
      <c r="H32" s="334"/>
      <c r="I32" s="334"/>
      <c r="J32" s="334"/>
      <c r="K32" s="334"/>
      <c r="L32" s="334"/>
      <c r="M32" s="42"/>
    </row>
    <row r="33" spans="1:15" ht="27" customHeight="1">
      <c r="A33" s="378" t="s">
        <v>4</v>
      </c>
      <c r="B33" s="379"/>
      <c r="C33" s="388"/>
      <c r="D33" s="335">
        <f>D31</f>
        <v>189316.79</v>
      </c>
      <c r="E33" s="336"/>
      <c r="F33" s="336"/>
      <c r="G33" s="336"/>
      <c r="H33" s="336"/>
      <c r="I33" s="336"/>
      <c r="J33" s="335">
        <f>J31</f>
        <v>237174.59</v>
      </c>
      <c r="K33" s="336"/>
      <c r="L33" s="336"/>
      <c r="M33" s="153"/>
      <c r="N33" s="44"/>
      <c r="O33" s="44"/>
    </row>
    <row r="34" spans="1:15" ht="15">
      <c r="A34" s="33"/>
      <c r="B34" s="32" t="s">
        <v>5</v>
      </c>
      <c r="C34" s="389"/>
      <c r="D34" s="391">
        <f>D33/C31</f>
        <v>0.44400000000000001</v>
      </c>
      <c r="E34" s="391"/>
      <c r="F34" s="391"/>
      <c r="G34" s="391"/>
      <c r="H34" s="391"/>
      <c r="I34" s="391"/>
      <c r="J34" s="391">
        <f>J33/C31</f>
        <v>0.55600000000000005</v>
      </c>
      <c r="K34" s="391"/>
      <c r="L34" s="391"/>
      <c r="M34" s="154"/>
      <c r="N34" s="45"/>
      <c r="O34" s="45"/>
    </row>
    <row r="35" spans="1:15" ht="25.5" customHeight="1">
      <c r="A35" s="378" t="s">
        <v>6</v>
      </c>
      <c r="B35" s="379"/>
      <c r="C35" s="389"/>
      <c r="D35" s="382">
        <f>D32</f>
        <v>426491.38</v>
      </c>
      <c r="E35" s="383"/>
      <c r="F35" s="383"/>
      <c r="G35" s="383"/>
      <c r="H35" s="383"/>
      <c r="I35" s="383"/>
      <c r="J35" s="383"/>
      <c r="K35" s="383"/>
      <c r="L35" s="383"/>
      <c r="M35" s="384"/>
      <c r="N35" s="44"/>
      <c r="O35" s="44"/>
    </row>
    <row r="36" spans="1:15" ht="16.5">
      <c r="A36" s="31"/>
      <c r="B36" s="32" t="s">
        <v>5</v>
      </c>
      <c r="C36" s="390"/>
      <c r="D36" s="385">
        <v>1</v>
      </c>
      <c r="E36" s="386"/>
      <c r="F36" s="386"/>
      <c r="G36" s="386"/>
      <c r="H36" s="386"/>
      <c r="I36" s="386"/>
      <c r="J36" s="386"/>
      <c r="K36" s="386"/>
      <c r="L36" s="386"/>
      <c r="M36" s="387"/>
      <c r="N36" s="46"/>
      <c r="O36" s="46"/>
    </row>
    <row r="38" spans="1:15">
      <c r="A38" s="27" t="s">
        <v>7</v>
      </c>
      <c r="B38" s="26"/>
      <c r="C38" s="377" t="s">
        <v>8</v>
      </c>
    </row>
    <row r="39" spans="1:15">
      <c r="A39" s="380" t="s">
        <v>9</v>
      </c>
      <c r="B39" s="381"/>
      <c r="C39" s="377"/>
    </row>
    <row r="40" spans="1:15">
      <c r="A40" s="28"/>
      <c r="B40" s="29" t="s">
        <v>10</v>
      </c>
      <c r="C40" s="377"/>
      <c r="D40" s="30"/>
      <c r="E40" s="30"/>
      <c r="F40" s="30"/>
      <c r="G40" s="30"/>
      <c r="H40" s="30"/>
      <c r="I40" s="30"/>
      <c r="J40" s="30"/>
      <c r="K40" s="30"/>
    </row>
    <row r="54" spans="2:2">
      <c r="B54" t="s">
        <v>104</v>
      </c>
    </row>
  </sheetData>
  <mergeCells count="54">
    <mergeCell ref="C38:C40"/>
    <mergeCell ref="A33:B33"/>
    <mergeCell ref="A35:B35"/>
    <mergeCell ref="A39:B39"/>
    <mergeCell ref="D35:M35"/>
    <mergeCell ref="D36:M36"/>
    <mergeCell ref="C33:C36"/>
    <mergeCell ref="D34:I34"/>
    <mergeCell ref="J34:L34"/>
    <mergeCell ref="N10:O10"/>
    <mergeCell ref="A1:C1"/>
    <mergeCell ref="A2:C2"/>
    <mergeCell ref="A11:K11"/>
    <mergeCell ref="A13:M13"/>
    <mergeCell ref="D9:M9"/>
    <mergeCell ref="A8:L8"/>
    <mergeCell ref="D10:I10"/>
    <mergeCell ref="J10:L10"/>
    <mergeCell ref="D12:I12"/>
    <mergeCell ref="J12:L12"/>
    <mergeCell ref="A5:L5"/>
    <mergeCell ref="D22:I22"/>
    <mergeCell ref="J22:L22"/>
    <mergeCell ref="A23:L23"/>
    <mergeCell ref="A31:B31"/>
    <mergeCell ref="A17:M17"/>
    <mergeCell ref="D24:I24"/>
    <mergeCell ref="J24:L24"/>
    <mergeCell ref="A25:L25"/>
    <mergeCell ref="D26:I26"/>
    <mergeCell ref="J26:L26"/>
    <mergeCell ref="A27:L27"/>
    <mergeCell ref="D28:I28"/>
    <mergeCell ref="J28:L28"/>
    <mergeCell ref="A29:L29"/>
    <mergeCell ref="D30:I30"/>
    <mergeCell ref="J30:L30"/>
    <mergeCell ref="A15:M15"/>
    <mergeCell ref="A19:M19"/>
    <mergeCell ref="A21:M21"/>
    <mergeCell ref="D14:I14"/>
    <mergeCell ref="J14:L14"/>
    <mergeCell ref="D16:I16"/>
    <mergeCell ref="J16:L16"/>
    <mergeCell ref="D18:I18"/>
    <mergeCell ref="J18:L18"/>
    <mergeCell ref="D20:I20"/>
    <mergeCell ref="J20:L20"/>
    <mergeCell ref="D31:I31"/>
    <mergeCell ref="J31:L31"/>
    <mergeCell ref="A32:C32"/>
    <mergeCell ref="D32:L32"/>
    <mergeCell ref="D33:I33"/>
    <mergeCell ref="J33:L33"/>
  </mergeCells>
  <pageMargins left="0.51181102362204722" right="0.51181102362204722" top="0.78740157480314965" bottom="0.78740157480314965" header="0.31496062992125984" footer="0.31496062992125984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Normal="100" workbookViewId="0">
      <selection activeCell="A13" sqref="A13:G13"/>
    </sheetView>
  </sheetViews>
  <sheetFormatPr defaultColWidth="11.42578125" defaultRowHeight="12.75"/>
  <cols>
    <col min="1" max="1" width="8.140625" style="8" customWidth="1"/>
    <col min="2" max="2" width="38.7109375" style="1" customWidth="1"/>
    <col min="3" max="3" width="4.5703125" style="14" hidden="1" customWidth="1"/>
    <col min="4" max="4" width="43.42578125" style="9" customWidth="1"/>
    <col min="5" max="5" width="8.140625" style="2" customWidth="1"/>
    <col min="6" max="6" width="9.42578125" style="11" customWidth="1"/>
    <col min="7" max="7" width="11.28515625" style="7" customWidth="1"/>
    <col min="8" max="8" width="7.5703125" style="7" customWidth="1"/>
    <col min="9" max="9" width="10.7109375" style="7" customWidth="1"/>
    <col min="10" max="11" width="11.42578125" style="7"/>
    <col min="12" max="16384" width="11.42578125" style="15"/>
  </cols>
  <sheetData>
    <row r="1" spans="1:9" s="19" customFormat="1" ht="23.25">
      <c r="A1" s="394"/>
      <c r="B1" s="395"/>
      <c r="C1" s="395"/>
      <c r="D1" s="395"/>
      <c r="E1" s="395"/>
      <c r="F1" s="395"/>
      <c r="G1" s="118"/>
      <c r="H1" s="118"/>
      <c r="I1" s="119"/>
    </row>
    <row r="2" spans="1:9" s="19" customFormat="1" ht="21.75">
      <c r="A2" s="396"/>
      <c r="B2" s="366"/>
      <c r="C2" s="366"/>
      <c r="D2" s="366"/>
      <c r="E2" s="366"/>
      <c r="F2" s="366"/>
      <c r="I2" s="121"/>
    </row>
    <row r="3" spans="1:9" s="19" customFormat="1" ht="18.75">
      <c r="A3" s="120"/>
      <c r="B3" s="86"/>
      <c r="C3" s="86"/>
      <c r="D3" s="86"/>
      <c r="E3" s="86"/>
      <c r="F3" s="86"/>
      <c r="I3" s="121"/>
    </row>
    <row r="4" spans="1:9" s="19" customFormat="1" ht="18.75">
      <c r="A4" s="122"/>
      <c r="B4" s="123"/>
      <c r="C4" s="123"/>
      <c r="D4" s="123"/>
      <c r="E4" s="123"/>
      <c r="F4" s="123"/>
      <c r="G4" s="124"/>
      <c r="H4" s="124"/>
      <c r="I4" s="125"/>
    </row>
    <row r="5" spans="1:9">
      <c r="A5" s="99"/>
      <c r="B5" s="100"/>
      <c r="C5" s="101"/>
      <c r="D5" s="102"/>
      <c r="E5" s="103"/>
      <c r="F5" s="104"/>
      <c r="G5" s="105"/>
      <c r="H5" s="105"/>
      <c r="I5" s="106"/>
    </row>
    <row r="6" spans="1:9" s="18" customFormat="1" ht="18.75">
      <c r="A6" s="400" t="s">
        <v>11</v>
      </c>
      <c r="B6" s="401"/>
      <c r="C6" s="401"/>
      <c r="D6" s="401"/>
      <c r="E6" s="401"/>
      <c r="F6" s="401"/>
      <c r="G6" s="401"/>
      <c r="H6" s="401"/>
      <c r="I6" s="402"/>
    </row>
    <row r="7" spans="1:9" s="18" customFormat="1" ht="15">
      <c r="A7" s="89"/>
      <c r="B7" s="1"/>
      <c r="C7" s="12"/>
      <c r="D7" s="9"/>
      <c r="E7" s="2"/>
      <c r="F7" s="11"/>
      <c r="I7" s="90"/>
    </row>
    <row r="8" spans="1:9" s="18" customFormat="1" ht="15.75">
      <c r="A8" s="91" t="s">
        <v>122</v>
      </c>
      <c r="B8" s="20"/>
      <c r="C8" s="20"/>
      <c r="D8" s="20"/>
      <c r="E8" s="20"/>
      <c r="F8" s="20"/>
      <c r="I8" s="90"/>
    </row>
    <row r="9" spans="1:9" ht="15.75">
      <c r="A9" s="91" t="s">
        <v>319</v>
      </c>
      <c r="B9" s="20"/>
      <c r="C9" s="20"/>
      <c r="D9" s="20"/>
      <c r="E9" s="20"/>
      <c r="F9" s="20"/>
      <c r="I9" s="92"/>
    </row>
    <row r="10" spans="1:9" s="18" customFormat="1" ht="15.75">
      <c r="A10" s="91"/>
      <c r="B10" s="38"/>
      <c r="C10" s="39"/>
      <c r="D10" s="9"/>
      <c r="E10" s="2"/>
      <c r="F10" s="11"/>
      <c r="I10" s="90"/>
    </row>
    <row r="11" spans="1:9" s="18" customFormat="1" ht="15.75">
      <c r="A11" s="323" t="s">
        <v>42</v>
      </c>
      <c r="B11" s="324"/>
      <c r="C11" s="324"/>
      <c r="D11" s="324"/>
      <c r="E11" s="324"/>
      <c r="F11" s="324"/>
      <c r="I11" s="90"/>
    </row>
    <row r="12" spans="1:9" s="18" customFormat="1" ht="15.75">
      <c r="A12" s="325"/>
      <c r="B12" s="326"/>
      <c r="C12" s="326"/>
      <c r="D12" s="326"/>
      <c r="E12" s="326"/>
      <c r="F12" s="326"/>
      <c r="I12" s="90"/>
    </row>
    <row r="13" spans="1:9" s="18" customFormat="1" ht="15">
      <c r="A13" s="321" t="s">
        <v>379</v>
      </c>
      <c r="B13" s="322"/>
      <c r="C13" s="322"/>
      <c r="D13" s="322"/>
      <c r="E13" s="322"/>
      <c r="F13" s="322"/>
      <c r="G13" s="322"/>
      <c r="I13" s="90"/>
    </row>
    <row r="14" spans="1:9" s="18" customFormat="1" ht="15">
      <c r="A14" s="134" t="s">
        <v>364</v>
      </c>
      <c r="B14" s="57"/>
      <c r="C14" s="57"/>
      <c r="D14" s="57"/>
      <c r="E14" s="57"/>
      <c r="F14" s="57"/>
      <c r="G14" s="57"/>
      <c r="I14" s="90"/>
    </row>
    <row r="15" spans="1:9" s="18" customFormat="1" ht="15">
      <c r="A15" s="134" t="s">
        <v>365</v>
      </c>
      <c r="B15" s="57"/>
      <c r="C15" s="57"/>
      <c r="D15" s="57"/>
      <c r="E15" s="57"/>
      <c r="F15" s="57"/>
      <c r="G15" s="57"/>
      <c r="I15" s="90"/>
    </row>
    <row r="16" spans="1:9" s="18" customFormat="1" ht="15">
      <c r="A16" s="134" t="s">
        <v>48</v>
      </c>
      <c r="B16" s="57"/>
      <c r="C16" s="57"/>
      <c r="D16" s="57"/>
      <c r="E16" s="57"/>
      <c r="F16" s="57"/>
      <c r="G16" s="57"/>
      <c r="I16" s="90"/>
    </row>
    <row r="17" spans="1:11" s="18" customFormat="1" ht="15">
      <c r="A17" s="94"/>
      <c r="B17" s="95"/>
      <c r="C17" s="95"/>
      <c r="D17" s="95"/>
      <c r="E17" s="95"/>
      <c r="F17" s="95"/>
      <c r="G17" s="95"/>
      <c r="H17" s="107"/>
      <c r="I17" s="96"/>
    </row>
    <row r="18" spans="1:11" s="18" customFormat="1" ht="15">
      <c r="A18" s="397"/>
      <c r="B18" s="398"/>
      <c r="C18" s="398"/>
      <c r="D18" s="398"/>
      <c r="E18" s="398"/>
      <c r="F18" s="398"/>
      <c r="G18" s="398"/>
      <c r="H18" s="398"/>
      <c r="I18" s="399"/>
    </row>
    <row r="19" spans="1:11" ht="36.75" customHeight="1">
      <c r="A19" s="108" t="s">
        <v>18</v>
      </c>
      <c r="B19" s="126" t="s">
        <v>19</v>
      </c>
      <c r="C19" s="392" t="s">
        <v>20</v>
      </c>
      <c r="D19" s="393"/>
      <c r="E19" s="126" t="s">
        <v>40</v>
      </c>
      <c r="F19" s="127" t="s">
        <v>22</v>
      </c>
      <c r="G19" s="128" t="s">
        <v>41</v>
      </c>
      <c r="H19" s="130" t="s">
        <v>44</v>
      </c>
      <c r="I19" s="131" t="s">
        <v>50</v>
      </c>
      <c r="J19" s="15"/>
      <c r="K19" s="15"/>
    </row>
    <row r="20" spans="1:11" ht="44.25" customHeight="1">
      <c r="A20" s="210" t="s">
        <v>133</v>
      </c>
      <c r="B20" s="211" t="s">
        <v>134</v>
      </c>
      <c r="C20" s="212"/>
      <c r="D20" s="156"/>
      <c r="E20" s="213">
        <v>3310.04</v>
      </c>
      <c r="F20" s="214">
        <v>17.91</v>
      </c>
      <c r="G20" s="215">
        <f t="shared" ref="G20:G27" si="0">F20*E20*1.2247</f>
        <v>72603.67</v>
      </c>
      <c r="H20" s="183">
        <f>G20/G29</f>
        <v>0.17019999999999999</v>
      </c>
      <c r="I20" s="180">
        <v>0.17019999999999999</v>
      </c>
      <c r="J20" s="132" t="s">
        <v>45</v>
      </c>
      <c r="K20" s="15"/>
    </row>
    <row r="21" spans="1:11" ht="44.25" customHeight="1">
      <c r="A21" s="210" t="s">
        <v>133</v>
      </c>
      <c r="B21" s="211" t="s">
        <v>134</v>
      </c>
      <c r="C21" s="268"/>
      <c r="D21" s="156"/>
      <c r="E21" s="269">
        <v>2449.4899999999998</v>
      </c>
      <c r="F21" s="270">
        <v>17.91</v>
      </c>
      <c r="G21" s="215">
        <f t="shared" si="0"/>
        <v>53728.04</v>
      </c>
      <c r="H21" s="183">
        <f>G21/G29</f>
        <v>0.126</v>
      </c>
      <c r="I21" s="180">
        <f>I20+H21</f>
        <v>0.29620000000000002</v>
      </c>
      <c r="J21" s="132" t="s">
        <v>45</v>
      </c>
      <c r="K21" s="15"/>
    </row>
    <row r="22" spans="1:11" ht="39" customHeight="1">
      <c r="A22" s="216" t="s">
        <v>323</v>
      </c>
      <c r="B22" s="216" t="s">
        <v>324</v>
      </c>
      <c r="C22" s="227"/>
      <c r="D22" s="155"/>
      <c r="E22" s="228">
        <v>12</v>
      </c>
      <c r="F22" s="229">
        <v>2276.4699999999998</v>
      </c>
      <c r="G22" s="217">
        <f t="shared" si="0"/>
        <v>33455.910000000003</v>
      </c>
      <c r="H22" s="179">
        <f>G22/G29</f>
        <v>7.8399999999999997E-2</v>
      </c>
      <c r="I22" s="179">
        <f>H22+I21</f>
        <v>0.37459999999999999</v>
      </c>
      <c r="J22" s="132" t="s">
        <v>45</v>
      </c>
      <c r="K22" s="15"/>
    </row>
    <row r="23" spans="1:11" ht="35.25" customHeight="1">
      <c r="A23" s="218" t="s">
        <v>146</v>
      </c>
      <c r="B23" s="230" t="s">
        <v>147</v>
      </c>
      <c r="C23" s="231"/>
      <c r="D23" s="232"/>
      <c r="E23" s="233">
        <v>220.5</v>
      </c>
      <c r="F23" s="234">
        <v>96.29</v>
      </c>
      <c r="G23" s="235">
        <f t="shared" si="0"/>
        <v>26002.76</v>
      </c>
      <c r="H23" s="181">
        <f>G23/G29</f>
        <v>6.0999999999999999E-2</v>
      </c>
      <c r="I23" s="181">
        <f>H23+I22</f>
        <v>0.43559999999999999</v>
      </c>
      <c r="J23" s="132" t="s">
        <v>45</v>
      </c>
      <c r="K23" s="15"/>
    </row>
    <row r="24" spans="1:11" ht="51" customHeight="1">
      <c r="A24" s="219" t="s">
        <v>131</v>
      </c>
      <c r="B24" s="219" t="s">
        <v>132</v>
      </c>
      <c r="C24" s="220"/>
      <c r="D24" s="236"/>
      <c r="E24" s="237">
        <v>186.54</v>
      </c>
      <c r="F24" s="221">
        <v>91.18</v>
      </c>
      <c r="G24" s="222">
        <f t="shared" si="0"/>
        <v>20830.580000000002</v>
      </c>
      <c r="H24" s="184">
        <f>G24/G29</f>
        <v>4.8800000000000003E-2</v>
      </c>
      <c r="I24" s="182">
        <f>H24+I23</f>
        <v>0.4844</v>
      </c>
      <c r="J24" s="132" t="s">
        <v>45</v>
      </c>
      <c r="K24" s="15"/>
    </row>
    <row r="25" spans="1:11" ht="32.25" customHeight="1">
      <c r="A25" s="271" t="s">
        <v>164</v>
      </c>
      <c r="B25" s="271" t="s">
        <v>165</v>
      </c>
      <c r="C25" s="83"/>
      <c r="D25" s="272"/>
      <c r="E25" s="273">
        <v>212.73</v>
      </c>
      <c r="F25" s="205">
        <v>65.510000000000005</v>
      </c>
      <c r="G25" s="129">
        <f t="shared" si="0"/>
        <v>17067.349999999999</v>
      </c>
      <c r="H25" s="133">
        <f>G25/G29</f>
        <v>0.04</v>
      </c>
      <c r="I25" s="133">
        <f t="shared" ref="I25:I28" si="1">I24+H25</f>
        <v>0.52439999999999998</v>
      </c>
      <c r="J25" s="132" t="s">
        <v>46</v>
      </c>
      <c r="K25" s="15"/>
    </row>
    <row r="26" spans="1:11" ht="27.75" customHeight="1">
      <c r="A26" s="271" t="s">
        <v>119</v>
      </c>
      <c r="B26" s="271" t="s">
        <v>120</v>
      </c>
      <c r="C26" s="83"/>
      <c r="D26" s="84"/>
      <c r="E26" s="274">
        <v>202.41</v>
      </c>
      <c r="F26" s="204">
        <v>57.24</v>
      </c>
      <c r="G26" s="129">
        <f t="shared" si="0"/>
        <v>14189.31</v>
      </c>
      <c r="H26" s="133">
        <f>G26/G29</f>
        <v>3.3300000000000003E-2</v>
      </c>
      <c r="I26" s="133">
        <f t="shared" si="1"/>
        <v>0.55769999999999997</v>
      </c>
      <c r="J26" s="132" t="s">
        <v>46</v>
      </c>
      <c r="K26" s="15"/>
    </row>
    <row r="27" spans="1:11" ht="52.5" customHeight="1">
      <c r="A27" s="138" t="s">
        <v>321</v>
      </c>
      <c r="B27" s="138" t="s">
        <v>322</v>
      </c>
      <c r="C27" s="34"/>
      <c r="D27" s="48"/>
      <c r="E27" s="166">
        <v>8</v>
      </c>
      <c r="F27" s="226">
        <v>1293.56</v>
      </c>
      <c r="G27" s="129">
        <f t="shared" si="0"/>
        <v>12673.78</v>
      </c>
      <c r="H27" s="133">
        <f>G27/G29</f>
        <v>2.9700000000000001E-2</v>
      </c>
      <c r="I27" s="133">
        <f t="shared" si="1"/>
        <v>0.58740000000000003</v>
      </c>
      <c r="J27" s="132" t="s">
        <v>46</v>
      </c>
      <c r="K27" s="15"/>
    </row>
    <row r="28" spans="1:11" ht="25.5" customHeight="1">
      <c r="A28" s="64" t="s">
        <v>77</v>
      </c>
      <c r="B28" s="48" t="s">
        <v>43</v>
      </c>
      <c r="C28" s="13"/>
      <c r="D28" s="48"/>
      <c r="E28" s="48">
        <v>320</v>
      </c>
      <c r="F28" s="209">
        <v>43.27</v>
      </c>
      <c r="G28" s="129">
        <f>F28*E28</f>
        <v>13846.4</v>
      </c>
      <c r="H28" s="133">
        <f>G28/G29</f>
        <v>3.2500000000000001E-2</v>
      </c>
      <c r="I28" s="133">
        <f t="shared" si="1"/>
        <v>0.61990000000000001</v>
      </c>
      <c r="J28" s="132" t="s">
        <v>46</v>
      </c>
      <c r="K28" s="15"/>
    </row>
    <row r="29" spans="1:11" s="7" customFormat="1" ht="12">
      <c r="A29" s="109"/>
      <c r="B29" s="3"/>
      <c r="C29" s="13"/>
      <c r="D29" s="56"/>
      <c r="E29" s="5"/>
      <c r="F29" s="6"/>
      <c r="G29" s="98">
        <v>426491.38</v>
      </c>
      <c r="I29" s="92"/>
    </row>
    <row r="30" spans="1:11" s="7" customFormat="1" ht="12">
      <c r="A30" s="109"/>
      <c r="B30" s="3"/>
      <c r="C30" s="13"/>
      <c r="D30" s="56"/>
      <c r="E30" s="5"/>
      <c r="F30" s="6"/>
      <c r="I30" s="92"/>
    </row>
    <row r="31" spans="1:11" s="7" customFormat="1" ht="12">
      <c r="A31" s="110"/>
      <c r="B31" s="61"/>
      <c r="C31" s="61"/>
      <c r="D31" s="56" t="s">
        <v>27</v>
      </c>
      <c r="E31" s="61"/>
      <c r="F31" s="63"/>
      <c r="G31" s="63"/>
      <c r="I31" s="92"/>
    </row>
    <row r="32" spans="1:11" s="7" customFormat="1" ht="12">
      <c r="A32" s="223"/>
      <c r="B32" s="73"/>
      <c r="C32" s="224"/>
      <c r="D32" s="56" t="s">
        <v>28</v>
      </c>
      <c r="E32" s="75"/>
      <c r="F32" s="77"/>
      <c r="G32" s="77"/>
      <c r="I32" s="92"/>
    </row>
    <row r="33" spans="1:9" s="7" customFormat="1" ht="11.25">
      <c r="A33" s="111"/>
      <c r="B33" s="112"/>
      <c r="C33" s="112"/>
      <c r="D33" s="113"/>
      <c r="E33" s="114"/>
      <c r="F33" s="115"/>
      <c r="G33" s="115"/>
      <c r="H33" s="116"/>
      <c r="I33" s="117"/>
    </row>
    <row r="34" spans="1:9" s="7" customFormat="1" ht="11.25">
      <c r="A34" s="73"/>
      <c r="B34" s="73"/>
      <c r="C34" s="73"/>
      <c r="D34" s="74"/>
      <c r="E34" s="75"/>
      <c r="F34" s="77"/>
      <c r="G34" s="77"/>
    </row>
    <row r="35" spans="1:9" s="7" customFormat="1" ht="11.25">
      <c r="A35" s="4"/>
      <c r="B35" s="3"/>
      <c r="C35" s="13"/>
      <c r="D35" s="10"/>
      <c r="E35" s="5"/>
      <c r="F35" s="6"/>
    </row>
    <row r="36" spans="1:9" s="7" customFormat="1" ht="11.25">
      <c r="A36" s="4"/>
      <c r="B36" s="3"/>
      <c r="C36" s="13"/>
      <c r="D36" s="10"/>
      <c r="E36" s="5"/>
      <c r="F36" s="6"/>
    </row>
    <row r="37" spans="1:9" s="7" customFormat="1" ht="11.25">
      <c r="A37" s="4"/>
      <c r="B37" s="3"/>
      <c r="C37" s="13"/>
      <c r="D37" s="10"/>
      <c r="E37" s="5"/>
      <c r="F37" s="6"/>
    </row>
    <row r="38" spans="1:9" s="7" customFormat="1" ht="11.25">
      <c r="A38" s="4"/>
      <c r="B38" s="3"/>
      <c r="C38" s="13"/>
      <c r="D38" s="10"/>
      <c r="E38" s="5"/>
      <c r="F38" s="6"/>
    </row>
    <row r="39" spans="1:9" s="7" customFormat="1" ht="11.25">
      <c r="A39" s="4"/>
      <c r="B39" s="3"/>
      <c r="C39" s="13"/>
      <c r="D39" s="10"/>
      <c r="E39" s="5"/>
      <c r="F39" s="6"/>
    </row>
    <row r="40" spans="1:9" s="7" customFormat="1" ht="11.25">
      <c r="A40" s="4"/>
      <c r="B40" s="3"/>
      <c r="C40" s="13"/>
      <c r="D40" s="10"/>
      <c r="E40" s="5"/>
      <c r="F40" s="6"/>
    </row>
    <row r="41" spans="1:9" s="7" customFormat="1" ht="11.25">
      <c r="A41" s="4"/>
      <c r="B41" s="3"/>
      <c r="C41" s="13"/>
      <c r="D41" s="10"/>
      <c r="E41" s="5"/>
      <c r="F41" s="6"/>
    </row>
    <row r="42" spans="1:9" s="7" customFormat="1" ht="11.25">
      <c r="A42" s="4"/>
      <c r="B42" s="3"/>
      <c r="C42" s="13"/>
      <c r="D42" s="10"/>
      <c r="E42" s="5"/>
      <c r="F42" s="6"/>
    </row>
    <row r="43" spans="1:9" s="7" customFormat="1" ht="11.25">
      <c r="A43" s="4"/>
      <c r="B43" s="3"/>
      <c r="C43" s="13"/>
      <c r="D43" s="10"/>
      <c r="E43" s="5"/>
      <c r="F43" s="6"/>
    </row>
    <row r="44" spans="1:9" s="7" customFormat="1" ht="11.25">
      <c r="A44" s="4"/>
      <c r="B44" s="3"/>
      <c r="C44" s="13"/>
      <c r="D44" s="10"/>
      <c r="E44" s="5"/>
      <c r="F44" s="6"/>
    </row>
    <row r="45" spans="1:9" s="7" customFormat="1" ht="11.25">
      <c r="A45" s="4"/>
      <c r="B45" s="3"/>
      <c r="C45" s="13"/>
      <c r="D45" s="10"/>
      <c r="E45" s="5"/>
      <c r="F45" s="6"/>
    </row>
    <row r="46" spans="1:9" s="7" customFormat="1" ht="11.25">
      <c r="A46" s="4"/>
      <c r="B46" s="3"/>
      <c r="C46" s="13"/>
      <c r="D46" s="10"/>
      <c r="E46" s="5"/>
      <c r="F46" s="6"/>
    </row>
    <row r="47" spans="1:9" s="7" customFormat="1" ht="11.25">
      <c r="A47" s="4"/>
      <c r="B47" s="3"/>
      <c r="C47" s="13"/>
      <c r="D47" s="10"/>
      <c r="E47" s="5"/>
      <c r="F47" s="6"/>
    </row>
    <row r="48" spans="1:9" s="7" customFormat="1" ht="11.25">
      <c r="A48" s="4"/>
      <c r="B48" s="3"/>
      <c r="C48" s="13"/>
      <c r="D48" s="10"/>
      <c r="E48" s="5"/>
      <c r="F48" s="6"/>
    </row>
    <row r="49" spans="1:6" s="7" customFormat="1" ht="11.25">
      <c r="A49" s="4"/>
      <c r="B49" s="3"/>
      <c r="C49" s="13"/>
      <c r="D49" s="10"/>
      <c r="E49" s="5"/>
      <c r="F49" s="6"/>
    </row>
    <row r="50" spans="1:6" s="7" customFormat="1" ht="11.25">
      <c r="A50" s="4"/>
      <c r="B50" s="3"/>
      <c r="C50" s="13"/>
      <c r="D50" s="10"/>
      <c r="E50" s="5"/>
      <c r="F50" s="6"/>
    </row>
    <row r="51" spans="1:6" s="7" customFormat="1" ht="11.25">
      <c r="A51" s="4"/>
      <c r="B51" s="3"/>
      <c r="C51" s="13"/>
      <c r="D51" s="10"/>
      <c r="E51" s="5"/>
      <c r="F51" s="6"/>
    </row>
    <row r="52" spans="1:6" s="7" customFormat="1" ht="11.25">
      <c r="A52" s="4"/>
      <c r="B52" s="3"/>
      <c r="C52" s="13"/>
      <c r="D52" s="10"/>
      <c r="E52" s="5"/>
      <c r="F52" s="6"/>
    </row>
    <row r="53" spans="1:6" s="7" customFormat="1" ht="11.25">
      <c r="A53" s="4"/>
      <c r="B53" s="3"/>
      <c r="C53" s="13"/>
      <c r="D53" s="10"/>
      <c r="E53" s="5"/>
      <c r="F53" s="6"/>
    </row>
    <row r="54" spans="1:6" s="7" customFormat="1" ht="11.25">
      <c r="A54" s="4"/>
      <c r="B54" s="3"/>
      <c r="C54" s="13"/>
      <c r="D54" s="10"/>
      <c r="E54" s="5"/>
      <c r="F54" s="6"/>
    </row>
    <row r="55" spans="1:6" s="7" customFormat="1" ht="11.25">
      <c r="A55" s="4"/>
      <c r="B55" s="3"/>
      <c r="C55" s="13"/>
      <c r="D55" s="10"/>
      <c r="E55" s="5"/>
      <c r="F55" s="6"/>
    </row>
    <row r="56" spans="1:6" s="7" customFormat="1" ht="11.25">
      <c r="A56" s="4"/>
      <c r="B56" s="3"/>
      <c r="C56" s="13"/>
      <c r="D56" s="10"/>
      <c r="E56" s="5"/>
      <c r="F56" s="6"/>
    </row>
    <row r="57" spans="1:6" s="7" customFormat="1" ht="11.25">
      <c r="A57" s="4"/>
      <c r="B57" s="3"/>
      <c r="C57" s="13"/>
      <c r="D57" s="10"/>
      <c r="E57" s="5"/>
      <c r="F57" s="6"/>
    </row>
    <row r="58" spans="1:6" s="7" customFormat="1" ht="11.25">
      <c r="A58" s="4"/>
      <c r="B58" s="3"/>
      <c r="C58" s="13"/>
      <c r="D58" s="10"/>
      <c r="E58" s="5"/>
      <c r="F58" s="6"/>
    </row>
    <row r="59" spans="1:6" s="7" customFormat="1" ht="11.25">
      <c r="A59" s="4"/>
      <c r="B59" s="3"/>
      <c r="C59" s="13"/>
      <c r="D59" s="10"/>
      <c r="E59" s="5"/>
      <c r="F59" s="6"/>
    </row>
    <row r="60" spans="1:6" s="7" customFormat="1" ht="11.25">
      <c r="A60" s="4"/>
      <c r="B60" s="3"/>
      <c r="C60" s="13"/>
      <c r="D60" s="10"/>
      <c r="E60" s="5"/>
      <c r="F60" s="6"/>
    </row>
    <row r="61" spans="1:6" s="7" customFormat="1" ht="11.25">
      <c r="A61" s="4"/>
      <c r="B61" s="3"/>
      <c r="C61" s="13"/>
      <c r="D61" s="10"/>
      <c r="E61" s="5"/>
      <c r="F61" s="6"/>
    </row>
    <row r="62" spans="1:6" s="7" customFormat="1" ht="11.25">
      <c r="A62" s="4"/>
      <c r="B62" s="3"/>
      <c r="C62" s="13"/>
      <c r="D62" s="10"/>
      <c r="E62" s="5"/>
      <c r="F62" s="6"/>
    </row>
    <row r="63" spans="1:6" s="7" customFormat="1" ht="11.25">
      <c r="A63" s="4"/>
      <c r="B63" s="3"/>
      <c r="C63" s="13"/>
      <c r="D63" s="10"/>
      <c r="E63" s="5"/>
      <c r="F63" s="6"/>
    </row>
    <row r="64" spans="1:6" s="7" customFormat="1" ht="11.25">
      <c r="A64" s="4"/>
      <c r="B64" s="3"/>
      <c r="C64" s="13"/>
      <c r="D64" s="10"/>
      <c r="E64" s="5"/>
      <c r="F64" s="6"/>
    </row>
    <row r="65" spans="1:6" s="7" customFormat="1" ht="11.25">
      <c r="A65" s="4"/>
      <c r="B65" s="3"/>
      <c r="C65" s="13"/>
      <c r="D65" s="10"/>
      <c r="E65" s="5"/>
      <c r="F65" s="6"/>
    </row>
    <row r="66" spans="1:6" s="7" customFormat="1" ht="11.25">
      <c r="A66" s="4"/>
      <c r="B66" s="3"/>
      <c r="C66" s="13"/>
      <c r="D66" s="10"/>
      <c r="E66" s="5"/>
      <c r="F66" s="6"/>
    </row>
    <row r="67" spans="1:6" s="7" customFormat="1" ht="11.25">
      <c r="A67" s="4"/>
      <c r="B67" s="3"/>
      <c r="C67" s="13"/>
      <c r="D67" s="10"/>
      <c r="E67" s="5"/>
      <c r="F67" s="6"/>
    </row>
    <row r="68" spans="1:6" s="7" customFormat="1" ht="11.25">
      <c r="A68" s="4"/>
      <c r="B68" s="3"/>
      <c r="C68" s="13"/>
      <c r="D68" s="10"/>
      <c r="E68" s="5"/>
      <c r="F68" s="6"/>
    </row>
    <row r="69" spans="1:6" s="7" customFormat="1" ht="11.25">
      <c r="A69" s="4"/>
      <c r="B69" s="3"/>
      <c r="C69" s="13"/>
      <c r="D69" s="10"/>
      <c r="E69" s="5"/>
      <c r="F69" s="6"/>
    </row>
    <row r="70" spans="1:6" s="7" customFormat="1" ht="11.25">
      <c r="A70" s="4"/>
      <c r="B70" s="3"/>
      <c r="C70" s="13"/>
      <c r="D70" s="10"/>
      <c r="E70" s="5"/>
      <c r="F70" s="6"/>
    </row>
    <row r="71" spans="1:6" s="7" customFormat="1" ht="11.25">
      <c r="A71" s="4"/>
      <c r="B71" s="3"/>
      <c r="C71" s="13"/>
      <c r="D71" s="10"/>
      <c r="E71" s="5"/>
      <c r="F71" s="6"/>
    </row>
    <row r="72" spans="1:6" s="7" customFormat="1" ht="11.25">
      <c r="A72" s="4"/>
      <c r="B72" s="3"/>
      <c r="C72" s="13"/>
      <c r="D72" s="10"/>
      <c r="E72" s="5"/>
      <c r="F72" s="6"/>
    </row>
    <row r="73" spans="1:6" s="7" customFormat="1" ht="11.25">
      <c r="A73" s="4"/>
      <c r="B73" s="3"/>
      <c r="C73" s="13"/>
      <c r="D73" s="10"/>
      <c r="E73" s="5"/>
      <c r="F73" s="6"/>
    </row>
    <row r="74" spans="1:6" s="7" customFormat="1" ht="11.25">
      <c r="A74" s="4"/>
      <c r="B74" s="3"/>
      <c r="C74" s="13"/>
      <c r="D74" s="10"/>
      <c r="E74" s="5"/>
      <c r="F74" s="6"/>
    </row>
    <row r="75" spans="1:6" s="7" customFormat="1" ht="11.25">
      <c r="A75" s="4"/>
      <c r="B75" s="3"/>
      <c r="C75" s="13"/>
      <c r="D75" s="10"/>
      <c r="E75" s="5"/>
      <c r="F75" s="6"/>
    </row>
    <row r="76" spans="1:6" s="7" customFormat="1" ht="11.25">
      <c r="A76" s="4"/>
      <c r="B76" s="3"/>
      <c r="C76" s="13"/>
      <c r="D76" s="10"/>
      <c r="E76" s="5"/>
      <c r="F76" s="6"/>
    </row>
    <row r="77" spans="1:6" s="7" customFormat="1" ht="11.25">
      <c r="A77" s="4"/>
      <c r="B77" s="3"/>
      <c r="C77" s="13"/>
      <c r="D77" s="10"/>
      <c r="E77" s="5"/>
      <c r="F77" s="6"/>
    </row>
    <row r="78" spans="1:6" s="7" customFormat="1" ht="11.25">
      <c r="A78" s="4"/>
      <c r="B78" s="3"/>
      <c r="C78" s="13"/>
      <c r="D78" s="10"/>
      <c r="E78" s="5"/>
      <c r="F78" s="6"/>
    </row>
    <row r="79" spans="1:6" s="7" customFormat="1" ht="11.25">
      <c r="A79" s="4"/>
      <c r="B79" s="3"/>
      <c r="C79" s="13"/>
      <c r="D79" s="10"/>
      <c r="E79" s="5"/>
      <c r="F79" s="6"/>
    </row>
    <row r="80" spans="1:6" s="7" customFormat="1" ht="11.25">
      <c r="A80" s="4"/>
      <c r="B80" s="3"/>
      <c r="C80" s="13"/>
      <c r="D80" s="10"/>
      <c r="E80" s="5"/>
      <c r="F80" s="6"/>
    </row>
    <row r="81" spans="1:6" s="7" customFormat="1" ht="11.25">
      <c r="A81" s="4"/>
      <c r="B81" s="3"/>
      <c r="C81" s="13"/>
      <c r="D81" s="10"/>
      <c r="E81" s="5"/>
      <c r="F81" s="6"/>
    </row>
    <row r="82" spans="1:6" s="7" customFormat="1" ht="11.25">
      <c r="A82" s="4"/>
      <c r="B82" s="3"/>
      <c r="C82" s="13"/>
      <c r="D82" s="10"/>
      <c r="E82" s="5"/>
      <c r="F82" s="6"/>
    </row>
    <row r="83" spans="1:6" s="7" customFormat="1" ht="11.25">
      <c r="A83" s="4"/>
      <c r="B83" s="3"/>
      <c r="C83" s="13"/>
      <c r="D83" s="10"/>
      <c r="E83" s="5"/>
      <c r="F83" s="6"/>
    </row>
    <row r="84" spans="1:6" s="7" customFormat="1" ht="11.25">
      <c r="A84" s="4"/>
      <c r="B84" s="3"/>
      <c r="C84" s="13"/>
      <c r="D84" s="10"/>
      <c r="E84" s="5"/>
      <c r="F84" s="6"/>
    </row>
    <row r="85" spans="1:6" s="7" customFormat="1" ht="11.25">
      <c r="A85" s="4"/>
      <c r="B85" s="3"/>
      <c r="C85" s="13"/>
      <c r="D85" s="10"/>
      <c r="E85" s="5"/>
      <c r="F85" s="6"/>
    </row>
    <row r="86" spans="1:6" s="7" customFormat="1" ht="11.25">
      <c r="A86" s="4"/>
      <c r="B86" s="3"/>
      <c r="C86" s="13"/>
      <c r="D86" s="10"/>
      <c r="E86" s="5"/>
      <c r="F86" s="6"/>
    </row>
    <row r="87" spans="1:6" s="7" customFormat="1" ht="11.25">
      <c r="A87" s="4"/>
      <c r="B87" s="3"/>
      <c r="C87" s="13"/>
      <c r="D87" s="10"/>
      <c r="E87" s="5"/>
      <c r="F87" s="6"/>
    </row>
  </sheetData>
  <autoFilter ref="A19:G19">
    <filterColumn colId="2" showButton="0"/>
    <sortState ref="A20:G28">
      <sortCondition descending="1" ref="G19"/>
    </sortState>
  </autoFilter>
  <mergeCells count="8">
    <mergeCell ref="C19:D19"/>
    <mergeCell ref="A1:F1"/>
    <mergeCell ref="A2:F2"/>
    <mergeCell ref="A11:F11"/>
    <mergeCell ref="A12:F12"/>
    <mergeCell ref="A13:G13"/>
    <mergeCell ref="A18:I18"/>
    <mergeCell ref="A6:I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26"/>
  <sheetViews>
    <sheetView workbookViewId="0">
      <selection activeCell="L23" sqref="L23"/>
    </sheetView>
  </sheetViews>
  <sheetFormatPr defaultRowHeight="12.75"/>
  <cols>
    <col min="1" max="1" width="16.5703125" customWidth="1"/>
    <col min="2" max="2" width="82.5703125" customWidth="1"/>
    <col min="3" max="4" width="9.140625" hidden="1" customWidth="1"/>
    <col min="5" max="5" width="1.42578125" hidden="1" customWidth="1"/>
    <col min="6" max="6" width="14.7109375" customWidth="1"/>
    <col min="7" max="7" width="12.85546875" customWidth="1"/>
    <col min="8" max="8" width="15.5703125" customWidth="1"/>
  </cols>
  <sheetData>
    <row r="8" spans="1:8" ht="12.75" customHeight="1">
      <c r="A8" s="411" t="s">
        <v>334</v>
      </c>
      <c r="B8" s="412"/>
      <c r="C8" s="412"/>
      <c r="D8" s="412"/>
      <c r="E8" s="412"/>
      <c r="F8" s="412"/>
      <c r="G8" s="412"/>
      <c r="H8" s="413"/>
    </row>
    <row r="10" spans="1:8">
      <c r="A10" s="238" t="s">
        <v>326</v>
      </c>
      <c r="B10" s="240" t="s">
        <v>327</v>
      </c>
      <c r="C10" s="241"/>
      <c r="D10" s="241"/>
      <c r="E10" s="242"/>
      <c r="F10" s="243" t="s">
        <v>329</v>
      </c>
      <c r="G10" s="243" t="s">
        <v>330</v>
      </c>
      <c r="H10" s="243" t="s">
        <v>331</v>
      </c>
    </row>
    <row r="11" spans="1:8" ht="36" customHeight="1">
      <c r="A11" s="239" t="s">
        <v>325</v>
      </c>
      <c r="B11" s="408" t="s">
        <v>328</v>
      </c>
      <c r="C11" s="409"/>
      <c r="D11" s="409"/>
      <c r="E11" s="410"/>
      <c r="F11" s="245" t="s">
        <v>332</v>
      </c>
      <c r="G11" s="244" t="s">
        <v>333</v>
      </c>
      <c r="H11" s="264">
        <f>H26+H18</f>
        <v>2276.4699999999998</v>
      </c>
    </row>
    <row r="12" spans="1:8">
      <c r="A12" s="414"/>
      <c r="B12" s="415"/>
      <c r="C12" s="415"/>
      <c r="D12" s="415"/>
      <c r="E12" s="415"/>
      <c r="F12" s="416"/>
      <c r="G12" s="415"/>
      <c r="H12" s="417"/>
    </row>
    <row r="13" spans="1:8">
      <c r="A13" s="246" t="s">
        <v>335</v>
      </c>
      <c r="F13" s="403" t="s">
        <v>341</v>
      </c>
      <c r="G13" s="405" t="s">
        <v>342</v>
      </c>
      <c r="H13" s="403" t="s">
        <v>343</v>
      </c>
    </row>
    <row r="14" spans="1:8">
      <c r="A14" s="247" t="s">
        <v>336</v>
      </c>
      <c r="B14" s="251" t="s">
        <v>337</v>
      </c>
      <c r="F14" s="404"/>
      <c r="G14" s="406"/>
      <c r="H14" s="407"/>
    </row>
    <row r="15" spans="1:8">
      <c r="A15" s="248">
        <v>88309</v>
      </c>
      <c r="B15" s="252" t="s">
        <v>338</v>
      </c>
      <c r="F15" s="248">
        <v>0.86809999999999998</v>
      </c>
      <c r="G15" s="256">
        <v>32.15</v>
      </c>
      <c r="H15" s="256">
        <f>G15*F15</f>
        <v>27.91</v>
      </c>
    </row>
    <row r="16" spans="1:8">
      <c r="A16" s="249">
        <v>88316</v>
      </c>
      <c r="B16" s="253" t="s">
        <v>339</v>
      </c>
      <c r="F16" s="249">
        <v>0.57869999999999999</v>
      </c>
      <c r="G16" s="257">
        <v>22.42</v>
      </c>
      <c r="H16" s="257">
        <f t="shared" ref="H16:H17" si="0">G16*F16</f>
        <v>12.97</v>
      </c>
    </row>
    <row r="17" spans="1:8">
      <c r="A17" s="250">
        <v>88315</v>
      </c>
      <c r="B17" s="254" t="s">
        <v>340</v>
      </c>
      <c r="F17" s="255">
        <v>0.44</v>
      </c>
      <c r="G17" s="258">
        <v>31.91</v>
      </c>
      <c r="H17" s="258">
        <f t="shared" si="0"/>
        <v>14.04</v>
      </c>
    </row>
    <row r="18" spans="1:8" ht="17.25" customHeight="1">
      <c r="G18" s="265" t="s">
        <v>344</v>
      </c>
      <c r="H18" s="266">
        <f>H17+H16+H15</f>
        <v>54.92</v>
      </c>
    </row>
    <row r="20" spans="1:8">
      <c r="A20" s="246" t="s">
        <v>345</v>
      </c>
      <c r="F20" s="403" t="s">
        <v>341</v>
      </c>
      <c r="G20" s="405" t="s">
        <v>342</v>
      </c>
      <c r="H20" s="403" t="s">
        <v>343</v>
      </c>
    </row>
    <row r="21" spans="1:8">
      <c r="A21" s="247" t="s">
        <v>336</v>
      </c>
      <c r="B21" s="251" t="s">
        <v>337</v>
      </c>
      <c r="F21" s="404"/>
      <c r="G21" s="406"/>
      <c r="H21" s="407"/>
    </row>
    <row r="22" spans="1:8">
      <c r="A22" s="259" t="s">
        <v>346</v>
      </c>
      <c r="B22" s="260" t="s">
        <v>347</v>
      </c>
      <c r="F22" s="261">
        <v>1</v>
      </c>
      <c r="G22" s="262">
        <v>2200</v>
      </c>
      <c r="H22" s="263">
        <f>G22*F22</f>
        <v>2200</v>
      </c>
    </row>
    <row r="23" spans="1:8">
      <c r="A23" s="248">
        <v>102486</v>
      </c>
      <c r="B23" s="252" t="s">
        <v>348</v>
      </c>
      <c r="F23" s="248">
        <v>2.2200000000000001E-2</v>
      </c>
      <c r="G23" s="256">
        <v>749.18</v>
      </c>
      <c r="H23" s="256">
        <f>G23*F23</f>
        <v>16.63</v>
      </c>
    </row>
    <row r="24" spans="1:8">
      <c r="A24" s="249">
        <v>4721</v>
      </c>
      <c r="B24" s="253" t="s">
        <v>349</v>
      </c>
      <c r="F24" s="249">
        <v>1.1999999999999999E-3</v>
      </c>
      <c r="G24" s="257">
        <v>123.83</v>
      </c>
      <c r="H24" s="257">
        <f t="shared" ref="H24:H25" si="1">G24*F24</f>
        <v>0.15</v>
      </c>
    </row>
    <row r="25" spans="1:8">
      <c r="A25" s="250">
        <v>96545</v>
      </c>
      <c r="B25" s="254" t="s">
        <v>350</v>
      </c>
      <c r="F25" s="255">
        <v>0.316</v>
      </c>
      <c r="G25" s="258">
        <v>15.09</v>
      </c>
      <c r="H25" s="258">
        <f t="shared" si="1"/>
        <v>4.7699999999999996</v>
      </c>
    </row>
    <row r="26" spans="1:8">
      <c r="G26" s="265" t="s">
        <v>344</v>
      </c>
      <c r="H26" s="266">
        <f>H25+H24+H23+H22</f>
        <v>2221.5500000000002</v>
      </c>
    </row>
  </sheetData>
  <mergeCells count="9">
    <mergeCell ref="F20:F21"/>
    <mergeCell ref="G20:G21"/>
    <mergeCell ref="H20:H21"/>
    <mergeCell ref="B11:E11"/>
    <mergeCell ref="A8:H8"/>
    <mergeCell ref="A12:H12"/>
    <mergeCell ref="F13:F14"/>
    <mergeCell ref="G13:G14"/>
    <mergeCell ref="H13:H14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C16" sqref="C16"/>
    </sheetView>
  </sheetViews>
  <sheetFormatPr defaultRowHeight="12.75"/>
  <cols>
    <col min="1" max="1" width="37" customWidth="1"/>
    <col min="2" max="2" width="27.140625" customWidth="1"/>
    <col min="3" max="3" width="25.85546875" customWidth="1"/>
    <col min="4" max="4" width="21.140625" customWidth="1"/>
  </cols>
  <sheetData>
    <row r="1" spans="1:4" ht="20.25" customHeight="1">
      <c r="A1" s="421"/>
      <c r="B1" s="422"/>
      <c r="C1" s="422"/>
      <c r="D1" s="423"/>
    </row>
    <row r="2" spans="1:4">
      <c r="A2" s="424"/>
      <c r="B2" s="425"/>
      <c r="C2" s="425"/>
      <c r="D2" s="426"/>
    </row>
    <row r="3" spans="1:4">
      <c r="A3" s="424"/>
      <c r="B3" s="425"/>
      <c r="C3" s="425"/>
      <c r="D3" s="426"/>
    </row>
    <row r="4" spans="1:4">
      <c r="A4" s="424"/>
      <c r="B4" s="425"/>
      <c r="C4" s="425"/>
      <c r="D4" s="426"/>
    </row>
    <row r="5" spans="1:4">
      <c r="A5" s="424"/>
      <c r="B5" s="425"/>
      <c r="C5" s="425"/>
      <c r="D5" s="426"/>
    </row>
    <row r="6" spans="1:4">
      <c r="A6" s="427"/>
      <c r="B6" s="428"/>
      <c r="C6" s="428"/>
      <c r="D6" s="429"/>
    </row>
    <row r="7" spans="1:4" ht="20.25">
      <c r="A7" s="418" t="s">
        <v>382</v>
      </c>
      <c r="B7" s="419"/>
      <c r="C7" s="419"/>
      <c r="D7" s="420"/>
    </row>
    <row r="8" spans="1:4">
      <c r="A8" s="287"/>
      <c r="B8" s="26"/>
      <c r="C8" s="26"/>
      <c r="D8" s="42"/>
    </row>
    <row r="9" spans="1:4">
      <c r="A9" s="282"/>
      <c r="B9" s="283"/>
      <c r="C9" s="283"/>
      <c r="D9" s="284"/>
    </row>
    <row r="10" spans="1:4">
      <c r="A10" s="282"/>
      <c r="B10" s="283"/>
      <c r="C10" s="283"/>
      <c r="D10" s="284"/>
    </row>
    <row r="11" spans="1:4">
      <c r="A11" s="282"/>
      <c r="B11" s="283"/>
      <c r="C11" s="283"/>
      <c r="D11" s="284"/>
    </row>
    <row r="12" spans="1:4">
      <c r="A12" s="282"/>
      <c r="B12" s="283"/>
      <c r="C12" s="283"/>
      <c r="D12" s="284"/>
    </row>
    <row r="13" spans="1:4" ht="15.75">
      <c r="A13" s="430" t="s">
        <v>391</v>
      </c>
      <c r="B13" s="431"/>
      <c r="C13" s="431"/>
      <c r="D13" s="432"/>
    </row>
    <row r="14" spans="1:4">
      <c r="A14" s="282"/>
      <c r="B14" s="283"/>
      <c r="C14" s="283"/>
      <c r="D14" s="284"/>
    </row>
    <row r="15" spans="1:4">
      <c r="A15" s="288" t="s">
        <v>384</v>
      </c>
      <c r="B15" s="283"/>
      <c r="C15" s="283"/>
      <c r="D15" s="284"/>
    </row>
    <row r="16" spans="1:4">
      <c r="A16" s="288" t="s">
        <v>383</v>
      </c>
      <c r="B16" s="283"/>
      <c r="C16" s="283"/>
      <c r="D16" s="284"/>
    </row>
    <row r="17" spans="1:4">
      <c r="A17" s="282"/>
      <c r="B17" s="283"/>
      <c r="C17" s="283"/>
      <c r="D17" s="284"/>
    </row>
    <row r="18" spans="1:4">
      <c r="A18" s="282"/>
      <c r="B18" s="283"/>
      <c r="C18" s="283"/>
      <c r="D18" s="284"/>
    </row>
    <row r="19" spans="1:4" ht="18" customHeight="1">
      <c r="A19" s="289" t="s">
        <v>385</v>
      </c>
      <c r="B19" s="283"/>
      <c r="C19" s="283"/>
      <c r="D19" s="284"/>
    </row>
    <row r="20" spans="1:4" ht="18" customHeight="1">
      <c r="A20" s="289" t="s">
        <v>386</v>
      </c>
      <c r="B20" s="283"/>
      <c r="C20" s="283"/>
      <c r="D20" s="284"/>
    </row>
    <row r="21" spans="1:4" ht="19.5" customHeight="1">
      <c r="A21" s="289" t="s">
        <v>387</v>
      </c>
      <c r="B21" s="283"/>
      <c r="C21" s="283"/>
      <c r="D21" s="284"/>
    </row>
    <row r="22" spans="1:4">
      <c r="A22" s="282"/>
      <c r="B22" s="283"/>
      <c r="C22" s="283"/>
      <c r="D22" s="284"/>
    </row>
    <row r="23" spans="1:4">
      <c r="A23" s="282"/>
      <c r="B23" s="283"/>
      <c r="C23" s="283"/>
      <c r="D23" s="284"/>
    </row>
    <row r="24" spans="1:4">
      <c r="A24" s="282"/>
      <c r="B24" s="283"/>
      <c r="C24" s="283"/>
      <c r="D24" s="284"/>
    </row>
    <row r="25" spans="1:4">
      <c r="A25" s="289" t="s">
        <v>389</v>
      </c>
      <c r="B25" s="283"/>
      <c r="C25" s="283"/>
      <c r="D25" s="284"/>
    </row>
    <row r="26" spans="1:4">
      <c r="A26" s="282"/>
      <c r="B26" s="283"/>
      <c r="C26" s="283"/>
      <c r="D26" s="284"/>
    </row>
    <row r="27" spans="1:4">
      <c r="A27" s="282"/>
      <c r="B27" s="283"/>
      <c r="C27" s="283"/>
      <c r="D27" s="284"/>
    </row>
    <row r="28" spans="1:4">
      <c r="A28" s="282"/>
      <c r="B28" s="283"/>
      <c r="C28" s="283"/>
      <c r="D28" s="284"/>
    </row>
    <row r="29" spans="1:4">
      <c r="A29" s="282"/>
      <c r="B29" s="283"/>
      <c r="C29" s="290" t="s">
        <v>390</v>
      </c>
      <c r="D29" s="284"/>
    </row>
    <row r="30" spans="1:4">
      <c r="A30" s="282"/>
      <c r="B30" s="283"/>
      <c r="C30" s="283"/>
      <c r="D30" s="284"/>
    </row>
    <row r="31" spans="1:4">
      <c r="A31" s="282"/>
      <c r="B31" s="283"/>
      <c r="C31" s="283"/>
      <c r="D31" s="284"/>
    </row>
    <row r="32" spans="1:4">
      <c r="A32" s="282"/>
      <c r="B32" s="283"/>
      <c r="C32" s="283"/>
      <c r="D32" s="284"/>
    </row>
    <row r="33" spans="1:4">
      <c r="A33" s="282"/>
      <c r="B33" s="283"/>
      <c r="C33" s="283"/>
      <c r="D33" s="284"/>
    </row>
    <row r="34" spans="1:4">
      <c r="A34" s="282"/>
      <c r="B34" s="283"/>
      <c r="C34" s="283"/>
      <c r="D34" s="284"/>
    </row>
    <row r="35" spans="1:4">
      <c r="A35" s="282"/>
      <c r="B35" s="283"/>
      <c r="C35" s="283"/>
      <c r="D35" s="284"/>
    </row>
    <row r="36" spans="1:4">
      <c r="A36" s="282"/>
      <c r="B36" s="283"/>
      <c r="C36" s="283"/>
      <c r="D36" s="284"/>
    </row>
    <row r="37" spans="1:4">
      <c r="A37" s="282"/>
      <c r="B37" s="291" t="s">
        <v>388</v>
      </c>
      <c r="C37" s="283"/>
      <c r="D37" s="284"/>
    </row>
    <row r="38" spans="1:4">
      <c r="A38" s="282"/>
      <c r="B38" s="292" t="s">
        <v>28</v>
      </c>
      <c r="C38" s="283"/>
      <c r="D38" s="284"/>
    </row>
    <row r="39" spans="1:4">
      <c r="A39" s="282"/>
      <c r="B39" s="283"/>
      <c r="C39" s="283"/>
      <c r="D39" s="284"/>
    </row>
    <row r="40" spans="1:4">
      <c r="A40" s="282"/>
      <c r="B40" s="283"/>
      <c r="C40" s="283"/>
      <c r="D40" s="284"/>
    </row>
    <row r="41" spans="1:4">
      <c r="A41" s="282"/>
      <c r="B41" s="283"/>
      <c r="C41" s="283"/>
      <c r="D41" s="284"/>
    </row>
    <row r="42" spans="1:4">
      <c r="A42" s="28"/>
      <c r="B42" s="285"/>
      <c r="C42" s="285"/>
      <c r="D42" s="286"/>
    </row>
  </sheetData>
  <mergeCells count="3">
    <mergeCell ref="A7:D7"/>
    <mergeCell ref="A1:D6"/>
    <mergeCell ref="A13:D1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PLANILHA ORÇAMENTARIA</vt:lpstr>
      <vt:lpstr>CRONOGRAMA FISICO FINANCEIRO</vt:lpstr>
      <vt:lpstr>CURVA ABC</vt:lpstr>
      <vt:lpstr>COMPOSIÇÃO</vt:lpstr>
      <vt:lpstr>Planilha1</vt:lpstr>
      <vt:lpstr>'CRONOGRAMA FISICO FINANCEIRO'!Area_de_impressao</vt:lpstr>
      <vt:lpstr>'CURVA ABC'!Area_de_impressao</vt:lpstr>
      <vt:lpstr>'PLANILHA ORÇAMENTARIA'!Area_de_impressao</vt:lpstr>
      <vt:lpstr>'CURVA ABC'!Titulos_de_impressao</vt:lpstr>
      <vt:lpstr>'PLANILHA ORÇAMENTARIA'!Titulos_de_impressao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</dc:creator>
  <cp:lastModifiedBy>LICITAÇÃO-05</cp:lastModifiedBy>
  <cp:lastPrinted>2026-01-26T18:37:43Z</cp:lastPrinted>
  <dcterms:created xsi:type="dcterms:W3CDTF">1998-03-09T14:14:02Z</dcterms:created>
  <dcterms:modified xsi:type="dcterms:W3CDTF">2026-03-17T12:03:23Z</dcterms:modified>
</cp:coreProperties>
</file>