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Licitacao\PROCESSOS_2025\INES-2025\SERVIÇO DE LIMPEZA-ATUAL\INÊS\ARQUIVOS FINAIS\DOC FINAIS\ARQ. FINAIS\TODAS AS PLANILHAS\"/>
    </mc:Choice>
  </mc:AlternateContent>
  <xr:revisionPtr revIDLastSave="0" documentId="13_ncr:1_{5038B553-8745-4C4F-A476-56AEA3FEC374}" xr6:coauthVersionLast="36" xr6:coauthVersionMax="47" xr10:uidLastSave="{00000000-0000-0000-0000-000000000000}"/>
  <bookViews>
    <workbookView xWindow="0" yWindow="0" windowWidth="24000" windowHeight="10920" firstSheet="1" activeTab="1" xr2:uid="{67B879CA-37CA-4507-878E-901269405B28}"/>
  </bookViews>
  <sheets>
    <sheet name="RESUMO" sheetId="20" r:id="rId1"/>
    <sheet name="ORÇAMENTO DESONERADO" sheetId="11" r:id="rId2"/>
    <sheet name="CRONOGRAMA" sheetId="31" r:id="rId3"/>
    <sheet name="Coleta RSU" sheetId="21" r:id="rId4"/>
    <sheet name="Coleta Seletiva" sheetId="22" r:id="rId5"/>
    <sheet name="Seletividade" sheetId="23" state="hidden" r:id="rId6"/>
    <sheet name="VARRIÇÃO" sheetId="4" r:id="rId7"/>
    <sheet name="CAIAÇÃO" sheetId="5" r:id="rId8"/>
    <sheet name="ROÇADA" sheetId="7" r:id="rId9"/>
    <sheet name="BUEIRO" sheetId="14" r:id="rId10"/>
    <sheet name="PODA" sheetId="9" r:id="rId11"/>
    <sheet name="EDUC. AMBIEMTAL" sheetId="26" r:id="rId12"/>
    <sheet name="COTAÇÕES" sheetId="30" r:id="rId13"/>
    <sheet name="BDI DESONERADO" sheetId="2" r:id="rId14"/>
    <sheet name="PROFISSIONAIS" sheetId="29" r:id="rId15"/>
    <sheet name="ORÇAMENTO SEM DESONERAÇÃO" sheetId="16" state="hidden" r:id="rId16"/>
    <sheet name="BDI SEM DESONERAÇÃO" sheetId="18" state="hidden" r:id="rId17"/>
    <sheet name="DADOS" sheetId="19" state="hidden" r:id="rId18"/>
  </sheets>
  <externalReferences>
    <externalReference r:id="rId19"/>
    <externalReference r:id="rId20"/>
    <externalReference r:id="rId21"/>
    <externalReference r:id="rId22"/>
    <externalReference r:id="rId23"/>
  </externalReferences>
  <definedNames>
    <definedName name="_xlnm.Print_Area" localSheetId="13">'BDI DESONERADO'!$A$1:$F$31</definedName>
    <definedName name="_xlnm.Print_Area" localSheetId="16">'BDI SEM DESONERAÇÃO'!$A$1:$F$31</definedName>
    <definedName name="_xlnm.Print_Area" localSheetId="9">BUEIRO!$A$3:$E$43</definedName>
    <definedName name="_xlnm.Print_Area" localSheetId="3">'Coleta RSU'!$A$1:$E$82</definedName>
    <definedName name="_xlnm.Print_Area" localSheetId="12">COTAÇÕES!$A$1:$E$106</definedName>
    <definedName name="_xlnm.Print_Area" localSheetId="2">CRONOGRAMA!$A$1:$AB$15</definedName>
    <definedName name="_xlnm.Print_Area" localSheetId="1">'ORÇAMENTO DESONERADO'!$A$1:$H$17</definedName>
    <definedName name="_xlnm.Print_Area" localSheetId="8">ROÇADA!$A$1:$G$54</definedName>
    <definedName name="_xlnm.Database" localSheetId="12">#REF!</definedName>
    <definedName name="_xlnm.Database">#REF!</definedName>
    <definedName name="BOLETIM" localSheetId="12">#REF!</definedName>
    <definedName name="BOLETIM">#REF!</definedName>
    <definedName name="CONTRATO">[1]APONT!$B$5:$G$426</definedName>
    <definedName name="Criteria">#REF!</definedName>
    <definedName name="_xlnm.Criteria" localSheetId="12">#REF!</definedName>
    <definedName name="_xlnm.Criteria">#REF!</definedName>
    <definedName name="Database">#REF!</definedName>
    <definedName name="G" localSheetId="12">#REF!</definedName>
    <definedName name="G">#REF!</definedName>
    <definedName name="ImgEscudo" localSheetId="12">INDEX([2]IMAGENS!$B$1:$B$7,MATCH([2]DADOS!$D$8,[2]IMAGENS!$A$1:$A$7,0))</definedName>
    <definedName name="ImgEscudo">INDEX([3]IMAGENS!$B$1:$B$15,MATCH([3]DADOS!$D$8,[3]IMAGENS!$A$1:$A$15,0))</definedName>
    <definedName name="ORÇAMENTO" localSheetId="12">[4]!Tabela3[#All]</definedName>
    <definedName name="ORÇAMENTO">[3]!Tabela3[#All]</definedName>
    <definedName name="Print_Area_MI" localSheetId="12">#REF!</definedName>
    <definedName name="Print_Area_MI">#REF!</definedName>
    <definedName name="un" localSheetId="12">#REF!</definedName>
    <definedName name="un">#REF!</definedName>
    <definedName name="W" localSheetId="12">#REF!</definedName>
    <definedName name="W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4" i="31" l="1"/>
  <c r="B11" i="31"/>
  <c r="B10" i="31"/>
  <c r="B9" i="31"/>
  <c r="B8" i="31"/>
  <c r="B7" i="31"/>
  <c r="B6" i="31"/>
  <c r="B5" i="31"/>
  <c r="B4" i="31"/>
  <c r="A11" i="31"/>
  <c r="A10" i="31"/>
  <c r="A9" i="31"/>
  <c r="A8" i="31"/>
  <c r="A7" i="31"/>
  <c r="A6" i="31"/>
  <c r="A5" i="31"/>
  <c r="A4" i="31"/>
  <c r="P5" i="31" l="1"/>
  <c r="L5" i="31"/>
  <c r="H15" i="11"/>
  <c r="D10" i="31" s="1"/>
  <c r="H10" i="11"/>
  <c r="D5" i="31" s="1"/>
  <c r="H9" i="11"/>
  <c r="D4" i="31" s="1"/>
  <c r="G10" i="11"/>
  <c r="G11" i="11"/>
  <c r="H11" i="11" s="1"/>
  <c r="D6" i="31" s="1"/>
  <c r="G12" i="11"/>
  <c r="H12" i="11" s="1"/>
  <c r="D7" i="31" s="1"/>
  <c r="G13" i="11"/>
  <c r="H13" i="11" s="1"/>
  <c r="D8" i="31" s="1"/>
  <c r="G14" i="11"/>
  <c r="H14" i="11" s="1"/>
  <c r="D9" i="31" s="1"/>
  <c r="G15" i="11"/>
  <c r="G16" i="11"/>
  <c r="H16" i="11" s="1"/>
  <c r="D11" i="31" s="1"/>
  <c r="G9" i="11"/>
  <c r="G17" i="11" s="1"/>
  <c r="C32" i="23"/>
  <c r="C29" i="23"/>
  <c r="C30" i="23" s="1"/>
  <c r="E30" i="23" s="1"/>
  <c r="C27" i="23"/>
  <c r="E27" i="23" s="1"/>
  <c r="D22" i="23"/>
  <c r="D18" i="23"/>
  <c r="D33" i="23"/>
  <c r="D23" i="23"/>
  <c r="C23" i="23"/>
  <c r="B23" i="23"/>
  <c r="C22" i="23"/>
  <c r="B22" i="23"/>
  <c r="D21" i="23"/>
  <c r="C21" i="23"/>
  <c r="E20" i="23"/>
  <c r="C19" i="23"/>
  <c r="E19" i="23" s="1"/>
  <c r="C18" i="23"/>
  <c r="D17" i="23"/>
  <c r="C17" i="23"/>
  <c r="E16" i="23"/>
  <c r="V11" i="31" l="1"/>
  <c r="Z11" i="31"/>
  <c r="X11" i="31"/>
  <c r="N11" i="31"/>
  <c r="AB11" i="31"/>
  <c r="J11" i="31"/>
  <c r="F11" i="31"/>
  <c r="H11" i="31"/>
  <c r="P11" i="31"/>
  <c r="R11" i="31"/>
  <c r="T11" i="31"/>
  <c r="L11" i="31"/>
  <c r="V7" i="31"/>
  <c r="Z7" i="31"/>
  <c r="AB7" i="31"/>
  <c r="X7" i="31"/>
  <c r="N7" i="31"/>
  <c r="F7" i="31"/>
  <c r="H7" i="31"/>
  <c r="P7" i="31"/>
  <c r="R7" i="31"/>
  <c r="T7" i="31"/>
  <c r="L7" i="31"/>
  <c r="J7" i="31"/>
  <c r="J6" i="31"/>
  <c r="N6" i="31"/>
  <c r="AB6" i="31"/>
  <c r="Z6" i="31"/>
  <c r="X6" i="31"/>
  <c r="V6" i="31"/>
  <c r="P6" i="31"/>
  <c r="P14" i="31" s="1"/>
  <c r="O12" i="31" s="1"/>
  <c r="L6" i="31"/>
  <c r="F6" i="31"/>
  <c r="H6" i="31"/>
  <c r="R6" i="31"/>
  <c r="T6" i="31"/>
  <c r="N9" i="31"/>
  <c r="AB9" i="31"/>
  <c r="Z9" i="31"/>
  <c r="X9" i="31"/>
  <c r="V9" i="31"/>
  <c r="F9" i="31"/>
  <c r="H9" i="31"/>
  <c r="R9" i="31"/>
  <c r="R14" i="31" s="1"/>
  <c r="T9" i="31"/>
  <c r="J9" i="31"/>
  <c r="P9" i="31"/>
  <c r="L9" i="31"/>
  <c r="AB8" i="31"/>
  <c r="Z8" i="31"/>
  <c r="X8" i="31"/>
  <c r="V8" i="31"/>
  <c r="J8" i="31"/>
  <c r="N8" i="31"/>
  <c r="P8" i="31"/>
  <c r="F8" i="31"/>
  <c r="H8" i="31"/>
  <c r="L8" i="31"/>
  <c r="R8" i="31"/>
  <c r="T8" i="31"/>
  <c r="AB4" i="31"/>
  <c r="Z4" i="31"/>
  <c r="X4" i="31"/>
  <c r="D12" i="31"/>
  <c r="C5" i="31" s="1"/>
  <c r="V4" i="31"/>
  <c r="N4" i="31"/>
  <c r="V10" i="31"/>
  <c r="AB10" i="31"/>
  <c r="Z10" i="31"/>
  <c r="X10" i="31"/>
  <c r="J10" i="31"/>
  <c r="N10" i="31"/>
  <c r="H17" i="11"/>
  <c r="L2" i="31" s="1"/>
  <c r="T10" i="31"/>
  <c r="T4" i="31"/>
  <c r="R10" i="31"/>
  <c r="R4" i="31"/>
  <c r="AB5" i="31"/>
  <c r="Z5" i="31"/>
  <c r="X5" i="31"/>
  <c r="V5" i="31"/>
  <c r="N5" i="31"/>
  <c r="L4" i="31"/>
  <c r="L14" i="31" s="1"/>
  <c r="H10" i="31"/>
  <c r="H4" i="31"/>
  <c r="F10" i="31"/>
  <c r="F4" i="31"/>
  <c r="F14" i="31" s="1"/>
  <c r="E12" i="31" s="1"/>
  <c r="E13" i="31" s="1"/>
  <c r="P4" i="31"/>
  <c r="T5" i="31"/>
  <c r="R5" i="31"/>
  <c r="J5" i="31"/>
  <c r="J14" i="31" s="1"/>
  <c r="I12" i="31" s="1"/>
  <c r="L10" i="31"/>
  <c r="H5" i="31"/>
  <c r="F5" i="31"/>
  <c r="P10" i="31"/>
  <c r="J4" i="31"/>
  <c r="H14" i="31"/>
  <c r="C7" i="31"/>
  <c r="C11" i="31"/>
  <c r="T14" i="31"/>
  <c r="E23" i="23"/>
  <c r="E22" i="23"/>
  <c r="C28" i="23"/>
  <c r="C31" i="23" s="1"/>
  <c r="E31" i="23" s="1"/>
  <c r="E17" i="23"/>
  <c r="E38" i="23"/>
  <c r="E18" i="23"/>
  <c r="C33" i="23"/>
  <c r="E33" i="23" s="1"/>
  <c r="E29" i="23"/>
  <c r="E21" i="23"/>
  <c r="E28" i="23"/>
  <c r="C10" i="31" l="1"/>
  <c r="C9" i="31"/>
  <c r="C4" i="31"/>
  <c r="C6" i="31"/>
  <c r="C8" i="31"/>
  <c r="N14" i="31"/>
  <c r="M12" i="31" s="1"/>
  <c r="AB14" i="31"/>
  <c r="C12" i="31"/>
  <c r="V14" i="31"/>
  <c r="U12" i="31" s="1"/>
  <c r="X14" i="31"/>
  <c r="W12" i="31" s="1"/>
  <c r="Z14" i="31"/>
  <c r="Y12" i="31" s="1"/>
  <c r="K12" i="31"/>
  <c r="F15" i="31"/>
  <c r="H15" i="31" s="1"/>
  <c r="J15" i="31" s="1"/>
  <c r="L15" i="31" s="1"/>
  <c r="G12" i="31"/>
  <c r="S12" i="31"/>
  <c r="Q12" i="31"/>
  <c r="E32" i="23"/>
  <c r="E34" i="23" s="1"/>
  <c r="E43" i="23" s="1"/>
  <c r="E24" i="23"/>
  <c r="E42" i="23" s="1"/>
  <c r="C52" i="23"/>
  <c r="AA12" i="31" l="1"/>
  <c r="N15" i="31"/>
  <c r="P15" i="31" s="1"/>
  <c r="R15" i="31" s="1"/>
  <c r="T15" i="31" s="1"/>
  <c r="V15" i="31"/>
  <c r="X15" i="31" s="1"/>
  <c r="Z15" i="31" s="1"/>
  <c r="AB15" i="31" s="1"/>
  <c r="G13" i="31"/>
  <c r="I13" i="31" s="1"/>
  <c r="K13" i="31" s="1"/>
  <c r="M13" i="31" s="1"/>
  <c r="O13" i="31" s="1"/>
  <c r="Q13" i="31" s="1"/>
  <c r="S13" i="31" s="1"/>
  <c r="U13" i="31" s="1"/>
  <c r="W13" i="31"/>
  <c r="Y13" i="31" s="1"/>
  <c r="AA13" i="31" s="1"/>
  <c r="E44" i="23"/>
  <c r="E47" i="23" s="1"/>
  <c r="E49" i="23" l="1"/>
  <c r="B14" i="19" l="1"/>
  <c r="A32" i="19" s="1"/>
  <c r="C14" i="19" l="1"/>
  <c r="A23" i="19" l="1"/>
  <c r="A15" i="19"/>
  <c r="A12" i="19"/>
  <c r="A11" i="19"/>
  <c r="A10" i="19"/>
  <c r="A5" i="19"/>
  <c r="A17" i="19"/>
  <c r="A14" i="19"/>
  <c r="P16" i="19"/>
  <c r="A27" i="19" l="1"/>
  <c r="P15" i="19" s="1"/>
  <c r="B32" i="19"/>
  <c r="B30" i="19"/>
  <c r="B27" i="19" l="1"/>
  <c r="C27" i="19"/>
  <c r="G26" i="19"/>
  <c r="A31" i="19"/>
  <c r="A33" i="19" s="1"/>
  <c r="A28" i="19"/>
  <c r="Q16" i="19"/>
  <c r="E13" i="16"/>
  <c r="F13" i="16" l="1"/>
  <c r="C13" i="18"/>
  <c r="E23" i="18" s="1"/>
  <c r="C32" i="16"/>
  <c r="C40" i="16" s="1"/>
  <c r="B32" i="16"/>
  <c r="B40" i="16" s="1"/>
  <c r="B30" i="16"/>
  <c r="B38" i="16" s="1"/>
  <c r="B29" i="16"/>
  <c r="B37" i="16" s="1"/>
  <c r="B21" i="16"/>
  <c r="B31" i="16" s="1"/>
  <c r="B39" i="16" s="1"/>
  <c r="B20" i="16"/>
  <c r="B19" i="16"/>
  <c r="B18" i="16"/>
  <c r="B28" i="16" s="1"/>
  <c r="B36" i="16" s="1"/>
  <c r="B17" i="16"/>
  <c r="B27" i="16" s="1"/>
  <c r="B35" i="16" s="1"/>
  <c r="C12" i="16"/>
  <c r="C21" i="16" s="1"/>
  <c r="C31" i="16" s="1"/>
  <c r="C39" i="16" s="1"/>
  <c r="C11" i="16"/>
  <c r="C20" i="16" s="1"/>
  <c r="C30" i="16" s="1"/>
  <c r="C38" i="16" s="1"/>
  <c r="C10" i="16"/>
  <c r="C19" i="16" s="1"/>
  <c r="C29" i="16" s="1"/>
  <c r="C37" i="16" s="1"/>
  <c r="C9" i="16"/>
  <c r="C18" i="16" s="1"/>
  <c r="C28" i="16" s="1"/>
  <c r="C36" i="16" s="1"/>
  <c r="C8" i="16"/>
  <c r="C17" i="16" s="1"/>
  <c r="C27" i="16" s="1"/>
  <c r="C35" i="16" s="1"/>
  <c r="D10" i="16" l="1"/>
  <c r="D19" i="16" s="1"/>
  <c r="D9" i="16"/>
  <c r="D18" i="16" s="1"/>
  <c r="D13" i="16"/>
  <c r="G13" i="16" s="1"/>
  <c r="H13" i="16" s="1"/>
  <c r="D32" i="16" s="1"/>
  <c r="D40" i="16" s="1"/>
  <c r="E40" i="16" s="1"/>
  <c r="F40" i="16" s="1"/>
  <c r="G40" i="16" s="1"/>
  <c r="H40" i="16" s="1"/>
  <c r="I40" i="16" s="1"/>
  <c r="J40" i="16" s="1"/>
  <c r="E32" i="16" l="1"/>
  <c r="F32" i="16" s="1"/>
  <c r="G32" i="16" s="1"/>
  <c r="H32" i="16" s="1"/>
  <c r="I32" i="16" s="1"/>
  <c r="J32" i="16" s="1"/>
  <c r="D11" i="16" l="1"/>
  <c r="D12" i="16" l="1"/>
  <c r="D20" i="16"/>
  <c r="D21" i="16" l="1"/>
  <c r="D8" i="16"/>
  <c r="D17" i="16" l="1"/>
  <c r="E11" i="16" l="1"/>
  <c r="F11" i="16" s="1"/>
  <c r="G11" i="16" s="1"/>
  <c r="H11" i="16" s="1"/>
  <c r="D30" i="16" s="1"/>
  <c r="E30" i="16" l="1"/>
  <c r="F30" i="16" s="1"/>
  <c r="G30" i="16" s="1"/>
  <c r="D38" i="16"/>
  <c r="E38" i="16" s="1"/>
  <c r="F38" i="16" s="1"/>
  <c r="H30" i="16" l="1"/>
  <c r="G38" i="16"/>
  <c r="I30" i="16" l="1"/>
  <c r="H38" i="16"/>
  <c r="J30" i="16" l="1"/>
  <c r="I38" i="16"/>
  <c r="J38" i="16" l="1"/>
  <c r="E12" i="16" l="1"/>
  <c r="F12" i="16" s="1"/>
  <c r="G12" i="16" s="1"/>
  <c r="H12" i="16" s="1"/>
  <c r="D31" i="16" s="1"/>
  <c r="D39" i="16" l="1"/>
  <c r="E31" i="16"/>
  <c r="F31" i="16" l="1"/>
  <c r="E39" i="16"/>
  <c r="F39" i="16" l="1"/>
  <c r="G31" i="16"/>
  <c r="E9" i="16" l="1"/>
  <c r="F9" i="16" s="1"/>
  <c r="G9" i="16" s="1"/>
  <c r="H9" i="16" s="1"/>
  <c r="D28" i="16" s="1"/>
  <c r="E28" i="16" s="1"/>
  <c r="F28" i="16" s="1"/>
  <c r="G28" i="16" s="1"/>
  <c r="H28" i="16" s="1"/>
  <c r="I28" i="16" s="1"/>
  <c r="J28" i="16" s="1"/>
  <c r="E10" i="16"/>
  <c r="F10" i="16" s="1"/>
  <c r="G10" i="16" s="1"/>
  <c r="H10" i="16" s="1"/>
  <c r="D29" i="16" s="1"/>
  <c r="D37" i="16" s="1"/>
  <c r="E37" i="16" s="1"/>
  <c r="F37" i="16" s="1"/>
  <c r="G37" i="16" s="1"/>
  <c r="H37" i="16" s="1"/>
  <c r="I37" i="16" s="1"/>
  <c r="J37" i="16" s="1"/>
  <c r="H31" i="16"/>
  <c r="G39" i="16"/>
  <c r="D36" i="16" l="1"/>
  <c r="E36" i="16" s="1"/>
  <c r="F36" i="16" s="1"/>
  <c r="G36" i="16" s="1"/>
  <c r="H36" i="16" s="1"/>
  <c r="I36" i="16" s="1"/>
  <c r="J36" i="16" s="1"/>
  <c r="E29" i="16"/>
  <c r="F29" i="16" s="1"/>
  <c r="G29" i="16" s="1"/>
  <c r="H29" i="16" s="1"/>
  <c r="I29" i="16" s="1"/>
  <c r="J29" i="16" s="1"/>
  <c r="E8" i="16"/>
  <c r="F8" i="16" s="1"/>
  <c r="I8" i="16" s="1"/>
  <c r="H39" i="16"/>
  <c r="I31" i="16"/>
  <c r="G8" i="16" l="1"/>
  <c r="G14" i="16" s="1"/>
  <c r="J31" i="16"/>
  <c r="I39" i="16"/>
  <c r="H8" i="16" l="1"/>
  <c r="D27" i="16" s="1"/>
  <c r="J39" i="16"/>
  <c r="H14" i="16" l="1"/>
  <c r="J16" i="16" s="1"/>
  <c r="E27" i="16"/>
  <c r="D35" i="16"/>
  <c r="D33" i="16"/>
  <c r="E35" i="16" l="1"/>
  <c r="D41" i="16"/>
  <c r="F27" i="16"/>
  <c r="E33" i="16"/>
  <c r="G27" i="16" l="1"/>
  <c r="F33" i="16"/>
  <c r="F35" i="16"/>
  <c r="E41" i="16"/>
  <c r="G35" i="16" l="1"/>
  <c r="F41" i="16"/>
  <c r="H27" i="16"/>
  <c r="G33" i="16"/>
  <c r="I27" i="16" l="1"/>
  <c r="H33" i="16"/>
  <c r="H35" i="16"/>
  <c r="G41" i="16"/>
  <c r="I35" i="16" l="1"/>
  <c r="H41" i="16"/>
  <c r="J27" i="16"/>
  <c r="J33" i="16" s="1"/>
  <c r="I33" i="16"/>
  <c r="J35" i="16" l="1"/>
  <c r="J41" i="16" s="1"/>
  <c r="I41" i="16"/>
</calcChain>
</file>

<file path=xl/sharedStrings.xml><?xml version="1.0" encoding="utf-8"?>
<sst xmlns="http://schemas.openxmlformats.org/spreadsheetml/2006/main" count="1237" uniqueCount="461">
  <si>
    <t xml:space="preserve">ITEM </t>
  </si>
  <si>
    <t>DESCRIÇÃO</t>
  </si>
  <si>
    <t xml:space="preserve">QUANTIDADE </t>
  </si>
  <si>
    <t>V. UNITÁRIO</t>
  </si>
  <si>
    <t>V. TOTAL</t>
  </si>
  <si>
    <t>TOTAL MENSAL</t>
  </si>
  <si>
    <t>CUSTO MÃO-DE-OBRA</t>
  </si>
  <si>
    <t>CUSTO EPI´S</t>
  </si>
  <si>
    <t>CUSTO FERRAMENTAS</t>
  </si>
  <si>
    <t>UNIDADE</t>
  </si>
  <si>
    <t>DEMONSTRAÇÃO DE BDI - DESONERADO - Acórdão 2622/2013</t>
  </si>
  <si>
    <t>TIPO DE OBRA:</t>
  </si>
  <si>
    <t>FORNECIMENTO DE MATERIAIS E EQUIPAMENTOS</t>
  </si>
  <si>
    <t>IMPOSTOS:</t>
  </si>
  <si>
    <t>TRIBUTOS:</t>
  </si>
  <si>
    <t>%</t>
  </si>
  <si>
    <t>ISS BRUTO:</t>
  </si>
  <si>
    <t>INCIDENCIA SOBRE MO:</t>
  </si>
  <si>
    <t>CPRB</t>
  </si>
  <si>
    <t>TOTAL TRIBUSTOS:</t>
  </si>
  <si>
    <t>ADOTADO</t>
  </si>
  <si>
    <t>BDI DESONERADO ADOTADO</t>
  </si>
  <si>
    <t>____________________________________________</t>
  </si>
  <si>
    <t>VALOR TOTAL GERAL DE VARRIÇÃO MENSAL</t>
  </si>
  <si>
    <t>R$</t>
  </si>
  <si>
    <t>QUANT.</t>
  </si>
  <si>
    <t>VALOR TOTAL GERAL DA PINTURA</t>
  </si>
  <si>
    <t>UND</t>
  </si>
  <si>
    <t>R$/UND</t>
  </si>
  <si>
    <t>VALOR TOTAL GERAL DA CAPINAÇÃO</t>
  </si>
  <si>
    <t>ÁREA CAPINAÇÃO</t>
  </si>
  <si>
    <t>M2</t>
  </si>
  <si>
    <t>R$/M2</t>
  </si>
  <si>
    <t>EXTENSÃO PINTURA</t>
  </si>
  <si>
    <t>SERVIÇO</t>
  </si>
  <si>
    <t>Coluna1</t>
  </si>
  <si>
    <t>Coluna2</t>
  </si>
  <si>
    <t>Coluna3</t>
  </si>
  <si>
    <t>Coluna4</t>
  </si>
  <si>
    <t>Coluna5</t>
  </si>
  <si>
    <t>EPIs</t>
  </si>
  <si>
    <t>MÃO DE OBRA</t>
  </si>
  <si>
    <t>EQUIPAMENTOS E FERRAMENTAS</t>
  </si>
  <si>
    <t>RESUMO DESPESAS</t>
  </si>
  <si>
    <t>VALOR DA COMPOSIÇÃO</t>
  </si>
  <si>
    <t>TOTAL:</t>
  </si>
  <si>
    <t>EPI´S</t>
  </si>
  <si>
    <t>UNIDADE PODA</t>
  </si>
  <si>
    <t>VALOR TOTAL GERAL DA PODA</t>
  </si>
  <si>
    <t>VALOR DA PODA  POR UNIDADE</t>
  </si>
  <si>
    <t>QUANTIDADE</t>
  </si>
  <si>
    <t>V. TOTAL ANUAL</t>
  </si>
  <si>
    <t>V. UNITÁRIO     S/ BDI</t>
  </si>
  <si>
    <t>V. UNITÁRIO  C/ BDI</t>
  </si>
  <si>
    <t>V. TOTAL MENSAL</t>
  </si>
  <si>
    <t>Varrição</t>
  </si>
  <si>
    <t>Pintura de meio-fio</t>
  </si>
  <si>
    <t>Corte, poda de arvore e coleta de entulhos e galhos</t>
  </si>
  <si>
    <t>Capinação e coleta de grama</t>
  </si>
  <si>
    <t>TOTAL</t>
  </si>
  <si>
    <t>VALOR</t>
  </si>
  <si>
    <t>ENCARGOS SOCIAIS - MENSALISTAS - 83,39%</t>
  </si>
  <si>
    <t>VALOR TOTAL GERAL DA  LIMPEZA DE BUEIRO</t>
  </si>
  <si>
    <t>UNIDADE BOCA DE BUEIRO</t>
  </si>
  <si>
    <t>VALOR DA LIMPEZA POR UNIDADE</t>
  </si>
  <si>
    <t>Limpeza de Bueiro</t>
  </si>
  <si>
    <t>VALOR DA CAPINAÇÃO POR M2</t>
  </si>
  <si>
    <t>m</t>
  </si>
  <si>
    <t>R$/m</t>
  </si>
  <si>
    <t>VALOR DA PINTURA POR M</t>
  </si>
  <si>
    <t>CONVENÇÃO COLETIVA 2023 - STEAC/MS</t>
  </si>
  <si>
    <t>mês 1</t>
  </si>
  <si>
    <t>mês 2</t>
  </si>
  <si>
    <t>Reparo em meio-fio</t>
  </si>
  <si>
    <t>LOCAL: Ribas do Rio Pardo</t>
  </si>
  <si>
    <t>Contratação de empresa especializada na prestação de serviços de limpeza e conservação de vias, logradouros, parques, praças e espaços públicos, pintura ou caiação de meio-fio e poda de árvores, com o fornecimento de todos os equipamentos, máquinas, implementos, veículos, ferramentas, combustíveis, equipe técnica, bem como demais insumos que se fizerem necessários</t>
  </si>
  <si>
    <t>mês 3</t>
  </si>
  <si>
    <t>mês 4</t>
  </si>
  <si>
    <t>mês 5</t>
  </si>
  <si>
    <t>mês 6</t>
  </si>
  <si>
    <t>und</t>
  </si>
  <si>
    <t>mês 7</t>
  </si>
  <si>
    <t>mês 8</t>
  </si>
  <si>
    <t>mês 9</t>
  </si>
  <si>
    <t>mês 10</t>
  </si>
  <si>
    <t>mês 11</t>
  </si>
  <si>
    <t>mês 12</t>
  </si>
  <si>
    <t>V. UNITÁRIO                   C/ BDI</t>
  </si>
  <si>
    <t>BDI: SERVIÇO: 15,92%</t>
  </si>
  <si>
    <t>SINAPI: fev/2023 -s/ desoneração                                                                                                    SBC FEV/2023</t>
  </si>
  <si>
    <t>QUANTIDADE TOTAL</t>
  </si>
  <si>
    <t>M</t>
  </si>
  <si>
    <t>UN</t>
  </si>
  <si>
    <t>PAV</t>
  </si>
  <si>
    <t>SEM PAV</t>
  </si>
  <si>
    <t>EMPRESA:</t>
  </si>
  <si>
    <t>CNPJ:</t>
  </si>
  <si>
    <t>ENDEREÇO:</t>
  </si>
  <si>
    <t>CONTATO:</t>
  </si>
  <si>
    <t>EMAIL:</t>
  </si>
  <si>
    <t>RESPONSÁVEL:</t>
  </si>
  <si>
    <t>CREA:</t>
  </si>
  <si>
    <t xml:space="preserve">PROCESSO N°:
</t>
  </si>
  <si>
    <t>TOMADA N°:</t>
  </si>
  <si>
    <t>BANCO:</t>
  </si>
  <si>
    <t>AGÊNCIA:</t>
  </si>
  <si>
    <t>CONTA CORRENTE:</t>
  </si>
  <si>
    <t>IBANHES &amp; IBANHES ENGENHARIA LTDA</t>
  </si>
  <si>
    <t>26.254.461/0001-84</t>
  </si>
  <si>
    <t>(67) 99335-3156</t>
  </si>
  <si>
    <t>jpm.prestadoradeservicos@gmail.com</t>
  </si>
  <si>
    <t>AV. HIROSHIMA, 78, VILA NASCENTES - CAMPO GRANDE MS, CEP: 79.032-050</t>
  </si>
  <si>
    <t>R$ MÊS</t>
  </si>
  <si>
    <t>Coleta RSU-MÃO DE OBRA</t>
  </si>
  <si>
    <t>Coleta RSU-Mão de obra e Manutenção</t>
  </si>
  <si>
    <t>ENCARREGADO DE ASSEIO E CONSERVAÇÃO
CONVENÇÃO COLETIVA 2024 - STEAC/MS</t>
  </si>
  <si>
    <t>LUVA TRICOTADA PIGMENTADA BRANCA CA 36890 
SINAPI/12892/DEZ-2024</t>
  </si>
  <si>
    <t>PROTETOR AURICULAR
SBC/2210/DEZ-2024</t>
  </si>
  <si>
    <t>OCULOS DE SEGURANÇA
SBC/13767/DEZ-2024</t>
  </si>
  <si>
    <t>RESPIRADOR PFF2 SEM VÁLVULA CA 44527
SBC/7300/DEZ-2024</t>
  </si>
  <si>
    <t>BOTA DE SEGURANÇA
SINAPI/36145/DEZ-2024</t>
  </si>
  <si>
    <t>UNIFORME COM FAIXA REFLETIVA
SBC/6565/DEZ-2024</t>
  </si>
  <si>
    <t>VALOR TOTAL GERAL DE COLETA RSU</t>
  </si>
  <si>
    <t>QUANTIDADE A COLETAR M3</t>
  </si>
  <si>
    <t>M3</t>
  </si>
  <si>
    <t>VALOR DA COLETA POR M3</t>
  </si>
  <si>
    <t>GERAÇÃO MENSAL</t>
  </si>
  <si>
    <t>GERAÇÃO DIÁRIA (KG)</t>
  </si>
  <si>
    <t>POP. URBANA</t>
  </si>
  <si>
    <t>TOTAL DIÁRIA (KG)</t>
  </si>
  <si>
    <t>TOTAL MENSAL (KG)</t>
  </si>
  <si>
    <t>TOTA DIÁRIO (M³)</t>
  </si>
  <si>
    <t>TOTAL MENSAL (M³)</t>
  </si>
  <si>
    <t>CALCULO CAMINHÃO</t>
  </si>
  <si>
    <t>EXTENSÃO TOTAL CIDADE</t>
  </si>
  <si>
    <t>DISTANCIA ATERRO (KM)</t>
  </si>
  <si>
    <t>NUMERO DE VIAGENS (UN)</t>
  </si>
  <si>
    <t>DISTANCIA TOTAL ATERRO (IDADE E VOLTA * Nº VIAGENS)</t>
  </si>
  <si>
    <t>QUANT. CAMINHÃO</t>
  </si>
  <si>
    <t>VELOCIDADE MÉDIA (KM/H)</t>
  </si>
  <si>
    <t>MÉDIA DE DIAS ÚTEIS NO MÊS</t>
  </si>
  <si>
    <t>TOTAL MENSAL (CHP)</t>
  </si>
  <si>
    <t>Coleta RSU</t>
  </si>
  <si>
    <t>R$/M3</t>
  </si>
  <si>
    <t>Coleta Seletiva</t>
  </si>
  <si>
    <t>TOTAL MENSAL DE RSU (M3)</t>
  </si>
  <si>
    <t>TOTAL MENSAL DE RSU (KG)</t>
  </si>
  <si>
    <t>COLETA SELETIVA 5% (M3)</t>
  </si>
  <si>
    <t>COLETA SELETIVA 5% (KG)</t>
  </si>
  <si>
    <t>VALOR TOTAL GERAL DE COLETA SELETIVA</t>
  </si>
  <si>
    <t>RESUMO DESPESAS / EQUIPE</t>
  </si>
  <si>
    <t>QUANTIDADE DE EQUIPE</t>
  </si>
  <si>
    <t>EQUIPE</t>
  </si>
  <si>
    <t>R$/EQUIPE</t>
  </si>
  <si>
    <t>VALOR POR MÊS</t>
  </si>
  <si>
    <t>VALOR DA COLETA POR EQUIPE</t>
  </si>
  <si>
    <t>INSALUBRIDADE - 20%</t>
  </si>
  <si>
    <t>AVENTAL DE SEGURANÇA DE RASPA DE COURO
SINAPI/36150/ABR-2025</t>
  </si>
  <si>
    <t>GARI COLETOR - PISO SALARIAL
CONVENÇÃO COLETIVA 2025 - STEAC/MS</t>
  </si>
  <si>
    <t>AUXILIO ALIMENTAÇÃO
CONVENÇÃO COLETIVA 2025 - STEAC/MS</t>
  </si>
  <si>
    <t>ENCARREGADO DE ASSEIO E CONSERVAÇÃO
CONVENÇÃO COLETIVA 2025 - STEAC/MS</t>
  </si>
  <si>
    <t>MOTORISTA- PISO SALARIAL
CONVENÇÃO COLETIVA 2025 - STEAC/MS</t>
  </si>
  <si>
    <t>LUVA TRICOTADA PIGMENTADA BRANCA CA 36890 
SINAPI/12892/ABR-2025</t>
  </si>
  <si>
    <t>PROTETOR AURICULAR
SBC/2210/ABR-2025</t>
  </si>
  <si>
    <t>CAPA DE CHUVA
SBC/38001ABR-2025</t>
  </si>
  <si>
    <t>OCULOS DE SEGURANÇA
SBC/13767/ABR-2025</t>
  </si>
  <si>
    <t>RESPIRADOR PFF2 SEM VÁLVULA CA 44527
SBC/7300/DABR-2025</t>
  </si>
  <si>
    <t>BOTA DE SEGURANÇA
SINAPI/36145/ABR-2025</t>
  </si>
  <si>
    <t>UNIFORME COM FAIXA REFLETIVA
SBC/6565/ABR-2025</t>
  </si>
  <si>
    <t>LUVA DE PVC
SBC/13796/ABR-2025</t>
  </si>
  <si>
    <t>MASCARA DESCARTAVEL
SBC/ABR/2025</t>
  </si>
  <si>
    <t>GARI DE VARRIÇÃO - PISO SALARIAL - CONVENÇÃO COLETIVA 2025 - STEAC/MS</t>
  </si>
  <si>
    <t>AUXILIO ALIMENTAÇÃO - CONVENÇÃO COLETIVA 2025 - STEAC/MS</t>
  </si>
  <si>
    <t xml:space="preserve">ENCARREGADO DE ASSEIO E CONSERVAÇÃO - PISO SALARIAL - CONVENÇÃO COLETIVA 2025 - STEAC/MS - </t>
  </si>
  <si>
    <t xml:space="preserve">MOTORISTA- PISO SALARIAL - CONVENÇÃO COLETIVA 2025 - STEAC/MS - </t>
  </si>
  <si>
    <t>Auxiliar Operacional de Campo - GARI DE CAIAÇÃO - PISO SALARIAL - CONVENÇÃO COLETIVA 2025 - STEAC/MS</t>
  </si>
  <si>
    <t>Auxiliar Operacional de Campo - GARI DE CAPINAÇÃO - PISO SALARIAL - CONVENÇÃO COLETIVA 2025 - STEAC/MS</t>
  </si>
  <si>
    <t>CAMINHÃO BASCULANTE 10 M3, TRUCADO CABINE SIMPLES, PESO BRUTO TOTAL 23.000 KG, CARGA ÚTIL MÁXIMA 15.935 KG, DISTÂNCIA ENTRE EIXOS 4,80 M, POTÊNCIA 230 CV INCLUSIVE CAÇAMBA METÁLICA - CHP DIURNO. AF_06/2014 SINAPI ABR/2025 DES - 91386</t>
  </si>
  <si>
    <t>Auxiliar Operacional de Campo - GARI DE BUEIRO - PISO SALARIAL - CONVENÇÃO COLETIVA 2025 - STEAC/MS</t>
  </si>
  <si>
    <t>CAL PINTURA KG
SINAPI 11161 ABR /2025</t>
  </si>
  <si>
    <t>Auxiliar Operacional de Campo - GARI DE PODA - PISO SALARIAL - CONVENÇÃO COLETIVA 2025 - STEAC/MS</t>
  </si>
  <si>
    <t>CAMINHÃO BASCULANTE 10 M3, TRUCADO CABINE SIMPLES, PESO BRUTO TOTAL 23.000 KG, CARGA ÚTIL MÁXIMA 15.935 KG, DISTÂNCIA ENTRE EIXOS 4,80 M, POTÊNCIA 230 CV INCLUSIVE CAÇAMBA METÁLICA - CHP DIURNO. AF_06/2014 SINAPI ABR/2025/DES - 91386</t>
  </si>
  <si>
    <t>Educação Ambiental</t>
  </si>
  <si>
    <t>MÊS</t>
  </si>
  <si>
    <t>DIAS ÚTEIS</t>
  </si>
  <si>
    <t>ÁREA VARRIÇÃO MENSAL</t>
  </si>
  <si>
    <t>VALOR DA VARRIÇÃO POR ÁREA</t>
  </si>
  <si>
    <t>BROXA   COM CABO
SBC/55151/ABR/-2025</t>
  </si>
  <si>
    <t>CONSUMO MENSAL COMBUSTÍVEL</t>
  </si>
  <si>
    <t>L/HORA</t>
  </si>
  <si>
    <t>QUANT. HORAS</t>
  </si>
  <si>
    <t>QUANT. ROÇADEIRAS</t>
  </si>
  <si>
    <t>QUANT. DIAS ÚTEIS</t>
  </si>
  <si>
    <t>TOTAL (L/MÊS)</t>
  </si>
  <si>
    <t>COMBUSTÍVEL ROÇADEIRA (L/MÊS)
SINAPI/ABR/2025</t>
  </si>
  <si>
    <t>VOLUME TOTAL DE RESÍDUOS (M³)</t>
  </si>
  <si>
    <t>CAPACIDADE DE CADA CAMINHÃO (M³)</t>
  </si>
  <si>
    <t>NUMERO DE VIAGENS TOTAL</t>
  </si>
  <si>
    <t>TEMPO TOTAL POR VIAGEM</t>
  </si>
  <si>
    <t>CALCULO DE TEMPO DE CADA VIAGEM</t>
  </si>
  <si>
    <t>TEMPO DE COLETA (H)</t>
  </si>
  <si>
    <t>VALORCIDADE MÉDIA (KM/H)</t>
  </si>
  <si>
    <t>TEMEPO DE DESCARREGAMENTO (H)</t>
  </si>
  <si>
    <t>TEMPO DE CIAGEM (H)</t>
  </si>
  <si>
    <t>DISTANCIA TRANSBORDO IDA E VOLTA (KM)</t>
  </si>
  <si>
    <t>DIAGNÓSTICO DOS RESÍDUOS SÓLIDOS DO MUNICÍPIO [QUANTIDADE, TIPOLOGIA (RECICLÁVEIS, ORGÂNICOS E REJEITOS), LOGÍSTICA DE COLETA E DESTINAÇÃO FINAL]</t>
  </si>
  <si>
    <t>REUNIÃO COM SECRETÁRIOS, GERENTES, DIRETORES E DEMAIS RESPONSÁVEIS POR SECRETARIAS, UNIDADES DE SAÚDE, ESCOLAS E DEMAIS REPARTIÇÕES PÚBLICAS MUNICIPAIS PARA APRESENTAÇÃO DO FORMULÁRIO (ANEXO A). A MESMA REUNIÃO SERÁ REALIZADA COM ASSOCIAÇÕES DE BAIRROS, COMERCIAIS E EMPRESARIAIS</t>
  </si>
  <si>
    <t>APRESENTAÇÃO DO PLANO DE EDUCAÇÃO AMBIENTAL SOBRE RESÍDUOS SÓLIDOS ÀS ORGANIZAÇÕES CITADAS NA LINHA ANTERIOR POR MEIO DE FOLDERS E CRONOGRAMAS</t>
  </si>
  <si>
    <t>TREINAMENTO DOS FUNCIONÁRIOS DA UTR SOBRE ORGANIZAÇÃO E LIMPEZA DO LOCAL SEGURANÇA DO TRABALHO E HIGIENE PESSOAL E APRESENTAÇÃO DO  PLANO DE EDUCAÇÃO AMBIENTAL SOBRE RESÍDUOS SÓLIDOS</t>
  </si>
  <si>
    <t>EDUCAÇÃO AMBIENTAL NAS ESCOLA FOCANDO NO TEMA RESÍDUOS SÓLIDOS POR MEIO DE PALESTRAS JUNTO A PROFESSORES, ALUNOS E FUNCIONÁRIOS, PARA IMPLANTAÇÃO DA COLETA SELETIVAE REDUÇÃO DE DESPERDÍCIO (ALIMENTOS, PAÉIS, ETC). IMPLANTAR A COLETA SELETIVA. INCENTIVAR E FORMAR MULTIPLICADORES PARA QUE O PROJETO  CONTINUE AO LONGO DE TODO O ANO.</t>
  </si>
  <si>
    <t>EDUCAÇÃO AMBIENTAL NOS PROGRAMAS ASSISTENCIAIS NO MUNICÍPIO PROMOVIDOS PELA SECRETARIA DE ASSISTENCIA SOCIAL POR MEIO DE PALESTRAS FOCANDO NO TERMA RESIDUOS SÓLIDOS POR MEIO DE PALESTSRAS JUNTO A PARTICIPANTES  DOS PROGRAMAS (CRIANÇAS, JOVENS E ADULTOS). IMPLANTAR A COLETA SELETIVA. INCENTIVAR E FORMAR MULTIPLICADORES PARA QUE O O PROJETO CONTINUE AO LONGO DE TODO O ANO.</t>
  </si>
  <si>
    <t>EDUCAÇÃO AMBIENTAL NAS UNIDADES DE SAÚDE NO MUNÍPIO PARA SEPARAÇÃO DOS RESÍDUOS EM RECICLÁVEIS, INFECTANTES E PERFUROCORTANTES, CONFORME IDENTIFICAÇÃO DE CADA LIXEIRA. SERÃO MINISTRADAS PALESTRAS. IMPLANTAR A COLETA SELETIVA. INCENTIVAR E FORMAR  MULTIPLICADORES PARS QUE O PROJETO CONTINUE AO LONGO DE TODO O ANO.</t>
  </si>
  <si>
    <t>QUANTIDADE (H)</t>
  </si>
  <si>
    <t>VALOR TOTAL GERAL DE CURSO</t>
  </si>
  <si>
    <t>VALOR DA HORA</t>
  </si>
  <si>
    <t>HORAS</t>
  </si>
  <si>
    <t>CONTRATAÇÃO DE EMPRESA ESPECIALIZADA NA PRESTAÇÃO DE SERVIÇOS DE COLETA DE RESÍDUOS URBANOS, COLETA SELETIVA, LIMPEZA E CONSERVAÇÃO DE VIAS, LOGRADOUROS, PRAÇAS E ESPAÇOS PÚBLICOS, COM PINTURA OU CAIAÇÃO DE MEIO-FIO, PODA DE ÁRVORES E LIMPEZA DE BUEIROS, INCLUINDO O FORNECIMENTO DE CAMINHÕES COM MANUTENÇÃO PREVENTIVA E CORRETIVA, BEM COMO O FORNECIMENTO DE TODOS OS EQUIPAMENTOS, MÁQUINAS, IMPLEMENTOS, VEÍCULOS, FERRAMENTAS, COMBUSTÍVEIS, EQUIPE TÉCNICA, E DEMAIS INSUMOS QUE SE FIZEREM NECESSÁRIOS PARA A EXECUÇÃO INTEGRAL DOS SERVIÇOS.</t>
  </si>
  <si>
    <t>CAMINHÃO CARROCERIA COM CAPACIDADE DE 4.000 KG COM GAIOLA - SINAPI/73467/ABR/2025</t>
  </si>
  <si>
    <t>M²</t>
  </si>
  <si>
    <r>
      <t>R$/M</t>
    </r>
    <r>
      <rPr>
        <b/>
        <sz val="9"/>
        <rFont val="Arial"/>
        <family val="2"/>
      </rPr>
      <t>²</t>
    </r>
  </si>
  <si>
    <t>CALCULO QUANT. CAMINHÕES</t>
  </si>
  <si>
    <t>VOLUME A SER COLETADO POR DIA</t>
  </si>
  <si>
    <t>DIAS DE COLETA</t>
  </si>
  <si>
    <t>CAPACIDADE CAMINHÃO</t>
  </si>
  <si>
    <t>DISTANCIA IDA E VOLTA TRANSBORDO</t>
  </si>
  <si>
    <t>TEMPO MÉDIA ESTIMADO POR VIAGEM (CARGA, DESCARGA E RETORNO)</t>
  </si>
  <si>
    <t>JORNADA DE TRABALHO (H/DIA)</t>
  </si>
  <si>
    <t>VIAGENS POR DIA</t>
  </si>
  <si>
    <t>NUMERO DE VIAGENS * VOLUME DO CAMINHÃO</t>
  </si>
  <si>
    <t>JORNADA DE TRABALHO * TEMPO MEDIO ESTIMADO POR VIAGEM</t>
  </si>
  <si>
    <t>VOLUME TOTAL MENSAL * DIAS DE COLETA</t>
  </si>
  <si>
    <t>NÚMERO DE CAMINHÕES NECESSÁRIO</t>
  </si>
  <si>
    <t>VOLUME TRANSPORTADO (M³/DIA)</t>
  </si>
  <si>
    <t>CAMINHÃO COMPACTADOR 12 M3
SINAPI/ABR/2025</t>
  </si>
  <si>
    <t>CALCULO CHP CAMINHÃO</t>
  </si>
  <si>
    <t>HORAS TRABALHADAS POR DIA</t>
  </si>
  <si>
    <t>QUANT. CAMINHÕES</t>
  </si>
  <si>
    <t>CHP</t>
  </si>
  <si>
    <t>RESUMO DESPESA</t>
  </si>
  <si>
    <t>TIPO E LOCAL</t>
  </si>
  <si>
    <t>HORÁRIO DA COLETA</t>
  </si>
  <si>
    <t>OBSERVAÇÃO</t>
  </si>
  <si>
    <t>Centro e Avenidas Comerciais</t>
  </si>
  <si>
    <t xml:space="preserve">Bairros Residenciais	</t>
  </si>
  <si>
    <t xml:space="preserve">Grandes Geradores	</t>
  </si>
  <si>
    <t xml:space="preserve">Departamentos Públicos	</t>
  </si>
  <si>
    <t>06h00 às 10h00</t>
  </si>
  <si>
    <t>10h30 às 14h30</t>
  </si>
  <si>
    <t xml:space="preserve">13h00 às 17h00	</t>
  </si>
  <si>
    <t>07h00 às 11h00</t>
  </si>
  <si>
    <t>Coleta matutina, antes do comércio abrir</t>
  </si>
  <si>
    <t>Após o turno da manhã, ainda com boa circulação</t>
  </si>
  <si>
    <t>Coleta no contraturno das atividades comerciais</t>
  </si>
  <si>
    <t xml:space="preserve">Preferencialmente no início do expediente
</t>
  </si>
  <si>
    <t>CRONOGRAMA - COLETA RSU</t>
  </si>
  <si>
    <t>DEMONSTRAÇÃO DE BDI - NÃO DESONERADO - Acórdão 2622/2013</t>
  </si>
  <si>
    <t>QUANT. HORA AULA POR MÊS</t>
  </si>
  <si>
    <t>PROFISSIONAL</t>
  </si>
  <si>
    <t>QUANTIDADE MÍNIMA</t>
  </si>
  <si>
    <t>FORMAÇÃO / REQUISITOS</t>
  </si>
  <si>
    <t>RESPONSABILIDADE TÉCNICA</t>
  </si>
  <si>
    <t>REGISTRO PROFISSIONAL</t>
  </si>
  <si>
    <t>JUSTIFICATIVA TÉCNICA</t>
  </si>
  <si>
    <t xml:space="preserve">Engenheiro Sanitarista </t>
  </si>
  <si>
    <t>Engenheiro Agrônomo</t>
  </si>
  <si>
    <t>Graduação em Engenharia Sanitária, Ambiental ou Sanitarista-Ambiental</t>
  </si>
  <si>
    <t>Graduação em Agronomia</t>
  </si>
  <si>
    <t xml:space="preserve">Graduação </t>
  </si>
  <si>
    <t>Curso técnico reconhecido pelo MEC</t>
  </si>
  <si>
    <t>Responsável técnico pela coleta e destinação dos resíduos sólidos urbanos</t>
  </si>
  <si>
    <t>Responsável técnico por serviços de roçada, poda radical e manejo arbóreo</t>
  </si>
  <si>
    <t>Coordenar atividades de educação ambiental e preservação ecológica</t>
  </si>
  <si>
    <t>Supervisão das condições de trabalho e segurança em poda, coleta e transporte</t>
  </si>
  <si>
    <t>CREA</t>
  </si>
  <si>
    <t>Necessário para assegurar a correta gestão técnica dos resíduos urbanos e atendimento à legislação ambiental</t>
  </si>
  <si>
    <t>Árvores urbanas são patrimônio ambiental; a poda e manejo exigem conhecimento técnico agronômico, conforme jurisprudência dos Tribunais de Contas</t>
  </si>
  <si>
    <t>Necessário para atividades de conscientização ambiental, elaboração de materiais e orientações para a população</t>
  </si>
  <si>
    <t>As atividades envolvem risco à integridade física dos trabalhadores (poda em altura, operação de equipamentos pesados)</t>
  </si>
  <si>
    <t>Engenheiro Ambiental</t>
  </si>
  <si>
    <t>Engenheiro em Segurança do Trabalho</t>
  </si>
  <si>
    <t>SIGLAS</t>
  </si>
  <si>
    <t>ITENS</t>
  </si>
  <si>
    <t>Administração central</t>
  </si>
  <si>
    <t>Seguro e Garantia</t>
  </si>
  <si>
    <t>Risco</t>
  </si>
  <si>
    <t>Despesas Financeiras</t>
  </si>
  <si>
    <t>Lucro</t>
  </si>
  <si>
    <t>AC</t>
  </si>
  <si>
    <t>SG</t>
  </si>
  <si>
    <t>R</t>
  </si>
  <si>
    <t>DF</t>
  </si>
  <si>
    <t>L</t>
  </si>
  <si>
    <t>BDI SEM DESONERAÇÃO ADOTADO</t>
  </si>
  <si>
    <t>SINAPI: ABR/2025 - S/ DESONERAÇÃO
SBC ABR/2025 - S/ DESONERAÇÃO
CONVENÇÃO COLETIVA 2025 - STEAC/MS
BDI: SERVIÇO 25,00%</t>
  </si>
  <si>
    <t>LOCAL: Caarapó  - MS</t>
  </si>
  <si>
    <t>COTAÇÕES</t>
  </si>
  <si>
    <t>EMPRESAS</t>
  </si>
  <si>
    <t>CNPJ</t>
  </si>
  <si>
    <t>NOME</t>
  </si>
  <si>
    <t>FONE</t>
  </si>
  <si>
    <t>CONTATO</t>
  </si>
  <si>
    <t>C01</t>
  </si>
  <si>
    <t>15.436.940/0001-03</t>
  </si>
  <si>
    <t>AMAZON</t>
  </si>
  <si>
    <t>SITE</t>
  </si>
  <si>
    <t>C02</t>
  </si>
  <si>
    <t>29.302.348/0001-15</t>
  </si>
  <si>
    <t>LOJA DO MECÂNICO</t>
  </si>
  <si>
    <t>C03</t>
  </si>
  <si>
    <t>26.588.821/0001-84</t>
  </si>
  <si>
    <t>SUPER EPI</t>
  </si>
  <si>
    <t>C04</t>
  </si>
  <si>
    <t>47.960.950/1088-36</t>
  </si>
  <si>
    <t>MAGAZINE LUIZA</t>
  </si>
  <si>
    <t>C05</t>
  </si>
  <si>
    <t>00.776.574/0006-60</t>
  </si>
  <si>
    <t>AMERICANAS</t>
  </si>
  <si>
    <t>C06</t>
  </si>
  <si>
    <t>15.459.431/0001-98</t>
  </si>
  <si>
    <t>SERTÃO</t>
  </si>
  <si>
    <t>C07</t>
  </si>
  <si>
    <t>68.422.419/0001-75</t>
  </si>
  <si>
    <t>PALÁCIO DAS FERRAMENTAS</t>
  </si>
  <si>
    <t>C08</t>
  </si>
  <si>
    <t>14.938.165/0001-13</t>
  </si>
  <si>
    <t>MAGAZINE DO EPI</t>
  </si>
  <si>
    <t>C09</t>
  </si>
  <si>
    <t>03.341.743/0001-13</t>
  </si>
  <si>
    <t>CASTRONAVES</t>
  </si>
  <si>
    <t>C10</t>
  </si>
  <si>
    <t>18.051.866/0001-97</t>
  </si>
  <si>
    <t>GADOTTI</t>
  </si>
  <si>
    <t>C11</t>
  </si>
  <si>
    <t>04.442.716/0001-08</t>
  </si>
  <si>
    <t>TNA PLAST</t>
  </si>
  <si>
    <t>C12</t>
  </si>
  <si>
    <t>SHOPTIME</t>
  </si>
  <si>
    <t>C13</t>
  </si>
  <si>
    <t>19.764.121/0001-38</t>
  </si>
  <si>
    <t>DANCARROS</t>
  </si>
  <si>
    <t>C14</t>
  </si>
  <si>
    <t>65.833.410/0001-69</t>
  </si>
  <si>
    <t>BRASLIMPO</t>
  </si>
  <si>
    <t>C15</t>
  </si>
  <si>
    <t> 46.681.831/0001-77</t>
  </si>
  <si>
    <t>GRUPLAST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</si>
  <si>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</si>
  <si>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</si>
  <si>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</si>
  <si>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</si>
  <si>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</si>
  <si>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</si>
  <si>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</si>
  <si>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</si>
  <si>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</si>
  <si>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</si>
  <si>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</si>
  <si>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</si>
  <si>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</si>
  <si>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</si>
  <si>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</si>
  <si>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</si>
  <si>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</si>
  <si>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</si>
  <si>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</si>
  <si>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</si>
  <si>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</si>
  <si>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</si>
  <si>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</si>
  <si>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</si>
  <si>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</si>
  <si>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CÓDIGO</t>
  </si>
  <si>
    <t>DATA COTAÇÃO</t>
  </si>
  <si>
    <t>MEDIANA</t>
  </si>
  <si>
    <t>001</t>
  </si>
  <si>
    <t>EMPRESA</t>
  </si>
  <si>
    <t>NOME DA EMPRESA</t>
  </si>
  <si>
    <t>002</t>
  </si>
  <si>
    <t>PÁ COM CABO</t>
  </si>
  <si>
    <t>003</t>
  </si>
  <si>
    <t>PÁ PARA LIXO</t>
  </si>
  <si>
    <t>004</t>
  </si>
  <si>
    <t>RASTELO COM CABO</t>
  </si>
  <si>
    <t>006</t>
  </si>
  <si>
    <t>VASSOURÃO COM CABO</t>
  </si>
  <si>
    <t>007</t>
  </si>
  <si>
    <t>SACO DE LIXO - 100 L</t>
  </si>
  <si>
    <t>008</t>
  </si>
  <si>
    <t>CARRINHO DE LIXO GARI, LOTUCAR 100L</t>
  </si>
  <si>
    <t>009</t>
  </si>
  <si>
    <t>BONÉ</t>
  </si>
  <si>
    <t>JAREJO</t>
  </si>
  <si>
    <t>32.856.021/0001-08</t>
  </si>
  <si>
    <t>ZEUS DO BRASIL</t>
  </si>
  <si>
    <t>82.699.588/0001-88</t>
  </si>
  <si>
    <t>BONÉ
COTAÇÃO 001</t>
  </si>
  <si>
    <t>TRAMONTINA</t>
  </si>
  <si>
    <t>07.635.498/0008-84</t>
  </si>
  <si>
    <t>PÁ COM CABO
COTAÇÃO 002</t>
  </si>
  <si>
    <t>PÁ PARA LIXO
 COTAÇÃO 003</t>
  </si>
  <si>
    <t>LEROY MERLIN</t>
  </si>
  <si>
    <t>RIO EPI</t>
  </si>
  <si>
    <t>01.438.784/0048-60</t>
  </si>
  <si>
    <t xml:space="preserve">41.777.728/0001-01 </t>
  </si>
  <si>
    <t>ENXADA COM CABO
 COTAÇÃO 004</t>
  </si>
  <si>
    <t>ENXADA COM CABO</t>
  </si>
  <si>
    <t>005</t>
  </si>
  <si>
    <t>RASTELO COM CABO
 COTAÇÃO  005</t>
  </si>
  <si>
    <t>VASSOURÃO COM CABO
 COTAÇÃO 006</t>
  </si>
  <si>
    <t>SACO DE LIXO 100 L
COTAÇÃO 007</t>
  </si>
  <si>
    <t>LOTUCAR
 COTAÇÃO 008</t>
  </si>
  <si>
    <t>BALDE PLASTICO 12 L                                                            COTAÇÃO 009</t>
  </si>
  <si>
    <t>BALDE PLÁSTICO 12L</t>
  </si>
  <si>
    <t>ROÇADEIRA COSTAL CHP
DNIT E9089</t>
  </si>
  <si>
    <t>MOTO SERRA CHP
DNIT E9585</t>
  </si>
  <si>
    <t>PROFISSIONAIS</t>
  </si>
  <si>
    <t>EDUCAÇÃO AMBIENTAL</t>
  </si>
  <si>
    <t>PODA</t>
  </si>
  <si>
    <t>LIMPEZA DE BUEIRO</t>
  </si>
  <si>
    <t>ROÇADA</t>
  </si>
  <si>
    <t>CAIAÇÃO</t>
  </si>
  <si>
    <t>VARRIÇÃO</t>
  </si>
  <si>
    <t>COLETA SELETIVA</t>
  </si>
  <si>
    <t>COLETA RESIDUOS SÓLIDOS</t>
  </si>
  <si>
    <t>PLANILHA ORÇAMENTÁRIA</t>
  </si>
  <si>
    <t>RESUMO POR MÊS</t>
  </si>
  <si>
    <t xml:space="preserve">CRONOGRAMA </t>
  </si>
  <si>
    <t>ITEM</t>
  </si>
  <si>
    <t>DESCRIÇÃO DOS SERVIÇOS</t>
  </si>
  <si>
    <t>( % )</t>
  </si>
  <si>
    <t>VALOR ( R$ )</t>
  </si>
  <si>
    <t>% Mês 01</t>
  </si>
  <si>
    <t>R$ (Mês 01)</t>
  </si>
  <si>
    <t>% Mês 02</t>
  </si>
  <si>
    <t>R$ (Mês 02)</t>
  </si>
  <si>
    <t>% Mês 03</t>
  </si>
  <si>
    <t>R$ (Mês 03)</t>
  </si>
  <si>
    <t>% Mês 04</t>
  </si>
  <si>
    <t>R$ (Mês 04)</t>
  </si>
  <si>
    <t>% Mês 05</t>
  </si>
  <si>
    <t>R$ (Mês 05)</t>
  </si>
  <si>
    <t>% Mês 06</t>
  </si>
  <si>
    <t>R$ (Mês 06)</t>
  </si>
  <si>
    <t>% Mês 07</t>
  </si>
  <si>
    <t>R$ (Mês 07)</t>
  </si>
  <si>
    <t>% Mês 08</t>
  </si>
  <si>
    <t>R$ (Mês 08)</t>
  </si>
  <si>
    <t>% Simples</t>
  </si>
  <si>
    <t>% Acumulada</t>
  </si>
  <si>
    <t>Total Simples (R$)</t>
  </si>
  <si>
    <t xml:space="preserve"> </t>
  </si>
  <si>
    <t>Total Acumulado (R$)</t>
  </si>
  <si>
    <t>% Mês 09</t>
  </si>
  <si>
    <t>R$ (Mês 09)</t>
  </si>
  <si>
    <t>% Mês 10</t>
  </si>
  <si>
    <t>R$ (Mês 10)</t>
  </si>
  <si>
    <t>% Mês 11</t>
  </si>
  <si>
    <t>R$ (Mês 11)</t>
  </si>
  <si>
    <t>% Mês 12</t>
  </si>
  <si>
    <t>R$ (Mês 12)</t>
  </si>
  <si>
    <t xml:space="preserve">VALOR TOTAL: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</si>
</sst>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000"/>
    <numFmt numFmtId="165" formatCode="0.000000000000"/>
    <numFmt numFmtId="166" formatCode="&quot;R$&quot;\ #,##0.00"/>
    <numFmt numFmtId="167" formatCode="_(* #,##0.00_);_(* \(#,##0.00\);_(* &quot;-&quot;??_);_(@_)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mbria"/>
      <family val="1"/>
    </font>
    <font>
      <sz val="10"/>
      <name val="Arial"/>
      <family val="2"/>
    </font>
    <font>
      <sz val="10"/>
      <name val="Cambria"/>
      <family val="1"/>
    </font>
    <font>
      <b/>
      <sz val="16"/>
      <name val="Cambria"/>
      <family val="1"/>
    </font>
    <font>
      <b/>
      <sz val="10"/>
      <name val="Heveltica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mbria"/>
      <family val="1"/>
    </font>
    <font>
      <sz val="10"/>
      <color theme="1"/>
      <name val="Cambria"/>
      <family val="1"/>
    </font>
    <font>
      <b/>
      <i/>
      <sz val="14"/>
      <color rgb="FF000000"/>
      <name val="Cambria"/>
      <family val="1"/>
    </font>
    <font>
      <sz val="14"/>
      <color theme="1"/>
      <name val="Cambria"/>
      <family val="1"/>
    </font>
    <font>
      <b/>
      <sz val="14"/>
      <color theme="1"/>
      <name val="Cambria"/>
      <family val="1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i/>
      <sz val="9"/>
      <name val="Arial"/>
      <family val="2"/>
    </font>
    <font>
      <sz val="9"/>
      <color theme="0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rgb="FFFF0000"/>
      <name val="Arial"/>
      <family val="2"/>
    </font>
    <font>
      <b/>
      <sz val="9"/>
      <color rgb="FFFF0000"/>
      <name val="Arial"/>
      <family val="2"/>
    </font>
    <font>
      <b/>
      <i/>
      <sz val="9"/>
      <color rgb="FFFF0000"/>
      <name val="Arial"/>
      <family val="2"/>
    </font>
    <font>
      <sz val="9"/>
      <color theme="1"/>
      <name val="Calibri"/>
      <family val="2"/>
      <scheme val="minor"/>
    </font>
    <font>
      <b/>
      <i/>
      <sz val="9"/>
      <color rgb="FF000000"/>
      <name val="Cambria"/>
      <family val="1"/>
    </font>
    <font>
      <sz val="9"/>
      <color rgb="FF000000"/>
      <name val="Cambria"/>
      <family val="1"/>
    </font>
    <font>
      <b/>
      <sz val="9"/>
      <color theme="4" tint="-0.249977111117893"/>
      <name val="Cambria"/>
      <family val="1"/>
    </font>
    <font>
      <b/>
      <sz val="9"/>
      <color theme="1"/>
      <name val="Calibri"/>
      <family val="2"/>
      <scheme val="minor"/>
    </font>
    <font>
      <sz val="11"/>
      <name val="Arial"/>
      <family val="2"/>
    </font>
    <font>
      <b/>
      <i/>
      <sz val="11"/>
      <name val="Cambria"/>
      <family val="1"/>
    </font>
    <font>
      <sz val="11"/>
      <color theme="1"/>
      <name val="Arial"/>
      <family val="2"/>
    </font>
    <font>
      <b/>
      <i/>
      <sz val="14"/>
      <color rgb="FF00000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b/>
      <i/>
      <sz val="12"/>
      <color rgb="FF000000"/>
      <name val="Arial"/>
      <family val="2"/>
    </font>
    <font>
      <sz val="12"/>
      <color theme="1"/>
      <name val="Arial"/>
      <family val="2"/>
    </font>
    <font>
      <sz val="8"/>
      <name val="Cambria"/>
      <family val="1"/>
    </font>
    <font>
      <b/>
      <sz val="8"/>
      <name val="Cambria"/>
      <family val="1"/>
    </font>
    <font>
      <sz val="10"/>
      <color rgb="FF000000"/>
      <name val="Arial"/>
      <family val="2"/>
    </font>
    <font>
      <sz val="10"/>
      <color rgb="FF000000"/>
      <name val="Cambria"/>
      <family val="1"/>
    </font>
    <font>
      <sz val="8"/>
      <color rgb="FF000000"/>
      <name val="Cambria"/>
      <family val="1"/>
    </font>
    <font>
      <b/>
      <sz val="8"/>
      <color rgb="FF000000"/>
      <name val="Cambria"/>
      <family val="1"/>
    </font>
    <font>
      <b/>
      <sz val="20"/>
      <color theme="1"/>
      <name val="Calibri"/>
      <family val="2"/>
      <scheme val="minor"/>
    </font>
    <font>
      <b/>
      <sz val="20"/>
      <color rgb="FF000000"/>
      <name val="Cambria"/>
      <family val="1"/>
    </font>
    <font>
      <b/>
      <sz val="20"/>
      <name val="Cambria"/>
      <family val="1"/>
    </font>
    <font>
      <sz val="9"/>
      <name val="Calibri"/>
      <family val="2"/>
      <scheme val="minor"/>
    </font>
    <font>
      <b/>
      <sz val="9"/>
      <name val="Cambria"/>
      <family val="1"/>
    </font>
    <font>
      <b/>
      <sz val="2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Arial"/>
      <family val="2"/>
    </font>
    <font>
      <sz val="11"/>
      <color indexed="8"/>
      <name val="Tahoma"/>
      <family val="2"/>
    </font>
    <font>
      <sz val="11"/>
      <color indexed="12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gray06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0625">
        <bgColor theme="0"/>
      </patternFill>
    </fill>
    <fill>
      <patternFill patternType="solid">
        <fgColor theme="7" tint="0.59999389629810485"/>
        <bgColor indexed="64"/>
      </patternFill>
    </fill>
  </fills>
  <borders count="10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9"/>
      </bottom>
      <diagonal/>
    </border>
    <border>
      <left style="thin">
        <color theme="9"/>
      </left>
      <right/>
      <top/>
      <bottom style="thin">
        <color theme="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9"/>
      </left>
      <right style="thin">
        <color indexed="64"/>
      </right>
      <top/>
      <bottom style="thin">
        <color theme="9"/>
      </bottom>
      <diagonal/>
    </border>
    <border>
      <left style="thin">
        <color theme="9"/>
      </left>
      <right/>
      <top/>
      <bottom style="thin">
        <color indexed="64"/>
      </bottom>
      <diagonal/>
    </border>
    <border>
      <left style="thin">
        <color theme="9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indexed="64"/>
      </left>
      <right style="thin">
        <color rgb="FF000000"/>
      </right>
      <top style="thin">
        <color theme="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3" fillId="0" borderId="0"/>
    <xf numFmtId="44" fontId="4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636">
    <xf numFmtId="0" fontId="0" fillId="0" borderId="0" xfId="0"/>
    <xf numFmtId="0" fontId="4" fillId="0" borderId="0" xfId="3"/>
    <xf numFmtId="0" fontId="5" fillId="0" borderId="6" xfId="3" applyFont="1" applyBorder="1"/>
    <xf numFmtId="0" fontId="3" fillId="0" borderId="2" xfId="3" applyFont="1" applyBorder="1" applyAlignment="1">
      <alignment vertical="center" wrapText="1"/>
    </xf>
    <xf numFmtId="0" fontId="5" fillId="0" borderId="5" xfId="3" applyFont="1" applyBorder="1"/>
    <xf numFmtId="0" fontId="5" fillId="0" borderId="0" xfId="3" applyFont="1"/>
    <xf numFmtId="0" fontId="3" fillId="0" borderId="5" xfId="3" applyFont="1" applyBorder="1" applyAlignment="1">
      <alignment horizontal="left"/>
    </xf>
    <xf numFmtId="0" fontId="5" fillId="0" borderId="0" xfId="3" applyFont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3" fillId="0" borderId="0" xfId="3" applyFont="1"/>
    <xf numFmtId="0" fontId="5" fillId="0" borderId="0" xfId="3" applyFont="1" applyAlignment="1">
      <alignment horizontal="left" vertical="center"/>
    </xf>
    <xf numFmtId="2" fontId="3" fillId="0" borderId="0" xfId="3" applyNumberFormat="1" applyFont="1"/>
    <xf numFmtId="43" fontId="3" fillId="0" borderId="0" xfId="1" applyFont="1" applyBorder="1"/>
    <xf numFmtId="0" fontId="3" fillId="0" borderId="0" xfId="3" applyFont="1" applyAlignment="1">
      <alignment horizontal="right"/>
    </xf>
    <xf numFmtId="2" fontId="3" fillId="3" borderId="0" xfId="3" applyNumberFormat="1" applyFont="1" applyFill="1"/>
    <xf numFmtId="0" fontId="3" fillId="0" borderId="0" xfId="3" applyFont="1" applyAlignment="1">
      <alignment horizontal="left" vertical="center"/>
    </xf>
    <xf numFmtId="0" fontId="3" fillId="0" borderId="0" xfId="3" applyFont="1" applyAlignment="1">
      <alignment horizontal="center" vertical="center"/>
    </xf>
    <xf numFmtId="2" fontId="3" fillId="3" borderId="2" xfId="1" applyNumberFormat="1" applyFont="1" applyFill="1" applyBorder="1" applyAlignment="1">
      <alignment horizontal="center"/>
    </xf>
    <xf numFmtId="10" fontId="3" fillId="0" borderId="2" xfId="2" applyNumberFormat="1" applyFont="1" applyFill="1" applyBorder="1" applyAlignment="1">
      <alignment horizontal="center" vertical="center"/>
    </xf>
    <xf numFmtId="0" fontId="7" fillId="0" borderId="5" xfId="3" applyFont="1" applyBorder="1"/>
    <xf numFmtId="0" fontId="4" fillId="0" borderId="6" xfId="3" applyBorder="1"/>
    <xf numFmtId="0" fontId="4" fillId="0" borderId="5" xfId="3" applyBorder="1"/>
    <xf numFmtId="0" fontId="4" fillId="0" borderId="11" xfId="3" applyBorder="1"/>
    <xf numFmtId="0" fontId="4" fillId="0" borderId="10" xfId="3" applyBorder="1"/>
    <xf numFmtId="0" fontId="4" fillId="0" borderId="12" xfId="3" applyBorder="1"/>
    <xf numFmtId="0" fontId="0" fillId="0" borderId="4" xfId="0" applyBorder="1"/>
    <xf numFmtId="0" fontId="8" fillId="0" borderId="0" xfId="0" applyFont="1"/>
    <xf numFmtId="0" fontId="8" fillId="0" borderId="9" xfId="0" applyFont="1" applyBorder="1"/>
    <xf numFmtId="0" fontId="8" fillId="0" borderId="8" xfId="0" applyFont="1" applyBorder="1"/>
    <xf numFmtId="0" fontId="0" fillId="0" borderId="6" xfId="0" applyBorder="1"/>
    <xf numFmtId="0" fontId="0" fillId="0" borderId="12" xfId="0" applyBorder="1"/>
    <xf numFmtId="0" fontId="12" fillId="0" borderId="5" xfId="0" applyFont="1" applyBorder="1"/>
    <xf numFmtId="0" fontId="12" fillId="0" borderId="0" xfId="0" applyFont="1"/>
    <xf numFmtId="0" fontId="12" fillId="0" borderId="11" xfId="0" applyFont="1" applyBorder="1"/>
    <xf numFmtId="0" fontId="12" fillId="0" borderId="10" xfId="0" applyFont="1" applyBorder="1"/>
    <xf numFmtId="0" fontId="13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0" fillId="4" borderId="0" xfId="0" applyFont="1" applyFill="1" applyAlignment="1">
      <alignment horizontal="center"/>
    </xf>
    <xf numFmtId="0" fontId="11" fillId="4" borderId="2" xfId="0" applyFont="1" applyFill="1" applyBorder="1"/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3" xfId="0" applyFont="1" applyFill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14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6" fillId="0" borderId="15" xfId="0" applyFont="1" applyBorder="1"/>
    <xf numFmtId="0" fontId="16" fillId="0" borderId="16" xfId="0" applyFont="1" applyBorder="1"/>
    <xf numFmtId="0" fontId="16" fillId="0" borderId="16" xfId="0" applyFont="1" applyBorder="1" applyAlignment="1">
      <alignment horizontal="center"/>
    </xf>
    <xf numFmtId="4" fontId="16" fillId="0" borderId="16" xfId="0" applyNumberFormat="1" applyFont="1" applyBorder="1" applyAlignment="1">
      <alignment horizontal="center"/>
    </xf>
    <xf numFmtId="44" fontId="16" fillId="0" borderId="16" xfId="0" applyNumberFormat="1" applyFont="1" applyBorder="1"/>
    <xf numFmtId="0" fontId="10" fillId="7" borderId="13" xfId="0" applyFont="1" applyFill="1" applyBorder="1" applyAlignment="1">
      <alignment horizontal="center"/>
    </xf>
    <xf numFmtId="0" fontId="15" fillId="0" borderId="2" xfId="0" applyFont="1" applyBorder="1"/>
    <xf numFmtId="0" fontId="15" fillId="0" borderId="2" xfId="0" applyFont="1" applyBorder="1" applyAlignment="1">
      <alignment horizontal="center"/>
    </xf>
    <xf numFmtId="4" fontId="15" fillId="0" borderId="2" xfId="0" applyNumberFormat="1" applyFont="1" applyBorder="1" applyAlignment="1">
      <alignment horizontal="right"/>
    </xf>
    <xf numFmtId="2" fontId="15" fillId="0" borderId="2" xfId="0" applyNumberFormat="1" applyFont="1" applyBorder="1"/>
    <xf numFmtId="0" fontId="16" fillId="0" borderId="7" xfId="0" applyFont="1" applyBorder="1"/>
    <xf numFmtId="0" fontId="16" fillId="0" borderId="8" xfId="0" applyFont="1" applyBorder="1"/>
    <xf numFmtId="0" fontId="16" fillId="0" borderId="8" xfId="0" applyFont="1" applyBorder="1" applyAlignment="1">
      <alignment horizontal="center"/>
    </xf>
    <xf numFmtId="4" fontId="16" fillId="0" borderId="8" xfId="0" applyNumberFormat="1" applyFont="1" applyBorder="1" applyAlignment="1">
      <alignment horizontal="center"/>
    </xf>
    <xf numFmtId="2" fontId="16" fillId="0" borderId="8" xfId="0" applyNumberFormat="1" applyFont="1" applyBorder="1"/>
    <xf numFmtId="2" fontId="16" fillId="0" borderId="9" xfId="0" applyNumberFormat="1" applyFont="1" applyBorder="1" applyAlignment="1">
      <alignment horizontal="right"/>
    </xf>
    <xf numFmtId="2" fontId="16" fillId="0" borderId="9" xfId="0" applyNumberFormat="1" applyFont="1" applyBorder="1"/>
    <xf numFmtId="0" fontId="16" fillId="0" borderId="2" xfId="0" applyFont="1" applyBorder="1"/>
    <xf numFmtId="0" fontId="16" fillId="0" borderId="2" xfId="0" applyFont="1" applyBorder="1" applyAlignment="1">
      <alignment horizontal="center"/>
    </xf>
    <xf numFmtId="4" fontId="16" fillId="0" borderId="2" xfId="0" applyNumberFormat="1" applyFont="1" applyBorder="1" applyAlignment="1">
      <alignment horizontal="center"/>
    </xf>
    <xf numFmtId="2" fontId="16" fillId="0" borderId="2" xfId="0" applyNumberFormat="1" applyFont="1" applyBorder="1"/>
    <xf numFmtId="2" fontId="16" fillId="0" borderId="2" xfId="0" applyNumberFormat="1" applyFont="1" applyBorder="1" applyAlignment="1">
      <alignment horizontal="right"/>
    </xf>
    <xf numFmtId="10" fontId="15" fillId="0" borderId="2" xfId="2" applyNumberFormat="1" applyFont="1" applyFill="1" applyBorder="1" applyAlignment="1">
      <alignment horizontal="center"/>
    </xf>
    <xf numFmtId="2" fontId="15" fillId="0" borderId="7" xfId="0" applyNumberFormat="1" applyFont="1" applyBorder="1"/>
    <xf numFmtId="0" fontId="15" fillId="0" borderId="7" xfId="0" applyFont="1" applyBorder="1"/>
    <xf numFmtId="0" fontId="15" fillId="0" borderId="8" xfId="0" applyFont="1" applyBorder="1"/>
    <xf numFmtId="43" fontId="0" fillId="0" borderId="0" xfId="1" applyFont="1"/>
    <xf numFmtId="2" fontId="0" fillId="0" borderId="0" xfId="0" applyNumberFormat="1"/>
    <xf numFmtId="164" fontId="0" fillId="0" borderId="0" xfId="0" applyNumberFormat="1"/>
    <xf numFmtId="43" fontId="0" fillId="0" borderId="0" xfId="0" applyNumberFormat="1"/>
    <xf numFmtId="0" fontId="17" fillId="0" borderId="0" xfId="0" applyFont="1"/>
    <xf numFmtId="0" fontId="17" fillId="0" borderId="0" xfId="0" applyFont="1" applyAlignment="1">
      <alignment horizontal="center"/>
    </xf>
    <xf numFmtId="0" fontId="8" fillId="0" borderId="2" xfId="0" applyFont="1" applyBorder="1" applyAlignment="1">
      <alignment horizontal="right"/>
    </xf>
    <xf numFmtId="0" fontId="9" fillId="0" borderId="7" xfId="0" applyFont="1" applyBorder="1"/>
    <xf numFmtId="0" fontId="11" fillId="3" borderId="9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vertical="center" wrapText="1"/>
    </xf>
    <xf numFmtId="2" fontId="11" fillId="3" borderId="2" xfId="0" applyNumberFormat="1" applyFont="1" applyFill="1" applyBorder="1" applyAlignment="1">
      <alignment horizontal="right" vertical="center"/>
    </xf>
    <xf numFmtId="0" fontId="18" fillId="0" borderId="7" xfId="0" applyFont="1" applyBorder="1"/>
    <xf numFmtId="0" fontId="11" fillId="4" borderId="7" xfId="0" applyFont="1" applyFill="1" applyBorder="1"/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2" fontId="19" fillId="0" borderId="14" xfId="0" applyNumberFormat="1" applyFont="1" applyBorder="1" applyAlignment="1">
      <alignment horizontal="center" vertical="center"/>
    </xf>
    <xf numFmtId="2" fontId="19" fillId="0" borderId="11" xfId="0" applyNumberFormat="1" applyFont="1" applyBorder="1" applyAlignment="1">
      <alignment horizontal="center" vertical="center"/>
    </xf>
    <xf numFmtId="44" fontId="11" fillId="3" borderId="2" xfId="5" applyFont="1" applyFill="1" applyBorder="1" applyAlignment="1">
      <alignment horizontal="right" vertical="center"/>
    </xf>
    <xf numFmtId="44" fontId="11" fillId="3" borderId="7" xfId="5" applyFont="1" applyFill="1" applyBorder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2" fontId="11" fillId="0" borderId="2" xfId="0" applyNumberFormat="1" applyFont="1" applyBorder="1" applyAlignment="1">
      <alignment horizontal="right" vertical="center"/>
    </xf>
    <xf numFmtId="44" fontId="11" fillId="0" borderId="2" xfId="5" applyFont="1" applyBorder="1" applyAlignment="1">
      <alignment horizontal="right" vertical="center"/>
    </xf>
    <xf numFmtId="44" fontId="11" fillId="0" borderId="7" xfId="5" applyFont="1" applyBorder="1" applyAlignment="1">
      <alignment horizontal="right" vertical="center"/>
    </xf>
    <xf numFmtId="0" fontId="11" fillId="0" borderId="4" xfId="0" applyFont="1" applyBorder="1"/>
    <xf numFmtId="0" fontId="19" fillId="0" borderId="1" xfId="0" applyFont="1" applyBorder="1" applyAlignment="1">
      <alignment horizontal="right" vertical="center"/>
    </xf>
    <xf numFmtId="0" fontId="10" fillId="4" borderId="7" xfId="0" applyFont="1" applyFill="1" applyBorder="1"/>
    <xf numFmtId="0" fontId="10" fillId="4" borderId="8" xfId="0" applyFont="1" applyFill="1" applyBorder="1"/>
    <xf numFmtId="0" fontId="10" fillId="4" borderId="9" xfId="0" applyFont="1" applyFill="1" applyBorder="1"/>
    <xf numFmtId="2" fontId="19" fillId="0" borderId="12" xfId="0" applyNumberFormat="1" applyFont="1" applyBorder="1" applyAlignment="1">
      <alignment horizontal="center" vertical="center"/>
    </xf>
    <xf numFmtId="1" fontId="11" fillId="3" borderId="9" xfId="0" applyNumberFormat="1" applyFont="1" applyFill="1" applyBorder="1" applyAlignment="1">
      <alignment horizontal="center" vertical="center"/>
    </xf>
    <xf numFmtId="2" fontId="11" fillId="3" borderId="2" xfId="0" applyNumberFormat="1" applyFont="1" applyFill="1" applyBorder="1" applyAlignment="1">
      <alignment vertical="center" wrapText="1"/>
    </xf>
    <xf numFmtId="0" fontId="20" fillId="0" borderId="0" xfId="0" applyFont="1"/>
    <xf numFmtId="1" fontId="11" fillId="0" borderId="9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vertical="center" wrapText="1"/>
    </xf>
    <xf numFmtId="0" fontId="11" fillId="3" borderId="0" xfId="0" applyFont="1" applyFill="1"/>
    <xf numFmtId="2" fontId="19" fillId="3" borderId="1" xfId="0" applyNumberFormat="1" applyFont="1" applyFill="1" applyBorder="1" applyAlignment="1">
      <alignment vertical="center"/>
    </xf>
    <xf numFmtId="2" fontId="19" fillId="3" borderId="4" xfId="0" applyNumberFormat="1" applyFont="1" applyFill="1" applyBorder="1" applyAlignment="1">
      <alignment vertical="center"/>
    </xf>
    <xf numFmtId="44" fontId="19" fillId="3" borderId="3" xfId="5" applyFont="1" applyFill="1" applyBorder="1" applyAlignment="1">
      <alignment vertical="center"/>
    </xf>
    <xf numFmtId="0" fontId="10" fillId="4" borderId="3" xfId="0" applyFont="1" applyFill="1" applyBorder="1"/>
    <xf numFmtId="0" fontId="10" fillId="4" borderId="13" xfId="0" applyFont="1" applyFill="1" applyBorder="1"/>
    <xf numFmtId="0" fontId="10" fillId="4" borderId="4" xfId="0" applyFont="1" applyFill="1" applyBorder="1"/>
    <xf numFmtId="0" fontId="11" fillId="0" borderId="0" xfId="0" applyFont="1"/>
    <xf numFmtId="2" fontId="19" fillId="0" borderId="1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right" vertical="center"/>
    </xf>
    <xf numFmtId="44" fontId="19" fillId="0" borderId="3" xfId="5" applyFont="1" applyFill="1" applyBorder="1" applyAlignment="1">
      <alignment horizontal="right" vertical="center"/>
    </xf>
    <xf numFmtId="0" fontId="10" fillId="7" borderId="3" xfId="0" applyFont="1" applyFill="1" applyBorder="1"/>
    <xf numFmtId="2" fontId="10" fillId="7" borderId="13" xfId="0" applyNumberFormat="1" applyFont="1" applyFill="1" applyBorder="1"/>
    <xf numFmtId="0" fontId="10" fillId="7" borderId="13" xfId="0" applyFont="1" applyFill="1" applyBorder="1"/>
    <xf numFmtId="0" fontId="10" fillId="7" borderId="4" xfId="0" applyFont="1" applyFill="1" applyBorder="1"/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/>
    <xf numFmtId="0" fontId="11" fillId="0" borderId="9" xfId="0" applyFont="1" applyBorder="1"/>
    <xf numFmtId="44" fontId="11" fillId="0" borderId="9" xfId="5" applyFont="1" applyBorder="1" applyAlignment="1">
      <alignment horizontal="right" vertical="center"/>
    </xf>
    <xf numFmtId="0" fontId="11" fillId="3" borderId="7" xfId="0" applyFont="1" applyFill="1" applyBorder="1" applyAlignment="1">
      <alignment vertical="center" wrapText="1"/>
    </xf>
    <xf numFmtId="0" fontId="11" fillId="3" borderId="8" xfId="0" applyFont="1" applyFill="1" applyBorder="1"/>
    <xf numFmtId="0" fontId="11" fillId="3" borderId="9" xfId="0" applyFont="1" applyFill="1" applyBorder="1"/>
    <xf numFmtId="0" fontId="11" fillId="0" borderId="3" xfId="0" applyFont="1" applyBorder="1" applyAlignment="1">
      <alignment vertical="center" wrapText="1"/>
    </xf>
    <xf numFmtId="0" fontId="11" fillId="0" borderId="13" xfId="0" applyFont="1" applyBorder="1"/>
    <xf numFmtId="0" fontId="11" fillId="0" borderId="3" xfId="0" applyFont="1" applyBorder="1"/>
    <xf numFmtId="0" fontId="19" fillId="0" borderId="1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44" fontId="19" fillId="0" borderId="4" xfId="5" applyFont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/>
    </xf>
    <xf numFmtId="0" fontId="22" fillId="0" borderId="20" xfId="0" applyFont="1" applyBorder="1" applyAlignment="1">
      <alignment horizontal="center"/>
    </xf>
    <xf numFmtId="0" fontId="22" fillId="0" borderId="21" xfId="0" applyFont="1" applyBorder="1" applyAlignment="1">
      <alignment horizontal="center"/>
    </xf>
    <xf numFmtId="0" fontId="22" fillId="0" borderId="22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2" fontId="23" fillId="0" borderId="22" xfId="0" applyNumberFormat="1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23" fillId="0" borderId="24" xfId="0" applyFont="1" applyBorder="1" applyAlignment="1">
      <alignment horizont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2" fontId="22" fillId="0" borderId="22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2" fontId="23" fillId="0" borderId="24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9" fillId="0" borderId="13" xfId="0" applyFont="1" applyBorder="1" applyAlignment="1">
      <alignment horizontal="right" vertical="center"/>
    </xf>
    <xf numFmtId="2" fontId="19" fillId="0" borderId="13" xfId="0" applyNumberFormat="1" applyFont="1" applyBorder="1" applyAlignment="1">
      <alignment horizontal="right" vertical="center"/>
    </xf>
    <xf numFmtId="44" fontId="19" fillId="0" borderId="13" xfId="5" applyFont="1" applyFill="1" applyBorder="1" applyAlignment="1">
      <alignment horizontal="right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4" xfId="0" applyFont="1" applyFill="1" applyBorder="1"/>
    <xf numFmtId="44" fontId="11" fillId="3" borderId="2" xfId="5" applyFont="1" applyFill="1" applyBorder="1" applyAlignment="1">
      <alignment horizontal="center" vertical="center"/>
    </xf>
    <xf numFmtId="2" fontId="11" fillId="0" borderId="2" xfId="5" applyNumberFormat="1" applyFont="1" applyBorder="1" applyAlignment="1">
      <alignment horizontal="center" vertical="center"/>
    </xf>
    <xf numFmtId="0" fontId="11" fillId="0" borderId="2" xfId="0" applyFont="1" applyBorder="1"/>
    <xf numFmtId="0" fontId="22" fillId="0" borderId="0" xfId="0" applyFont="1"/>
    <xf numFmtId="44" fontId="11" fillId="0" borderId="2" xfId="5" applyFont="1" applyFill="1" applyBorder="1" applyAlignment="1">
      <alignment horizontal="right" vertical="center"/>
    </xf>
    <xf numFmtId="44" fontId="11" fillId="0" borderId="7" xfId="5" applyFont="1" applyFill="1" applyBorder="1" applyAlignment="1">
      <alignment horizontal="right" vertical="center"/>
    </xf>
    <xf numFmtId="0" fontId="19" fillId="3" borderId="1" xfId="0" applyFont="1" applyFill="1" applyBorder="1" applyAlignment="1">
      <alignment horizontal="right" vertical="center"/>
    </xf>
    <xf numFmtId="44" fontId="19" fillId="3" borderId="3" xfId="5" applyFont="1" applyFill="1" applyBorder="1" applyAlignment="1">
      <alignment horizontal="center" vertical="center"/>
    </xf>
    <xf numFmtId="0" fontId="24" fillId="0" borderId="0" xfId="0" applyFont="1"/>
    <xf numFmtId="0" fontId="24" fillId="3" borderId="2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right" vertical="center"/>
    </xf>
    <xf numFmtId="2" fontId="19" fillId="0" borderId="1" xfId="0" applyNumberFormat="1" applyFont="1" applyBorder="1" applyAlignment="1">
      <alignment vertical="center"/>
    </xf>
    <xf numFmtId="2" fontId="19" fillId="0" borderId="4" xfId="0" applyNumberFormat="1" applyFont="1" applyBorder="1" applyAlignment="1">
      <alignment vertical="center"/>
    </xf>
    <xf numFmtId="44" fontId="19" fillId="0" borderId="3" xfId="5" applyFont="1" applyBorder="1" applyAlignment="1">
      <alignment vertical="center"/>
    </xf>
    <xf numFmtId="0" fontId="19" fillId="3" borderId="4" xfId="0" applyFont="1" applyFill="1" applyBorder="1" applyAlignment="1">
      <alignment horizontal="right" vertical="center"/>
    </xf>
    <xf numFmtId="44" fontId="19" fillId="3" borderId="3" xfId="5" applyFont="1" applyFill="1" applyBorder="1" applyAlignment="1">
      <alignment horizontal="right" vertical="center"/>
    </xf>
    <xf numFmtId="0" fontId="19" fillId="3" borderId="2" xfId="0" applyFont="1" applyFill="1" applyBorder="1" applyAlignment="1">
      <alignment horizontal="center" vertical="center"/>
    </xf>
    <xf numFmtId="2" fontId="19" fillId="3" borderId="2" xfId="0" applyNumberFormat="1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right" vertical="center"/>
    </xf>
    <xf numFmtId="44" fontId="19" fillId="3" borderId="2" xfId="5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1" fontId="11" fillId="3" borderId="2" xfId="0" applyNumberFormat="1" applyFont="1" applyFill="1" applyBorder="1" applyAlignment="1">
      <alignment horizontal="center" vertical="center"/>
    </xf>
    <xf numFmtId="2" fontId="11" fillId="5" borderId="2" xfId="0" applyNumberFormat="1" applyFont="1" applyFill="1" applyBorder="1" applyAlignment="1">
      <alignment horizontal="right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vertical="center" wrapText="1"/>
    </xf>
    <xf numFmtId="2" fontId="11" fillId="6" borderId="2" xfId="0" applyNumberFormat="1" applyFont="1" applyFill="1" applyBorder="1" applyAlignment="1">
      <alignment horizontal="right" vertical="center"/>
    </xf>
    <xf numFmtId="44" fontId="11" fillId="6" borderId="2" xfId="5" applyFont="1" applyFill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44" fontId="19" fillId="0" borderId="2" xfId="5" applyFont="1" applyBorder="1" applyAlignment="1">
      <alignment horizontal="right" vertical="center"/>
    </xf>
    <xf numFmtId="0" fontId="11" fillId="7" borderId="2" xfId="0" applyFont="1" applyFill="1" applyBorder="1"/>
    <xf numFmtId="0" fontId="10" fillId="7" borderId="9" xfId="0" applyFont="1" applyFill="1" applyBorder="1" applyAlignment="1">
      <alignment horizontal="center"/>
    </xf>
    <xf numFmtId="0" fontId="11" fillId="0" borderId="7" xfId="0" applyFont="1" applyBorder="1" applyAlignment="1">
      <alignment horizontal="left" vertical="center"/>
    </xf>
    <xf numFmtId="0" fontId="11" fillId="3" borderId="7" xfId="0" applyFont="1" applyFill="1" applyBorder="1" applyAlignment="1">
      <alignment horizontal="left" vertical="center"/>
    </xf>
    <xf numFmtId="0" fontId="11" fillId="3" borderId="2" xfId="0" applyFont="1" applyFill="1" applyBorder="1"/>
    <xf numFmtId="0" fontId="10" fillId="3" borderId="0" xfId="0" applyFont="1" applyFill="1" applyAlignment="1">
      <alignment horizontal="right"/>
    </xf>
    <xf numFmtId="0" fontId="19" fillId="3" borderId="7" xfId="0" applyFont="1" applyFill="1" applyBorder="1" applyAlignment="1">
      <alignment horizontal="center" vertical="center"/>
    </xf>
    <xf numFmtId="0" fontId="19" fillId="3" borderId="9" xfId="0" applyFont="1" applyFill="1" applyBorder="1" applyAlignment="1">
      <alignment horizontal="center" vertical="center"/>
    </xf>
    <xf numFmtId="4" fontId="11" fillId="3" borderId="2" xfId="0" applyNumberFormat="1" applyFont="1" applyFill="1" applyBorder="1" applyAlignment="1">
      <alignment horizontal="righ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 applyAlignment="1">
      <alignment horizontal="right" vertical="center"/>
    </xf>
    <xf numFmtId="44" fontId="19" fillId="0" borderId="9" xfId="5" applyFont="1" applyBorder="1" applyAlignment="1">
      <alignment vertical="center"/>
    </xf>
    <xf numFmtId="0" fontId="19" fillId="3" borderId="12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2" fontId="19" fillId="3" borderId="14" xfId="0" applyNumberFormat="1" applyFont="1" applyFill="1" applyBorder="1" applyAlignment="1">
      <alignment horizontal="center" vertical="center"/>
    </xf>
    <xf numFmtId="2" fontId="19" fillId="3" borderId="1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4" borderId="13" xfId="0" applyFont="1" applyFill="1" applyBorder="1"/>
    <xf numFmtId="0" fontId="10" fillId="4" borderId="7" xfId="0" applyFont="1" applyFill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17" fillId="0" borderId="24" xfId="0" applyNumberFormat="1" applyFont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0" fillId="7" borderId="8" xfId="0" applyFont="1" applyFill="1" applyBorder="1" applyAlignment="1">
      <alignment horizontal="center"/>
    </xf>
    <xf numFmtId="44" fontId="11" fillId="3" borderId="3" xfId="5" applyFont="1" applyFill="1" applyBorder="1" applyAlignment="1">
      <alignment horizontal="right" vertical="center"/>
    </xf>
    <xf numFmtId="0" fontId="11" fillId="0" borderId="1" xfId="0" applyFont="1" applyBorder="1" applyAlignment="1">
      <alignment vertical="center" wrapText="1"/>
    </xf>
    <xf numFmtId="2" fontId="11" fillId="0" borderId="1" xfId="0" applyNumberFormat="1" applyFont="1" applyBorder="1" applyAlignment="1">
      <alignment horizontal="right" vertical="center"/>
    </xf>
    <xf numFmtId="0" fontId="11" fillId="3" borderId="7" xfId="0" applyFont="1" applyFill="1" applyBorder="1"/>
    <xf numFmtId="2" fontId="19" fillId="3" borderId="8" xfId="0" applyNumberFormat="1" applyFont="1" applyFill="1" applyBorder="1" applyAlignment="1">
      <alignment vertical="center"/>
    </xf>
    <xf numFmtId="2" fontId="19" fillId="3" borderId="9" xfId="0" applyNumberFormat="1" applyFont="1" applyFill="1" applyBorder="1" applyAlignment="1">
      <alignment horizontal="right" vertical="center"/>
    </xf>
    <xf numFmtId="44" fontId="19" fillId="3" borderId="2" xfId="5" applyFont="1" applyFill="1" applyBorder="1" applyAlignment="1">
      <alignment vertical="center"/>
    </xf>
    <xf numFmtId="0" fontId="27" fillId="0" borderId="0" xfId="0" applyFont="1"/>
    <xf numFmtId="0" fontId="30" fillId="4" borderId="35" xfId="0" applyFont="1" applyFill="1" applyBorder="1" applyAlignment="1">
      <alignment horizontal="center"/>
    </xf>
    <xf numFmtId="0" fontId="30" fillId="4" borderId="36" xfId="0" applyFont="1" applyFill="1" applyBorder="1" applyAlignment="1">
      <alignment horizontal="center"/>
    </xf>
    <xf numFmtId="0" fontId="30" fillId="4" borderId="37" xfId="0" applyFont="1" applyFill="1" applyBorder="1" applyAlignment="1">
      <alignment horizontal="center"/>
    </xf>
    <xf numFmtId="0" fontId="28" fillId="3" borderId="43" xfId="0" applyFont="1" applyFill="1" applyBorder="1" applyAlignment="1">
      <alignment horizontal="center" vertical="center"/>
    </xf>
    <xf numFmtId="0" fontId="28" fillId="3" borderId="44" xfId="0" applyFont="1" applyFill="1" applyBorder="1" applyAlignment="1">
      <alignment horizontal="center" vertical="center"/>
    </xf>
    <xf numFmtId="2" fontId="28" fillId="3" borderId="44" xfId="0" applyNumberFormat="1" applyFont="1" applyFill="1" applyBorder="1" applyAlignment="1">
      <alignment horizontal="center" vertical="center"/>
    </xf>
    <xf numFmtId="2" fontId="28" fillId="3" borderId="45" xfId="0" applyNumberFormat="1" applyFont="1" applyFill="1" applyBorder="1" applyAlignment="1">
      <alignment horizontal="center" vertical="center"/>
    </xf>
    <xf numFmtId="0" fontId="29" fillId="0" borderId="39" xfId="0" applyFont="1" applyBorder="1" applyAlignment="1">
      <alignment horizontal="center" vertical="center"/>
    </xf>
    <xf numFmtId="0" fontId="29" fillId="0" borderId="3" xfId="0" applyFont="1" applyBorder="1" applyAlignment="1">
      <alignment vertical="center" wrapText="1"/>
    </xf>
    <xf numFmtId="2" fontId="29" fillId="0" borderId="3" xfId="0" applyNumberFormat="1" applyFont="1" applyBorder="1" applyAlignment="1">
      <alignment horizontal="right" vertical="center"/>
    </xf>
    <xf numFmtId="0" fontId="29" fillId="3" borderId="39" xfId="0" applyFont="1" applyFill="1" applyBorder="1" applyAlignment="1">
      <alignment horizontal="center" vertical="center"/>
    </xf>
    <xf numFmtId="0" fontId="29" fillId="3" borderId="3" xfId="0" applyFont="1" applyFill="1" applyBorder="1" applyAlignment="1">
      <alignment vertical="center" wrapText="1"/>
    </xf>
    <xf numFmtId="2" fontId="29" fillId="3" borderId="3" xfId="0" applyNumberFormat="1" applyFont="1" applyFill="1" applyBorder="1" applyAlignment="1">
      <alignment horizontal="right" vertical="center"/>
    </xf>
    <xf numFmtId="44" fontId="29" fillId="0" borderId="34" xfId="5" applyFont="1" applyBorder="1" applyAlignment="1">
      <alignment horizontal="right" vertical="center"/>
    </xf>
    <xf numFmtId="44" fontId="29" fillId="3" borderId="34" xfId="5" applyFont="1" applyFill="1" applyBorder="1" applyAlignment="1">
      <alignment horizontal="right" vertical="center"/>
    </xf>
    <xf numFmtId="0" fontId="31" fillId="3" borderId="2" xfId="0" applyFont="1" applyFill="1" applyBorder="1"/>
    <xf numFmtId="44" fontId="31" fillId="3" borderId="2" xfId="5" applyFont="1" applyFill="1" applyBorder="1"/>
    <xf numFmtId="0" fontId="11" fillId="4" borderId="4" xfId="0" applyFont="1" applyFill="1" applyBorder="1"/>
    <xf numFmtId="0" fontId="10" fillId="4" borderId="1" xfId="0" applyFont="1" applyFill="1" applyBorder="1" applyAlignment="1">
      <alignment horizontal="center"/>
    </xf>
    <xf numFmtId="0" fontId="19" fillId="0" borderId="35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1" fillId="3" borderId="39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 wrapText="1"/>
    </xf>
    <xf numFmtId="0" fontId="11" fillId="3" borderId="34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center" vertical="center"/>
    </xf>
    <xf numFmtId="4" fontId="11" fillId="0" borderId="2" xfId="0" applyNumberFormat="1" applyFont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40" xfId="0" applyFont="1" applyFill="1" applyBorder="1" applyAlignment="1">
      <alignment horizontal="left" vertical="center" wrapText="1"/>
    </xf>
    <xf numFmtId="0" fontId="11" fillId="3" borderId="31" xfId="0" applyFont="1" applyFill="1" applyBorder="1" applyAlignment="1">
      <alignment horizontal="center" vertical="center"/>
    </xf>
    <xf numFmtId="0" fontId="22" fillId="0" borderId="32" xfId="0" applyFont="1" applyBorder="1" applyAlignment="1">
      <alignment horizontal="center"/>
    </xf>
    <xf numFmtId="0" fontId="22" fillId="0" borderId="33" xfId="0" applyFont="1" applyBorder="1" applyAlignment="1">
      <alignment horizontal="center"/>
    </xf>
    <xf numFmtId="0" fontId="23" fillId="0" borderId="22" xfId="0" applyFont="1" applyBorder="1" applyAlignment="1">
      <alignment horizontal="center"/>
    </xf>
    <xf numFmtId="2" fontId="19" fillId="0" borderId="35" xfId="0" applyNumberFormat="1" applyFont="1" applyBorder="1" applyAlignment="1">
      <alignment horizontal="center" vertical="center"/>
    </xf>
    <xf numFmtId="2" fontId="19" fillId="0" borderId="41" xfId="0" applyNumberFormat="1" applyFont="1" applyBorder="1" applyAlignment="1">
      <alignment horizontal="center" vertical="center"/>
    </xf>
    <xf numFmtId="2" fontId="19" fillId="0" borderId="42" xfId="0" applyNumberFormat="1" applyFont="1" applyBorder="1" applyAlignment="1">
      <alignment horizontal="center" vertical="center"/>
    </xf>
    <xf numFmtId="1" fontId="11" fillId="3" borderId="39" xfId="0" applyNumberFormat="1" applyFont="1" applyFill="1" applyBorder="1" applyAlignment="1">
      <alignment horizontal="center" vertical="center"/>
    </xf>
    <xf numFmtId="2" fontId="11" fillId="3" borderId="3" xfId="0" applyNumberFormat="1" applyFont="1" applyFill="1" applyBorder="1" applyAlignment="1">
      <alignment vertical="center" wrapText="1"/>
    </xf>
    <xf numFmtId="2" fontId="11" fillId="3" borderId="3" xfId="0" applyNumberFormat="1" applyFont="1" applyFill="1" applyBorder="1" applyAlignment="1">
      <alignment horizontal="right" vertical="center"/>
    </xf>
    <xf numFmtId="44" fontId="11" fillId="3" borderId="34" xfId="5" applyFont="1" applyFill="1" applyBorder="1" applyAlignment="1">
      <alignment horizontal="right" vertical="center"/>
    </xf>
    <xf numFmtId="1" fontId="11" fillId="0" borderId="39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vertical="center" wrapText="1"/>
    </xf>
    <xf numFmtId="2" fontId="11" fillId="0" borderId="3" xfId="0" applyNumberFormat="1" applyFont="1" applyBorder="1" applyAlignment="1">
      <alignment horizontal="right" vertical="center"/>
    </xf>
    <xf numFmtId="44" fontId="11" fillId="0" borderId="3" xfId="5" applyFont="1" applyBorder="1" applyAlignment="1">
      <alignment horizontal="right" vertical="center"/>
    </xf>
    <xf numFmtId="44" fontId="11" fillId="0" borderId="34" xfId="5" applyFont="1" applyBorder="1" applyAlignment="1">
      <alignment horizontal="right" vertical="center"/>
    </xf>
    <xf numFmtId="0" fontId="11" fillId="3" borderId="39" xfId="0" applyFont="1" applyFill="1" applyBorder="1"/>
    <xf numFmtId="2" fontId="19" fillId="3" borderId="3" xfId="0" applyNumberFormat="1" applyFont="1" applyFill="1" applyBorder="1" applyAlignment="1">
      <alignment vertical="center"/>
    </xf>
    <xf numFmtId="44" fontId="19" fillId="3" borderId="34" xfId="5" applyFont="1" applyFill="1" applyBorder="1" applyAlignment="1">
      <alignment vertical="center"/>
    </xf>
    <xf numFmtId="0" fontId="10" fillId="4" borderId="28" xfId="0" applyFont="1" applyFill="1" applyBorder="1"/>
    <xf numFmtId="0" fontId="10" fillId="4" borderId="29" xfId="0" applyFont="1" applyFill="1" applyBorder="1" applyAlignment="1">
      <alignment horizontal="center"/>
    </xf>
    <xf numFmtId="0" fontId="10" fillId="4" borderId="29" xfId="0" applyFont="1" applyFill="1" applyBorder="1"/>
    <xf numFmtId="0" fontId="10" fillId="4" borderId="30" xfId="0" applyFont="1" applyFill="1" applyBorder="1"/>
    <xf numFmtId="0" fontId="11" fillId="3" borderId="3" xfId="0" applyFont="1" applyFill="1" applyBorder="1" applyAlignment="1">
      <alignment vertical="center" wrapText="1"/>
    </xf>
    <xf numFmtId="44" fontId="11" fillId="0" borderId="0" xfId="0" applyNumberFormat="1" applyFont="1"/>
    <xf numFmtId="0" fontId="11" fillId="0" borderId="39" xfId="0" applyFont="1" applyBorder="1"/>
    <xf numFmtId="0" fontId="19" fillId="0" borderId="3" xfId="0" applyFont="1" applyBorder="1" applyAlignment="1">
      <alignment horizontal="right" vertical="center"/>
    </xf>
    <xf numFmtId="2" fontId="19" fillId="0" borderId="3" xfId="0" applyNumberFormat="1" applyFont="1" applyBorder="1" applyAlignment="1">
      <alignment horizontal="right" vertical="center"/>
    </xf>
    <xf numFmtId="44" fontId="19" fillId="0" borderId="34" xfId="5" applyFont="1" applyBorder="1" applyAlignment="1">
      <alignment horizontal="right" vertical="center"/>
    </xf>
    <xf numFmtId="0" fontId="10" fillId="7" borderId="28" xfId="0" applyFont="1" applyFill="1" applyBorder="1"/>
    <xf numFmtId="0" fontId="10" fillId="7" borderId="29" xfId="0" applyFont="1" applyFill="1" applyBorder="1" applyAlignment="1">
      <alignment horizontal="center"/>
    </xf>
    <xf numFmtId="2" fontId="10" fillId="7" borderId="29" xfId="0" applyNumberFormat="1" applyFont="1" applyFill="1" applyBorder="1"/>
    <xf numFmtId="0" fontId="10" fillId="7" borderId="29" xfId="0" applyFont="1" applyFill="1" applyBorder="1"/>
    <xf numFmtId="0" fontId="10" fillId="7" borderId="30" xfId="0" applyFont="1" applyFill="1" applyBorder="1"/>
    <xf numFmtId="0" fontId="11" fillId="0" borderId="35" xfId="0" applyFont="1" applyBorder="1" applyAlignment="1">
      <alignment horizontal="center" vertical="center"/>
    </xf>
    <xf numFmtId="0" fontId="11" fillId="0" borderId="41" xfId="0" applyFont="1" applyBorder="1" applyAlignment="1">
      <alignment vertical="center" wrapText="1"/>
    </xf>
    <xf numFmtId="0" fontId="11" fillId="0" borderId="36" xfId="0" applyFont="1" applyBorder="1"/>
    <xf numFmtId="0" fontId="11" fillId="0" borderId="37" xfId="0" applyFont="1" applyBorder="1"/>
    <xf numFmtId="0" fontId="11" fillId="3" borderId="13" xfId="0" applyFont="1" applyFill="1" applyBorder="1"/>
    <xf numFmtId="0" fontId="11" fillId="3" borderId="38" xfId="0" applyFont="1" applyFill="1" applyBorder="1"/>
    <xf numFmtId="0" fontId="11" fillId="0" borderId="38" xfId="0" applyFont="1" applyBorder="1"/>
    <xf numFmtId="0" fontId="19" fillId="0" borderId="38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44" fontId="11" fillId="3" borderId="34" xfId="5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4" xfId="5" applyNumberFormat="1" applyFont="1" applyBorder="1" applyAlignment="1">
      <alignment horizontal="center" vertical="center"/>
    </xf>
    <xf numFmtId="0" fontId="11" fillId="3" borderId="40" xfId="0" applyFont="1" applyFill="1" applyBorder="1" applyAlignment="1">
      <alignment horizontal="center" vertical="center"/>
    </xf>
    <xf numFmtId="44" fontId="11" fillId="3" borderId="31" xfId="5" applyFont="1" applyFill="1" applyBorder="1" applyAlignment="1">
      <alignment horizontal="center" vertical="center"/>
    </xf>
    <xf numFmtId="2" fontId="11" fillId="0" borderId="0" xfId="0" applyNumberFormat="1" applyFont="1"/>
    <xf numFmtId="0" fontId="10" fillId="4" borderId="35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4" borderId="37" xfId="0" applyFont="1" applyFill="1" applyBorder="1" applyAlignment="1">
      <alignment horizontal="center"/>
    </xf>
    <xf numFmtId="0" fontId="11" fillId="4" borderId="39" xfId="0" applyFont="1" applyFill="1" applyBorder="1"/>
    <xf numFmtId="0" fontId="10" fillId="4" borderId="38" xfId="0" applyFont="1" applyFill="1" applyBorder="1" applyAlignment="1">
      <alignment horizontal="center"/>
    </xf>
    <xf numFmtId="0" fontId="19" fillId="0" borderId="39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2" fontId="19" fillId="0" borderId="3" xfId="0" applyNumberFormat="1" applyFont="1" applyBorder="1" applyAlignment="1">
      <alignment horizontal="center" vertical="center"/>
    </xf>
    <xf numFmtId="2" fontId="19" fillId="0" borderId="34" xfId="0" applyNumberFormat="1" applyFont="1" applyBorder="1" applyAlignment="1">
      <alignment horizontal="center" vertical="center"/>
    </xf>
    <xf numFmtId="0" fontId="19" fillId="3" borderId="3" xfId="0" applyFont="1" applyFill="1" applyBorder="1" applyAlignment="1">
      <alignment horizontal="right" vertical="center"/>
    </xf>
    <xf numFmtId="44" fontId="19" fillId="3" borderId="34" xfId="5" applyFont="1" applyFill="1" applyBorder="1" applyAlignment="1">
      <alignment horizontal="center" vertical="center"/>
    </xf>
    <xf numFmtId="0" fontId="11" fillId="3" borderId="40" xfId="0" applyFont="1" applyFill="1" applyBorder="1" applyAlignment="1">
      <alignment vertical="center" wrapText="1"/>
    </xf>
    <xf numFmtId="2" fontId="11" fillId="3" borderId="40" xfId="0" applyNumberFormat="1" applyFont="1" applyFill="1" applyBorder="1" applyAlignment="1">
      <alignment horizontal="right" vertical="center"/>
    </xf>
    <xf numFmtId="44" fontId="11" fillId="3" borderId="40" xfId="5" applyFont="1" applyFill="1" applyBorder="1" applyAlignment="1">
      <alignment horizontal="right" vertical="center"/>
    </xf>
    <xf numFmtId="44" fontId="11" fillId="3" borderId="31" xfId="5" applyFont="1" applyFill="1" applyBorder="1" applyAlignment="1">
      <alignment horizontal="right" vertical="center"/>
    </xf>
    <xf numFmtId="44" fontId="11" fillId="0" borderId="4" xfId="5" applyFont="1" applyBorder="1" applyAlignment="1">
      <alignment horizontal="right" vertical="center"/>
    </xf>
    <xf numFmtId="0" fontId="11" fillId="3" borderId="7" xfId="0" applyFont="1" applyFill="1" applyBorder="1" applyAlignment="1">
      <alignment horizontal="center" vertical="center"/>
    </xf>
    <xf numFmtId="2" fontId="22" fillId="0" borderId="20" xfId="0" applyNumberFormat="1" applyFont="1" applyBorder="1" applyAlignment="1">
      <alignment horizontal="center" vertical="center"/>
    </xf>
    <xf numFmtId="0" fontId="23" fillId="0" borderId="61" xfId="0" applyFont="1" applyBorder="1" applyAlignment="1">
      <alignment horizontal="center" vertical="center"/>
    </xf>
    <xf numFmtId="2" fontId="23" fillId="0" borderId="18" xfId="0" applyNumberFormat="1" applyFont="1" applyBorder="1" applyAlignment="1">
      <alignment horizontal="center" vertical="center"/>
    </xf>
    <xf numFmtId="44" fontId="11" fillId="0" borderId="34" xfId="5" applyFont="1" applyBorder="1" applyAlignment="1">
      <alignment horizontal="center" vertical="center"/>
    </xf>
    <xf numFmtId="44" fontId="19" fillId="0" borderId="34" xfId="5" applyFont="1" applyBorder="1" applyAlignment="1">
      <alignment horizontal="center" vertical="center"/>
    </xf>
    <xf numFmtId="0" fontId="11" fillId="7" borderId="28" xfId="0" applyFont="1" applyFill="1" applyBorder="1"/>
    <xf numFmtId="0" fontId="10" fillId="7" borderId="40" xfId="0" applyFont="1" applyFill="1" applyBorder="1" applyAlignment="1">
      <alignment horizontal="center"/>
    </xf>
    <xf numFmtId="0" fontId="10" fillId="7" borderId="31" xfId="0" applyFont="1" applyFill="1" applyBorder="1" applyAlignment="1">
      <alignment horizontal="center"/>
    </xf>
    <xf numFmtId="4" fontId="11" fillId="0" borderId="34" xfId="0" applyNumberFormat="1" applyFont="1" applyBorder="1" applyAlignment="1">
      <alignment horizontal="right" vertical="center"/>
    </xf>
    <xf numFmtId="44" fontId="19" fillId="3" borderId="34" xfId="5" applyFont="1" applyFill="1" applyBorder="1" applyAlignment="1">
      <alignment horizontal="right" vertical="center"/>
    </xf>
    <xf numFmtId="0" fontId="11" fillId="4" borderId="28" xfId="0" applyFont="1" applyFill="1" applyBorder="1"/>
    <xf numFmtId="0" fontId="10" fillId="4" borderId="40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/>
    </xf>
    <xf numFmtId="0" fontId="11" fillId="4" borderId="58" xfId="0" applyFont="1" applyFill="1" applyBorder="1"/>
    <xf numFmtId="0" fontId="19" fillId="3" borderId="56" xfId="0" applyFont="1" applyFill="1" applyBorder="1" applyAlignment="1">
      <alignment horizontal="center" vertical="center"/>
    </xf>
    <xf numFmtId="0" fontId="11" fillId="3" borderId="58" xfId="0" applyFont="1" applyFill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3" borderId="60" xfId="0" applyFont="1" applyFill="1" applyBorder="1"/>
    <xf numFmtId="0" fontId="11" fillId="0" borderId="60" xfId="0" applyFont="1" applyBorder="1"/>
    <xf numFmtId="0" fontId="10" fillId="4" borderId="55" xfId="0" applyFont="1" applyFill="1" applyBorder="1" applyAlignment="1">
      <alignment horizontal="center"/>
    </xf>
    <xf numFmtId="2" fontId="19" fillId="3" borderId="57" xfId="0" applyNumberFormat="1" applyFont="1" applyFill="1" applyBorder="1" applyAlignment="1">
      <alignment horizontal="center" vertical="center"/>
    </xf>
    <xf numFmtId="44" fontId="11" fillId="3" borderId="59" xfId="5" applyFont="1" applyFill="1" applyBorder="1" applyAlignment="1">
      <alignment horizontal="right" vertical="center"/>
    </xf>
    <xf numFmtId="44" fontId="11" fillId="0" borderId="59" xfId="5" applyFont="1" applyFill="1" applyBorder="1" applyAlignment="1">
      <alignment horizontal="right" vertical="center"/>
    </xf>
    <xf numFmtId="0" fontId="10" fillId="0" borderId="34" xfId="0" applyFont="1" applyBorder="1" applyAlignment="1">
      <alignment horizontal="center"/>
    </xf>
    <xf numFmtId="44" fontId="11" fillId="3" borderId="1" xfId="5" applyFont="1" applyFill="1" applyBorder="1" applyAlignment="1">
      <alignment horizontal="center" vertical="center"/>
    </xf>
    <xf numFmtId="44" fontId="11" fillId="0" borderId="1" xfId="5" applyFont="1" applyBorder="1" applyAlignment="1">
      <alignment horizontal="center" vertical="center"/>
    </xf>
    <xf numFmtId="44" fontId="19" fillId="0" borderId="1" xfId="5" applyFont="1" applyBorder="1" applyAlignment="1">
      <alignment horizontal="center" vertical="center"/>
    </xf>
    <xf numFmtId="0" fontId="11" fillId="7" borderId="7" xfId="0" applyFont="1" applyFill="1" applyBorder="1"/>
    <xf numFmtId="0" fontId="10" fillId="7" borderId="7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44" fontId="11" fillId="3" borderId="1" xfId="5" applyFont="1" applyFill="1" applyBorder="1" applyAlignment="1">
      <alignment horizontal="right" vertical="center"/>
    </xf>
    <xf numFmtId="4" fontId="11" fillId="0" borderId="1" xfId="0" applyNumberFormat="1" applyFont="1" applyBorder="1" applyAlignment="1">
      <alignment horizontal="right" vertical="center"/>
    </xf>
    <xf numFmtId="0" fontId="11" fillId="3" borderId="7" xfId="0" applyFont="1" applyFill="1" applyBorder="1" applyAlignment="1">
      <alignment horizontal="left" vertical="center" wrapText="1"/>
    </xf>
    <xf numFmtId="0" fontId="33" fillId="0" borderId="3" xfId="0" applyFont="1" applyBorder="1" applyAlignment="1">
      <alignment horizontal="center" vertical="center"/>
    </xf>
    <xf numFmtId="2" fontId="33" fillId="0" borderId="3" xfId="0" applyNumberFormat="1" applyFont="1" applyBorder="1" applyAlignment="1">
      <alignment horizontal="center" vertical="center"/>
    </xf>
    <xf numFmtId="2" fontId="33" fillId="0" borderId="1" xfId="0" applyNumberFormat="1" applyFont="1" applyBorder="1" applyAlignment="1">
      <alignment horizontal="center" vertical="center"/>
    </xf>
    <xf numFmtId="0" fontId="11" fillId="4" borderId="3" xfId="0" applyFont="1" applyFill="1" applyBorder="1"/>
    <xf numFmtId="0" fontId="19" fillId="6" borderId="3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44" fontId="11" fillId="0" borderId="1" xfId="5" applyFont="1" applyBorder="1" applyAlignment="1">
      <alignment horizontal="right" vertical="center"/>
    </xf>
    <xf numFmtId="0" fontId="19" fillId="3" borderId="7" xfId="0" applyFont="1" applyFill="1" applyBorder="1" applyAlignment="1">
      <alignment horizontal="right" vertical="center"/>
    </xf>
    <xf numFmtId="2" fontId="19" fillId="0" borderId="1" xfId="0" applyNumberFormat="1" applyFont="1" applyBorder="1" applyAlignment="1">
      <alignment horizontal="center" vertical="center"/>
    </xf>
    <xf numFmtId="1" fontId="11" fillId="3" borderId="3" xfId="0" applyNumberFormat="1" applyFont="1" applyFill="1" applyBorder="1" applyAlignment="1">
      <alignment horizontal="center" vertical="center"/>
    </xf>
    <xf numFmtId="1" fontId="11" fillId="0" borderId="3" xfId="0" applyNumberFormat="1" applyFont="1" applyBorder="1" applyAlignment="1">
      <alignment horizontal="center" vertical="center"/>
    </xf>
    <xf numFmtId="0" fontId="11" fillId="3" borderId="3" xfId="0" applyFont="1" applyFill="1" applyBorder="1"/>
    <xf numFmtId="44" fontId="19" fillId="3" borderId="1" xfId="5" applyFont="1" applyFill="1" applyBorder="1" applyAlignment="1">
      <alignment vertical="center"/>
    </xf>
    <xf numFmtId="0" fontId="11" fillId="0" borderId="7" xfId="0" applyFont="1" applyBorder="1"/>
    <xf numFmtId="0" fontId="19" fillId="0" borderId="7" xfId="0" applyFont="1" applyBorder="1" applyAlignment="1">
      <alignment horizontal="center" vertical="center"/>
    </xf>
    <xf numFmtId="44" fontId="19" fillId="0" borderId="2" xfId="5" applyFont="1" applyBorder="1" applyAlignment="1">
      <alignment horizontal="center" vertical="center"/>
    </xf>
    <xf numFmtId="0" fontId="34" fillId="0" borderId="0" xfId="0" applyFont="1"/>
    <xf numFmtId="43" fontId="34" fillId="0" borderId="0" xfId="1" applyFont="1"/>
    <xf numFmtId="0" fontId="32" fillId="0" borderId="0" xfId="0" applyFont="1"/>
    <xf numFmtId="43" fontId="32" fillId="0" borderId="0" xfId="1" applyFont="1"/>
    <xf numFmtId="0" fontId="34" fillId="0" borderId="48" xfId="0" applyFont="1" applyBorder="1"/>
    <xf numFmtId="0" fontId="34" fillId="0" borderId="49" xfId="0" applyFont="1" applyBorder="1"/>
    <xf numFmtId="0" fontId="34" fillId="0" borderId="50" xfId="0" applyFont="1" applyBorder="1"/>
    <xf numFmtId="0" fontId="34" fillId="0" borderId="51" xfId="0" applyFont="1" applyBorder="1"/>
    <xf numFmtId="0" fontId="34" fillId="0" borderId="52" xfId="0" applyFont="1" applyBorder="1"/>
    <xf numFmtId="0" fontId="34" fillId="0" borderId="53" xfId="0" applyFont="1" applyBorder="1"/>
    <xf numFmtId="0" fontId="34" fillId="0" borderId="54" xfId="0" applyFont="1" applyBorder="1"/>
    <xf numFmtId="0" fontId="35" fillId="3" borderId="2" xfId="0" applyFont="1" applyFill="1" applyBorder="1" applyAlignment="1">
      <alignment horizontal="center" vertical="center"/>
    </xf>
    <xf numFmtId="0" fontId="35" fillId="3" borderId="2" xfId="0" applyFont="1" applyFill="1" applyBorder="1" applyAlignment="1">
      <alignment horizontal="center" vertical="center" wrapText="1"/>
    </xf>
    <xf numFmtId="0" fontId="36" fillId="0" borderId="2" xfId="0" applyFont="1" applyBorder="1"/>
    <xf numFmtId="0" fontId="36" fillId="0" borderId="2" xfId="0" applyFont="1" applyBorder="1" applyAlignment="1">
      <alignment horizontal="center"/>
    </xf>
    <xf numFmtId="4" fontId="36" fillId="0" borderId="2" xfId="0" applyNumberFormat="1" applyFont="1" applyBorder="1" applyAlignment="1">
      <alignment horizontal="right"/>
    </xf>
    <xf numFmtId="2" fontId="36" fillId="0" borderId="2" xfId="0" applyNumberFormat="1" applyFont="1" applyBorder="1"/>
    <xf numFmtId="43" fontId="36" fillId="0" borderId="2" xfId="1" applyFont="1" applyBorder="1"/>
    <xf numFmtId="43" fontId="32" fillId="0" borderId="0" xfId="0" applyNumberFormat="1" applyFont="1"/>
    <xf numFmtId="2" fontId="34" fillId="0" borderId="0" xfId="0" applyNumberFormat="1" applyFont="1"/>
    <xf numFmtId="164" fontId="34" fillId="0" borderId="0" xfId="0" applyNumberFormat="1" applyFont="1"/>
    <xf numFmtId="165" fontId="32" fillId="0" borderId="0" xfId="0" applyNumberFormat="1" applyFont="1"/>
    <xf numFmtId="0" fontId="37" fillId="0" borderId="7" xfId="0" applyFont="1" applyBorder="1"/>
    <xf numFmtId="0" fontId="37" fillId="0" borderId="8" xfId="0" applyFont="1" applyBorder="1"/>
    <xf numFmtId="0" fontId="37" fillId="0" borderId="8" xfId="0" applyFont="1" applyBorder="1" applyAlignment="1">
      <alignment horizontal="center"/>
    </xf>
    <xf numFmtId="4" fontId="37" fillId="0" borderId="8" xfId="0" applyNumberFormat="1" applyFont="1" applyBorder="1" applyAlignment="1">
      <alignment horizontal="center"/>
    </xf>
    <xf numFmtId="2" fontId="37" fillId="0" borderId="8" xfId="0" applyNumberFormat="1" applyFont="1" applyBorder="1"/>
    <xf numFmtId="2" fontId="37" fillId="0" borderId="9" xfId="0" applyNumberFormat="1" applyFont="1" applyBorder="1" applyAlignment="1">
      <alignment horizontal="right"/>
    </xf>
    <xf numFmtId="43" fontId="37" fillId="0" borderId="9" xfId="1" applyFont="1" applyBorder="1"/>
    <xf numFmtId="43" fontId="34" fillId="0" borderId="0" xfId="0" applyNumberFormat="1" applyFont="1"/>
    <xf numFmtId="0" fontId="35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 wrapText="1"/>
    </xf>
    <xf numFmtId="43" fontId="36" fillId="0" borderId="2" xfId="1" applyFont="1" applyBorder="1" applyAlignment="1">
      <alignment horizontal="right"/>
    </xf>
    <xf numFmtId="2" fontId="37" fillId="0" borderId="9" xfId="0" applyNumberFormat="1" applyFont="1" applyBorder="1"/>
    <xf numFmtId="2" fontId="37" fillId="0" borderId="0" xfId="0" applyNumberFormat="1" applyFont="1"/>
    <xf numFmtId="0" fontId="37" fillId="0" borderId="2" xfId="0" applyFont="1" applyBorder="1"/>
    <xf numFmtId="0" fontId="37" fillId="0" borderId="2" xfId="0" applyFont="1" applyBorder="1" applyAlignment="1">
      <alignment horizontal="center"/>
    </xf>
    <xf numFmtId="4" fontId="37" fillId="0" borderId="2" xfId="0" applyNumberFormat="1" applyFont="1" applyBorder="1" applyAlignment="1">
      <alignment horizontal="center"/>
    </xf>
    <xf numFmtId="2" fontId="37" fillId="0" borderId="2" xfId="0" applyNumberFormat="1" applyFont="1" applyBorder="1"/>
    <xf numFmtId="2" fontId="37" fillId="0" borderId="2" xfId="0" applyNumberFormat="1" applyFont="1" applyBorder="1" applyAlignment="1">
      <alignment horizontal="right"/>
    </xf>
    <xf numFmtId="0" fontId="37" fillId="0" borderId="15" xfId="0" applyFont="1" applyBorder="1"/>
    <xf numFmtId="0" fontId="37" fillId="0" borderId="16" xfId="0" applyFont="1" applyBorder="1"/>
    <xf numFmtId="0" fontId="37" fillId="0" borderId="16" xfId="0" applyFont="1" applyBorder="1" applyAlignment="1">
      <alignment horizontal="center"/>
    </xf>
    <xf numFmtId="44" fontId="37" fillId="0" borderId="16" xfId="0" applyNumberFormat="1" applyFont="1" applyBorder="1"/>
    <xf numFmtId="44" fontId="37" fillId="0" borderId="25" xfId="0" applyNumberFormat="1" applyFont="1" applyBorder="1"/>
    <xf numFmtId="0" fontId="37" fillId="0" borderId="11" xfId="0" applyFont="1" applyBorder="1"/>
    <xf numFmtId="0" fontId="37" fillId="0" borderId="26" xfId="0" applyFont="1" applyBorder="1"/>
    <xf numFmtId="0" fontId="37" fillId="0" borderId="26" xfId="0" applyFont="1" applyBorder="1" applyAlignment="1">
      <alignment horizontal="center"/>
    </xf>
    <xf numFmtId="44" fontId="37" fillId="0" borderId="26" xfId="0" applyNumberFormat="1" applyFont="1" applyBorder="1"/>
    <xf numFmtId="44" fontId="37" fillId="0" borderId="27" xfId="0" applyNumberFormat="1" applyFont="1" applyBorder="1"/>
    <xf numFmtId="2" fontId="36" fillId="0" borderId="2" xfId="0" applyNumberFormat="1" applyFont="1" applyBorder="1" applyAlignment="1">
      <alignment horizontal="center"/>
    </xf>
    <xf numFmtId="44" fontId="36" fillId="0" borderId="2" xfId="5" applyFont="1" applyBorder="1" applyAlignment="1">
      <alignment horizontal="right"/>
    </xf>
    <xf numFmtId="44" fontId="37" fillId="0" borderId="9" xfId="5" applyFont="1" applyBorder="1" applyAlignment="1">
      <alignment horizontal="center"/>
    </xf>
    <xf numFmtId="0" fontId="36" fillId="0" borderId="2" xfId="0" applyFont="1" applyBorder="1" applyAlignment="1">
      <alignment wrapText="1"/>
    </xf>
    <xf numFmtId="0" fontId="37" fillId="0" borderId="2" xfId="0" applyFont="1" applyBorder="1" applyAlignment="1">
      <alignment horizontal="right"/>
    </xf>
    <xf numFmtId="2" fontId="37" fillId="0" borderId="2" xfId="0" applyNumberFormat="1" applyFont="1" applyBorder="1" applyAlignment="1">
      <alignment horizontal="center"/>
    </xf>
    <xf numFmtId="44" fontId="37" fillId="0" borderId="2" xfId="5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38" fillId="0" borderId="2" xfId="0" applyFont="1" applyBorder="1"/>
    <xf numFmtId="0" fontId="3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44" fontId="19" fillId="0" borderId="1" xfId="5" applyFont="1" applyBorder="1" applyAlignment="1">
      <alignment horizontal="right" vertical="center"/>
    </xf>
    <xf numFmtId="44" fontId="36" fillId="0" borderId="2" xfId="5" applyFont="1" applyBorder="1"/>
    <xf numFmtId="44" fontId="37" fillId="0" borderId="9" xfId="5" applyFont="1" applyBorder="1"/>
    <xf numFmtId="44" fontId="37" fillId="0" borderId="16" xfId="5" applyFont="1" applyBorder="1" applyAlignment="1">
      <alignment horizontal="center"/>
    </xf>
    <xf numFmtId="44" fontId="37" fillId="0" borderId="26" xfId="5" applyFont="1" applyBorder="1" applyAlignment="1">
      <alignment horizontal="center"/>
    </xf>
    <xf numFmtId="4" fontId="11" fillId="0" borderId="1" xfId="0" applyNumberFormat="1" applyFont="1" applyBorder="1" applyAlignment="1">
      <alignment horizontal="center" vertical="center"/>
    </xf>
    <xf numFmtId="0" fontId="39" fillId="3" borderId="2" xfId="0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4" fontId="40" fillId="0" borderId="2" xfId="0" applyNumberFormat="1" applyFont="1" applyBorder="1" applyAlignment="1">
      <alignment horizontal="center" vertical="center" wrapText="1"/>
    </xf>
    <xf numFmtId="44" fontId="40" fillId="0" borderId="2" xfId="5" applyFont="1" applyBorder="1" applyAlignment="1">
      <alignment horizontal="center" vertical="center" wrapText="1"/>
    </xf>
    <xf numFmtId="0" fontId="40" fillId="0" borderId="2" xfId="0" applyFont="1" applyBorder="1" applyAlignment="1">
      <alignment vertical="center" wrapText="1"/>
    </xf>
    <xf numFmtId="0" fontId="5" fillId="0" borderId="2" xfId="3" applyFont="1" applyBorder="1" applyAlignment="1">
      <alignment horizontal="center" vertical="center"/>
    </xf>
    <xf numFmtId="0" fontId="42" fillId="0" borderId="0" xfId="6" applyFont="1" applyAlignment="1">
      <alignment horizontal="center"/>
    </xf>
    <xf numFmtId="0" fontId="44" fillId="0" borderId="0" xfId="6" applyFont="1"/>
    <xf numFmtId="49" fontId="41" fillId="0" borderId="65" xfId="6" applyNumberFormat="1" applyFont="1" applyBorder="1" applyAlignment="1">
      <alignment horizontal="center"/>
    </xf>
    <xf numFmtId="44" fontId="41" fillId="0" borderId="65" xfId="7" applyFont="1" applyFill="1" applyBorder="1" applyAlignment="1">
      <alignment horizontal="center"/>
    </xf>
    <xf numFmtId="44" fontId="41" fillId="0" borderId="65" xfId="7" applyFont="1" applyFill="1" applyBorder="1" applyAlignment="1"/>
    <xf numFmtId="49" fontId="42" fillId="0" borderId="2" xfId="6" applyNumberFormat="1" applyFont="1" applyBorder="1" applyAlignment="1">
      <alignment horizontal="center" vertical="center"/>
    </xf>
    <xf numFmtId="0" fontId="46" fillId="0" borderId="2" xfId="6" applyFont="1" applyBorder="1" applyAlignment="1">
      <alignment horizontal="left" vertical="center" wrapText="1"/>
    </xf>
    <xf numFmtId="0" fontId="42" fillId="0" borderId="2" xfId="6" applyFont="1" applyBorder="1" applyAlignment="1">
      <alignment horizontal="center" vertical="center"/>
    </xf>
    <xf numFmtId="14" fontId="42" fillId="0" borderId="2" xfId="6" applyNumberFormat="1" applyFont="1" applyBorder="1" applyAlignment="1">
      <alignment horizontal="center" vertical="center"/>
    </xf>
    <xf numFmtId="44" fontId="42" fillId="0" borderId="2" xfId="7" applyFont="1" applyFill="1" applyBorder="1" applyAlignment="1">
      <alignment horizontal="center" vertical="center"/>
    </xf>
    <xf numFmtId="49" fontId="41" fillId="0" borderId="7" xfId="6" applyNumberFormat="1" applyFont="1" applyBorder="1" applyAlignment="1">
      <alignment horizontal="center" vertical="center"/>
    </xf>
    <xf numFmtId="0" fontId="45" fillId="0" borderId="8" xfId="6" applyFont="1" applyBorder="1" applyAlignment="1">
      <alignment horizontal="left" vertical="center"/>
    </xf>
    <xf numFmtId="44" fontId="41" fillId="0" borderId="8" xfId="7" applyFont="1" applyFill="1" applyBorder="1" applyAlignment="1">
      <alignment horizontal="center"/>
    </xf>
    <xf numFmtId="44" fontId="41" fillId="0" borderId="9" xfId="7" applyFont="1" applyFill="1" applyBorder="1" applyAlignment="1">
      <alignment horizontal="center"/>
    </xf>
    <xf numFmtId="49" fontId="41" fillId="0" borderId="66" xfId="6" applyNumberFormat="1" applyFont="1" applyBorder="1" applyAlignment="1">
      <alignment horizontal="center"/>
    </xf>
    <xf numFmtId="49" fontId="41" fillId="0" borderId="71" xfId="6" applyNumberFormat="1" applyFont="1" applyBorder="1" applyAlignment="1">
      <alignment horizontal="center"/>
    </xf>
    <xf numFmtId="0" fontId="44" fillId="0" borderId="5" xfId="6" applyFont="1" applyBorder="1"/>
    <xf numFmtId="0" fontId="44" fillId="0" borderId="0" xfId="6" applyFont="1" applyAlignment="1">
      <alignment horizontal="center"/>
    </xf>
    <xf numFmtId="0" fontId="44" fillId="0" borderId="6" xfId="6" applyFont="1" applyBorder="1"/>
    <xf numFmtId="0" fontId="44" fillId="0" borderId="22" xfId="6" applyFont="1" applyBorder="1"/>
    <xf numFmtId="0" fontId="42" fillId="3" borderId="2" xfId="6" applyFont="1" applyFill="1" applyBorder="1" applyAlignment="1">
      <alignment horizontal="center"/>
    </xf>
    <xf numFmtId="49" fontId="42" fillId="3" borderId="2" xfId="6" applyNumberFormat="1" applyFont="1" applyFill="1" applyBorder="1" applyAlignment="1">
      <alignment horizontal="center"/>
    </xf>
    <xf numFmtId="0" fontId="46" fillId="3" borderId="2" xfId="6" applyFont="1" applyFill="1" applyBorder="1" applyAlignment="1">
      <alignment horizontal="center" vertical="center"/>
    </xf>
    <xf numFmtId="0" fontId="42" fillId="3" borderId="2" xfId="6" applyFont="1" applyFill="1" applyBorder="1" applyAlignment="1">
      <alignment horizontal="center" vertical="center"/>
    </xf>
    <xf numFmtId="49" fontId="42" fillId="3" borderId="2" xfId="6" applyNumberFormat="1" applyFont="1" applyFill="1" applyBorder="1" applyAlignment="1">
      <alignment horizontal="center" vertical="center"/>
    </xf>
    <xf numFmtId="0" fontId="41" fillId="0" borderId="65" xfId="6" applyFont="1" applyBorder="1" applyAlignment="1">
      <alignment horizontal="center" vertical="center"/>
    </xf>
    <xf numFmtId="0" fontId="41" fillId="0" borderId="65" xfId="6" applyFont="1" applyBorder="1" applyAlignment="1">
      <alignment horizontal="center" vertical="center" wrapText="1"/>
    </xf>
    <xf numFmtId="0" fontId="41" fillId="0" borderId="65" xfId="6" quotePrefix="1" applyFont="1" applyBorder="1" applyAlignment="1">
      <alignment horizontal="center" vertical="center"/>
    </xf>
    <xf numFmtId="0" fontId="0" fillId="0" borderId="0" xfId="0" applyAlignment="1">
      <alignment wrapText="1"/>
    </xf>
    <xf numFmtId="0" fontId="50" fillId="0" borderId="0" xfId="0" applyFont="1"/>
    <xf numFmtId="0" fontId="51" fillId="0" borderId="72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73" xfId="0" applyFont="1" applyBorder="1" applyAlignment="1">
      <alignment horizontal="center"/>
    </xf>
    <xf numFmtId="2" fontId="33" fillId="0" borderId="13" xfId="0" applyNumberFormat="1" applyFont="1" applyBorder="1" applyAlignment="1">
      <alignment horizontal="center" vertical="center"/>
    </xf>
    <xf numFmtId="2" fontId="33" fillId="0" borderId="4" xfId="0" applyNumberFormat="1" applyFont="1" applyBorder="1" applyAlignment="1">
      <alignment horizontal="center" vertical="center"/>
    </xf>
    <xf numFmtId="0" fontId="10" fillId="4" borderId="10" xfId="0" applyFont="1" applyFill="1" applyBorder="1" applyAlignment="1">
      <alignment horizontal="center"/>
    </xf>
    <xf numFmtId="0" fontId="11" fillId="0" borderId="62" xfId="0" applyFont="1" applyBorder="1"/>
    <xf numFmtId="0" fontId="10" fillId="0" borderId="63" xfId="0" applyFont="1" applyBorder="1" applyAlignment="1">
      <alignment horizontal="center"/>
    </xf>
    <xf numFmtId="0" fontId="10" fillId="0" borderId="64" xfId="0" applyFont="1" applyBorder="1" applyAlignment="1">
      <alignment horizontal="center"/>
    </xf>
    <xf numFmtId="0" fontId="11" fillId="0" borderId="56" xfId="0" applyFont="1" applyBorder="1"/>
    <xf numFmtId="0" fontId="10" fillId="0" borderId="10" xfId="0" applyFont="1" applyBorder="1" applyAlignment="1">
      <alignment horizontal="center"/>
    </xf>
    <xf numFmtId="0" fontId="10" fillId="0" borderId="75" xfId="0" applyFont="1" applyBorder="1" applyAlignment="1">
      <alignment horizontal="center"/>
    </xf>
    <xf numFmtId="0" fontId="24" fillId="4" borderId="1" xfId="0" applyFont="1" applyFill="1" applyBorder="1"/>
    <xf numFmtId="0" fontId="25" fillId="4" borderId="13" xfId="0" applyFont="1" applyFill="1" applyBorder="1" applyAlignment="1">
      <alignment horizontal="center"/>
    </xf>
    <xf numFmtId="0" fontId="25" fillId="4" borderId="4" xfId="0" applyFont="1" applyFill="1" applyBorder="1" applyAlignment="1">
      <alignment horizontal="center"/>
    </xf>
    <xf numFmtId="0" fontId="11" fillId="4" borderId="14" xfId="0" applyFont="1" applyFill="1" applyBorder="1"/>
    <xf numFmtId="0" fontId="10" fillId="4" borderId="12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7" xfId="0" applyFont="1" applyBorder="1"/>
    <xf numFmtId="0" fontId="52" fillId="0" borderId="76" xfId="0" applyFont="1" applyBorder="1" applyAlignment="1">
      <alignment horizontal="center"/>
    </xf>
    <xf numFmtId="0" fontId="10" fillId="0" borderId="76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10" fillId="0" borderId="17" xfId="0" applyFont="1" applyBorder="1" applyAlignment="1">
      <alignment horizontal="center"/>
    </xf>
    <xf numFmtId="0" fontId="22" fillId="6" borderId="0" xfId="0" applyFont="1" applyFill="1" applyAlignment="1">
      <alignment vertical="center"/>
    </xf>
    <xf numFmtId="166" fontId="23" fillId="6" borderId="0" xfId="0" applyNumberFormat="1" applyFont="1" applyFill="1" applyAlignment="1">
      <alignment vertical="center"/>
    </xf>
    <xf numFmtId="1" fontId="54" fillId="6" borderId="78" xfId="8" applyNumberFormat="1" applyFont="1" applyFill="1" applyBorder="1" applyAlignment="1">
      <alignment horizontal="center" vertical="center" wrapText="1"/>
    </xf>
    <xf numFmtId="0" fontId="54" fillId="6" borderId="78" xfId="8" applyFont="1" applyFill="1" applyBorder="1" applyAlignment="1">
      <alignment horizontal="left" vertical="center" wrapText="1"/>
    </xf>
    <xf numFmtId="10" fontId="54" fillId="6" borderId="17" xfId="8" applyNumberFormat="1" applyFont="1" applyFill="1" applyBorder="1" applyAlignment="1">
      <alignment horizontal="center" vertical="center" wrapText="1"/>
    </xf>
    <xf numFmtId="10" fontId="32" fillId="0" borderId="80" xfId="9" applyNumberFormat="1" applyFont="1" applyBorder="1" applyAlignment="1">
      <alignment horizontal="center" vertical="center" wrapText="1"/>
    </xf>
    <xf numFmtId="167" fontId="32" fillId="0" borderId="81" xfId="0" applyNumberFormat="1" applyFont="1" applyBorder="1" applyAlignment="1">
      <alignment horizontal="center" vertical="center" wrapText="1"/>
    </xf>
    <xf numFmtId="1" fontId="55" fillId="0" borderId="82" xfId="0" applyNumberFormat="1" applyFont="1" applyBorder="1" applyAlignment="1">
      <alignment horizontal="center" vertical="center" wrapText="1"/>
    </xf>
    <xf numFmtId="167" fontId="55" fillId="6" borderId="82" xfId="0" applyNumberFormat="1" applyFont="1" applyFill="1" applyBorder="1" applyAlignment="1">
      <alignment vertical="center" wrapText="1"/>
    </xf>
    <xf numFmtId="10" fontId="32" fillId="0" borderId="83" xfId="9" applyNumberFormat="1" applyFont="1" applyBorder="1" applyAlignment="1">
      <alignment horizontal="center" vertical="center" wrapText="1"/>
    </xf>
    <xf numFmtId="167" fontId="32" fillId="0" borderId="84" xfId="0" applyNumberFormat="1" applyFont="1" applyBorder="1" applyAlignment="1">
      <alignment horizontal="center" vertical="center" wrapText="1"/>
    </xf>
    <xf numFmtId="1" fontId="56" fillId="10" borderId="79" xfId="8" applyNumberFormat="1" applyFont="1" applyFill="1" applyBorder="1" applyAlignment="1">
      <alignment horizontal="left" vertical="center" wrapText="1"/>
    </xf>
    <xf numFmtId="0" fontId="56" fillId="0" borderId="79" xfId="8" applyFont="1" applyBorder="1" applyAlignment="1">
      <alignment horizontal="right" vertical="center" wrapText="1"/>
    </xf>
    <xf numFmtId="10" fontId="57" fillId="10" borderId="85" xfId="9" applyNumberFormat="1" applyFont="1" applyFill="1" applyBorder="1" applyAlignment="1">
      <alignment horizontal="center" vertical="center" wrapText="1"/>
    </xf>
    <xf numFmtId="1" fontId="56" fillId="10" borderId="82" xfId="8" applyNumberFormat="1" applyFont="1" applyFill="1" applyBorder="1" applyAlignment="1">
      <alignment horizontal="left" vertical="center" wrapText="1"/>
    </xf>
    <xf numFmtId="0" fontId="57" fillId="0" borderId="82" xfId="8" applyFont="1" applyBorder="1" applyAlignment="1">
      <alignment horizontal="right" vertical="center" wrapText="1"/>
    </xf>
    <xf numFmtId="10" fontId="56" fillId="10" borderId="83" xfId="8" applyNumberFormat="1" applyFont="1" applyFill="1" applyBorder="1" applyAlignment="1">
      <alignment horizontal="center" vertical="center" wrapText="1"/>
    </xf>
    <xf numFmtId="1" fontId="58" fillId="10" borderId="82" xfId="8" applyNumberFormat="1" applyFont="1" applyFill="1" applyBorder="1" applyAlignment="1">
      <alignment vertical="center" wrapText="1"/>
    </xf>
    <xf numFmtId="0" fontId="59" fillId="0" borderId="82" xfId="8" applyFont="1" applyBorder="1" applyAlignment="1">
      <alignment horizontal="right" vertical="center" wrapText="1"/>
    </xf>
    <xf numFmtId="10" fontId="59" fillId="10" borderId="83" xfId="8" applyNumberFormat="1" applyFont="1" applyFill="1" applyBorder="1" applyAlignment="1">
      <alignment vertical="center" wrapText="1"/>
    </xf>
    <xf numFmtId="1" fontId="58" fillId="10" borderId="86" xfId="8" applyNumberFormat="1" applyFont="1" applyFill="1" applyBorder="1" applyAlignment="1">
      <alignment vertical="center" wrapText="1"/>
    </xf>
    <xf numFmtId="0" fontId="60" fillId="0" borderId="86" xfId="8" applyFont="1" applyBorder="1" applyAlignment="1">
      <alignment horizontal="right" vertical="center" wrapText="1"/>
    </xf>
    <xf numFmtId="10" fontId="59" fillId="10" borderId="87" xfId="8" applyNumberFormat="1" applyFont="1" applyFill="1" applyBorder="1" applyAlignment="1">
      <alignment vertical="center" wrapText="1"/>
    </xf>
    <xf numFmtId="10" fontId="0" fillId="0" borderId="0" xfId="0" applyNumberFormat="1"/>
    <xf numFmtId="0" fontId="54" fillId="6" borderId="88" xfId="8" applyFont="1" applyFill="1" applyBorder="1" applyAlignment="1">
      <alignment horizontal="center" vertical="center" wrapText="1"/>
    </xf>
    <xf numFmtId="4" fontId="57" fillId="10" borderId="89" xfId="8" applyNumberFormat="1" applyFont="1" applyFill="1" applyBorder="1" applyAlignment="1">
      <alignment horizontal="right" vertical="center" wrapText="1"/>
    </xf>
    <xf numFmtId="4" fontId="56" fillId="10" borderId="84" xfId="8" applyNumberFormat="1" applyFont="1" applyFill="1" applyBorder="1" applyAlignment="1">
      <alignment vertical="center" wrapText="1"/>
    </xf>
    <xf numFmtId="4" fontId="59" fillId="10" borderId="84" xfId="8" applyNumberFormat="1" applyFont="1" applyFill="1" applyBorder="1" applyAlignment="1">
      <alignment vertical="center" wrapText="1"/>
    </xf>
    <xf numFmtId="4" fontId="59" fillId="10" borderId="90" xfId="8" applyNumberFormat="1" applyFont="1" applyFill="1" applyBorder="1" applyAlignment="1">
      <alignment vertical="center" wrapText="1"/>
    </xf>
    <xf numFmtId="4" fontId="32" fillId="6" borderId="2" xfId="8" applyNumberFormat="1" applyFont="1" applyFill="1" applyBorder="1" applyAlignment="1">
      <alignment vertical="center" wrapText="1"/>
    </xf>
    <xf numFmtId="10" fontId="32" fillId="9" borderId="2" xfId="10" applyNumberFormat="1" applyFont="1" applyFill="1" applyBorder="1" applyAlignment="1">
      <alignment vertical="center" wrapText="1"/>
    </xf>
    <xf numFmtId="10" fontId="56" fillId="0" borderId="2" xfId="9" applyNumberFormat="1" applyFont="1" applyBorder="1" applyAlignment="1">
      <alignment vertical="center" wrapText="1"/>
    </xf>
    <xf numFmtId="43" fontId="56" fillId="10" borderId="2" xfId="10" applyFont="1" applyFill="1" applyBorder="1" applyAlignment="1">
      <alignment vertical="center" wrapText="1"/>
    </xf>
    <xf numFmtId="10" fontId="56" fillId="10" borderId="2" xfId="8" applyNumberFormat="1" applyFont="1" applyFill="1" applyBorder="1" applyAlignment="1">
      <alignment vertical="center" wrapText="1"/>
    </xf>
    <xf numFmtId="4" fontId="59" fillId="10" borderId="2" xfId="8" applyNumberFormat="1" applyFont="1" applyFill="1" applyBorder="1" applyAlignment="1">
      <alignment vertical="center" wrapText="1"/>
    </xf>
    <xf numFmtId="4" fontId="59" fillId="0" borderId="2" xfId="8" applyNumberFormat="1" applyFont="1" applyBorder="1" applyAlignment="1">
      <alignment vertical="center" wrapText="1"/>
    </xf>
    <xf numFmtId="10" fontId="32" fillId="9" borderId="94" xfId="8" applyNumberFormat="1" applyFont="1" applyFill="1" applyBorder="1" applyAlignment="1">
      <alignment horizontal="center" vertical="center" wrapText="1"/>
    </xf>
    <xf numFmtId="4" fontId="32" fillId="6" borderId="95" xfId="8" applyNumberFormat="1" applyFont="1" applyFill="1" applyBorder="1" applyAlignment="1">
      <alignment vertical="center" wrapText="1"/>
    </xf>
    <xf numFmtId="10" fontId="56" fillId="0" borderId="94" xfId="9" applyNumberFormat="1" applyFont="1" applyBorder="1" applyAlignment="1">
      <alignment vertical="center" wrapText="1"/>
    </xf>
    <xf numFmtId="10" fontId="56" fillId="10" borderId="95" xfId="8" applyNumberFormat="1" applyFont="1" applyFill="1" applyBorder="1" applyAlignment="1">
      <alignment vertical="center" wrapText="1"/>
    </xf>
    <xf numFmtId="4" fontId="59" fillId="10" borderId="94" xfId="8" applyNumberFormat="1" applyFont="1" applyFill="1" applyBorder="1" applyAlignment="1">
      <alignment vertical="center" wrapText="1"/>
    </xf>
    <xf numFmtId="4" fontId="59" fillId="0" borderId="95" xfId="8" applyNumberFormat="1" applyFont="1" applyBorder="1" applyAlignment="1">
      <alignment vertical="center" wrapText="1"/>
    </xf>
    <xf numFmtId="4" fontId="59" fillId="10" borderId="96" xfId="8" applyNumberFormat="1" applyFont="1" applyFill="1" applyBorder="1" applyAlignment="1">
      <alignment vertical="center" wrapText="1"/>
    </xf>
    <xf numFmtId="4" fontId="59" fillId="0" borderId="97" xfId="8" applyNumberFormat="1" applyFont="1" applyBorder="1" applyAlignment="1">
      <alignment vertical="center" wrapText="1"/>
    </xf>
    <xf numFmtId="0" fontId="59" fillId="10" borderId="97" xfId="8" applyFont="1" applyFill="1" applyBorder="1" applyAlignment="1">
      <alignment vertical="center" wrapText="1"/>
    </xf>
    <xf numFmtId="4" fontId="59" fillId="10" borderId="97" xfId="8" applyNumberFormat="1" applyFont="1" applyFill="1" applyBorder="1" applyAlignment="1">
      <alignment vertical="center" wrapText="1"/>
    </xf>
    <xf numFmtId="4" fontId="59" fillId="0" borderId="98" xfId="8" applyNumberFormat="1" applyFont="1" applyBorder="1" applyAlignment="1">
      <alignment vertical="center" wrapText="1"/>
    </xf>
    <xf numFmtId="1" fontId="55" fillId="0" borderId="99" xfId="0" applyNumberFormat="1" applyFont="1" applyBorder="1" applyAlignment="1">
      <alignment horizontal="center" vertical="center" wrapText="1"/>
    </xf>
    <xf numFmtId="167" fontId="55" fillId="6" borderId="99" xfId="0" applyNumberFormat="1" applyFont="1" applyFill="1" applyBorder="1" applyAlignment="1">
      <alignment vertical="center" wrapText="1"/>
    </xf>
    <xf numFmtId="10" fontId="32" fillId="9" borderId="32" xfId="8" applyNumberFormat="1" applyFont="1" applyFill="1" applyBorder="1" applyAlignment="1">
      <alignment horizontal="center" vertical="center" wrapText="1"/>
    </xf>
    <xf numFmtId="4" fontId="32" fillId="6" borderId="14" xfId="8" applyNumberFormat="1" applyFont="1" applyFill="1" applyBorder="1" applyAlignment="1">
      <alignment vertical="center" wrapText="1"/>
    </xf>
    <xf numFmtId="10" fontId="32" fillId="9" borderId="14" xfId="10" applyNumberFormat="1" applyFont="1" applyFill="1" applyBorder="1" applyAlignment="1">
      <alignment vertical="center" wrapText="1"/>
    </xf>
    <xf numFmtId="4" fontId="32" fillId="6" borderId="100" xfId="8" applyNumberFormat="1" applyFont="1" applyFill="1" applyBorder="1" applyAlignment="1">
      <alignment vertical="center" wrapText="1"/>
    </xf>
    <xf numFmtId="0" fontId="54" fillId="9" borderId="61" xfId="8" applyFont="1" applyFill="1" applyBorder="1" applyAlignment="1">
      <alignment horizontal="center" vertical="center" wrapText="1"/>
    </xf>
    <xf numFmtId="17" fontId="54" fillId="6" borderId="101" xfId="8" applyNumberFormat="1" applyFont="1" applyFill="1" applyBorder="1" applyAlignment="1">
      <alignment horizontal="center" vertical="center" wrapText="1"/>
    </xf>
    <xf numFmtId="0" fontId="54" fillId="9" borderId="101" xfId="8" applyFont="1" applyFill="1" applyBorder="1" applyAlignment="1">
      <alignment horizontal="center" vertical="center" wrapText="1"/>
    </xf>
    <xf numFmtId="17" fontId="54" fillId="6" borderId="102" xfId="8" applyNumberFormat="1" applyFont="1" applyFill="1" applyBorder="1" applyAlignment="1">
      <alignment horizontal="center" vertical="center" wrapText="1"/>
    </xf>
    <xf numFmtId="10" fontId="32" fillId="9" borderId="103" xfId="8" applyNumberFormat="1" applyFont="1" applyFill="1" applyBorder="1" applyAlignment="1">
      <alignment horizontal="center" vertical="center" wrapText="1"/>
    </xf>
    <xf numFmtId="4" fontId="32" fillId="6" borderId="1" xfId="8" applyNumberFormat="1" applyFont="1" applyFill="1" applyBorder="1" applyAlignment="1">
      <alignment vertical="center" wrapText="1"/>
    </xf>
    <xf numFmtId="10" fontId="32" fillId="9" borderId="1" xfId="10" applyNumberFormat="1" applyFont="1" applyFill="1" applyBorder="1" applyAlignment="1">
      <alignment vertical="center" wrapText="1"/>
    </xf>
    <xf numFmtId="4" fontId="32" fillId="6" borderId="104" xfId="8" applyNumberFormat="1" applyFont="1" applyFill="1" applyBorder="1" applyAlignment="1">
      <alignment vertical="center" wrapText="1"/>
    </xf>
    <xf numFmtId="10" fontId="56" fillId="0" borderId="91" xfId="9" applyNumberFormat="1" applyFont="1" applyBorder="1" applyAlignment="1">
      <alignment vertical="center" wrapText="1"/>
    </xf>
    <xf numFmtId="43" fontId="56" fillId="10" borderId="92" xfId="10" applyFont="1" applyFill="1" applyBorder="1" applyAlignment="1">
      <alignment vertical="center" wrapText="1"/>
    </xf>
    <xf numFmtId="10" fontId="56" fillId="0" borderId="92" xfId="9" applyNumberFormat="1" applyFont="1" applyBorder="1" applyAlignment="1">
      <alignment vertical="center" wrapText="1"/>
    </xf>
    <xf numFmtId="10" fontId="56" fillId="10" borderId="92" xfId="8" applyNumberFormat="1" applyFont="1" applyFill="1" applyBorder="1" applyAlignment="1">
      <alignment vertical="center" wrapText="1"/>
    </xf>
    <xf numFmtId="10" fontId="56" fillId="10" borderId="93" xfId="8" applyNumberFormat="1" applyFont="1" applyFill="1" applyBorder="1" applyAlignment="1">
      <alignment vertical="center" wrapText="1"/>
    </xf>
    <xf numFmtId="0" fontId="53" fillId="0" borderId="0" xfId="0" applyFont="1" applyAlignment="1">
      <alignment horizontal="center"/>
    </xf>
    <xf numFmtId="0" fontId="34" fillId="0" borderId="46" xfId="0" applyFont="1" applyBorder="1" applyAlignment="1">
      <alignment horizontal="left" vertical="top" wrapText="1"/>
    </xf>
    <xf numFmtId="0" fontId="34" fillId="0" borderId="47" xfId="0" applyFont="1" applyBorder="1" applyAlignment="1">
      <alignment horizontal="left" vertical="top" wrapText="1"/>
    </xf>
    <xf numFmtId="0" fontId="4" fillId="0" borderId="47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23" fillId="6" borderId="77" xfId="0" applyFont="1" applyFill="1" applyBorder="1" applyAlignment="1">
      <alignment horizontal="right" vertical="center"/>
    </xf>
    <xf numFmtId="0" fontId="23" fillId="6" borderId="0" xfId="0" applyFont="1" applyFill="1" applyAlignment="1">
      <alignment horizontal="right" vertical="center"/>
    </xf>
    <xf numFmtId="166" fontId="23" fillId="6" borderId="0" xfId="0" applyNumberFormat="1" applyFont="1" applyFill="1" applyAlignment="1">
      <alignment horizontal="center" vertical="center"/>
    </xf>
    <xf numFmtId="1" fontId="17" fillId="8" borderId="0" xfId="0" applyNumberFormat="1" applyFont="1" applyFill="1" applyAlignment="1">
      <alignment horizontal="center" vertical="center" wrapText="1"/>
    </xf>
    <xf numFmtId="0" fontId="52" fillId="0" borderId="0" xfId="0" applyFont="1" applyAlignment="1">
      <alignment horizontal="center"/>
    </xf>
    <xf numFmtId="0" fontId="21" fillId="3" borderId="17" xfId="0" applyFont="1" applyFill="1" applyBorder="1" applyAlignment="1">
      <alignment horizontal="center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38" fillId="3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8" fillId="3" borderId="17" xfId="0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 wrapText="1"/>
    </xf>
    <xf numFmtId="0" fontId="52" fillId="0" borderId="74" xfId="0" applyFont="1" applyBorder="1" applyAlignment="1">
      <alignment horizontal="center"/>
    </xf>
    <xf numFmtId="0" fontId="52" fillId="0" borderId="8" xfId="0" applyFont="1" applyBorder="1" applyAlignment="1">
      <alignment horizontal="center"/>
    </xf>
    <xf numFmtId="0" fontId="52" fillId="0" borderId="55" xfId="0" applyFont="1" applyBorder="1" applyAlignment="1">
      <alignment horizontal="center"/>
    </xf>
    <xf numFmtId="0" fontId="49" fillId="0" borderId="7" xfId="0" applyFont="1" applyBorder="1" applyAlignment="1">
      <alignment horizontal="center" vertical="center"/>
    </xf>
    <xf numFmtId="0" fontId="49" fillId="0" borderId="8" xfId="0" applyFont="1" applyBorder="1" applyAlignment="1">
      <alignment horizontal="center" vertical="center"/>
    </xf>
    <xf numFmtId="0" fontId="49" fillId="0" borderId="9" xfId="0" applyFont="1" applyBorder="1" applyAlignment="1">
      <alignment horizontal="center" vertical="center"/>
    </xf>
    <xf numFmtId="0" fontId="31" fillId="3" borderId="2" xfId="0" applyFont="1" applyFill="1" applyBorder="1" applyAlignment="1">
      <alignment horizontal="right"/>
    </xf>
    <xf numFmtId="0" fontId="49" fillId="0" borderId="72" xfId="0" applyFont="1" applyBorder="1" applyAlignment="1">
      <alignment horizontal="center"/>
    </xf>
    <xf numFmtId="0" fontId="49" fillId="0" borderId="0" xfId="0" applyFont="1" applyAlignment="1">
      <alignment horizontal="center"/>
    </xf>
    <xf numFmtId="0" fontId="49" fillId="0" borderId="73" xfId="0" applyFont="1" applyBorder="1" applyAlignment="1">
      <alignment horizontal="center"/>
    </xf>
    <xf numFmtId="0" fontId="45" fillId="0" borderId="69" xfId="6" applyFont="1" applyBorder="1" applyAlignment="1">
      <alignment horizontal="left" vertical="center"/>
    </xf>
    <xf numFmtId="0" fontId="45" fillId="0" borderId="70" xfId="6" applyFont="1" applyBorder="1" applyAlignment="1">
      <alignment horizontal="left" vertical="center"/>
    </xf>
    <xf numFmtId="44" fontId="41" fillId="0" borderId="71" xfId="7" applyFont="1" applyFill="1" applyBorder="1" applyAlignment="1">
      <alignment horizontal="center"/>
    </xf>
    <xf numFmtId="0" fontId="46" fillId="3" borderId="2" xfId="6" applyFont="1" applyFill="1" applyBorder="1" applyAlignment="1">
      <alignment horizontal="center" vertical="center" wrapText="1"/>
    </xf>
    <xf numFmtId="0" fontId="42" fillId="3" borderId="2" xfId="6" applyFont="1" applyFill="1" applyBorder="1" applyAlignment="1">
      <alignment horizontal="center"/>
    </xf>
    <xf numFmtId="0" fontId="45" fillId="0" borderId="66" xfId="6" applyFont="1" applyBorder="1" applyAlignment="1">
      <alignment horizontal="left" vertical="center"/>
    </xf>
    <xf numFmtId="44" fontId="41" fillId="0" borderId="66" xfId="7" applyFont="1" applyFill="1" applyBorder="1" applyAlignment="1">
      <alignment horizontal="center"/>
    </xf>
    <xf numFmtId="0" fontId="45" fillId="0" borderId="67" xfId="6" applyFont="1" applyBorder="1" applyAlignment="1">
      <alignment horizontal="left" vertical="center"/>
    </xf>
    <xf numFmtId="0" fontId="45" fillId="0" borderId="68" xfId="6" applyFont="1" applyBorder="1" applyAlignment="1">
      <alignment horizontal="left" vertical="center"/>
    </xf>
    <xf numFmtId="44" fontId="41" fillId="0" borderId="65" xfId="7" applyFont="1" applyFill="1" applyBorder="1" applyAlignment="1">
      <alignment horizontal="center"/>
    </xf>
    <xf numFmtId="49" fontId="41" fillId="0" borderId="7" xfId="6" applyNumberFormat="1" applyFont="1" applyBorder="1" applyAlignment="1">
      <alignment horizontal="center"/>
    </xf>
    <xf numFmtId="49" fontId="41" fillId="0" borderId="8" xfId="6" applyNumberFormat="1" applyFont="1" applyBorder="1" applyAlignment="1">
      <alignment horizontal="center"/>
    </xf>
    <xf numFmtId="49" fontId="41" fillId="0" borderId="9" xfId="6" applyNumberFormat="1" applyFont="1" applyBorder="1" applyAlignment="1">
      <alignment horizontal="center"/>
    </xf>
    <xf numFmtId="0" fontId="48" fillId="0" borderId="0" xfId="6" applyFont="1" applyAlignment="1">
      <alignment horizontal="center"/>
    </xf>
    <xf numFmtId="0" fontId="3" fillId="0" borderId="2" xfId="3" applyFont="1" applyBorder="1" applyAlignment="1">
      <alignment horizontal="center" vertical="center"/>
    </xf>
    <xf numFmtId="0" fontId="5" fillId="0" borderId="7" xfId="3" applyFont="1" applyBorder="1" applyAlignment="1">
      <alignment horizontal="right"/>
    </xf>
    <xf numFmtId="0" fontId="5" fillId="0" borderId="8" xfId="3" applyFont="1" applyBorder="1" applyAlignment="1">
      <alignment horizontal="right"/>
    </xf>
    <xf numFmtId="0" fontId="5" fillId="0" borderId="9" xfId="3" applyFont="1" applyBorder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5" xfId="3" applyFont="1" applyBorder="1" applyAlignment="1">
      <alignment horizontal="left" vertical="center" wrapText="1"/>
    </xf>
    <xf numFmtId="0" fontId="5" fillId="0" borderId="0" xfId="3" applyFont="1" applyAlignment="1">
      <alignment horizontal="left" vertical="center" wrapText="1"/>
    </xf>
    <xf numFmtId="0" fontId="5" fillId="3" borderId="7" xfId="3" applyFont="1" applyFill="1" applyBorder="1" applyAlignment="1">
      <alignment horizontal="center" vertical="center" wrapText="1"/>
    </xf>
    <xf numFmtId="0" fontId="5" fillId="3" borderId="8" xfId="3" applyFont="1" applyFill="1" applyBorder="1" applyAlignment="1">
      <alignment horizontal="center" vertical="center" wrapText="1"/>
    </xf>
    <xf numFmtId="0" fontId="5" fillId="3" borderId="9" xfId="3" applyFont="1" applyFill="1" applyBorder="1" applyAlignment="1">
      <alignment horizontal="center" vertical="center" wrapText="1"/>
    </xf>
    <xf numFmtId="0" fontId="5" fillId="0" borderId="5" xfId="3" applyFont="1" applyBorder="1" applyAlignment="1">
      <alignment horizontal="center"/>
    </xf>
    <xf numFmtId="0" fontId="5" fillId="0" borderId="0" xfId="3" applyFont="1" applyAlignment="1">
      <alignment horizontal="center"/>
    </xf>
    <xf numFmtId="0" fontId="5" fillId="0" borderId="2" xfId="3" applyFont="1" applyBorder="1" applyAlignment="1">
      <alignment horizontal="center"/>
    </xf>
    <xf numFmtId="0" fontId="47" fillId="0" borderId="0" xfId="0" applyFont="1" applyAlignment="1">
      <alignment horizontal="center" wrapText="1"/>
    </xf>
    <xf numFmtId="0" fontId="12" fillId="0" borderId="3" xfId="0" applyFont="1" applyBorder="1" applyAlignment="1">
      <alignment horizontal="left" wrapText="1"/>
    </xf>
    <xf numFmtId="0" fontId="12" fillId="0" borderId="13" xfId="0" applyFont="1" applyBorder="1" applyAlignment="1">
      <alignment horizontal="left" wrapText="1"/>
    </xf>
    <xf numFmtId="0" fontId="5" fillId="0" borderId="13" xfId="0" applyFont="1" applyBorder="1" applyAlignment="1">
      <alignment horizontal="left" vertical="center" wrapText="1"/>
    </xf>
    <xf numFmtId="0" fontId="3" fillId="0" borderId="0" xfId="3" applyFont="1" applyAlignment="1">
      <alignment horizontal="center" vertical="center"/>
    </xf>
    <xf numFmtId="0" fontId="3" fillId="0" borderId="10" xfId="3" applyFont="1" applyBorder="1" applyAlignment="1">
      <alignment horizontal="center" vertical="center"/>
    </xf>
  </cellXfs>
  <cellStyles count="11">
    <cellStyle name="Moeda" xfId="5" builtinId="4"/>
    <cellStyle name="Moeda 3" xfId="7" xr:uid="{577AFFE4-99C9-4435-B421-446E1069073E}"/>
    <cellStyle name="Normal" xfId="0" builtinId="0"/>
    <cellStyle name="Normal 2 3" xfId="3" xr:uid="{0F2D3789-82B2-42EC-84D9-92E1A48FCC5B}"/>
    <cellStyle name="Normal 4" xfId="6" xr:uid="{4575F6A0-1336-46FA-AFB5-676BA98B5077}"/>
    <cellStyle name="Normal_PLANLIHA-REGODAGUA" xfId="8" xr:uid="{447D0F6E-1A58-43BF-B51E-B60F14F9941A}"/>
    <cellStyle name="Porcentagem" xfId="2" builtinId="5"/>
    <cellStyle name="Porcentagem 2" xfId="9" xr:uid="{A9EE1C18-3BFF-49F4-8512-076457BDEF30}"/>
    <cellStyle name="Vírgula" xfId="1" builtinId="3"/>
    <cellStyle name="Vírgula 2" xfId="4" xr:uid="{9714C2C9-D274-4AAB-AEE0-36A5263B70F5}"/>
    <cellStyle name="Vírgula 3" xfId="10" xr:uid="{320E6741-E1DD-440B-B21A-3ADB8619C58F}"/>
  </cellStyles>
  <dxfs count="115"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numFmt numFmtId="168" formatCode="#,000"/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rgb="FF000000"/>
          <bgColor auto="1"/>
        </patternFill>
      </fill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rgb="FF000000"/>
          <bgColor auto="1"/>
        </patternFill>
      </fill>
    </dxf>
    <dxf>
      <border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rgb="FF000000"/>
          <bgColor auto="1"/>
        </patternFill>
      </fill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numFmt numFmtId="168" formatCode="#,000"/>
      <fill>
        <patternFill patternType="none">
          <fgColor rgb="FF000000"/>
          <bgColor auto="1"/>
        </patternFill>
      </fill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none">
          <fgColor rgb="FF000000"/>
          <bgColor auto="1"/>
        </patternFill>
      </fill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none">
          <fgColor rgb="FF000000"/>
          <bgColor auto="1"/>
        </patternFill>
      </fill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13</xdr:row>
      <xdr:rowOff>146808</xdr:rowOff>
    </xdr:from>
    <xdr:to>
      <xdr:col>3</xdr:col>
      <xdr:colOff>1866901</xdr:colOff>
      <xdr:row>21</xdr:row>
      <xdr:rowOff>180252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3E2CE75-45C2-480C-AC08-8D0DAEA99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1" y="2899533"/>
          <a:ext cx="5114925" cy="132884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\Engeluga\DOCUME~1\ADMINI~1\CONFIG~1\Temp\Rar$DI11.110\DOCUME~1\RAPHAE~1.POR\CONFIG~1\Temp\Rar$DI00.610\Acabamentos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\D\Google%20Drive\ENGELUGA%20-%20Copia\ENGELUGA\Clientes\Bandeirantes\2021\CERCAMENTO%20ESTADIO\OR&#199;AMENTO\OR&#199;AMENTO%20-%20CERCAMENTO%20ESTADIO%20R0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NGELUGA%20-%20Copia\ENGELUGA\Clientes\&#193;gua%20Clara\2022\EXTENS&#195;O%20MARCIA%20FIORATTI\REPROGRAMA&#199;&#195;O\ACL-2021-REFORMA%20ESCOLA%20MARCIA%20FIORATTI-REPROG.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\D\Google%20Drive\ENGELUGA%20-%20Copia\ENGELUGA\Clientes\Bandeirantes\2021\CAMARA\OR&#199;AMENTO\PLANILHA%20OR&#199;AMENT&#193;RIA\C&#243;pia%20de%20BAN-2021-CAMARA-OR&#199;AMENTO-R0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10\ENGELUGA%20-%20Copia\_GDRIVE\ENGELUGA%20-%20Copia\ENGELUGA\Clientes\Bandeirantes\2021\LIMPEZA%20URBANA\CALCULO%20-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  <sheetName val="sheet1"/>
      <sheetName val="DADOS"/>
      <sheetName val="correção"/>
      <sheetName val="planilhanull"/>
      <sheetName val="memoria de calculo at"/>
      <sheetName val="Acabamentos24"/>
      <sheetName val="CRONOGRAMA"/>
      <sheetName val="COMPOSIÇÃO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7">
          <cell r="B7" t="str">
            <v>DESCRICAO DO INSUMO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AGENS"/>
      <sheetName val="REFERENCIA"/>
      <sheetName val="DADOS"/>
      <sheetName val="RESUMO"/>
      <sheetName val="ORÇAMENTO_DES"/>
      <sheetName val="MEM. CÁLCULO"/>
      <sheetName val="COMPOSIÇÃO"/>
      <sheetName val="COTAÇÕES"/>
      <sheetName val="BDI "/>
      <sheetName val="CRONOGRAMA"/>
    </sheetNames>
    <sheetDataSet>
      <sheetData sheetId="0">
        <row r="1">
          <cell r="A1" t="str">
            <v>PREFEITURA MUNICIPAL DE ANASTÁCIO</v>
          </cell>
        </row>
        <row r="2">
          <cell r="A2" t="str">
            <v>PREFEITURA MUNICIPAL DE BANDEIRANTES</v>
          </cell>
        </row>
        <row r="3">
          <cell r="A3" t="str">
            <v>PREFEITURA MUNICIPAL DE BODOQUENA</v>
          </cell>
        </row>
        <row r="4">
          <cell r="A4" t="str">
            <v>PREFEITURA MUNICIPAL DE ELDORADO</v>
          </cell>
        </row>
        <row r="5">
          <cell r="A5" t="str">
            <v>PREFEITURA MUNICIPAL DE NOVA ALVORADA DO SUL</v>
          </cell>
        </row>
        <row r="6">
          <cell r="A6" t="str">
            <v>PREFEITURA MUNICIPAL DE PORTO MURTINHO</v>
          </cell>
        </row>
        <row r="7">
          <cell r="A7" t="str">
            <v>PREFEITURA MUNICIPAL DE NAVIRAÍ</v>
          </cell>
        </row>
      </sheetData>
      <sheetData sheetId="1"/>
      <sheetData sheetId="2">
        <row r="8">
          <cell r="D8" t="str">
            <v>PREFEITURA MUNICIPAL DE BANDEIRANTES</v>
          </cell>
        </row>
      </sheetData>
      <sheetData sheetId="3"/>
      <sheetData sheetId="4">
        <row r="2">
          <cell r="C2" t="str">
            <v>PREFEITURA MUNICIPAL DE BANDEIRANTES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AGENS"/>
      <sheetName val="REFERENCIA"/>
      <sheetName val="DADOS"/>
      <sheetName val="ORÇAMENTO_DES"/>
      <sheetName val="MEMORIA DE CALCULO AT"/>
      <sheetName val="BANCO DADOS ARQ"/>
      <sheetName val="COMPOSIÇÃO"/>
      <sheetName val="CRONOGRAMA DES"/>
      <sheetName val="COTAÇÕES"/>
      <sheetName val="BANCO DADOS INC"/>
      <sheetName val="BDI C DES"/>
      <sheetName val="BDI S DES"/>
      <sheetName val="ACL-2021-REFORMA ESCOLA MARCIA "/>
    </sheetNames>
    <sheetDataSet>
      <sheetData sheetId="0">
        <row r="1">
          <cell r="A1" t="str">
            <v>PREFEITURA MUNICIPAL DE ANASTÁCIO</v>
          </cell>
        </row>
        <row r="2">
          <cell r="A2" t="str">
            <v>PREFEITURA MUNICIPAL DE BANDEIRANTES</v>
          </cell>
        </row>
        <row r="3">
          <cell r="A3" t="str">
            <v>PREFEITURA MUNICIPAL DE BODOQUENA</v>
          </cell>
        </row>
        <row r="4">
          <cell r="A4" t="str">
            <v>PREFEITURA MUNICIPAL DE ELDORADO</v>
          </cell>
        </row>
        <row r="5">
          <cell r="A5" t="str">
            <v>PREFEITURA MUNICIPAL DE NOVA ALVORADA DO SUL</v>
          </cell>
        </row>
        <row r="6">
          <cell r="A6" t="str">
            <v>PREFEITURA MUNICIPAL DE PORTO MURTINHO</v>
          </cell>
        </row>
        <row r="7">
          <cell r="A7" t="str">
            <v>PREFEITURA MUNICIPAL DE NAVIRAÍ</v>
          </cell>
        </row>
        <row r="8">
          <cell r="A8" t="str">
            <v>PREFEITURA MUNICIPAL DE ÁGUA CLARA</v>
          </cell>
        </row>
        <row r="9">
          <cell r="A9" t="str">
            <v>PREFEITURA MUNICIPAL DE CAARAPÓ</v>
          </cell>
        </row>
        <row r="10">
          <cell r="A10" t="str">
            <v>PREFEITURA MUNICIPAL DE JARAGUARI</v>
          </cell>
        </row>
        <row r="11">
          <cell r="A11" t="str">
            <v>PREFEITURA MUNICIPAL DE JARDIM</v>
          </cell>
        </row>
        <row r="12">
          <cell r="A12" t="str">
            <v>PREFEITURA MUNICIPAL DE RIBAS DO RIO PARDO</v>
          </cell>
        </row>
        <row r="13">
          <cell r="A13" t="str">
            <v>PREFEITURA MUNICIPAL DE SELVÍRIA</v>
          </cell>
        </row>
        <row r="14">
          <cell r="A14" t="str">
            <v>PREFEITURA MUNICIPAL DE LADÁRIO</v>
          </cell>
        </row>
        <row r="15">
          <cell r="A15" t="str">
            <v>XXXXXXXXXX</v>
          </cell>
        </row>
      </sheetData>
      <sheetData sheetId="1" refreshError="1"/>
      <sheetData sheetId="2">
        <row r="8">
          <cell r="D8" t="str">
            <v>PREFEITURA MUNICIPAL DE ÁGUA CLARA</v>
          </cell>
        </row>
      </sheetData>
      <sheetData sheetId="3">
        <row r="3">
          <cell r="D3" t="str">
            <v>PREFEITURA MUNICIPAL DE ÁGUA CLARA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AGENS"/>
      <sheetName val="REFERENCIA"/>
      <sheetName val="DADOS"/>
      <sheetName val="ORÇAMENTO_DES"/>
      <sheetName val="MEMORIA DE CALCULO AT"/>
      <sheetName val="COMPOSIÇÃO"/>
      <sheetName val="COTAÇÕES"/>
      <sheetName val="BANCO DADOS ARQ"/>
      <sheetName val="BANCO DADOS INC"/>
      <sheetName val="BDI "/>
      <sheetName val="CRONOGRAMA"/>
      <sheetName val="Cópia de BAN-2021-CAMARA-ORÇAME"/>
    </sheetNames>
    <sheetDataSet>
      <sheetData sheetId="0"/>
      <sheetData sheetId="1"/>
      <sheetData sheetId="2"/>
      <sheetData sheetId="3"/>
      <sheetData sheetId="4"/>
      <sheetData sheetId="5">
        <row r="2">
          <cell r="C2" t="str">
            <v>PREFEITURA MUNICIPAL DE BANDEIRANTES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  <sheetName val="varrição"/>
      <sheetName val="caiação"/>
      <sheetName val="coleta"/>
      <sheetName val="roçada"/>
      <sheetName val="poda"/>
      <sheetName val="BDI DESONER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3">
          <cell r="C43" t="str">
            <v>UND</v>
          </cell>
        </row>
      </sheetData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41538F3-6580-440A-87DB-E9ED0BD658E0}" name="Tabela817" displayName="Tabela817" ref="A3:E19" totalsRowShown="0" headerRowDxfId="112" dataDxfId="110" headerRowBorderDxfId="111" tableBorderDxfId="109" totalsRowBorderDxfId="108">
  <tableColumns count="5">
    <tableColumn id="1" xr3:uid="{393C794A-6252-4CD9-9858-4A100EA41EAB}" name="EPIs" dataDxfId="107"/>
    <tableColumn id="2" xr3:uid="{E5C1204F-3F0D-4252-BE79-731E7ABB965C}" name="Coluna1" dataDxfId="106"/>
    <tableColumn id="3" xr3:uid="{F3EBD9FA-E54F-42A1-840D-6AE6DF7B857C}" name="Coluna2" dataDxfId="105"/>
    <tableColumn id="4" xr3:uid="{78C58BEE-0A8E-4071-954A-B61E9461C31C}" name="Coluna3" dataDxfId="104"/>
    <tableColumn id="5" xr3:uid="{E5D4C5FF-5333-4B80-85A0-633E242395E0}" name="Coluna4" dataDxfId="103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2272B585-C80A-47E5-8EA0-9F79EBA6C8EB}" name="Tabela8172732" displayName="Tabela8172732" ref="A13:E25" totalsRowShown="0" headerRowDxfId="102" dataDxfId="100" headerRowBorderDxfId="101" tableBorderDxfId="99" totalsRowBorderDxfId="98">
  <tableColumns count="5">
    <tableColumn id="1" xr3:uid="{F1751663-950F-4335-AA00-E387F61E7168}" name="EPIs" dataDxfId="97"/>
    <tableColumn id="2" xr3:uid="{A1A79F1E-A8CB-4A7B-B5AE-DA8F578B0B99}" name="Coluna1" dataDxfId="96"/>
    <tableColumn id="3" xr3:uid="{C33C4BBB-3B0A-4A52-9720-A2DA635FD7DC}" name="Coluna2" dataDxfId="95"/>
    <tableColumn id="4" xr3:uid="{FFC2EEB0-8227-471B-AD13-497ACA08143D}" name="Coluna3" dataDxfId="94"/>
    <tableColumn id="5" xr3:uid="{B92C0020-6D0B-4124-BC41-6BDD488CA00C}" name="Coluna4" dataDxfId="9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FED0AC62-FD2B-4C11-85C8-89D74D5B1551}" name="Tabela9182833" displayName="Tabela9182833" ref="A26:E35" totalsRowShown="0" headerRowDxfId="92" dataDxfId="90" headerRowBorderDxfId="91" tableBorderDxfId="89" totalsRowBorderDxfId="88">
  <tableColumns count="5">
    <tableColumn id="1" xr3:uid="{4C01B253-0B92-46D8-B3BA-51F70651EC21}" name="ITEM " dataDxfId="87"/>
    <tableColumn id="2" xr3:uid="{C67507AE-2F67-4CF2-BFC3-C22C8F2D2F5E}" name="DESCRIÇÃO" dataDxfId="86"/>
    <tableColumn id="3" xr3:uid="{D351F11E-F651-4631-9427-83D1D164A24C}" name="QUANTIDADE " dataDxfId="85"/>
    <tableColumn id="4" xr3:uid="{0ACB1F4F-3CEF-4214-A777-5F269A89A3CD}" name="V. UNITÁRIO" dataDxfId="84"/>
    <tableColumn id="5" xr3:uid="{AAD302FF-CF77-4CDE-82DE-C0F404F71BD8}" name="V. TOTAL" dataDxfId="83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19E1B393-D4EF-4588-9D8A-ADA1C6FF1D85}" name="Tabela10192934" displayName="Tabela10192934" ref="A36:E37" insertRow="1" totalsRowShown="0" headerRowDxfId="82" dataDxfId="80" headerRowBorderDxfId="81" tableBorderDxfId="79" totalsRowBorderDxfId="78">
  <tableColumns count="5">
    <tableColumn id="1" xr3:uid="{E1CC2BEA-4308-40B2-BB7B-BBF43AE4B611}" name="ITEM " dataDxfId="77"/>
    <tableColumn id="2" xr3:uid="{2E6FFD08-1F41-4419-97FA-8957EAC88632}" name="DESCRIÇÃO" dataDxfId="76"/>
    <tableColumn id="3" xr3:uid="{3154F7DE-ACD5-4E91-B248-827EAFFF7DB4}" name="QUANTIDADE " dataDxfId="75">
      <calculatedColumnFormula>3*8*1*4</calculatedColumnFormula>
    </tableColumn>
    <tableColumn id="4" xr3:uid="{887EF446-BAE8-449E-A74E-384143494121}" name="V. UNITÁRIO" dataDxfId="74">
      <calculatedColumnFormula>'Coleta RSU'!$D34</calculatedColumnFormula>
    </tableColumn>
    <tableColumn id="5" xr3:uid="{B2BAF084-59AE-4C00-BDE1-0BEB9851F917}" name="V. TOTAL" dataDxfId="73">
      <calculatedColumnFormula>TRUNC(C37*D37,2)</calculatedColumnFormula>
    </tableColumn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9D1163B4-5950-48E5-9282-5BFEC86B3259}" name="Tabela11253035" displayName="Tabela11253035" ref="A42:D45" headerRowCount="0" totalsRowShown="0" headerRowDxfId="72" dataDxfId="70" headerRowBorderDxfId="71" tableBorderDxfId="69" totalsRowBorderDxfId="68">
  <tableColumns count="4">
    <tableColumn id="1" xr3:uid="{B88C70B6-0A52-445C-B5D8-8C6CA655BE5B}" name="ITEM " headerRowDxfId="67" dataDxfId="66"/>
    <tableColumn id="2" xr3:uid="{34934013-BF26-4067-8E19-E3F0A8A33381}" name="DESCRIÇÃO" headerRowDxfId="65" dataDxfId="64"/>
    <tableColumn id="5" xr3:uid="{0CE8F6FF-75C6-42E4-8D01-FBCC6FD068FE}" name="Coluna1" headerRowDxfId="63" dataDxfId="62"/>
    <tableColumn id="3" xr3:uid="{DB80AE2B-AE83-403F-961E-B6B1F029B920}" name="Coluna2" headerRowDxfId="61" dataDxfId="60"/>
  </tableColumns>
  <tableStyleInfo name="TableStyleLight2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D4978BE-2EBE-4F36-B556-EA3AF2FA6FB4}" name="Tabela12263136" displayName="Tabela12263136" ref="A46:E47" totalsRowShown="0" headerRowDxfId="59" dataDxfId="57" headerRowBorderDxfId="58" tableBorderDxfId="56" totalsRowBorderDxfId="55">
  <tableColumns count="5">
    <tableColumn id="1" xr3:uid="{DDBC687C-4D22-4D35-8A4F-E87295C2EE6D}" name="ITEM " dataDxfId="54"/>
    <tableColumn id="2" xr3:uid="{4CFD9516-1C44-4256-8BE6-D6827EB0AD7A}" name="DESCRIÇÃO" dataDxfId="53"/>
    <tableColumn id="3" xr3:uid="{C357EB82-745D-4CCB-849A-F812CAF033BC}" name="Coluna1" dataDxfId="52"/>
    <tableColumn id="4" xr3:uid="{6EE68F63-E8EF-428A-AB13-CAA066AAACCF}" name="UNIDADE" dataDxfId="51"/>
    <tableColumn id="5" xr3:uid="{C12BFD5A-C472-40A1-B8DD-782B429894C0}" name="V. UNITÁRIO" dataDxfId="50" dataCellStyle="Moeda">
      <calculatedColumnFormula>E44</calculatedColumnFormula>
    </tableColumn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3D1A110-264E-4EF4-8A4B-546F9E7CB6A4}" name="Tabela8" displayName="Tabela8" ref="A1:E20" totalsRowShown="0" headerRowDxfId="49" dataDxfId="47" headerRowBorderDxfId="48" tableBorderDxfId="46" totalsRowBorderDxfId="45">
  <tableColumns count="5">
    <tableColumn id="1" xr3:uid="{30D62869-F26E-4400-B4BA-B8C620604AC1}" name="EPIs" dataDxfId="44"/>
    <tableColumn id="2" xr3:uid="{85686217-955F-4C08-BDFB-F1A889AC58E6}" name="Coluna1" dataDxfId="43"/>
    <tableColumn id="3" xr3:uid="{39BE328C-187C-4710-AAC9-B4DC87707C98}" name="Coluna2" dataDxfId="42"/>
    <tableColumn id="4" xr3:uid="{7BB92F57-0287-4275-AA44-82F6229E0A83}" name="Coluna3" dataDxfId="41"/>
    <tableColumn id="5" xr3:uid="{24727E3F-394C-4683-947D-85F67B825D9C}" name="Coluna4" dataDxfId="40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DCED7A4-E561-43CF-855D-675463937DA1}" name="Tabela9" displayName="Tabela9" ref="A21:E30" totalsRowShown="0" headerRowDxfId="39" dataDxfId="37" headerRowBorderDxfId="38" tableBorderDxfId="36" totalsRowBorderDxfId="35">
  <tableColumns count="5">
    <tableColumn id="1" xr3:uid="{D98F5AA9-125F-4670-867F-2094592C19BB}" name="ITEM " dataDxfId="34"/>
    <tableColumn id="2" xr3:uid="{172A3EFD-ECFA-4FB4-930D-2972DCDA075E}" name="DESCRIÇÃO" dataDxfId="33"/>
    <tableColumn id="3" xr3:uid="{F0513B13-9076-4C0B-90C7-77E0C64F6861}" name="QUANTIDADE " dataDxfId="32"/>
    <tableColumn id="4" xr3:uid="{C38DEFB6-8D40-489C-98E9-CC8FF5568473}" name="V. UNITÁRIO" dataDxfId="31"/>
    <tableColumn id="5" xr3:uid="{83CCFAEC-3729-47D7-8FD7-A98B6A04FA34}" name="V. TOTAL" dataDxfId="30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087EB91-A6A6-4F6A-8218-E055CD0A7B4A}" name="Tabela10" displayName="Tabela10" ref="A31:E40" totalsRowShown="0" headerRowDxfId="29" dataDxfId="27" headerRowBorderDxfId="28" tableBorderDxfId="26" totalsRowBorderDxfId="25">
  <tableColumns count="5">
    <tableColumn id="1" xr3:uid="{9F20B6AE-BD89-44C3-B3DC-3846C28F23C4}" name="ITEM " dataDxfId="24"/>
    <tableColumn id="2" xr3:uid="{0B22ACD7-64A7-4A3E-A038-D9C65144DEF6}" name="DESCRIÇÃO" dataDxfId="23"/>
    <tableColumn id="3" xr3:uid="{C4E3754B-CC8F-4B8A-BC84-FAE4B1E788B7}" name="QUANTIDADE " dataDxfId="22"/>
    <tableColumn id="4" xr3:uid="{3F4AD307-5388-458A-B8A7-E2772D0C498A}" name="V. UNITÁRIO" dataDxfId="21"/>
    <tableColumn id="5" xr3:uid="{D54B8227-FFBA-41F8-8C8E-57D0464A9045}" name="V. TOTAL" dataDxfId="20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0F81896-A20A-4C78-BAB3-C8B195EA72D0}" name="Tabela8141924" displayName="Tabela8141924" ref="A1:E22" totalsRowShown="0" headerRowDxfId="19" dataDxfId="17" headerRowBorderDxfId="18" tableBorderDxfId="16" totalsRowBorderDxfId="15">
  <autoFilter ref="A1:E22" xr:uid="{C0F81896-A20A-4C78-BAB3-C8B195EA72D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C5E0B55-6DFF-4D61-84BD-85861E1EF8F5}" name="Coluna1" dataDxfId="14"/>
    <tableColumn id="2" xr3:uid="{9A6F4210-201C-447C-AACA-EDC1D4412478}" name="MÃO DE OBRA" dataDxfId="13"/>
    <tableColumn id="3" xr3:uid="{5C5385C6-72A6-4DF9-BDD0-ED538382C0E4}" name="Coluna2" dataDxfId="12"/>
    <tableColumn id="4" xr3:uid="{23C7AA75-51A9-4694-99F4-A4337A171439}" name="Coluna3" dataDxfId="11"/>
    <tableColumn id="5" xr3:uid="{BEFC5918-1B03-4108-AD6D-BD8BAD8F7619}" name="Coluna4" dataDxfId="10"/>
  </tableColumns>
  <tableStyleInfo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DF31E1C-5E5E-4F35-8C92-ACE56A8DB395}" name="Tabela10162125" displayName="Tabela10162125" ref="A31:E39" totalsRowShown="0" headerRowDxfId="9" dataDxfId="7" headerRowBorderDxfId="8" tableBorderDxfId="6" totalsRowBorderDxfId="5">
  <tableColumns count="5">
    <tableColumn id="1" xr3:uid="{174E4E5F-9BAD-405E-9AF6-1A3D67D4046F}" name="ITEM " dataDxfId="4"/>
    <tableColumn id="2" xr3:uid="{C581AC1D-AD1B-4D1B-A594-03E1A390835C}" name="DESCRIÇÃO" dataDxfId="3"/>
    <tableColumn id="3" xr3:uid="{D3F9D78C-7053-46AA-9F8C-863D083810E7}" name="QUANT." dataDxfId="2"/>
    <tableColumn id="4" xr3:uid="{91C754F9-8831-4803-AED2-774B7C2FFC77}" name="V. UNITÁRIO" dataDxfId="1"/>
    <tableColumn id="5" xr3:uid="{8C3DE02C-B308-4191-A135-7B9566EDC8B9}" name="V. TOTAL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9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03BB9-DA32-4A9B-AC6C-23483A2B5F0A}">
  <dimension ref="A1:L31"/>
  <sheetViews>
    <sheetView view="pageBreakPreview" topLeftCell="C9" zoomScaleNormal="100" zoomScaleSheetLayoutView="100" workbookViewId="0">
      <selection activeCell="F46" sqref="F46"/>
    </sheetView>
  </sheetViews>
  <sheetFormatPr defaultRowHeight="14.25"/>
  <cols>
    <col min="1" max="1" width="9.140625" style="378"/>
    <col min="2" max="2" width="58.5703125" style="378" customWidth="1"/>
    <col min="3" max="3" width="26.85546875" style="378" customWidth="1"/>
    <col min="4" max="4" width="30.5703125" style="378" customWidth="1"/>
    <col min="5" max="5" width="21.7109375" style="378" customWidth="1"/>
    <col min="6" max="6" width="22.85546875" style="378" customWidth="1"/>
    <col min="7" max="7" width="22.42578125" style="378" customWidth="1"/>
    <col min="8" max="8" width="22.28515625" style="378" customWidth="1"/>
    <col min="9" max="9" width="23.5703125" style="378" customWidth="1"/>
    <col min="10" max="10" width="21.5703125" style="378" customWidth="1"/>
    <col min="11" max="12" width="17.140625" style="379" customWidth="1"/>
    <col min="13" max="13" width="30.7109375" style="378" customWidth="1"/>
    <col min="14" max="14" width="16.7109375" style="378" customWidth="1"/>
    <col min="15" max="15" width="9.140625" style="378"/>
    <col min="16" max="16" width="18.85546875" style="378" customWidth="1"/>
    <col min="17" max="17" width="9.140625" style="378"/>
    <col min="18" max="18" width="17.5703125" style="378" customWidth="1"/>
    <col min="19" max="16384" width="9.140625" style="378"/>
  </cols>
  <sheetData>
    <row r="1" spans="1:12" ht="23.25">
      <c r="A1" s="575" t="s">
        <v>425</v>
      </c>
      <c r="B1" s="575"/>
      <c r="C1" s="575"/>
      <c r="D1" s="575"/>
    </row>
    <row r="3" spans="1:12" ht="18.75">
      <c r="A3" s="389" t="s">
        <v>0</v>
      </c>
      <c r="B3" s="389" t="s">
        <v>1</v>
      </c>
      <c r="C3" s="389" t="s">
        <v>41</v>
      </c>
      <c r="D3" s="389" t="s">
        <v>154</v>
      </c>
      <c r="G3" s="379"/>
      <c r="H3" s="379"/>
      <c r="K3" s="378"/>
      <c r="L3" s="378"/>
    </row>
    <row r="4" spans="1:12" ht="18">
      <c r="A4" s="391">
        <v>1</v>
      </c>
      <c r="B4" s="391" t="s">
        <v>142</v>
      </c>
      <c r="C4" s="428">
        <v>13</v>
      </c>
      <c r="D4" s="429">
        <v>288889.21999999997</v>
      </c>
      <c r="G4" s="379"/>
      <c r="H4" s="379"/>
      <c r="K4" s="378"/>
      <c r="L4" s="378"/>
    </row>
    <row r="5" spans="1:12" ht="18">
      <c r="A5" s="391">
        <v>2</v>
      </c>
      <c r="B5" s="391" t="s">
        <v>144</v>
      </c>
      <c r="C5" s="428">
        <v>4</v>
      </c>
      <c r="D5" s="429">
        <v>51658.17</v>
      </c>
      <c r="G5" s="379"/>
      <c r="H5" s="379"/>
      <c r="K5" s="378"/>
      <c r="L5" s="378"/>
    </row>
    <row r="6" spans="1:12" ht="18">
      <c r="A6" s="391">
        <v>3</v>
      </c>
      <c r="B6" s="391" t="s">
        <v>55</v>
      </c>
      <c r="C6" s="428">
        <v>11</v>
      </c>
      <c r="D6" s="429">
        <v>60072.01</v>
      </c>
      <c r="G6" s="379"/>
      <c r="H6" s="379"/>
      <c r="K6" s="378"/>
      <c r="L6" s="378"/>
    </row>
    <row r="7" spans="1:12" ht="18">
      <c r="A7" s="391">
        <v>4</v>
      </c>
      <c r="B7" s="391" t="s">
        <v>56</v>
      </c>
      <c r="C7" s="428">
        <v>5</v>
      </c>
      <c r="D7" s="429">
        <v>51817.75</v>
      </c>
      <c r="G7" s="379"/>
      <c r="H7" s="379"/>
      <c r="K7" s="378"/>
      <c r="L7" s="378"/>
    </row>
    <row r="8" spans="1:12" ht="18">
      <c r="A8" s="391">
        <v>5</v>
      </c>
      <c r="B8" s="391" t="s">
        <v>58</v>
      </c>
      <c r="C8" s="428">
        <v>18</v>
      </c>
      <c r="D8" s="429">
        <v>154445.45000000001</v>
      </c>
      <c r="G8" s="379"/>
      <c r="H8" s="379"/>
      <c r="K8" s="378"/>
      <c r="L8" s="378"/>
    </row>
    <row r="9" spans="1:12" ht="18">
      <c r="A9" s="391">
        <v>6</v>
      </c>
      <c r="B9" s="391" t="s">
        <v>65</v>
      </c>
      <c r="C9" s="428">
        <v>3</v>
      </c>
      <c r="D9" s="429">
        <v>15879</v>
      </c>
      <c r="G9" s="379"/>
      <c r="H9" s="379"/>
      <c r="K9" s="378"/>
      <c r="L9" s="378"/>
    </row>
    <row r="10" spans="1:12" ht="36">
      <c r="A10" s="391">
        <v>7</v>
      </c>
      <c r="B10" s="431" t="s">
        <v>57</v>
      </c>
      <c r="C10" s="428">
        <v>3</v>
      </c>
      <c r="D10" s="429">
        <v>65452.800000000003</v>
      </c>
      <c r="G10" s="379"/>
      <c r="H10" s="379"/>
      <c r="K10" s="378"/>
      <c r="L10" s="378"/>
    </row>
    <row r="11" spans="1:12" ht="18">
      <c r="A11" s="391">
        <v>8</v>
      </c>
      <c r="B11" s="391" t="s">
        <v>182</v>
      </c>
      <c r="C11" s="428">
        <v>1</v>
      </c>
      <c r="D11" s="429">
        <v>3316.6</v>
      </c>
      <c r="G11" s="379"/>
      <c r="H11" s="379"/>
      <c r="K11" s="378"/>
      <c r="L11" s="378"/>
    </row>
    <row r="12" spans="1:12" ht="18">
      <c r="A12" s="413"/>
      <c r="B12" s="432" t="s">
        <v>59</v>
      </c>
      <c r="C12" s="433">
        <v>58</v>
      </c>
      <c r="D12" s="434">
        <v>691531</v>
      </c>
      <c r="G12" s="379"/>
      <c r="H12" s="379"/>
      <c r="K12" s="378"/>
      <c r="L12" s="378"/>
    </row>
    <row r="14" spans="1:12" ht="18.75" hidden="1">
      <c r="A14" s="389" t="s">
        <v>0</v>
      </c>
      <c r="B14" s="389" t="s">
        <v>1</v>
      </c>
      <c r="C14" s="389" t="s">
        <v>41</v>
      </c>
      <c r="D14" s="389" t="s">
        <v>112</v>
      </c>
    </row>
    <row r="15" spans="1:12" ht="18" hidden="1">
      <c r="A15" s="391">
        <v>1</v>
      </c>
      <c r="B15" s="391" t="s">
        <v>113</v>
      </c>
      <c r="C15" s="428">
        <v>15</v>
      </c>
      <c r="D15" s="429">
        <v>66847.69</v>
      </c>
    </row>
    <row r="16" spans="1:12" ht="18" hidden="1">
      <c r="A16" s="391">
        <v>2</v>
      </c>
      <c r="B16" s="391" t="s">
        <v>55</v>
      </c>
      <c r="C16" s="428">
        <v>7</v>
      </c>
      <c r="D16" s="429">
        <v>57669.13</v>
      </c>
    </row>
    <row r="17" spans="1:4" ht="18" hidden="1">
      <c r="A17" s="391">
        <v>3</v>
      </c>
      <c r="B17" s="391" t="s">
        <v>56</v>
      </c>
      <c r="C17" s="428">
        <v>5</v>
      </c>
      <c r="D17" s="429">
        <v>50781.39</v>
      </c>
    </row>
    <row r="18" spans="1:4" ht="18" hidden="1">
      <c r="A18" s="391">
        <v>4</v>
      </c>
      <c r="B18" s="391" t="s">
        <v>58</v>
      </c>
      <c r="C18" s="428">
        <v>5</v>
      </c>
      <c r="D18" s="429">
        <v>154445.45000000001</v>
      </c>
    </row>
    <row r="19" spans="1:4" ht="18" hidden="1">
      <c r="A19" s="391">
        <v>5</v>
      </c>
      <c r="B19" s="391" t="s">
        <v>65</v>
      </c>
      <c r="C19" s="428">
        <v>4</v>
      </c>
      <c r="D19" s="429">
        <v>15462</v>
      </c>
    </row>
    <row r="20" spans="1:4" ht="18" hidden="1">
      <c r="A20" s="391">
        <v>6</v>
      </c>
      <c r="B20" s="391" t="s">
        <v>57</v>
      </c>
      <c r="C20" s="428">
        <v>4</v>
      </c>
      <c r="D20" s="429">
        <v>63735.6</v>
      </c>
    </row>
    <row r="21" spans="1:4" ht="18" hidden="1">
      <c r="A21" s="400"/>
      <c r="B21" s="401"/>
      <c r="C21" s="402"/>
      <c r="D21" s="430">
        <v>408941.26</v>
      </c>
    </row>
    <row r="22" spans="1:4" hidden="1"/>
    <row r="23" spans="1:4" ht="18.75" hidden="1">
      <c r="A23" s="389" t="s">
        <v>0</v>
      </c>
      <c r="B23" s="389" t="s">
        <v>1</v>
      </c>
      <c r="C23" s="389" t="s">
        <v>41</v>
      </c>
      <c r="D23" s="389" t="s">
        <v>112</v>
      </c>
    </row>
    <row r="24" spans="1:4" ht="18" hidden="1">
      <c r="A24" s="391">
        <v>1</v>
      </c>
      <c r="B24" s="391" t="s">
        <v>114</v>
      </c>
      <c r="C24" s="428">
        <v>15</v>
      </c>
      <c r="D24" s="429">
        <v>160686.81</v>
      </c>
    </row>
    <row r="25" spans="1:4" ht="18" hidden="1">
      <c r="A25" s="391">
        <v>2</v>
      </c>
      <c r="B25" s="391" t="s">
        <v>55</v>
      </c>
      <c r="C25" s="428">
        <v>7</v>
      </c>
      <c r="D25" s="429">
        <v>57669.13</v>
      </c>
    </row>
    <row r="26" spans="1:4" ht="18" hidden="1">
      <c r="A26" s="391">
        <v>3</v>
      </c>
      <c r="B26" s="391" t="s">
        <v>56</v>
      </c>
      <c r="C26" s="428">
        <v>5</v>
      </c>
      <c r="D26" s="429">
        <v>50781.39</v>
      </c>
    </row>
    <row r="27" spans="1:4" ht="18" hidden="1">
      <c r="A27" s="391">
        <v>4</v>
      </c>
      <c r="B27" s="391" t="s">
        <v>58</v>
      </c>
      <c r="C27" s="428">
        <v>5</v>
      </c>
      <c r="D27" s="429">
        <v>154445.45000000001</v>
      </c>
    </row>
    <row r="28" spans="1:4" ht="18" hidden="1">
      <c r="A28" s="391">
        <v>5</v>
      </c>
      <c r="B28" s="391" t="s">
        <v>65</v>
      </c>
      <c r="C28" s="428">
        <v>4</v>
      </c>
      <c r="D28" s="429">
        <v>15462</v>
      </c>
    </row>
    <row r="29" spans="1:4" ht="18" hidden="1">
      <c r="A29" s="391">
        <v>6</v>
      </c>
      <c r="B29" s="391" t="s">
        <v>57</v>
      </c>
      <c r="C29" s="428">
        <v>4</v>
      </c>
      <c r="D29" s="429">
        <v>63735.6</v>
      </c>
    </row>
    <row r="30" spans="1:4" ht="18" hidden="1">
      <c r="A30" s="400"/>
      <c r="B30" s="401"/>
      <c r="C30" s="402"/>
      <c r="D30" s="430">
        <v>502780.38</v>
      </c>
    </row>
    <row r="31" spans="1:4" hidden="1"/>
  </sheetData>
  <mergeCells count="1">
    <mergeCell ref="A1:D1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B4F45-8B71-41B3-82AC-90AE21825632}">
  <dimension ref="A1:P50"/>
  <sheetViews>
    <sheetView tabSelected="1" view="pageBreakPreview" zoomScale="60" zoomScaleNormal="100" workbookViewId="0">
      <selection activeCell="J11" sqref="J11"/>
    </sheetView>
  </sheetViews>
  <sheetFormatPr defaultRowHeight="14.25"/>
  <cols>
    <col min="1" max="1" width="9.140625" style="378"/>
    <col min="2" max="2" width="43.5703125" style="378" customWidth="1"/>
    <col min="3" max="3" width="21.28515625" style="378" customWidth="1"/>
    <col min="4" max="4" width="23.85546875" style="378" bestFit="1" customWidth="1"/>
    <col min="5" max="5" width="21.7109375" style="378" customWidth="1"/>
    <col min="6" max="6" width="22.85546875" style="378" customWidth="1"/>
    <col min="7" max="7" width="22.42578125" style="378" customWidth="1"/>
    <col min="8" max="8" width="24.85546875" style="378" customWidth="1"/>
    <col min="9" max="9" width="23.5703125" style="378" customWidth="1"/>
    <col min="10" max="10" width="21.5703125" style="378" customWidth="1"/>
    <col min="11" max="12" width="17.140625" style="379" customWidth="1"/>
    <col min="13" max="13" width="30.7109375" style="378" customWidth="1"/>
    <col min="14" max="14" width="16.7109375" style="378" customWidth="1"/>
    <col min="15" max="15" width="9.140625" style="378"/>
    <col min="16" max="16" width="18.85546875" style="378" customWidth="1"/>
    <col min="17" max="17" width="9.140625" style="378"/>
    <col min="18" max="18" width="17.5703125" style="378" customWidth="1"/>
    <col min="19" max="16384" width="9.140625" style="378"/>
  </cols>
  <sheetData>
    <row r="1" spans="1:16" ht="23.25">
      <c r="A1" s="575" t="s">
        <v>424</v>
      </c>
      <c r="B1" s="575"/>
      <c r="C1" s="575"/>
      <c r="D1" s="575"/>
      <c r="E1" s="575"/>
      <c r="F1" s="575"/>
      <c r="G1" s="575"/>
      <c r="H1" s="575"/>
    </row>
    <row r="3" spans="1:16" ht="100.5" customHeight="1">
      <c r="A3" s="576" t="s">
        <v>216</v>
      </c>
      <c r="B3" s="577"/>
      <c r="C3" s="577"/>
      <c r="D3" s="577"/>
      <c r="E3" s="577"/>
      <c r="F3" s="578" t="s">
        <v>293</v>
      </c>
      <c r="G3" s="578"/>
      <c r="H3" s="382"/>
      <c r="I3" s="380"/>
      <c r="J3" s="380">
        <v>12</v>
      </c>
      <c r="K3" s="381"/>
      <c r="L3" s="381"/>
      <c r="M3" s="380"/>
    </row>
    <row r="4" spans="1:16">
      <c r="A4" s="383" t="s">
        <v>294</v>
      </c>
      <c r="B4" s="384"/>
      <c r="C4" s="384"/>
      <c r="D4" s="384"/>
      <c r="E4" s="384"/>
      <c r="F4" s="579"/>
      <c r="G4" s="579"/>
      <c r="H4" s="385"/>
      <c r="I4" s="380"/>
      <c r="J4" s="380"/>
      <c r="K4" s="381"/>
      <c r="L4" s="381"/>
      <c r="M4" s="380"/>
    </row>
    <row r="5" spans="1:16" ht="27.75" customHeight="1">
      <c r="A5" s="383"/>
      <c r="B5" s="384"/>
      <c r="C5" s="384"/>
      <c r="D5" s="384"/>
      <c r="E5" s="384"/>
      <c r="F5" s="579"/>
      <c r="G5" s="579"/>
      <c r="H5" s="385"/>
      <c r="I5" s="380"/>
      <c r="J5" s="380"/>
      <c r="K5" s="381"/>
      <c r="L5" s="381"/>
      <c r="M5" s="380"/>
    </row>
    <row r="6" spans="1:16" ht="29.25" customHeight="1">
      <c r="A6" s="383"/>
      <c r="B6" s="384"/>
      <c r="C6" s="384"/>
      <c r="D6" s="384"/>
      <c r="E6" s="384"/>
      <c r="F6" s="579"/>
      <c r="G6" s="579"/>
      <c r="H6" s="385"/>
      <c r="I6" s="380"/>
      <c r="J6" s="380"/>
      <c r="K6" s="381"/>
      <c r="L6" s="381"/>
      <c r="M6" s="380"/>
    </row>
    <row r="7" spans="1:16">
      <c r="A7" s="386"/>
      <c r="B7" s="387"/>
      <c r="C7" s="387"/>
      <c r="D7" s="387"/>
      <c r="E7" s="387"/>
      <c r="F7" s="387"/>
      <c r="G7" s="387"/>
      <c r="H7" s="388"/>
      <c r="I7" s="380"/>
      <c r="J7" s="380"/>
      <c r="K7" s="381"/>
      <c r="L7" s="381"/>
      <c r="M7" s="380"/>
    </row>
    <row r="8" spans="1:16" ht="37.5">
      <c r="A8" s="389" t="s">
        <v>0</v>
      </c>
      <c r="B8" s="389" t="s">
        <v>1</v>
      </c>
      <c r="C8" s="389" t="s">
        <v>9</v>
      </c>
      <c r="D8" s="389" t="s">
        <v>50</v>
      </c>
      <c r="E8" s="390" t="s">
        <v>52</v>
      </c>
      <c r="F8" s="390" t="s">
        <v>87</v>
      </c>
      <c r="G8" s="390" t="s">
        <v>54</v>
      </c>
      <c r="H8" s="390" t="s">
        <v>51</v>
      </c>
      <c r="I8" s="380"/>
      <c r="J8" s="380"/>
      <c r="K8" s="381"/>
      <c r="L8" s="381"/>
      <c r="M8" s="380"/>
    </row>
    <row r="9" spans="1:16" ht="18">
      <c r="A9" s="391">
        <v>1</v>
      </c>
      <c r="B9" s="391" t="s">
        <v>142</v>
      </c>
      <c r="C9" s="392" t="s">
        <v>183</v>
      </c>
      <c r="D9" s="393">
        <v>1</v>
      </c>
      <c r="E9" s="441">
        <v>231111.38</v>
      </c>
      <c r="F9" s="441">
        <v>288889.21999999997</v>
      </c>
      <c r="G9" s="441">
        <f>D9*F9</f>
        <v>288889.21999999997</v>
      </c>
      <c r="H9" s="441">
        <f>G9*$J$3</f>
        <v>3466670.6399999997</v>
      </c>
      <c r="I9" s="380"/>
      <c r="J9" s="380"/>
      <c r="K9" s="381"/>
      <c r="L9" s="381"/>
      <c r="M9" s="380"/>
    </row>
    <row r="10" spans="1:16" ht="18">
      <c r="A10" s="391">
        <v>2</v>
      </c>
      <c r="B10" s="391" t="s">
        <v>144</v>
      </c>
      <c r="C10" s="392" t="s">
        <v>183</v>
      </c>
      <c r="D10" s="393">
        <v>1</v>
      </c>
      <c r="E10" s="441">
        <v>41326.54</v>
      </c>
      <c r="F10" s="441">
        <v>51658.17</v>
      </c>
      <c r="G10" s="441">
        <f t="shared" ref="G10:G16" si="0">D10*F10</f>
        <v>51658.17</v>
      </c>
      <c r="H10" s="441">
        <f t="shared" ref="H10:H16" si="1">G10*$J$3</f>
        <v>619898.04</v>
      </c>
      <c r="I10" s="380"/>
      <c r="J10" s="396"/>
      <c r="K10" s="381"/>
      <c r="L10" s="381"/>
      <c r="M10" s="380"/>
    </row>
    <row r="11" spans="1:16" ht="17.25" customHeight="1">
      <c r="A11" s="391">
        <v>3</v>
      </c>
      <c r="B11" s="391" t="s">
        <v>55</v>
      </c>
      <c r="C11" s="392" t="s">
        <v>218</v>
      </c>
      <c r="D11" s="393">
        <v>240288.0778</v>
      </c>
      <c r="E11" s="441">
        <v>0.2</v>
      </c>
      <c r="F11" s="441">
        <v>0.25</v>
      </c>
      <c r="G11" s="441">
        <f t="shared" si="0"/>
        <v>60072.01945</v>
      </c>
      <c r="H11" s="441">
        <f>G11*$J$3+0.01</f>
        <v>720864.24340000004</v>
      </c>
      <c r="I11" s="381"/>
      <c r="J11" s="381"/>
      <c r="K11" s="381"/>
      <c r="L11" s="381"/>
      <c r="M11" s="380"/>
      <c r="N11" s="397"/>
      <c r="P11" s="398"/>
    </row>
    <row r="12" spans="1:16" ht="18">
      <c r="A12" s="391">
        <v>4</v>
      </c>
      <c r="B12" s="391" t="s">
        <v>56</v>
      </c>
      <c r="C12" s="392" t="s">
        <v>91</v>
      </c>
      <c r="D12" s="393">
        <v>103635.5</v>
      </c>
      <c r="E12" s="441">
        <v>0.40712108450289719</v>
      </c>
      <c r="F12" s="441">
        <v>0.5</v>
      </c>
      <c r="G12" s="441">
        <f t="shared" si="0"/>
        <v>51817.75</v>
      </c>
      <c r="H12" s="441">
        <f t="shared" si="1"/>
        <v>621813</v>
      </c>
      <c r="I12" s="381"/>
      <c r="J12" s="381"/>
      <c r="K12" s="381"/>
      <c r="L12" s="381"/>
      <c r="M12" s="380"/>
      <c r="N12" s="397"/>
      <c r="P12" s="398"/>
    </row>
    <row r="13" spans="1:16" ht="18">
      <c r="A13" s="391">
        <v>5</v>
      </c>
      <c r="B13" s="391" t="s">
        <v>58</v>
      </c>
      <c r="C13" s="392" t="s">
        <v>31</v>
      </c>
      <c r="D13" s="393">
        <v>671501.97600000002</v>
      </c>
      <c r="E13" s="441">
        <v>0.18912023765674815</v>
      </c>
      <c r="F13" s="441">
        <v>0.23</v>
      </c>
      <c r="G13" s="441">
        <f t="shared" si="0"/>
        <v>154445.45448000001</v>
      </c>
      <c r="H13" s="441">
        <f>G13*$J$3+0.01</f>
        <v>1853345.4637600002</v>
      </c>
      <c r="I13" s="381"/>
      <c r="J13" s="381"/>
      <c r="K13" s="381"/>
      <c r="L13" s="381"/>
      <c r="M13" s="399"/>
      <c r="N13" s="397"/>
      <c r="P13" s="398"/>
    </row>
    <row r="14" spans="1:16" ht="18">
      <c r="A14" s="391">
        <v>6</v>
      </c>
      <c r="B14" s="391" t="s">
        <v>65</v>
      </c>
      <c r="C14" s="392" t="s">
        <v>27</v>
      </c>
      <c r="D14" s="393">
        <v>60</v>
      </c>
      <c r="E14" s="441">
        <v>211.72273678333335</v>
      </c>
      <c r="F14" s="441">
        <v>264.64999999999998</v>
      </c>
      <c r="G14" s="441">
        <f t="shared" si="0"/>
        <v>15878.999999999998</v>
      </c>
      <c r="H14" s="441">
        <f t="shared" si="1"/>
        <v>190547.99999999997</v>
      </c>
      <c r="I14" s="379"/>
      <c r="J14" s="379"/>
      <c r="N14" s="397"/>
      <c r="P14" s="398"/>
    </row>
    <row r="15" spans="1:16" ht="36">
      <c r="A15" s="391">
        <v>7</v>
      </c>
      <c r="B15" s="431" t="s">
        <v>57</v>
      </c>
      <c r="C15" s="392" t="s">
        <v>27</v>
      </c>
      <c r="D15" s="393">
        <v>120</v>
      </c>
      <c r="E15" s="441">
        <v>436.35882455000007</v>
      </c>
      <c r="F15" s="441">
        <v>545.44000000000005</v>
      </c>
      <c r="G15" s="441">
        <f t="shared" si="0"/>
        <v>65452.800000000003</v>
      </c>
      <c r="H15" s="441">
        <f t="shared" si="1"/>
        <v>785433.60000000009</v>
      </c>
      <c r="I15" s="379"/>
      <c r="J15" s="379"/>
      <c r="N15" s="397"/>
      <c r="P15" s="398"/>
    </row>
    <row r="16" spans="1:16" ht="18">
      <c r="A16" s="391">
        <v>8</v>
      </c>
      <c r="B16" s="391" t="s">
        <v>182</v>
      </c>
      <c r="C16" s="392" t="s">
        <v>215</v>
      </c>
      <c r="D16" s="393">
        <v>20</v>
      </c>
      <c r="E16" s="441">
        <v>132.66999999999999</v>
      </c>
      <c r="F16" s="441">
        <v>165.83</v>
      </c>
      <c r="G16" s="441">
        <f t="shared" si="0"/>
        <v>3316.6000000000004</v>
      </c>
      <c r="H16" s="441">
        <f t="shared" si="1"/>
        <v>39799.200000000004</v>
      </c>
      <c r="I16" s="379"/>
      <c r="J16" s="379"/>
      <c r="N16" s="397"/>
      <c r="P16" s="398"/>
    </row>
    <row r="17" spans="1:13" ht="18">
      <c r="A17" s="400"/>
      <c r="B17" s="401"/>
      <c r="C17" s="402"/>
      <c r="D17" s="403"/>
      <c r="E17" s="404"/>
      <c r="F17" s="405" t="s">
        <v>59</v>
      </c>
      <c r="G17" s="442">
        <f>SUM(G9:G16)</f>
        <v>691531.01393000002</v>
      </c>
      <c r="H17" s="442">
        <f>SUM(H9:H16)-0.01</f>
        <v>8298372.1771599995</v>
      </c>
      <c r="I17" s="406"/>
      <c r="J17" s="379"/>
    </row>
    <row r="18" spans="1:13">
      <c r="J18" s="407"/>
    </row>
    <row r="19" spans="1:13" ht="37.5">
      <c r="A19" s="408" t="s">
        <v>0</v>
      </c>
      <c r="B19" s="408" t="s">
        <v>1</v>
      </c>
      <c r="C19" s="408" t="s">
        <v>9</v>
      </c>
      <c r="D19" s="409" t="s">
        <v>90</v>
      </c>
      <c r="E19" s="409" t="s">
        <v>52</v>
      </c>
      <c r="F19" s="409" t="s">
        <v>53</v>
      </c>
      <c r="G19" s="409" t="s">
        <v>54</v>
      </c>
      <c r="H19" s="409" t="s">
        <v>51</v>
      </c>
      <c r="J19" s="407"/>
    </row>
    <row r="20" spans="1:13" ht="18.75">
      <c r="A20" s="391">
        <v>1</v>
      </c>
      <c r="B20" s="391" t="s">
        <v>142</v>
      </c>
      <c r="C20" s="392" t="s">
        <v>183</v>
      </c>
      <c r="D20" s="393">
        <v>12</v>
      </c>
      <c r="E20" s="409"/>
      <c r="F20" s="409"/>
      <c r="G20" s="409"/>
      <c r="H20" s="409"/>
      <c r="J20" s="407"/>
    </row>
    <row r="21" spans="1:13" ht="18.75">
      <c r="A21" s="391">
        <v>2</v>
      </c>
      <c r="B21" s="391" t="s">
        <v>144</v>
      </c>
      <c r="C21" s="392" t="s">
        <v>183</v>
      </c>
      <c r="D21" s="393">
        <v>12</v>
      </c>
      <c r="E21" s="409"/>
      <c r="F21" s="409"/>
      <c r="G21" s="409"/>
      <c r="H21" s="409"/>
      <c r="J21" s="407"/>
    </row>
    <row r="22" spans="1:13" ht="18">
      <c r="A22" s="391">
        <v>3</v>
      </c>
      <c r="B22" s="391" t="s">
        <v>55</v>
      </c>
      <c r="C22" s="392" t="s">
        <v>218</v>
      </c>
      <c r="D22" s="410">
        <v>2883456.9336000001</v>
      </c>
      <c r="E22" s="394"/>
      <c r="F22" s="395"/>
      <c r="G22" s="394"/>
      <c r="H22" s="394"/>
    </row>
    <row r="23" spans="1:13" ht="18">
      <c r="A23" s="391">
        <v>4</v>
      </c>
      <c r="B23" s="391" t="s">
        <v>56</v>
      </c>
      <c r="C23" s="392" t="s">
        <v>91</v>
      </c>
      <c r="D23" s="410">
        <v>1243626</v>
      </c>
      <c r="E23" s="394"/>
      <c r="F23" s="395"/>
      <c r="G23" s="394"/>
      <c r="H23" s="394"/>
    </row>
    <row r="24" spans="1:13" ht="18">
      <c r="A24" s="391">
        <v>5</v>
      </c>
      <c r="B24" s="391" t="s">
        <v>58</v>
      </c>
      <c r="C24" s="392" t="s">
        <v>31</v>
      </c>
      <c r="D24" s="410">
        <v>8058023.7120000003</v>
      </c>
      <c r="E24" s="394"/>
      <c r="F24" s="395"/>
      <c r="G24" s="394"/>
      <c r="H24" s="394"/>
    </row>
    <row r="25" spans="1:13" ht="18">
      <c r="A25" s="391">
        <v>6</v>
      </c>
      <c r="B25" s="391" t="s">
        <v>65</v>
      </c>
      <c r="C25" s="392" t="s">
        <v>27</v>
      </c>
      <c r="D25" s="410">
        <v>720</v>
      </c>
      <c r="E25" s="394"/>
      <c r="F25" s="395"/>
      <c r="G25" s="394"/>
      <c r="H25" s="394"/>
    </row>
    <row r="26" spans="1:13" ht="18">
      <c r="A26" s="391">
        <v>7</v>
      </c>
      <c r="B26" s="391" t="s">
        <v>57</v>
      </c>
      <c r="C26" s="392" t="s">
        <v>27</v>
      </c>
      <c r="D26" s="410">
        <v>1440</v>
      </c>
      <c r="E26" s="394"/>
      <c r="F26" s="395"/>
      <c r="G26" s="394"/>
      <c r="H26" s="394"/>
      <c r="M26" s="411"/>
    </row>
    <row r="27" spans="1:13" ht="18">
      <c r="A27" s="391">
        <v>8</v>
      </c>
      <c r="B27" s="391" t="s">
        <v>182</v>
      </c>
      <c r="C27" s="392" t="s">
        <v>215</v>
      </c>
      <c r="D27" s="410">
        <v>240</v>
      </c>
      <c r="E27" s="394"/>
      <c r="F27" s="395"/>
      <c r="G27" s="394"/>
      <c r="H27" s="394"/>
      <c r="M27" s="412"/>
    </row>
    <row r="28" spans="1:13" ht="18">
      <c r="A28" s="413"/>
      <c r="B28" s="413"/>
      <c r="C28" s="414"/>
      <c r="D28" s="415"/>
      <c r="E28" s="416"/>
      <c r="F28" s="417" t="s">
        <v>59</v>
      </c>
      <c r="G28" s="413"/>
      <c r="H28" s="413"/>
    </row>
    <row r="31" spans="1:13" ht="18.75">
      <c r="A31" s="389" t="s">
        <v>0</v>
      </c>
      <c r="B31" s="389" t="s">
        <v>1</v>
      </c>
      <c r="C31" s="389" t="s">
        <v>80</v>
      </c>
      <c r="D31" s="389" t="s">
        <v>60</v>
      </c>
      <c r="E31" s="390" t="s">
        <v>71</v>
      </c>
      <c r="F31" s="390" t="s">
        <v>72</v>
      </c>
      <c r="G31" s="390" t="s">
        <v>76</v>
      </c>
      <c r="H31" s="390" t="s">
        <v>77</v>
      </c>
      <c r="I31" s="390" t="s">
        <v>78</v>
      </c>
      <c r="J31" s="390" t="s">
        <v>79</v>
      </c>
    </row>
    <row r="32" spans="1:13" ht="18">
      <c r="A32" s="391">
        <v>1</v>
      </c>
      <c r="B32" s="391" t="s">
        <v>142</v>
      </c>
      <c r="C32" s="392" t="s">
        <v>183</v>
      </c>
      <c r="D32" s="393">
        <v>3466670.64</v>
      </c>
      <c r="E32" s="395">
        <v>288889.22000000003</v>
      </c>
      <c r="F32" s="395">
        <v>288889.22000000003</v>
      </c>
      <c r="G32" s="395">
        <v>288889.22000000003</v>
      </c>
      <c r="H32" s="395">
        <v>288889.22000000003</v>
      </c>
      <c r="I32" s="395">
        <v>288889.22000000003</v>
      </c>
      <c r="J32" s="395">
        <v>288889.22000000003</v>
      </c>
    </row>
    <row r="33" spans="1:10" ht="18">
      <c r="A33" s="391">
        <v>2</v>
      </c>
      <c r="B33" s="391" t="s">
        <v>144</v>
      </c>
      <c r="C33" s="392" t="s">
        <v>183</v>
      </c>
      <c r="D33" s="393">
        <v>619898.04</v>
      </c>
      <c r="E33" s="395">
        <v>51658.170000000006</v>
      </c>
      <c r="F33" s="395">
        <v>51658.170000000006</v>
      </c>
      <c r="G33" s="395">
        <v>51658.170000000006</v>
      </c>
      <c r="H33" s="395">
        <v>51658.170000000006</v>
      </c>
      <c r="I33" s="395">
        <v>51658.170000000006</v>
      </c>
      <c r="J33" s="395">
        <v>51658.170000000006</v>
      </c>
    </row>
    <row r="34" spans="1:10" ht="18">
      <c r="A34" s="391">
        <v>3</v>
      </c>
      <c r="B34" s="391" t="s">
        <v>55</v>
      </c>
      <c r="C34" s="392" t="s">
        <v>218</v>
      </c>
      <c r="D34" s="410">
        <v>720864.12</v>
      </c>
      <c r="E34" s="395">
        <v>60072.01</v>
      </c>
      <c r="F34" s="395">
        <v>60072.01</v>
      </c>
      <c r="G34" s="395">
        <v>60072.01</v>
      </c>
      <c r="H34" s="395">
        <v>60072.01</v>
      </c>
      <c r="I34" s="395">
        <v>60072.01</v>
      </c>
      <c r="J34" s="395">
        <v>60072.01</v>
      </c>
    </row>
    <row r="35" spans="1:10" ht="18">
      <c r="A35" s="391">
        <v>4</v>
      </c>
      <c r="B35" s="391" t="s">
        <v>56</v>
      </c>
      <c r="C35" s="392" t="s">
        <v>91</v>
      </c>
      <c r="D35" s="410">
        <v>621813</v>
      </c>
      <c r="E35" s="395">
        <v>51817.75</v>
      </c>
      <c r="F35" s="395">
        <v>51817.75</v>
      </c>
      <c r="G35" s="395">
        <v>51817.75</v>
      </c>
      <c r="H35" s="395">
        <v>51817.75</v>
      </c>
      <c r="I35" s="395">
        <v>51817.75</v>
      </c>
      <c r="J35" s="395">
        <v>51817.75</v>
      </c>
    </row>
    <row r="36" spans="1:10" ht="18">
      <c r="A36" s="391">
        <v>5</v>
      </c>
      <c r="B36" s="391" t="s">
        <v>58</v>
      </c>
      <c r="C36" s="392" t="s">
        <v>31</v>
      </c>
      <c r="D36" s="410">
        <v>1853345.4</v>
      </c>
      <c r="E36" s="395">
        <v>154445.44999999998</v>
      </c>
      <c r="F36" s="395">
        <v>154445.44999999998</v>
      </c>
      <c r="G36" s="395">
        <v>154445.44999999998</v>
      </c>
      <c r="H36" s="395">
        <v>154445.44999999998</v>
      </c>
      <c r="I36" s="395">
        <v>154445.44999999998</v>
      </c>
      <c r="J36" s="395">
        <v>154445.44999999998</v>
      </c>
    </row>
    <row r="37" spans="1:10" ht="18">
      <c r="A37" s="391">
        <v>6</v>
      </c>
      <c r="B37" s="391" t="s">
        <v>65</v>
      </c>
      <c r="C37" s="392" t="s">
        <v>27</v>
      </c>
      <c r="D37" s="410">
        <v>190548</v>
      </c>
      <c r="E37" s="395">
        <v>15879</v>
      </c>
      <c r="F37" s="395">
        <v>15879</v>
      </c>
      <c r="G37" s="395">
        <v>15879</v>
      </c>
      <c r="H37" s="395">
        <v>15879</v>
      </c>
      <c r="I37" s="395">
        <v>15879</v>
      </c>
      <c r="J37" s="395">
        <v>15879</v>
      </c>
    </row>
    <row r="38" spans="1:10" ht="36">
      <c r="A38" s="391">
        <v>7</v>
      </c>
      <c r="B38" s="431" t="s">
        <v>57</v>
      </c>
      <c r="C38" s="392" t="s">
        <v>27</v>
      </c>
      <c r="D38" s="410">
        <v>785433.59999999998</v>
      </c>
      <c r="E38" s="395">
        <v>65452.799999999996</v>
      </c>
      <c r="F38" s="395">
        <v>65452.799999999996</v>
      </c>
      <c r="G38" s="395">
        <v>65452.799999999996</v>
      </c>
      <c r="H38" s="395">
        <v>65452.799999999996</v>
      </c>
      <c r="I38" s="395">
        <v>65452.799999999996</v>
      </c>
      <c r="J38" s="395">
        <v>65452.799999999996</v>
      </c>
    </row>
    <row r="39" spans="1:10" ht="18">
      <c r="A39" s="391">
        <v>8</v>
      </c>
      <c r="B39" s="391" t="s">
        <v>182</v>
      </c>
      <c r="C39" s="392" t="s">
        <v>215</v>
      </c>
      <c r="D39" s="410">
        <v>39799.199999999997</v>
      </c>
      <c r="E39" s="395">
        <v>3316.6</v>
      </c>
      <c r="F39" s="395">
        <v>3316.6</v>
      </c>
      <c r="G39" s="395">
        <v>3316.6</v>
      </c>
      <c r="H39" s="395">
        <v>3316.6</v>
      </c>
      <c r="I39" s="395">
        <v>3316.6</v>
      </c>
      <c r="J39" s="395">
        <v>3316.6</v>
      </c>
    </row>
    <row r="40" spans="1:10" ht="18">
      <c r="A40" s="418"/>
      <c r="B40" s="419"/>
      <c r="C40" s="420"/>
      <c r="D40" s="443">
        <v>8298371.9999999991</v>
      </c>
      <c r="E40" s="421">
        <v>691531</v>
      </c>
      <c r="F40" s="421">
        <v>691531</v>
      </c>
      <c r="G40" s="421">
        <v>691531</v>
      </c>
      <c r="H40" s="421">
        <v>691531</v>
      </c>
      <c r="I40" s="421">
        <v>691531</v>
      </c>
      <c r="J40" s="422">
        <v>691531</v>
      </c>
    </row>
    <row r="41" spans="1:10" ht="18.75">
      <c r="A41" s="389" t="s">
        <v>0</v>
      </c>
      <c r="B41" s="389" t="s">
        <v>1</v>
      </c>
      <c r="C41" s="389" t="s">
        <v>80</v>
      </c>
      <c r="D41" s="389" t="s">
        <v>60</v>
      </c>
      <c r="E41" s="390" t="s">
        <v>81</v>
      </c>
      <c r="F41" s="390" t="s">
        <v>82</v>
      </c>
      <c r="G41" s="390" t="s">
        <v>83</v>
      </c>
      <c r="H41" s="390" t="s">
        <v>84</v>
      </c>
      <c r="I41" s="390" t="s">
        <v>85</v>
      </c>
      <c r="J41" s="390" t="s">
        <v>86</v>
      </c>
    </row>
    <row r="42" spans="1:10" ht="18">
      <c r="A42" s="391">
        <v>1</v>
      </c>
      <c r="B42" s="391" t="s">
        <v>142</v>
      </c>
      <c r="C42" s="392" t="s">
        <v>183</v>
      </c>
      <c r="D42" s="393">
        <v>3466670.64</v>
      </c>
      <c r="E42" s="395">
        <v>288889.22000000003</v>
      </c>
      <c r="F42" s="395">
        <v>288889.22000000003</v>
      </c>
      <c r="G42" s="395">
        <v>288889.22000000003</v>
      </c>
      <c r="H42" s="395">
        <v>288889.22000000003</v>
      </c>
      <c r="I42" s="395">
        <v>288889.22000000003</v>
      </c>
      <c r="J42" s="395">
        <v>288889.22000000003</v>
      </c>
    </row>
    <row r="43" spans="1:10" ht="18">
      <c r="A43" s="391">
        <v>2</v>
      </c>
      <c r="B43" s="391" t="s">
        <v>144</v>
      </c>
      <c r="C43" s="392" t="s">
        <v>183</v>
      </c>
      <c r="D43" s="395">
        <v>619898.04</v>
      </c>
      <c r="E43" s="395">
        <v>51658.170000000006</v>
      </c>
      <c r="F43" s="395">
        <v>51658.170000000006</v>
      </c>
      <c r="G43" s="395">
        <v>51658.170000000006</v>
      </c>
      <c r="H43" s="395">
        <v>51658.170000000006</v>
      </c>
      <c r="I43" s="395">
        <v>51658.170000000006</v>
      </c>
      <c r="J43" s="395">
        <v>51658.170000000006</v>
      </c>
    </row>
    <row r="44" spans="1:10" ht="18">
      <c r="A44" s="391">
        <v>3</v>
      </c>
      <c r="B44" s="391" t="s">
        <v>55</v>
      </c>
      <c r="C44" s="392" t="s">
        <v>218</v>
      </c>
      <c r="D44" s="410">
        <v>720864.12</v>
      </c>
      <c r="E44" s="395">
        <v>60072.01</v>
      </c>
      <c r="F44" s="395">
        <v>60072.01</v>
      </c>
      <c r="G44" s="395">
        <v>60072.01</v>
      </c>
      <c r="H44" s="395">
        <v>60072.01</v>
      </c>
      <c r="I44" s="395">
        <v>60072.01</v>
      </c>
      <c r="J44" s="395">
        <v>60072.01</v>
      </c>
    </row>
    <row r="45" spans="1:10" ht="18">
      <c r="A45" s="391">
        <v>4</v>
      </c>
      <c r="B45" s="391" t="s">
        <v>56</v>
      </c>
      <c r="C45" s="392" t="s">
        <v>91</v>
      </c>
      <c r="D45" s="410">
        <v>621813</v>
      </c>
      <c r="E45" s="395">
        <v>51817.75</v>
      </c>
      <c r="F45" s="395">
        <v>51817.75</v>
      </c>
      <c r="G45" s="395">
        <v>51817.75</v>
      </c>
      <c r="H45" s="395">
        <v>51817.75</v>
      </c>
      <c r="I45" s="395">
        <v>51817.75</v>
      </c>
      <c r="J45" s="395">
        <v>51817.75</v>
      </c>
    </row>
    <row r="46" spans="1:10" ht="18">
      <c r="A46" s="391">
        <v>5</v>
      </c>
      <c r="B46" s="391" t="s">
        <v>58</v>
      </c>
      <c r="C46" s="392" t="s">
        <v>31</v>
      </c>
      <c r="D46" s="410">
        <v>1853345.4</v>
      </c>
      <c r="E46" s="395">
        <v>154445.44999999998</v>
      </c>
      <c r="F46" s="395">
        <v>154445.44999999998</v>
      </c>
      <c r="G46" s="395">
        <v>154445.44999999998</v>
      </c>
      <c r="H46" s="395">
        <v>154445.44999999998</v>
      </c>
      <c r="I46" s="395">
        <v>154445.44999999998</v>
      </c>
      <c r="J46" s="395">
        <v>154445.44999999998</v>
      </c>
    </row>
    <row r="47" spans="1:10" ht="18">
      <c r="A47" s="391">
        <v>6</v>
      </c>
      <c r="B47" s="391" t="s">
        <v>65</v>
      </c>
      <c r="C47" s="392" t="s">
        <v>27</v>
      </c>
      <c r="D47" s="410">
        <v>190548</v>
      </c>
      <c r="E47" s="395">
        <v>15879</v>
      </c>
      <c r="F47" s="395">
        <v>15879</v>
      </c>
      <c r="G47" s="395">
        <v>15879</v>
      </c>
      <c r="H47" s="395">
        <v>15879</v>
      </c>
      <c r="I47" s="395">
        <v>15879</v>
      </c>
      <c r="J47" s="395">
        <v>15879</v>
      </c>
    </row>
    <row r="48" spans="1:10" ht="36">
      <c r="A48" s="391">
        <v>7</v>
      </c>
      <c r="B48" s="431" t="s">
        <v>57</v>
      </c>
      <c r="C48" s="392" t="s">
        <v>27</v>
      </c>
      <c r="D48" s="410">
        <v>785433.59999999998</v>
      </c>
      <c r="E48" s="395">
        <v>65452.799999999996</v>
      </c>
      <c r="F48" s="395">
        <v>65452.799999999996</v>
      </c>
      <c r="G48" s="395">
        <v>65452.799999999996</v>
      </c>
      <c r="H48" s="395">
        <v>65452.799999999996</v>
      </c>
      <c r="I48" s="395">
        <v>65452.799999999996</v>
      </c>
      <c r="J48" s="395">
        <v>65452.799999999996</v>
      </c>
    </row>
    <row r="49" spans="1:10" ht="18">
      <c r="A49" s="391">
        <v>8</v>
      </c>
      <c r="B49" s="431" t="s">
        <v>182</v>
      </c>
      <c r="C49" s="392" t="s">
        <v>215</v>
      </c>
      <c r="D49" s="410">
        <v>39799.199999999997</v>
      </c>
      <c r="E49" s="395">
        <v>3316.6</v>
      </c>
      <c r="F49" s="395">
        <v>3316.6</v>
      </c>
      <c r="G49" s="395">
        <v>3316.6</v>
      </c>
      <c r="H49" s="395">
        <v>3316.6</v>
      </c>
      <c r="I49" s="395">
        <v>3316.6</v>
      </c>
      <c r="J49" s="395">
        <v>3316.6</v>
      </c>
    </row>
    <row r="50" spans="1:10" ht="18">
      <c r="A50" s="423"/>
      <c r="B50" s="424"/>
      <c r="C50" s="425"/>
      <c r="D50" s="444">
        <v>8298371.9999999991</v>
      </c>
      <c r="E50" s="426">
        <v>691531</v>
      </c>
      <c r="F50" s="426">
        <v>691531</v>
      </c>
      <c r="G50" s="426">
        <v>691531</v>
      </c>
      <c r="H50" s="426">
        <v>691531</v>
      </c>
      <c r="I50" s="426">
        <v>691531</v>
      </c>
      <c r="J50" s="427">
        <v>691531</v>
      </c>
    </row>
  </sheetData>
  <mergeCells count="3">
    <mergeCell ref="A3:E3"/>
    <mergeCell ref="F3:G6"/>
    <mergeCell ref="A1:H1"/>
  </mergeCells>
  <phoneticPr fontId="2" type="noConversion"/>
  <printOptions horizontalCentered="1"/>
  <pageMargins left="0.31496062992125984" right="0.31496062992125984" top="1.1811023622047245" bottom="0.78740157480314965" header="0.31496062992125984" footer="0.31496062992125984"/>
  <pageSetup paperSize="9" scale="74" orientation="landscape" horizontalDpi="1200" verticalDpi="1200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34119-7723-4478-B618-E0A444398229}">
  <dimension ref="A1:AD15"/>
  <sheetViews>
    <sheetView view="pageBreakPreview" topLeftCell="C1" zoomScale="60" zoomScaleNormal="100" workbookViewId="0">
      <selection activeCell="E12" sqref="E12:AB15"/>
    </sheetView>
  </sheetViews>
  <sheetFormatPr defaultRowHeight="15"/>
  <cols>
    <col min="1" max="1" width="6.28515625" bestFit="1" customWidth="1"/>
    <col min="2" max="2" width="26.7109375" customWidth="1"/>
    <col min="4" max="4" width="14.28515625" bestFit="1" customWidth="1"/>
    <col min="5" max="5" width="7.7109375" bestFit="1" customWidth="1"/>
    <col min="6" max="6" width="11.28515625" bestFit="1" customWidth="1"/>
    <col min="7" max="7" width="8" bestFit="1" customWidth="1"/>
    <col min="8" max="8" width="13.140625" bestFit="1" customWidth="1"/>
    <col min="9" max="9" width="8" bestFit="1" customWidth="1"/>
    <col min="10" max="10" width="13.140625" bestFit="1" customWidth="1"/>
    <col min="11" max="11" width="8" bestFit="1" customWidth="1"/>
    <col min="12" max="12" width="13.140625" bestFit="1" customWidth="1"/>
    <col min="13" max="13" width="8" bestFit="1" customWidth="1"/>
    <col min="14" max="14" width="13.140625" bestFit="1" customWidth="1"/>
    <col min="15" max="15" width="8" bestFit="1" customWidth="1"/>
    <col min="16" max="16" width="13.140625" bestFit="1" customWidth="1"/>
    <col min="18" max="18" width="13.140625" bestFit="1" customWidth="1"/>
    <col min="20" max="20" width="13.140625" bestFit="1" customWidth="1"/>
    <col min="22" max="22" width="13.140625" bestFit="1" customWidth="1"/>
    <col min="24" max="24" width="13.140625" bestFit="1" customWidth="1"/>
    <col min="26" max="26" width="13.140625" bestFit="1" customWidth="1"/>
    <col min="28" max="28" width="13.140625" bestFit="1" customWidth="1"/>
  </cols>
  <sheetData>
    <row r="1" spans="1:30" ht="15" customHeight="1">
      <c r="A1" s="583" t="s">
        <v>426</v>
      </c>
      <c r="B1" s="583"/>
      <c r="C1" s="583"/>
      <c r="D1" s="583"/>
      <c r="E1" s="583"/>
      <c r="F1" s="583"/>
      <c r="G1" s="583"/>
      <c r="H1" s="583"/>
      <c r="I1" s="583"/>
      <c r="J1" s="583"/>
      <c r="K1" s="583"/>
      <c r="L1" s="583"/>
      <c r="M1" s="583"/>
      <c r="N1" s="583"/>
      <c r="O1" s="583"/>
      <c r="P1" s="583"/>
      <c r="Q1" s="583"/>
      <c r="R1" s="583"/>
      <c r="S1" s="583"/>
      <c r="T1" s="583"/>
      <c r="U1" s="583"/>
      <c r="V1" s="583"/>
      <c r="W1" s="583"/>
      <c r="X1" s="583"/>
      <c r="Y1" s="583"/>
      <c r="Z1" s="583"/>
      <c r="AA1" s="583"/>
      <c r="AB1" s="583"/>
    </row>
    <row r="2" spans="1:30" ht="15.75" thickBot="1">
      <c r="A2" s="509"/>
      <c r="B2" s="580" t="s">
        <v>460</v>
      </c>
      <c r="C2" s="580"/>
      <c r="D2" s="580"/>
      <c r="E2" s="581"/>
      <c r="F2" s="581"/>
      <c r="G2" s="581"/>
      <c r="H2" s="581"/>
      <c r="I2" s="581"/>
      <c r="J2" s="581"/>
      <c r="K2" s="581"/>
      <c r="L2" s="582">
        <f>'ORÇAMENTO DESONERADO'!H17</f>
        <v>8298372.1771599995</v>
      </c>
      <c r="M2" s="582"/>
      <c r="N2" s="510"/>
      <c r="O2" s="510"/>
      <c r="P2" s="510"/>
      <c r="Q2" s="510"/>
      <c r="R2" s="510"/>
      <c r="S2" s="509"/>
      <c r="T2" s="509"/>
    </row>
    <row r="3" spans="1:30" ht="30.75" thickBot="1">
      <c r="A3" s="511" t="s">
        <v>427</v>
      </c>
      <c r="B3" s="512" t="s">
        <v>428</v>
      </c>
      <c r="C3" s="513" t="s">
        <v>429</v>
      </c>
      <c r="D3" s="533" t="s">
        <v>430</v>
      </c>
      <c r="E3" s="562" t="s">
        <v>431</v>
      </c>
      <c r="F3" s="563" t="s">
        <v>432</v>
      </c>
      <c r="G3" s="564" t="s">
        <v>433</v>
      </c>
      <c r="H3" s="563" t="s">
        <v>434</v>
      </c>
      <c r="I3" s="564" t="s">
        <v>435</v>
      </c>
      <c r="J3" s="563" t="s">
        <v>436</v>
      </c>
      <c r="K3" s="564" t="s">
        <v>437</v>
      </c>
      <c r="L3" s="563" t="s">
        <v>438</v>
      </c>
      <c r="M3" s="564" t="s">
        <v>439</v>
      </c>
      <c r="N3" s="563" t="s">
        <v>440</v>
      </c>
      <c r="O3" s="564" t="s">
        <v>441</v>
      </c>
      <c r="P3" s="563" t="s">
        <v>442</v>
      </c>
      <c r="Q3" s="564" t="s">
        <v>443</v>
      </c>
      <c r="R3" s="563" t="s">
        <v>444</v>
      </c>
      <c r="S3" s="564" t="s">
        <v>445</v>
      </c>
      <c r="T3" s="563" t="s">
        <v>446</v>
      </c>
      <c r="U3" s="564" t="s">
        <v>452</v>
      </c>
      <c r="V3" s="563" t="s">
        <v>453</v>
      </c>
      <c r="W3" s="564" t="s">
        <v>454</v>
      </c>
      <c r="X3" s="563" t="s">
        <v>455</v>
      </c>
      <c r="Y3" s="564" t="s">
        <v>456</v>
      </c>
      <c r="Z3" s="563" t="s">
        <v>457</v>
      </c>
      <c r="AA3" s="564" t="s">
        <v>458</v>
      </c>
      <c r="AB3" s="565" t="s">
        <v>459</v>
      </c>
    </row>
    <row r="4" spans="1:30">
      <c r="A4" s="556">
        <f>'ORÇAMENTO DESONERADO'!A9</f>
        <v>1</v>
      </c>
      <c r="B4" s="557" t="str">
        <f>'ORÇAMENTO DESONERADO'!B9</f>
        <v>Coleta RSU</v>
      </c>
      <c r="C4" s="514">
        <f>D4/D12</f>
        <v>0.41775309253319348</v>
      </c>
      <c r="D4" s="515">
        <f>'ORÇAMENTO DESONERADO'!H9</f>
        <v>3466670.6399999997</v>
      </c>
      <c r="E4" s="558">
        <v>0.08</v>
      </c>
      <c r="F4" s="559">
        <f>E4*D4</f>
        <v>277333.65119999996</v>
      </c>
      <c r="G4" s="560">
        <v>0.08</v>
      </c>
      <c r="H4" s="559">
        <f t="shared" ref="H4:H11" si="0">G4*D4</f>
        <v>277333.65119999996</v>
      </c>
      <c r="I4" s="560">
        <v>0.08</v>
      </c>
      <c r="J4" s="559">
        <f>I4*D4</f>
        <v>277333.65119999996</v>
      </c>
      <c r="K4" s="560">
        <v>0.08</v>
      </c>
      <c r="L4" s="559">
        <f>K4*D4</f>
        <v>277333.65119999996</v>
      </c>
      <c r="M4" s="560">
        <v>0.08</v>
      </c>
      <c r="N4" s="559">
        <f>M4*D4</f>
        <v>277333.65119999996</v>
      </c>
      <c r="O4" s="560">
        <v>0.08</v>
      </c>
      <c r="P4" s="559">
        <f>O4*D4</f>
        <v>277333.65119999996</v>
      </c>
      <c r="Q4" s="560">
        <v>0.08</v>
      </c>
      <c r="R4" s="559">
        <f>Q4*D4</f>
        <v>277333.65119999996</v>
      </c>
      <c r="S4" s="560">
        <v>0.08</v>
      </c>
      <c r="T4" s="559">
        <f>S4*D4</f>
        <v>277333.65119999996</v>
      </c>
      <c r="U4" s="560">
        <v>0.08</v>
      </c>
      <c r="V4" s="559">
        <f>U4*D4</f>
        <v>277333.65119999996</v>
      </c>
      <c r="W4" s="560">
        <v>0.1</v>
      </c>
      <c r="X4" s="559">
        <f>W4*D4</f>
        <v>346667.06400000001</v>
      </c>
      <c r="Y4" s="560">
        <v>0.08</v>
      </c>
      <c r="Z4" s="559">
        <f>Y4*D4</f>
        <v>277333.65119999996</v>
      </c>
      <c r="AA4" s="560">
        <v>0.1</v>
      </c>
      <c r="AB4" s="561">
        <f>AA4*D4</f>
        <v>346667.06400000001</v>
      </c>
      <c r="AD4" s="532">
        <f>AA4+Y4+W4+U4+S4+Q4+O4+M4+K4+I4+G4+E4</f>
        <v>0.99999999999999978</v>
      </c>
    </row>
    <row r="5" spans="1:30">
      <c r="A5" s="516">
        <f>'ORÇAMENTO DESONERADO'!A10</f>
        <v>2</v>
      </c>
      <c r="B5" s="517" t="str">
        <f>'ORÇAMENTO DESONERADO'!B10</f>
        <v>Coleta Seletiva</v>
      </c>
      <c r="C5" s="518">
        <f>D5/D12</f>
        <v>7.4701161476726077E-2</v>
      </c>
      <c r="D5" s="519">
        <f>'ORÇAMENTO DESONERADO'!H10</f>
        <v>619898.04</v>
      </c>
      <c r="E5" s="545">
        <v>0.08</v>
      </c>
      <c r="F5" s="538">
        <f t="shared" ref="F5:F11" si="1">E5*D5</f>
        <v>49591.843200000003</v>
      </c>
      <c r="G5" s="539">
        <v>0.08</v>
      </c>
      <c r="H5" s="538">
        <f t="shared" si="0"/>
        <v>49591.843200000003</v>
      </c>
      <c r="I5" s="539">
        <v>0.08</v>
      </c>
      <c r="J5" s="538">
        <f t="shared" ref="J5:J11" si="2">I5*D5</f>
        <v>49591.843200000003</v>
      </c>
      <c r="K5" s="539">
        <v>0.08</v>
      </c>
      <c r="L5" s="538">
        <f t="shared" ref="L5:L11" si="3">K5*D5</f>
        <v>49591.843200000003</v>
      </c>
      <c r="M5" s="539">
        <v>0.08</v>
      </c>
      <c r="N5" s="538">
        <f t="shared" ref="N5:N11" si="4">M5*D5</f>
        <v>49591.843200000003</v>
      </c>
      <c r="O5" s="539">
        <v>0.08</v>
      </c>
      <c r="P5" s="538">
        <f t="shared" ref="P5:P11" si="5">O5*D5</f>
        <v>49591.843200000003</v>
      </c>
      <c r="Q5" s="539">
        <v>0.08</v>
      </c>
      <c r="R5" s="538">
        <f t="shared" ref="R5:R11" si="6">Q5*D5</f>
        <v>49591.843200000003</v>
      </c>
      <c r="S5" s="539">
        <v>0.08</v>
      </c>
      <c r="T5" s="538">
        <f t="shared" ref="T5:T11" si="7">S5*D5</f>
        <v>49591.843200000003</v>
      </c>
      <c r="U5" s="539">
        <v>0.08</v>
      </c>
      <c r="V5" s="538">
        <f t="shared" ref="V5:V11" si="8">U5*D5</f>
        <v>49591.843200000003</v>
      </c>
      <c r="W5" s="539">
        <v>0.1</v>
      </c>
      <c r="X5" s="538">
        <f t="shared" ref="X5:X11" si="9">W5*D5</f>
        <v>61989.804000000004</v>
      </c>
      <c r="Y5" s="539">
        <v>0.08</v>
      </c>
      <c r="Z5" s="538">
        <f t="shared" ref="Z5:Z11" si="10">Y5*D5</f>
        <v>49591.843200000003</v>
      </c>
      <c r="AA5" s="539">
        <v>0.1</v>
      </c>
      <c r="AB5" s="546">
        <f t="shared" ref="AB5:AB11" si="11">AA5*D5</f>
        <v>61989.804000000004</v>
      </c>
    </row>
    <row r="6" spans="1:30">
      <c r="A6" s="516">
        <f>'ORÇAMENTO DESONERADO'!A11</f>
        <v>3</v>
      </c>
      <c r="B6" s="517" t="str">
        <f>'ORÇAMENTO DESONERADO'!B11</f>
        <v>Varrição</v>
      </c>
      <c r="C6" s="518">
        <f>D6/D12</f>
        <v>8.686815052524019E-2</v>
      </c>
      <c r="D6" s="519">
        <f>'ORÇAMENTO DESONERADO'!H11</f>
        <v>720864.24340000004</v>
      </c>
      <c r="E6" s="545">
        <v>0.08</v>
      </c>
      <c r="F6" s="538">
        <f t="shared" si="1"/>
        <v>57669.139472000003</v>
      </c>
      <c r="G6" s="539">
        <v>0.08</v>
      </c>
      <c r="H6" s="538">
        <f t="shared" si="0"/>
        <v>57669.139472000003</v>
      </c>
      <c r="I6" s="539">
        <v>0.08</v>
      </c>
      <c r="J6" s="538">
        <f t="shared" si="2"/>
        <v>57669.139472000003</v>
      </c>
      <c r="K6" s="539">
        <v>0.08</v>
      </c>
      <c r="L6" s="538">
        <f t="shared" si="3"/>
        <v>57669.139472000003</v>
      </c>
      <c r="M6" s="539">
        <v>0.08</v>
      </c>
      <c r="N6" s="538">
        <f t="shared" si="4"/>
        <v>57669.139472000003</v>
      </c>
      <c r="O6" s="539">
        <v>0.08</v>
      </c>
      <c r="P6" s="538">
        <f t="shared" si="5"/>
        <v>57669.139472000003</v>
      </c>
      <c r="Q6" s="539">
        <v>0.08</v>
      </c>
      <c r="R6" s="538">
        <f t="shared" si="6"/>
        <v>57669.139472000003</v>
      </c>
      <c r="S6" s="539">
        <v>0.08</v>
      </c>
      <c r="T6" s="538">
        <f t="shared" si="7"/>
        <v>57669.139472000003</v>
      </c>
      <c r="U6" s="539">
        <v>0.08</v>
      </c>
      <c r="V6" s="538">
        <f t="shared" si="8"/>
        <v>57669.139472000003</v>
      </c>
      <c r="W6" s="539">
        <v>0.1</v>
      </c>
      <c r="X6" s="538">
        <f t="shared" si="9"/>
        <v>72086.424340000012</v>
      </c>
      <c r="Y6" s="539">
        <v>0.08</v>
      </c>
      <c r="Z6" s="538">
        <f t="shared" si="10"/>
        <v>57669.139472000003</v>
      </c>
      <c r="AA6" s="539">
        <v>0.1</v>
      </c>
      <c r="AB6" s="546">
        <f t="shared" si="11"/>
        <v>72086.424340000012</v>
      </c>
    </row>
    <row r="7" spans="1:30">
      <c r="A7" s="516">
        <f>'ORÇAMENTO DESONERADO'!A12</f>
        <v>4</v>
      </c>
      <c r="B7" s="517" t="str">
        <f>'ORÇAMENTO DESONERADO'!B12</f>
        <v>Pintura de meio-fio</v>
      </c>
      <c r="C7" s="518">
        <f>D7/D12</f>
        <v>7.49319248070658E-2</v>
      </c>
      <c r="D7" s="519">
        <f>'ORÇAMENTO DESONERADO'!H12</f>
        <v>621813</v>
      </c>
      <c r="E7" s="545">
        <v>0.08</v>
      </c>
      <c r="F7" s="538">
        <f t="shared" si="1"/>
        <v>49745.04</v>
      </c>
      <c r="G7" s="539">
        <v>0.08</v>
      </c>
      <c r="H7" s="538">
        <f t="shared" si="0"/>
        <v>49745.04</v>
      </c>
      <c r="I7" s="539">
        <v>0.08</v>
      </c>
      <c r="J7" s="538">
        <f t="shared" si="2"/>
        <v>49745.04</v>
      </c>
      <c r="K7" s="539">
        <v>0.08</v>
      </c>
      <c r="L7" s="538">
        <f t="shared" si="3"/>
        <v>49745.04</v>
      </c>
      <c r="M7" s="539">
        <v>0.08</v>
      </c>
      <c r="N7" s="538">
        <f t="shared" si="4"/>
        <v>49745.04</v>
      </c>
      <c r="O7" s="539">
        <v>0.08</v>
      </c>
      <c r="P7" s="538">
        <f t="shared" si="5"/>
        <v>49745.04</v>
      </c>
      <c r="Q7" s="539">
        <v>0.08</v>
      </c>
      <c r="R7" s="538">
        <f t="shared" si="6"/>
        <v>49745.04</v>
      </c>
      <c r="S7" s="539">
        <v>0.08</v>
      </c>
      <c r="T7" s="538">
        <f t="shared" si="7"/>
        <v>49745.04</v>
      </c>
      <c r="U7" s="539">
        <v>0.08</v>
      </c>
      <c r="V7" s="538">
        <f t="shared" si="8"/>
        <v>49745.04</v>
      </c>
      <c r="W7" s="539">
        <v>0.1</v>
      </c>
      <c r="X7" s="538">
        <f t="shared" si="9"/>
        <v>62181.3</v>
      </c>
      <c r="Y7" s="539">
        <v>0.08</v>
      </c>
      <c r="Z7" s="538">
        <f t="shared" si="10"/>
        <v>49745.04</v>
      </c>
      <c r="AA7" s="539">
        <v>0.1</v>
      </c>
      <c r="AB7" s="546">
        <f t="shared" si="11"/>
        <v>62181.3</v>
      </c>
    </row>
    <row r="8" spans="1:30" ht="28.5">
      <c r="A8" s="516">
        <f>'ORÇAMENTO DESONERADO'!A13</f>
        <v>5</v>
      </c>
      <c r="B8" s="517" t="str">
        <f>'ORÇAMENTO DESONERADO'!B13</f>
        <v>Capinação e coleta de grama</v>
      </c>
      <c r="C8" s="518">
        <f>D8/D12</f>
        <v>0.22333843604424614</v>
      </c>
      <c r="D8" s="519">
        <f>'ORÇAMENTO DESONERADO'!H13</f>
        <v>1853345.4637600002</v>
      </c>
      <c r="E8" s="545">
        <v>0.08</v>
      </c>
      <c r="F8" s="538">
        <f t="shared" si="1"/>
        <v>148267.63710080003</v>
      </c>
      <c r="G8" s="539">
        <v>0.08</v>
      </c>
      <c r="H8" s="538">
        <f t="shared" si="0"/>
        <v>148267.63710080003</v>
      </c>
      <c r="I8" s="539">
        <v>0.08</v>
      </c>
      <c r="J8" s="538">
        <f t="shared" si="2"/>
        <v>148267.63710080003</v>
      </c>
      <c r="K8" s="539">
        <v>0.08</v>
      </c>
      <c r="L8" s="538">
        <f t="shared" si="3"/>
        <v>148267.63710080003</v>
      </c>
      <c r="M8" s="539">
        <v>0.08</v>
      </c>
      <c r="N8" s="538">
        <f t="shared" si="4"/>
        <v>148267.63710080003</v>
      </c>
      <c r="O8" s="539">
        <v>0.08</v>
      </c>
      <c r="P8" s="538">
        <f t="shared" si="5"/>
        <v>148267.63710080003</v>
      </c>
      <c r="Q8" s="539">
        <v>0.08</v>
      </c>
      <c r="R8" s="538">
        <f t="shared" si="6"/>
        <v>148267.63710080003</v>
      </c>
      <c r="S8" s="539">
        <v>0.08</v>
      </c>
      <c r="T8" s="538">
        <f t="shared" si="7"/>
        <v>148267.63710080003</v>
      </c>
      <c r="U8" s="539">
        <v>0.08</v>
      </c>
      <c r="V8" s="538">
        <f t="shared" si="8"/>
        <v>148267.63710080003</v>
      </c>
      <c r="W8" s="539">
        <v>0.1</v>
      </c>
      <c r="X8" s="538">
        <f t="shared" si="9"/>
        <v>185334.54637600004</v>
      </c>
      <c r="Y8" s="539">
        <v>0.08</v>
      </c>
      <c r="Z8" s="538">
        <f t="shared" si="10"/>
        <v>148267.63710080003</v>
      </c>
      <c r="AA8" s="539">
        <v>0.1</v>
      </c>
      <c r="AB8" s="546">
        <f t="shared" si="11"/>
        <v>185334.54637600004</v>
      </c>
    </row>
    <row r="9" spans="1:30">
      <c r="A9" s="516">
        <f>'ORÇAMENTO DESONERADO'!A14</f>
        <v>6</v>
      </c>
      <c r="B9" s="517" t="str">
        <f>'ORÇAMENTO DESONERADO'!B14</f>
        <v>Limpeza de Bueiro</v>
      </c>
      <c r="C9" s="518">
        <f>D9/D12</f>
        <v>2.2962093761527618E-2</v>
      </c>
      <c r="D9" s="519">
        <f>'ORÇAMENTO DESONERADO'!H14</f>
        <v>190547.99999999997</v>
      </c>
      <c r="E9" s="545">
        <v>0.08</v>
      </c>
      <c r="F9" s="538">
        <f t="shared" si="1"/>
        <v>15243.839999999998</v>
      </c>
      <c r="G9" s="539">
        <v>0.08</v>
      </c>
      <c r="H9" s="538">
        <f t="shared" si="0"/>
        <v>15243.839999999998</v>
      </c>
      <c r="I9" s="539">
        <v>0.08</v>
      </c>
      <c r="J9" s="538">
        <f t="shared" si="2"/>
        <v>15243.839999999998</v>
      </c>
      <c r="K9" s="539">
        <v>0.08</v>
      </c>
      <c r="L9" s="538">
        <f t="shared" si="3"/>
        <v>15243.839999999998</v>
      </c>
      <c r="M9" s="539">
        <v>0.08</v>
      </c>
      <c r="N9" s="538">
        <f t="shared" si="4"/>
        <v>15243.839999999998</v>
      </c>
      <c r="O9" s="539">
        <v>0.08</v>
      </c>
      <c r="P9" s="538">
        <f t="shared" si="5"/>
        <v>15243.839999999998</v>
      </c>
      <c r="Q9" s="539">
        <v>0.08</v>
      </c>
      <c r="R9" s="538">
        <f t="shared" si="6"/>
        <v>15243.839999999998</v>
      </c>
      <c r="S9" s="539">
        <v>0.08</v>
      </c>
      <c r="T9" s="538">
        <f t="shared" si="7"/>
        <v>15243.839999999998</v>
      </c>
      <c r="U9" s="539">
        <v>0.08</v>
      </c>
      <c r="V9" s="538">
        <f t="shared" si="8"/>
        <v>15243.839999999998</v>
      </c>
      <c r="W9" s="539">
        <v>0.1</v>
      </c>
      <c r="X9" s="538">
        <f t="shared" si="9"/>
        <v>19054.8</v>
      </c>
      <c r="Y9" s="539">
        <v>0.08</v>
      </c>
      <c r="Z9" s="538">
        <f t="shared" si="10"/>
        <v>15243.839999999998</v>
      </c>
      <c r="AA9" s="539">
        <v>0.1</v>
      </c>
      <c r="AB9" s="546">
        <f t="shared" si="11"/>
        <v>19054.8</v>
      </c>
    </row>
    <row r="10" spans="1:30" ht="36.75" customHeight="1">
      <c r="A10" s="516">
        <f>'ORÇAMENTO DESONERADO'!A15</f>
        <v>7</v>
      </c>
      <c r="B10" s="517" t="str">
        <f>'ORÇAMENTO DESONERADO'!B15</f>
        <v>Corte, poda de arvore e coleta de entulhos e galhos</v>
      </c>
      <c r="C10" s="518">
        <f>D10/D12</f>
        <v>9.4649117107784828E-2</v>
      </c>
      <c r="D10" s="519">
        <f>'ORÇAMENTO DESONERADO'!H15</f>
        <v>785433.60000000009</v>
      </c>
      <c r="E10" s="545">
        <v>0.08</v>
      </c>
      <c r="F10" s="538">
        <f t="shared" si="1"/>
        <v>62834.688000000009</v>
      </c>
      <c r="G10" s="539">
        <v>0.08</v>
      </c>
      <c r="H10" s="538">
        <f t="shared" si="0"/>
        <v>62834.688000000009</v>
      </c>
      <c r="I10" s="539">
        <v>0.08</v>
      </c>
      <c r="J10" s="538">
        <f t="shared" si="2"/>
        <v>62834.688000000009</v>
      </c>
      <c r="K10" s="539">
        <v>0.08</v>
      </c>
      <c r="L10" s="538">
        <f t="shared" si="3"/>
        <v>62834.688000000009</v>
      </c>
      <c r="M10" s="539">
        <v>0.08</v>
      </c>
      <c r="N10" s="538">
        <f t="shared" si="4"/>
        <v>62834.688000000009</v>
      </c>
      <c r="O10" s="539">
        <v>0.08</v>
      </c>
      <c r="P10" s="538">
        <f t="shared" si="5"/>
        <v>62834.688000000009</v>
      </c>
      <c r="Q10" s="539">
        <v>0.08</v>
      </c>
      <c r="R10" s="538">
        <f t="shared" si="6"/>
        <v>62834.688000000009</v>
      </c>
      <c r="S10" s="539">
        <v>0.08</v>
      </c>
      <c r="T10" s="538">
        <f t="shared" si="7"/>
        <v>62834.688000000009</v>
      </c>
      <c r="U10" s="539">
        <v>0.08</v>
      </c>
      <c r="V10" s="538">
        <f t="shared" si="8"/>
        <v>62834.688000000009</v>
      </c>
      <c r="W10" s="539">
        <v>0.1</v>
      </c>
      <c r="X10" s="538">
        <f t="shared" si="9"/>
        <v>78543.360000000015</v>
      </c>
      <c r="Y10" s="539">
        <v>0.08</v>
      </c>
      <c r="Z10" s="538">
        <f t="shared" si="10"/>
        <v>62834.688000000009</v>
      </c>
      <c r="AA10" s="539">
        <v>0.1</v>
      </c>
      <c r="AB10" s="546">
        <f t="shared" si="11"/>
        <v>78543.360000000015</v>
      </c>
    </row>
    <row r="11" spans="1:30" ht="15.75" thickBot="1">
      <c r="A11" s="516">
        <f>'ORÇAMENTO DESONERADO'!A16</f>
        <v>8</v>
      </c>
      <c r="B11" s="517" t="str">
        <f>'ORÇAMENTO DESONERADO'!B16</f>
        <v>Educação Ambiental</v>
      </c>
      <c r="C11" s="518">
        <f>D11/D12</f>
        <v>4.7960249492715228E-3</v>
      </c>
      <c r="D11" s="519">
        <f>'ORÇAMENTO DESONERADO'!H16</f>
        <v>39799.200000000004</v>
      </c>
      <c r="E11" s="566">
        <v>0.08</v>
      </c>
      <c r="F11" s="567">
        <f t="shared" si="1"/>
        <v>3183.9360000000006</v>
      </c>
      <c r="G11" s="568">
        <v>0.08</v>
      </c>
      <c r="H11" s="567">
        <f t="shared" si="0"/>
        <v>3183.9360000000006</v>
      </c>
      <c r="I11" s="568">
        <v>0.08</v>
      </c>
      <c r="J11" s="567">
        <f t="shared" si="2"/>
        <v>3183.9360000000006</v>
      </c>
      <c r="K11" s="568">
        <v>0.08</v>
      </c>
      <c r="L11" s="567">
        <f t="shared" si="3"/>
        <v>3183.9360000000006</v>
      </c>
      <c r="M11" s="568">
        <v>0.08</v>
      </c>
      <c r="N11" s="567">
        <f t="shared" si="4"/>
        <v>3183.9360000000006</v>
      </c>
      <c r="O11" s="568">
        <v>0.08</v>
      </c>
      <c r="P11" s="567">
        <f t="shared" si="5"/>
        <v>3183.9360000000006</v>
      </c>
      <c r="Q11" s="568">
        <v>0.08</v>
      </c>
      <c r="R11" s="567">
        <f t="shared" si="6"/>
        <v>3183.9360000000006</v>
      </c>
      <c r="S11" s="568">
        <v>0.08</v>
      </c>
      <c r="T11" s="567">
        <f t="shared" si="7"/>
        <v>3183.9360000000006</v>
      </c>
      <c r="U11" s="568">
        <v>0.08</v>
      </c>
      <c r="V11" s="567">
        <f t="shared" si="8"/>
        <v>3183.9360000000006</v>
      </c>
      <c r="W11" s="568">
        <v>0.1</v>
      </c>
      <c r="X11" s="567">
        <f t="shared" si="9"/>
        <v>3979.9200000000005</v>
      </c>
      <c r="Y11" s="568">
        <v>0.08</v>
      </c>
      <c r="Z11" s="567">
        <f t="shared" si="10"/>
        <v>3183.9360000000006</v>
      </c>
      <c r="AA11" s="568">
        <v>0.1</v>
      </c>
      <c r="AB11" s="569">
        <f t="shared" si="11"/>
        <v>3979.9200000000005</v>
      </c>
    </row>
    <row r="12" spans="1:30">
      <c r="A12" s="520"/>
      <c r="B12" s="521" t="s">
        <v>447</v>
      </c>
      <c r="C12" s="522">
        <f>SUM(C4:C11)</f>
        <v>1.0000000012050556</v>
      </c>
      <c r="D12" s="534">
        <f>SUM(D4:D11)-0.01</f>
        <v>8298372.1771599995</v>
      </c>
      <c r="E12" s="570">
        <f>F14/D12</f>
        <v>8.0000000096404442E-2</v>
      </c>
      <c r="F12" s="571"/>
      <c r="G12" s="572">
        <f>H14/D12</f>
        <v>8.0000000096404442E-2</v>
      </c>
      <c r="H12" s="573"/>
      <c r="I12" s="572">
        <f>J14/D12</f>
        <v>8.0000000096404442E-2</v>
      </c>
      <c r="J12" s="573"/>
      <c r="K12" s="572">
        <f>L14/D12</f>
        <v>8.0000000096404442E-2</v>
      </c>
      <c r="L12" s="573"/>
      <c r="M12" s="572">
        <f>N14/D12</f>
        <v>8.0000000096404442E-2</v>
      </c>
      <c r="N12" s="573"/>
      <c r="O12" s="572">
        <f>P14/D12</f>
        <v>8.0000000096404442E-2</v>
      </c>
      <c r="P12" s="573"/>
      <c r="Q12" s="572">
        <f>R14/D12</f>
        <v>8.0000000096404442E-2</v>
      </c>
      <c r="R12" s="573"/>
      <c r="S12" s="572">
        <f>T14/D12</f>
        <v>8.0000000096404442E-2</v>
      </c>
      <c r="T12" s="573"/>
      <c r="U12" s="572">
        <f>V14/D12</f>
        <v>8.0000000096404442E-2</v>
      </c>
      <c r="V12" s="571"/>
      <c r="W12" s="572">
        <f>X14/D12</f>
        <v>0.1000000001205056</v>
      </c>
      <c r="X12" s="573"/>
      <c r="Y12" s="572">
        <f>Z14/D12</f>
        <v>8.0000000096404442E-2</v>
      </c>
      <c r="Z12" s="573"/>
      <c r="AA12" s="572">
        <f>AB14/D12</f>
        <v>0.1000000001205056</v>
      </c>
      <c r="AB12" s="574"/>
    </row>
    <row r="13" spans="1:30">
      <c r="A13" s="523"/>
      <c r="B13" s="524" t="s">
        <v>448</v>
      </c>
      <c r="C13" s="525"/>
      <c r="D13" s="535"/>
      <c r="E13" s="547">
        <f>E12</f>
        <v>8.0000000096404442E-2</v>
      </c>
      <c r="F13" s="541"/>
      <c r="G13" s="540">
        <f>E13+G12</f>
        <v>0.16000000019280888</v>
      </c>
      <c r="H13" s="542"/>
      <c r="I13" s="540">
        <f>G13+I12</f>
        <v>0.24000000028921331</v>
      </c>
      <c r="J13" s="542"/>
      <c r="K13" s="540">
        <f>I13+K12</f>
        <v>0.32000000038561777</v>
      </c>
      <c r="L13" s="542"/>
      <c r="M13" s="540">
        <f>K13+M12</f>
        <v>0.40000000048202222</v>
      </c>
      <c r="N13" s="542"/>
      <c r="O13" s="540">
        <f>M13+O12</f>
        <v>0.48000000057842668</v>
      </c>
      <c r="P13" s="542"/>
      <c r="Q13" s="540">
        <f>O13+Q12</f>
        <v>0.56000000067483113</v>
      </c>
      <c r="R13" s="542"/>
      <c r="S13" s="540">
        <f>Q13+S12</f>
        <v>0.64000000077123553</v>
      </c>
      <c r="T13" s="542"/>
      <c r="U13" s="540">
        <f>S13+U12</f>
        <v>0.72000000086763993</v>
      </c>
      <c r="V13" s="541"/>
      <c r="W13" s="540">
        <f>U13+W12</f>
        <v>0.82000000098814552</v>
      </c>
      <c r="X13" s="542"/>
      <c r="Y13" s="540">
        <f>W13+Y12</f>
        <v>0.90000000108454992</v>
      </c>
      <c r="Z13" s="542"/>
      <c r="AA13" s="540">
        <f>Y13+AA12</f>
        <v>1.0000000012050556</v>
      </c>
      <c r="AB13" s="548"/>
    </row>
    <row r="14" spans="1:30">
      <c r="A14" s="526"/>
      <c r="B14" s="527" t="s">
        <v>449</v>
      </c>
      <c r="C14" s="528"/>
      <c r="D14" s="536"/>
      <c r="E14" s="549"/>
      <c r="F14" s="544">
        <f>SUM(F4:F11)</f>
        <v>663869.77497279993</v>
      </c>
      <c r="G14" s="543"/>
      <c r="H14" s="544">
        <f>SUM(H4:H11)</f>
        <v>663869.77497279993</v>
      </c>
      <c r="I14" s="543" t="s">
        <v>450</v>
      </c>
      <c r="J14" s="544">
        <f>SUM(J4:J11)</f>
        <v>663869.77497279993</v>
      </c>
      <c r="K14" s="543" t="s">
        <v>450</v>
      </c>
      <c r="L14" s="544">
        <f>SUM(L4:L11)</f>
        <v>663869.77497279993</v>
      </c>
      <c r="M14" s="543" t="s">
        <v>450</v>
      </c>
      <c r="N14" s="544">
        <f>SUM(N4:N11)</f>
        <v>663869.77497279993</v>
      </c>
      <c r="O14" s="543" t="s">
        <v>450</v>
      </c>
      <c r="P14" s="544">
        <f>SUM(P4:P11)</f>
        <v>663869.77497279993</v>
      </c>
      <c r="Q14" s="543" t="s">
        <v>450</v>
      </c>
      <c r="R14" s="544">
        <f>SUM(R4:R11)</f>
        <v>663869.77497279993</v>
      </c>
      <c r="S14" s="543" t="s">
        <v>450</v>
      </c>
      <c r="T14" s="544">
        <f>SUM(T4:T11)</f>
        <v>663869.77497279993</v>
      </c>
      <c r="U14" s="543"/>
      <c r="V14" s="544">
        <f>SUM(V4:V11)</f>
        <v>663869.77497279993</v>
      </c>
      <c r="W14" s="543"/>
      <c r="X14" s="544">
        <f>SUM(X4:X11)</f>
        <v>829837.21871600021</v>
      </c>
      <c r="Y14" s="543" t="s">
        <v>450</v>
      </c>
      <c r="Z14" s="544">
        <f>SUM(Z4:Z11)</f>
        <v>663869.77497279993</v>
      </c>
      <c r="AA14" s="543" t="s">
        <v>450</v>
      </c>
      <c r="AB14" s="550">
        <f>SUM(AB4:AB11)</f>
        <v>829837.21871600021</v>
      </c>
    </row>
    <row r="15" spans="1:30" ht="15.75" thickBot="1">
      <c r="A15" s="529"/>
      <c r="B15" s="530" t="s">
        <v>451</v>
      </c>
      <c r="C15" s="531"/>
      <c r="D15" s="537"/>
      <c r="E15" s="551"/>
      <c r="F15" s="552">
        <f>F14</f>
        <v>663869.77497279993</v>
      </c>
      <c r="G15" s="553"/>
      <c r="H15" s="552">
        <f>H14+F15</f>
        <v>1327739.5499455999</v>
      </c>
      <c r="I15" s="553"/>
      <c r="J15" s="552">
        <f>J14+H15</f>
        <v>1991609.3249183998</v>
      </c>
      <c r="K15" s="553"/>
      <c r="L15" s="552">
        <f t="shared" ref="L15" si="12">L14+J15</f>
        <v>2655479.0998911997</v>
      </c>
      <c r="M15" s="553"/>
      <c r="N15" s="552">
        <f>N14+L15</f>
        <v>3319348.8748639999</v>
      </c>
      <c r="O15" s="553"/>
      <c r="P15" s="552">
        <f>P14+N15</f>
        <v>3983218.6498368001</v>
      </c>
      <c r="Q15" s="553"/>
      <c r="R15" s="552">
        <f>R14+P15</f>
        <v>4647088.4248096002</v>
      </c>
      <c r="S15" s="553"/>
      <c r="T15" s="552">
        <f>T14+R15</f>
        <v>5310958.1997824004</v>
      </c>
      <c r="U15" s="554"/>
      <c r="V15" s="552">
        <f>V14+T15</f>
        <v>5974827.9747552006</v>
      </c>
      <c r="W15" s="553"/>
      <c r="X15" s="552">
        <f>X14+V15</f>
        <v>6804665.1934712008</v>
      </c>
      <c r="Y15" s="553"/>
      <c r="Z15" s="552">
        <f>Z14+X15</f>
        <v>7468534.9684440009</v>
      </c>
      <c r="AA15" s="553"/>
      <c r="AB15" s="555">
        <f>AB14+Z15-0.01</f>
        <v>8298372.1771600014</v>
      </c>
    </row>
  </sheetData>
  <mergeCells count="3">
    <mergeCell ref="B2:K2"/>
    <mergeCell ref="L2:M2"/>
    <mergeCell ref="A1:AB1"/>
  </mergeCells>
  <conditionalFormatting sqref="E3 G3">
    <cfRule type="cellIs" dxfId="114" priority="2" stopIfTrue="1" operator="equal">
      <formula>0</formula>
    </cfRule>
  </conditionalFormatting>
  <conditionalFormatting sqref="U3 W3">
    <cfRule type="cellIs" dxfId="113" priority="1" stopIfTrue="1" operator="equal">
      <formula>0</formula>
    </cfRule>
  </conditionalFormatting>
  <printOptions horizontalCentered="1"/>
  <pageMargins left="7.874015748031496E-2" right="7.874015748031496E-2" top="1.9685039370078741" bottom="0.78740157480314965" header="0.31496062992125984" footer="0.31496062992125984"/>
  <pageSetup paperSize="9" scale="45" orientation="landscape" r:id="rId1"/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25864-A45F-4EAB-B586-7A8714CE05ED}">
  <dimension ref="A1:H82"/>
  <sheetViews>
    <sheetView view="pageBreakPreview" topLeftCell="A25" zoomScale="60" zoomScaleNormal="100" workbookViewId="0">
      <selection activeCell="D13" sqref="D13"/>
    </sheetView>
  </sheetViews>
  <sheetFormatPr defaultColWidth="9.140625" defaultRowHeight="12"/>
  <cols>
    <col min="1" max="1" width="15.42578125" style="117" customWidth="1"/>
    <col min="2" max="2" width="41.42578125" style="117" customWidth="1"/>
    <col min="3" max="3" width="19" style="117" customWidth="1"/>
    <col min="4" max="4" width="21.5703125" style="117" customWidth="1"/>
    <col min="5" max="5" width="20" style="117" customWidth="1"/>
    <col min="6" max="7" width="9.140625" style="117"/>
    <col min="8" max="8" width="12.7109375" style="117" bestFit="1" customWidth="1"/>
    <col min="9" max="16384" width="9.140625" style="117"/>
  </cols>
  <sheetData>
    <row r="1" spans="1:5" ht="26.25">
      <c r="A1" s="584" t="s">
        <v>423</v>
      </c>
      <c r="B1" s="584"/>
      <c r="C1" s="584"/>
      <c r="D1" s="584"/>
      <c r="E1" s="584"/>
    </row>
    <row r="3" spans="1:5">
      <c r="A3" s="39" t="s">
        <v>40</v>
      </c>
      <c r="B3" s="39" t="s">
        <v>35</v>
      </c>
      <c r="C3" s="39" t="s">
        <v>36</v>
      </c>
      <c r="D3" s="39" t="s">
        <v>37</v>
      </c>
      <c r="E3" s="39" t="s">
        <v>38</v>
      </c>
    </row>
    <row r="4" spans="1:5">
      <c r="A4" s="87"/>
      <c r="B4" s="41" t="s">
        <v>41</v>
      </c>
      <c r="C4" s="41"/>
      <c r="D4" s="41"/>
      <c r="E4" s="42"/>
    </row>
    <row r="5" spans="1:5">
      <c r="A5" s="88" t="s">
        <v>0</v>
      </c>
      <c r="B5" s="89" t="s">
        <v>34</v>
      </c>
      <c r="C5" s="90" t="s">
        <v>2</v>
      </c>
      <c r="D5" s="90" t="s">
        <v>3</v>
      </c>
      <c r="E5" s="91" t="s">
        <v>4</v>
      </c>
    </row>
    <row r="6" spans="1:5" ht="24">
      <c r="A6" s="83">
        <v>1</v>
      </c>
      <c r="B6" s="84" t="s">
        <v>158</v>
      </c>
      <c r="C6" s="85">
        <v>9</v>
      </c>
      <c r="D6" s="92">
        <v>1599.07</v>
      </c>
      <c r="E6" s="93">
        <v>14391.63</v>
      </c>
    </row>
    <row r="7" spans="1:5">
      <c r="A7" s="94">
        <v>2</v>
      </c>
      <c r="B7" s="95" t="s">
        <v>61</v>
      </c>
      <c r="C7" s="96">
        <v>9</v>
      </c>
      <c r="D7" s="97">
        <v>1333.464473</v>
      </c>
      <c r="E7" s="98">
        <v>12001.18</v>
      </c>
    </row>
    <row r="8" spans="1:5">
      <c r="A8" s="83">
        <v>3</v>
      </c>
      <c r="B8" s="84" t="s">
        <v>156</v>
      </c>
      <c r="C8" s="85">
        <v>9</v>
      </c>
      <c r="D8" s="92">
        <v>319.81400000000002</v>
      </c>
      <c r="E8" s="93">
        <v>2878.32</v>
      </c>
    </row>
    <row r="9" spans="1:5" ht="24">
      <c r="A9" s="94">
        <v>4</v>
      </c>
      <c r="B9" s="95" t="s">
        <v>159</v>
      </c>
      <c r="C9" s="96">
        <v>9</v>
      </c>
      <c r="D9" s="171">
        <v>360</v>
      </c>
      <c r="E9" s="172">
        <v>3240</v>
      </c>
    </row>
    <row r="10" spans="1:5" ht="24">
      <c r="A10" s="83">
        <v>5</v>
      </c>
      <c r="B10" s="84" t="s">
        <v>160</v>
      </c>
      <c r="C10" s="85">
        <v>1</v>
      </c>
      <c r="D10" s="92">
        <v>1983.99</v>
      </c>
      <c r="E10" s="93">
        <v>1983.99</v>
      </c>
    </row>
    <row r="11" spans="1:5">
      <c r="A11" s="94">
        <v>6</v>
      </c>
      <c r="B11" s="95" t="s">
        <v>61</v>
      </c>
      <c r="C11" s="96">
        <v>1</v>
      </c>
      <c r="D11" s="171">
        <v>1654.449261</v>
      </c>
      <c r="E11" s="172">
        <v>1654.44</v>
      </c>
    </row>
    <row r="12" spans="1:5">
      <c r="A12" s="83">
        <v>7</v>
      </c>
      <c r="B12" s="84" t="s">
        <v>156</v>
      </c>
      <c r="C12" s="85">
        <v>1</v>
      </c>
      <c r="D12" s="92">
        <v>396.798</v>
      </c>
      <c r="E12" s="93">
        <v>396.79</v>
      </c>
    </row>
    <row r="13" spans="1:5" ht="24">
      <c r="A13" s="94">
        <v>8</v>
      </c>
      <c r="B13" s="95" t="s">
        <v>159</v>
      </c>
      <c r="C13" s="96">
        <v>1</v>
      </c>
      <c r="D13" s="97">
        <v>360</v>
      </c>
      <c r="E13" s="98">
        <v>360</v>
      </c>
    </row>
    <row r="14" spans="1:5" ht="24">
      <c r="A14" s="83">
        <v>9</v>
      </c>
      <c r="B14" s="84" t="s">
        <v>161</v>
      </c>
      <c r="C14" s="85">
        <v>3</v>
      </c>
      <c r="D14" s="92">
        <v>2346.41</v>
      </c>
      <c r="E14" s="93">
        <v>7039.23</v>
      </c>
    </row>
    <row r="15" spans="1:5">
      <c r="A15" s="94">
        <v>10</v>
      </c>
      <c r="B15" s="95" t="s">
        <v>61</v>
      </c>
      <c r="C15" s="96">
        <v>3</v>
      </c>
      <c r="D15" s="97">
        <v>1956.6712989999999</v>
      </c>
      <c r="E15" s="98">
        <v>5870.01</v>
      </c>
    </row>
    <row r="16" spans="1:5">
      <c r="A16" s="83">
        <v>11</v>
      </c>
      <c r="B16" s="84" t="s">
        <v>156</v>
      </c>
      <c r="C16" s="85">
        <v>3</v>
      </c>
      <c r="D16" s="92">
        <v>469.28199999999998</v>
      </c>
      <c r="E16" s="93">
        <v>1407.84</v>
      </c>
    </row>
    <row r="17" spans="1:8" ht="24">
      <c r="A17" s="94">
        <v>12</v>
      </c>
      <c r="B17" s="95" t="s">
        <v>159</v>
      </c>
      <c r="C17" s="96">
        <v>3</v>
      </c>
      <c r="D17" s="171">
        <v>360</v>
      </c>
      <c r="E17" s="172">
        <v>1080</v>
      </c>
    </row>
    <row r="18" spans="1:8">
      <c r="A18" s="166"/>
      <c r="B18" s="173"/>
      <c r="C18" s="173"/>
      <c r="D18" s="173" t="s">
        <v>5</v>
      </c>
      <c r="E18" s="174">
        <v>52303.43</v>
      </c>
    </row>
    <row r="19" spans="1:8">
      <c r="A19" s="101"/>
      <c r="B19" s="41" t="s">
        <v>40</v>
      </c>
      <c r="C19" s="102"/>
      <c r="D19" s="102"/>
      <c r="E19" s="103"/>
    </row>
    <row r="20" spans="1:8">
      <c r="A20" s="267" t="s">
        <v>0</v>
      </c>
      <c r="B20" s="268" t="s">
        <v>1</v>
      </c>
      <c r="C20" s="268" t="s">
        <v>2</v>
      </c>
      <c r="D20" s="268" t="s">
        <v>3</v>
      </c>
      <c r="E20" s="269" t="s">
        <v>4</v>
      </c>
    </row>
    <row r="21" spans="1:8" ht="36">
      <c r="A21" s="270">
        <v>1</v>
      </c>
      <c r="B21" s="271" t="s">
        <v>162</v>
      </c>
      <c r="C21" s="272">
        <v>9</v>
      </c>
      <c r="D21" s="223">
        <v>13.88</v>
      </c>
      <c r="E21" s="273">
        <v>124.92</v>
      </c>
    </row>
    <row r="22" spans="1:8" ht="24">
      <c r="A22" s="274">
        <v>2</v>
      </c>
      <c r="B22" s="275" t="s">
        <v>163</v>
      </c>
      <c r="C22" s="276">
        <v>13</v>
      </c>
      <c r="D22" s="277">
        <v>4.5</v>
      </c>
      <c r="E22" s="278">
        <v>58.5</v>
      </c>
    </row>
    <row r="23" spans="1:8" ht="24">
      <c r="A23" s="270">
        <v>3</v>
      </c>
      <c r="B23" s="271" t="s">
        <v>164</v>
      </c>
      <c r="C23" s="272">
        <v>10</v>
      </c>
      <c r="D23" s="223">
        <v>22.8</v>
      </c>
      <c r="E23" s="273">
        <v>228</v>
      </c>
    </row>
    <row r="24" spans="1:8" ht="24">
      <c r="A24" s="274">
        <v>4</v>
      </c>
      <c r="B24" s="275" t="s">
        <v>165</v>
      </c>
      <c r="C24" s="276">
        <v>10</v>
      </c>
      <c r="D24" s="277">
        <v>17.899999999999999</v>
      </c>
      <c r="E24" s="278">
        <v>179</v>
      </c>
    </row>
    <row r="25" spans="1:8" ht="24">
      <c r="A25" s="270">
        <v>5</v>
      </c>
      <c r="B25" s="271" t="s">
        <v>166</v>
      </c>
      <c r="C25" s="272">
        <v>13</v>
      </c>
      <c r="D25" s="223">
        <v>7.5</v>
      </c>
      <c r="E25" s="273">
        <v>97.5</v>
      </c>
    </row>
    <row r="26" spans="1:8" ht="24">
      <c r="A26" s="274">
        <v>6</v>
      </c>
      <c r="B26" s="275" t="s">
        <v>167</v>
      </c>
      <c r="C26" s="276">
        <v>13</v>
      </c>
      <c r="D26" s="277">
        <v>74.06</v>
      </c>
      <c r="E26" s="278">
        <v>962.78</v>
      </c>
    </row>
    <row r="27" spans="1:8" ht="24">
      <c r="A27" s="270">
        <v>7</v>
      </c>
      <c r="B27" s="271" t="s">
        <v>168</v>
      </c>
      <c r="C27" s="272">
        <v>13</v>
      </c>
      <c r="D27" s="223">
        <v>90.8</v>
      </c>
      <c r="E27" s="273">
        <v>1180.4000000000001</v>
      </c>
    </row>
    <row r="28" spans="1:8" ht="24">
      <c r="A28" s="274">
        <v>8</v>
      </c>
      <c r="B28" s="275" t="s">
        <v>395</v>
      </c>
      <c r="C28" s="276">
        <v>13</v>
      </c>
      <c r="D28" s="277">
        <v>16.37</v>
      </c>
      <c r="E28" s="278">
        <v>212.81</v>
      </c>
    </row>
    <row r="29" spans="1:8">
      <c r="A29" s="279"/>
      <c r="B29" s="280"/>
      <c r="C29" s="280"/>
      <c r="D29" s="280" t="s">
        <v>5</v>
      </c>
      <c r="E29" s="281">
        <v>3043.9100000000003</v>
      </c>
    </row>
    <row r="30" spans="1:8">
      <c r="A30" s="282"/>
      <c r="B30" s="283" t="s">
        <v>42</v>
      </c>
      <c r="C30" s="284"/>
      <c r="D30" s="284"/>
      <c r="E30" s="285"/>
    </row>
    <row r="31" spans="1:8">
      <c r="A31" s="250" t="s">
        <v>0</v>
      </c>
      <c r="B31" s="251" t="s">
        <v>1</v>
      </c>
      <c r="C31" s="251" t="s">
        <v>2</v>
      </c>
      <c r="D31" s="251" t="s">
        <v>3</v>
      </c>
      <c r="E31" s="252" t="s">
        <v>4</v>
      </c>
    </row>
    <row r="32" spans="1:8" ht="24">
      <c r="A32" s="254">
        <v>1</v>
      </c>
      <c r="B32" s="286" t="s">
        <v>233</v>
      </c>
      <c r="C32" s="272">
        <v>610.08000000000004</v>
      </c>
      <c r="D32" s="223">
        <v>288.10000000000002</v>
      </c>
      <c r="E32" s="273">
        <v>175764.04</v>
      </c>
      <c r="H32" s="287"/>
    </row>
    <row r="33" spans="1:5">
      <c r="A33" s="288"/>
      <c r="B33" s="289"/>
      <c r="C33" s="290"/>
      <c r="D33" s="289" t="s">
        <v>5</v>
      </c>
      <c r="E33" s="291">
        <v>175764.04</v>
      </c>
    </row>
    <row r="34" spans="1:5">
      <c r="A34" s="292"/>
      <c r="B34" s="293" t="s">
        <v>43</v>
      </c>
      <c r="C34" s="294"/>
      <c r="D34" s="295"/>
      <c r="E34" s="296"/>
    </row>
    <row r="35" spans="1:5">
      <c r="A35" s="297">
        <v>1</v>
      </c>
      <c r="B35" s="298" t="s">
        <v>6</v>
      </c>
      <c r="C35" s="299"/>
      <c r="D35" s="300"/>
      <c r="E35" s="129">
        <v>52303.43</v>
      </c>
    </row>
    <row r="36" spans="1:5">
      <c r="A36" s="254">
        <v>2</v>
      </c>
      <c r="B36" s="286" t="s">
        <v>7</v>
      </c>
      <c r="C36" s="301"/>
      <c r="D36" s="302"/>
      <c r="E36" s="92">
        <v>3043.9100000000003</v>
      </c>
    </row>
    <row r="37" spans="1:5">
      <c r="A37" s="257">
        <v>3</v>
      </c>
      <c r="B37" s="133" t="s">
        <v>8</v>
      </c>
      <c r="C37" s="134"/>
      <c r="D37" s="303"/>
      <c r="E37" s="97">
        <v>175764.04</v>
      </c>
    </row>
    <row r="38" spans="1:5" ht="16.350000000000001" customHeight="1">
      <c r="A38" s="288"/>
      <c r="B38" s="136"/>
      <c r="C38" s="134"/>
      <c r="D38" s="304" t="s">
        <v>4</v>
      </c>
      <c r="E38" s="138">
        <v>231111.38</v>
      </c>
    </row>
    <row r="39" spans="1:5">
      <c r="A39" s="282"/>
      <c r="B39" s="283" t="s">
        <v>44</v>
      </c>
      <c r="C39" s="284"/>
      <c r="D39" s="285"/>
      <c r="E39" s="103"/>
    </row>
    <row r="40" spans="1:5">
      <c r="A40" s="250" t="s">
        <v>0</v>
      </c>
      <c r="B40" s="251" t="s">
        <v>1</v>
      </c>
      <c r="C40" s="251" t="s">
        <v>35</v>
      </c>
      <c r="D40" s="251" t="s">
        <v>9</v>
      </c>
      <c r="E40" s="252" t="s">
        <v>3</v>
      </c>
    </row>
    <row r="41" spans="1:5">
      <c r="A41" s="254">
        <v>1</v>
      </c>
      <c r="B41" s="255" t="s">
        <v>122</v>
      </c>
      <c r="C41" s="305"/>
      <c r="D41" s="305" t="s">
        <v>24</v>
      </c>
      <c r="E41" s="306">
        <v>231111.38</v>
      </c>
    </row>
    <row r="42" spans="1:5">
      <c r="A42" s="257">
        <v>2</v>
      </c>
      <c r="B42" s="258" t="s">
        <v>123</v>
      </c>
      <c r="C42" s="307"/>
      <c r="D42" s="307" t="s">
        <v>124</v>
      </c>
      <c r="E42" s="308">
        <v>3379.56</v>
      </c>
    </row>
    <row r="43" spans="1:5">
      <c r="A43" s="261">
        <v>3</v>
      </c>
      <c r="B43" s="262" t="s">
        <v>125</v>
      </c>
      <c r="C43" s="309"/>
      <c r="D43" s="309" t="s">
        <v>143</v>
      </c>
      <c r="E43" s="310">
        <v>68.38</v>
      </c>
    </row>
    <row r="44" spans="1:5" ht="12.75" thickBot="1"/>
    <row r="45" spans="1:5" ht="12.75" thickBot="1">
      <c r="B45" s="585" t="s">
        <v>126</v>
      </c>
      <c r="C45" s="586"/>
    </row>
    <row r="46" spans="1:5" ht="15">
      <c r="B46" s="143" t="s">
        <v>127</v>
      </c>
      <c r="C46" s="144">
        <v>0.92</v>
      </c>
    </row>
    <row r="47" spans="1:5" ht="15">
      <c r="B47" s="145" t="s">
        <v>128</v>
      </c>
      <c r="C47" s="146">
        <v>30612</v>
      </c>
    </row>
    <row r="48" spans="1:5" ht="15">
      <c r="B48" s="145" t="s">
        <v>129</v>
      </c>
      <c r="C48" s="146">
        <v>28163.040000000001</v>
      </c>
    </row>
    <row r="49" spans="2:3" ht="15">
      <c r="B49" s="145" t="s">
        <v>130</v>
      </c>
      <c r="C49" s="146">
        <v>844891.20000000007</v>
      </c>
    </row>
    <row r="50" spans="2:3" ht="15">
      <c r="B50" s="147" t="s">
        <v>131</v>
      </c>
      <c r="C50" s="148">
        <v>112.65216000000001</v>
      </c>
    </row>
    <row r="51" spans="2:3" ht="15.75" thickBot="1">
      <c r="B51" s="149" t="s">
        <v>132</v>
      </c>
      <c r="C51" s="150">
        <v>3379.56</v>
      </c>
    </row>
    <row r="52" spans="2:3" ht="12.75" thickBot="1"/>
    <row r="53" spans="2:3" ht="12.75" thickBot="1">
      <c r="B53" s="585" t="s">
        <v>133</v>
      </c>
      <c r="C53" s="586"/>
    </row>
    <row r="54" spans="2:3" ht="15">
      <c r="B54" s="151" t="s">
        <v>195</v>
      </c>
      <c r="C54" s="152">
        <v>3379.56</v>
      </c>
    </row>
    <row r="55" spans="2:3" ht="15">
      <c r="B55" s="153" t="s">
        <v>196</v>
      </c>
      <c r="C55" s="154">
        <v>30</v>
      </c>
    </row>
    <row r="56" spans="2:3" ht="15">
      <c r="B56" s="153" t="s">
        <v>197</v>
      </c>
      <c r="C56" s="154">
        <v>112.652</v>
      </c>
    </row>
    <row r="57" spans="2:3" ht="15">
      <c r="B57" s="155" t="s">
        <v>198</v>
      </c>
      <c r="C57" s="154">
        <v>3.05</v>
      </c>
    </row>
    <row r="58" spans="2:3" ht="15.75" thickBot="1">
      <c r="B58" s="156" t="s">
        <v>141</v>
      </c>
      <c r="C58" s="157">
        <v>343.58859999999999</v>
      </c>
    </row>
    <row r="59" spans="2:3" ht="12.75" thickBot="1"/>
    <row r="60" spans="2:3" ht="12.75" thickBot="1">
      <c r="B60" s="585" t="s">
        <v>199</v>
      </c>
      <c r="C60" s="586"/>
    </row>
    <row r="61" spans="2:3" ht="15">
      <c r="B61" s="151" t="s">
        <v>200</v>
      </c>
      <c r="C61" s="152">
        <v>2</v>
      </c>
    </row>
    <row r="62" spans="2:3" ht="15">
      <c r="B62" s="153" t="s">
        <v>204</v>
      </c>
      <c r="C62" s="154">
        <v>12</v>
      </c>
    </row>
    <row r="63" spans="2:3" ht="15">
      <c r="B63" s="153" t="s">
        <v>201</v>
      </c>
      <c r="C63" s="154">
        <v>15</v>
      </c>
    </row>
    <row r="64" spans="2:3" ht="15">
      <c r="B64" s="155" t="s">
        <v>202</v>
      </c>
      <c r="C64" s="154">
        <v>0.25</v>
      </c>
    </row>
    <row r="65" spans="2:4" ht="15.75" thickBot="1">
      <c r="B65" s="156" t="s">
        <v>203</v>
      </c>
      <c r="C65" s="157">
        <v>3.05</v>
      </c>
    </row>
    <row r="66" spans="2:4" ht="12.75" thickBot="1"/>
    <row r="67" spans="2:4" ht="12.75" thickBot="1">
      <c r="B67" s="585" t="s">
        <v>220</v>
      </c>
      <c r="C67" s="586"/>
    </row>
    <row r="68" spans="2:4" ht="15">
      <c r="B68" s="151" t="s">
        <v>221</v>
      </c>
      <c r="C68" s="329">
        <v>281.63</v>
      </c>
      <c r="D68" s="117" t="s">
        <v>230</v>
      </c>
    </row>
    <row r="69" spans="2:4" ht="15">
      <c r="B69" s="153" t="s">
        <v>222</v>
      </c>
      <c r="C69" s="154">
        <v>12</v>
      </c>
    </row>
    <row r="70" spans="2:4" ht="15">
      <c r="B70" s="153" t="s">
        <v>223</v>
      </c>
      <c r="C70" s="154">
        <v>12</v>
      </c>
    </row>
    <row r="71" spans="2:4" ht="15">
      <c r="B71" s="153" t="s">
        <v>224</v>
      </c>
      <c r="C71" s="154">
        <v>12</v>
      </c>
    </row>
    <row r="72" spans="2:4" ht="30">
      <c r="B72" s="155" t="s">
        <v>225</v>
      </c>
      <c r="C72" s="154">
        <v>1</v>
      </c>
    </row>
    <row r="73" spans="2:4" ht="15">
      <c r="B73" s="153" t="s">
        <v>226</v>
      </c>
      <c r="C73" s="154">
        <v>8</v>
      </c>
    </row>
    <row r="74" spans="2:4" ht="15">
      <c r="B74" s="153" t="s">
        <v>227</v>
      </c>
      <c r="C74" s="154">
        <v>8</v>
      </c>
      <c r="D74" s="117" t="s">
        <v>229</v>
      </c>
    </row>
    <row r="75" spans="2:4" ht="15.75" thickBot="1">
      <c r="B75" s="153" t="s">
        <v>232</v>
      </c>
      <c r="C75" s="154">
        <v>96</v>
      </c>
      <c r="D75" s="117" t="s">
        <v>228</v>
      </c>
    </row>
    <row r="76" spans="2:4" ht="15.75" thickBot="1">
      <c r="B76" s="330" t="s">
        <v>231</v>
      </c>
      <c r="C76" s="331">
        <v>2.9336458333333333</v>
      </c>
    </row>
    <row r="77" spans="2:4" ht="12.75" thickBot="1"/>
    <row r="78" spans="2:4" ht="12.75" thickBot="1">
      <c r="B78" s="585" t="s">
        <v>234</v>
      </c>
      <c r="C78" s="586"/>
    </row>
    <row r="79" spans="2:4" ht="15">
      <c r="B79" s="151" t="s">
        <v>235</v>
      </c>
      <c r="C79" s="329">
        <v>8</v>
      </c>
    </row>
    <row r="80" spans="2:4" ht="15">
      <c r="B80" s="153" t="s">
        <v>184</v>
      </c>
      <c r="C80" s="154">
        <v>25.42</v>
      </c>
    </row>
    <row r="81" spans="2:3" ht="15.75" thickBot="1">
      <c r="B81" s="153" t="s">
        <v>236</v>
      </c>
      <c r="C81" s="154">
        <v>3</v>
      </c>
    </row>
    <row r="82" spans="2:3" ht="15.75" thickBot="1">
      <c r="B82" s="330" t="s">
        <v>237</v>
      </c>
      <c r="C82" s="331">
        <v>610.08000000000004</v>
      </c>
    </row>
  </sheetData>
  <mergeCells count="6">
    <mergeCell ref="A1:E1"/>
    <mergeCell ref="B78:C78"/>
    <mergeCell ref="B67:C67"/>
    <mergeCell ref="B45:C45"/>
    <mergeCell ref="B53:C53"/>
    <mergeCell ref="B60:C6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2" orientation="landscape" horizontalDpi="1200" verticalDpi="1200" r:id="rId1"/>
  <headerFooter>
    <oddFooter>Página &amp;P de &amp;N</oddFooter>
  </headerFooter>
  <rowBreaks count="2" manualBreakCount="2">
    <brk id="29" max="4" man="1"/>
    <brk id="59" max="4" man="1"/>
  </rowBreaks>
  <colBreaks count="1" manualBreakCount="1">
    <brk id="5" max="1048575" man="1"/>
  </colBreak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AC971-C18F-4FDB-AF16-4489D48E7B3C}">
  <dimension ref="A1:M70"/>
  <sheetViews>
    <sheetView view="pageBreakPreview" topLeftCell="A27" zoomScale="60" zoomScaleNormal="100" workbookViewId="0">
      <selection activeCell="B15" sqref="B15"/>
    </sheetView>
  </sheetViews>
  <sheetFormatPr defaultColWidth="9.140625" defaultRowHeight="12"/>
  <cols>
    <col min="1" max="1" width="15.42578125" style="117" customWidth="1"/>
    <col min="2" max="2" width="41.42578125" style="117" customWidth="1"/>
    <col min="3" max="3" width="19" style="117" customWidth="1"/>
    <col min="4" max="4" width="21.5703125" style="117" customWidth="1"/>
    <col min="5" max="5" width="20" style="117" customWidth="1"/>
    <col min="6" max="7" width="9.140625" style="117"/>
    <col min="8" max="10" width="0" style="117" hidden="1" customWidth="1"/>
    <col min="11" max="11" width="30" style="117" bestFit="1" customWidth="1"/>
    <col min="12" max="12" width="21" style="117" bestFit="1" customWidth="1"/>
    <col min="13" max="13" width="41.28515625" style="117" bestFit="1" customWidth="1"/>
    <col min="14" max="16384" width="9.140625" style="117"/>
  </cols>
  <sheetData>
    <row r="1" spans="1:13" ht="26.25">
      <c r="A1" s="584" t="s">
        <v>422</v>
      </c>
      <c r="B1" s="584"/>
      <c r="C1" s="584"/>
      <c r="D1" s="584"/>
      <c r="E1" s="584"/>
    </row>
    <row r="3" spans="1:13" ht="12.75">
      <c r="A3" s="312" t="s">
        <v>40</v>
      </c>
      <c r="B3" s="313" t="s">
        <v>35</v>
      </c>
      <c r="C3" s="313" t="s">
        <v>36</v>
      </c>
      <c r="D3" s="313" t="s">
        <v>37</v>
      </c>
      <c r="E3" s="314" t="s">
        <v>38</v>
      </c>
      <c r="K3" s="587" t="s">
        <v>254</v>
      </c>
      <c r="L3" s="587"/>
      <c r="M3" s="587"/>
    </row>
    <row r="4" spans="1:13" ht="12.75">
      <c r="A4" s="315"/>
      <c r="B4" s="43" t="s">
        <v>41</v>
      </c>
      <c r="C4" s="43"/>
      <c r="D4" s="43"/>
      <c r="E4" s="316"/>
      <c r="K4" s="436" t="s">
        <v>239</v>
      </c>
      <c r="L4" s="437" t="s">
        <v>240</v>
      </c>
      <c r="M4" s="436" t="s">
        <v>241</v>
      </c>
    </row>
    <row r="5" spans="1:13">
      <c r="A5" s="317" t="s">
        <v>0</v>
      </c>
      <c r="B5" s="318" t="s">
        <v>34</v>
      </c>
      <c r="C5" s="319" t="s">
        <v>2</v>
      </c>
      <c r="D5" s="319" t="s">
        <v>3</v>
      </c>
      <c r="E5" s="320" t="s">
        <v>4</v>
      </c>
      <c r="K5" s="438" t="s">
        <v>242</v>
      </c>
      <c r="L5" s="142" t="s">
        <v>246</v>
      </c>
      <c r="M5" s="435" t="s">
        <v>250</v>
      </c>
    </row>
    <row r="6" spans="1:13" ht="24">
      <c r="A6" s="254">
        <v>1</v>
      </c>
      <c r="B6" s="286" t="s">
        <v>158</v>
      </c>
      <c r="C6" s="272">
        <v>3</v>
      </c>
      <c r="D6" s="223">
        <v>1599.07</v>
      </c>
      <c r="E6" s="273">
        <v>4797.21</v>
      </c>
      <c r="K6" s="435" t="s">
        <v>243</v>
      </c>
      <c r="L6" s="142" t="s">
        <v>247</v>
      </c>
      <c r="M6" s="435" t="s">
        <v>251</v>
      </c>
    </row>
    <row r="7" spans="1:13">
      <c r="A7" s="257">
        <v>2</v>
      </c>
      <c r="B7" s="133" t="s">
        <v>61</v>
      </c>
      <c r="C7" s="276">
        <v>3</v>
      </c>
      <c r="D7" s="277">
        <v>1333.464473</v>
      </c>
      <c r="E7" s="278">
        <v>4000.39</v>
      </c>
      <c r="K7" s="435" t="s">
        <v>244</v>
      </c>
      <c r="L7" s="142" t="s">
        <v>248</v>
      </c>
      <c r="M7" s="435" t="s">
        <v>252</v>
      </c>
    </row>
    <row r="8" spans="1:13" ht="24">
      <c r="A8" s="254">
        <v>3</v>
      </c>
      <c r="B8" s="286" t="s">
        <v>156</v>
      </c>
      <c r="C8" s="272">
        <v>3</v>
      </c>
      <c r="D8" s="223">
        <v>319.81400000000002</v>
      </c>
      <c r="E8" s="273">
        <v>959.44</v>
      </c>
      <c r="K8" s="435" t="s">
        <v>245</v>
      </c>
      <c r="L8" s="439" t="s">
        <v>249</v>
      </c>
      <c r="M8" s="95" t="s">
        <v>253</v>
      </c>
    </row>
    <row r="9" spans="1:13" ht="24">
      <c r="A9" s="257">
        <v>4</v>
      </c>
      <c r="B9" s="133" t="s">
        <v>159</v>
      </c>
      <c r="C9" s="276">
        <v>3</v>
      </c>
      <c r="D9" s="277">
        <v>360</v>
      </c>
      <c r="E9" s="278">
        <v>1080</v>
      </c>
    </row>
    <row r="10" spans="1:13" ht="24" hidden="1">
      <c r="A10" s="254">
        <v>5</v>
      </c>
      <c r="B10" s="286" t="s">
        <v>160</v>
      </c>
      <c r="C10" s="272"/>
      <c r="D10" s="223">
        <v>1983.99</v>
      </c>
      <c r="E10" s="273">
        <v>0</v>
      </c>
    </row>
    <row r="11" spans="1:13" hidden="1">
      <c r="A11" s="257">
        <v>6</v>
      </c>
      <c r="B11" s="133" t="s">
        <v>61</v>
      </c>
      <c r="C11" s="276">
        <v>0</v>
      </c>
      <c r="D11" s="277">
        <v>1654.449261</v>
      </c>
      <c r="E11" s="278">
        <v>0</v>
      </c>
    </row>
    <row r="12" spans="1:13" hidden="1">
      <c r="A12" s="254">
        <v>7</v>
      </c>
      <c r="B12" s="286" t="s">
        <v>156</v>
      </c>
      <c r="C12" s="272">
        <v>0</v>
      </c>
      <c r="D12" s="223">
        <v>396.798</v>
      </c>
      <c r="E12" s="273">
        <v>0</v>
      </c>
    </row>
    <row r="13" spans="1:13" ht="24" hidden="1">
      <c r="A13" s="257">
        <v>8</v>
      </c>
      <c r="B13" s="133" t="s">
        <v>159</v>
      </c>
      <c r="C13" s="276">
        <v>0</v>
      </c>
      <c r="D13" s="277">
        <v>360</v>
      </c>
      <c r="E13" s="278">
        <v>0</v>
      </c>
    </row>
    <row r="14" spans="1:13" ht="24">
      <c r="A14" s="254">
        <v>6</v>
      </c>
      <c r="B14" s="286" t="s">
        <v>161</v>
      </c>
      <c r="C14" s="272">
        <v>1</v>
      </c>
      <c r="D14" s="223">
        <v>2346.41</v>
      </c>
      <c r="E14" s="273">
        <v>2346.41</v>
      </c>
    </row>
    <row r="15" spans="1:13">
      <c r="A15" s="257">
        <v>7</v>
      </c>
      <c r="B15" s="133" t="s">
        <v>61</v>
      </c>
      <c r="C15" s="276">
        <v>1</v>
      </c>
      <c r="D15" s="277">
        <v>1956.6712989999999</v>
      </c>
      <c r="E15" s="278">
        <v>1956.67</v>
      </c>
    </row>
    <row r="16" spans="1:13">
      <c r="A16" s="254">
        <v>8</v>
      </c>
      <c r="B16" s="286" t="s">
        <v>156</v>
      </c>
      <c r="C16" s="272">
        <v>1</v>
      </c>
      <c r="D16" s="223">
        <v>469.28199999999998</v>
      </c>
      <c r="E16" s="273">
        <v>469.28</v>
      </c>
    </row>
    <row r="17" spans="1:5" ht="24">
      <c r="A17" s="257">
        <v>9</v>
      </c>
      <c r="B17" s="133" t="s">
        <v>159</v>
      </c>
      <c r="C17" s="276">
        <v>1</v>
      </c>
      <c r="D17" s="277">
        <v>360</v>
      </c>
      <c r="E17" s="278">
        <v>360</v>
      </c>
    </row>
    <row r="18" spans="1:5">
      <c r="A18" s="279"/>
      <c r="B18" s="321"/>
      <c r="C18" s="321"/>
      <c r="D18" s="321" t="s">
        <v>5</v>
      </c>
      <c r="E18" s="322">
        <v>15969.400000000001</v>
      </c>
    </row>
    <row r="19" spans="1:5">
      <c r="A19" s="282"/>
      <c r="B19" s="283" t="s">
        <v>40</v>
      </c>
      <c r="C19" s="284"/>
      <c r="D19" s="284"/>
      <c r="E19" s="285"/>
    </row>
    <row r="20" spans="1:5">
      <c r="A20" s="267" t="s">
        <v>0</v>
      </c>
      <c r="B20" s="268" t="s">
        <v>1</v>
      </c>
      <c r="C20" s="268" t="s">
        <v>2</v>
      </c>
      <c r="D20" s="268" t="s">
        <v>3</v>
      </c>
      <c r="E20" s="269" t="s">
        <v>4</v>
      </c>
    </row>
    <row r="21" spans="1:5" ht="36">
      <c r="A21" s="270">
        <v>1</v>
      </c>
      <c r="B21" s="271" t="s">
        <v>162</v>
      </c>
      <c r="C21" s="272">
        <v>3</v>
      </c>
      <c r="D21" s="223">
        <v>13.88</v>
      </c>
      <c r="E21" s="273">
        <v>41.64</v>
      </c>
    </row>
    <row r="22" spans="1:5" ht="24">
      <c r="A22" s="274">
        <v>2</v>
      </c>
      <c r="B22" s="275" t="s">
        <v>163</v>
      </c>
      <c r="C22" s="276">
        <v>4</v>
      </c>
      <c r="D22" s="277">
        <v>4.5</v>
      </c>
      <c r="E22" s="278">
        <v>18</v>
      </c>
    </row>
    <row r="23" spans="1:5" ht="24">
      <c r="A23" s="270">
        <v>3</v>
      </c>
      <c r="B23" s="271" t="s">
        <v>164</v>
      </c>
      <c r="C23" s="272">
        <v>3</v>
      </c>
      <c r="D23" s="223">
        <v>22.8</v>
      </c>
      <c r="E23" s="273">
        <v>68.400000000000006</v>
      </c>
    </row>
    <row r="24" spans="1:5" ht="24">
      <c r="A24" s="274">
        <v>4</v>
      </c>
      <c r="B24" s="275" t="s">
        <v>165</v>
      </c>
      <c r="C24" s="276">
        <v>3</v>
      </c>
      <c r="D24" s="277">
        <v>17.899999999999999</v>
      </c>
      <c r="E24" s="278">
        <v>53.7</v>
      </c>
    </row>
    <row r="25" spans="1:5" ht="24">
      <c r="A25" s="270">
        <v>5</v>
      </c>
      <c r="B25" s="271" t="s">
        <v>166</v>
      </c>
      <c r="C25" s="272">
        <v>4</v>
      </c>
      <c r="D25" s="223">
        <v>7.5</v>
      </c>
      <c r="E25" s="273">
        <v>30</v>
      </c>
    </row>
    <row r="26" spans="1:5" ht="24">
      <c r="A26" s="274">
        <v>6</v>
      </c>
      <c r="B26" s="275" t="s">
        <v>167</v>
      </c>
      <c r="C26" s="276">
        <v>4</v>
      </c>
      <c r="D26" s="277">
        <v>74.06</v>
      </c>
      <c r="E26" s="278">
        <v>296.24</v>
      </c>
    </row>
    <row r="27" spans="1:5" ht="24">
      <c r="A27" s="270">
        <v>7</v>
      </c>
      <c r="B27" s="271" t="s">
        <v>168</v>
      </c>
      <c r="C27" s="272">
        <v>4</v>
      </c>
      <c r="D27" s="223">
        <v>90.8</v>
      </c>
      <c r="E27" s="273">
        <v>363.2</v>
      </c>
    </row>
    <row r="28" spans="1:5" ht="24">
      <c r="A28" s="274">
        <v>8</v>
      </c>
      <c r="B28" s="275" t="s">
        <v>395</v>
      </c>
      <c r="C28" s="276">
        <v>4</v>
      </c>
      <c r="D28" s="277">
        <v>16.37</v>
      </c>
      <c r="E28" s="278">
        <v>65.48</v>
      </c>
    </row>
    <row r="29" spans="1:5">
      <c r="A29" s="279"/>
      <c r="B29" s="280"/>
      <c r="C29" s="280"/>
      <c r="D29" s="280" t="s">
        <v>5</v>
      </c>
      <c r="E29" s="281">
        <v>936.66000000000008</v>
      </c>
    </row>
    <row r="30" spans="1:5">
      <c r="A30" s="282"/>
      <c r="B30" s="283" t="s">
        <v>42</v>
      </c>
      <c r="C30" s="284"/>
      <c r="D30" s="284"/>
      <c r="E30" s="285"/>
    </row>
    <row r="31" spans="1:5">
      <c r="A31" s="250" t="s">
        <v>0</v>
      </c>
      <c r="B31" s="251" t="s">
        <v>1</v>
      </c>
      <c r="C31" s="251" t="s">
        <v>2</v>
      </c>
      <c r="D31" s="251" t="s">
        <v>3</v>
      </c>
      <c r="E31" s="252" t="s">
        <v>4</v>
      </c>
    </row>
    <row r="32" spans="1:5" ht="24">
      <c r="A32" s="261">
        <v>1</v>
      </c>
      <c r="B32" s="323" t="s">
        <v>217</v>
      </c>
      <c r="C32" s="324">
        <v>96</v>
      </c>
      <c r="D32" s="325">
        <v>254.38</v>
      </c>
      <c r="E32" s="326">
        <v>24420.48</v>
      </c>
    </row>
    <row r="33" spans="1:5">
      <c r="A33" s="169"/>
      <c r="B33" s="100"/>
      <c r="C33" s="118"/>
      <c r="D33" s="119" t="s">
        <v>5</v>
      </c>
      <c r="E33" s="120">
        <v>24420.48</v>
      </c>
    </row>
    <row r="34" spans="1:5">
      <c r="B34" s="162"/>
      <c r="C34" s="163"/>
      <c r="D34" s="162"/>
      <c r="E34" s="164"/>
    </row>
    <row r="35" spans="1:5">
      <c r="B35" s="162"/>
      <c r="C35" s="163"/>
      <c r="D35" s="162"/>
      <c r="E35" s="164"/>
    </row>
    <row r="36" spans="1:5">
      <c r="A36" s="121"/>
      <c r="B36" s="54" t="s">
        <v>238</v>
      </c>
      <c r="C36" s="122"/>
      <c r="D36" s="123"/>
      <c r="E36" s="124"/>
    </row>
    <row r="37" spans="1:5">
      <c r="A37" s="297">
        <v>1</v>
      </c>
      <c r="B37" s="298" t="s">
        <v>6</v>
      </c>
      <c r="C37" s="299"/>
      <c r="D37" s="300"/>
      <c r="E37" s="129">
        <v>15969.400000000001</v>
      </c>
    </row>
    <row r="38" spans="1:5">
      <c r="A38" s="254">
        <v>2</v>
      </c>
      <c r="B38" s="286" t="s">
        <v>7</v>
      </c>
      <c r="C38" s="301"/>
      <c r="D38" s="302"/>
      <c r="E38" s="92">
        <v>936.66000000000008</v>
      </c>
    </row>
    <row r="39" spans="1:5">
      <c r="A39" s="257">
        <v>3</v>
      </c>
      <c r="B39" s="133" t="s">
        <v>8</v>
      </c>
      <c r="C39" s="134"/>
      <c r="D39" s="303"/>
      <c r="E39" s="97">
        <v>24420.48</v>
      </c>
    </row>
    <row r="40" spans="1:5" ht="16.350000000000001" customHeight="1">
      <c r="A40" s="288"/>
      <c r="B40" s="136"/>
      <c r="C40" s="134"/>
      <c r="D40" s="304" t="s">
        <v>4</v>
      </c>
      <c r="E40" s="138">
        <v>41326.54</v>
      </c>
    </row>
    <row r="41" spans="1:5">
      <c r="A41" s="282"/>
      <c r="B41" s="283" t="s">
        <v>44</v>
      </c>
      <c r="C41" s="284"/>
      <c r="D41" s="285"/>
      <c r="E41" s="103"/>
    </row>
    <row r="42" spans="1:5">
      <c r="A42" s="250" t="s">
        <v>0</v>
      </c>
      <c r="B42" s="251" t="s">
        <v>1</v>
      </c>
      <c r="C42" s="251" t="s">
        <v>35</v>
      </c>
      <c r="D42" s="251" t="s">
        <v>9</v>
      </c>
      <c r="E42" s="252" t="s">
        <v>3</v>
      </c>
    </row>
    <row r="43" spans="1:5">
      <c r="A43" s="261">
        <v>1</v>
      </c>
      <c r="B43" s="262" t="s">
        <v>149</v>
      </c>
      <c r="C43" s="309"/>
      <c r="D43" s="309" t="s">
        <v>24</v>
      </c>
      <c r="E43" s="310">
        <v>41326.54</v>
      </c>
    </row>
    <row r="44" spans="1:5">
      <c r="A44" s="142">
        <v>2</v>
      </c>
      <c r="B44" s="141" t="s">
        <v>151</v>
      </c>
      <c r="C44" s="142"/>
      <c r="D44" s="142" t="s">
        <v>152</v>
      </c>
      <c r="E44" s="168">
        <v>1</v>
      </c>
    </row>
    <row r="45" spans="1:5" ht="26.25" customHeight="1">
      <c r="A45" s="165">
        <v>3</v>
      </c>
      <c r="B45" s="139" t="s">
        <v>155</v>
      </c>
      <c r="C45" s="165"/>
      <c r="D45" s="165" t="s">
        <v>153</v>
      </c>
      <c r="E45" s="167">
        <v>41326.54</v>
      </c>
    </row>
    <row r="46" spans="1:5" ht="12.75" thickBot="1"/>
    <row r="47" spans="1:5" ht="12.75" thickBot="1">
      <c r="B47" s="585" t="s">
        <v>126</v>
      </c>
      <c r="C47" s="586"/>
    </row>
    <row r="48" spans="1:5" ht="15">
      <c r="B48" s="143" t="s">
        <v>127</v>
      </c>
      <c r="C48" s="144">
        <v>0.92</v>
      </c>
    </row>
    <row r="49" spans="2:4" ht="15">
      <c r="B49" s="145" t="s">
        <v>128</v>
      </c>
      <c r="C49" s="146">
        <v>30612</v>
      </c>
    </row>
    <row r="50" spans="2:4" ht="15">
      <c r="B50" s="145" t="s">
        <v>129</v>
      </c>
      <c r="C50" s="146">
        <v>28163.040000000001</v>
      </c>
    </row>
    <row r="51" spans="2:4" ht="15">
      <c r="B51" s="145" t="s">
        <v>130</v>
      </c>
      <c r="C51" s="146">
        <v>844891.20000000007</v>
      </c>
    </row>
    <row r="52" spans="2:4" ht="15">
      <c r="B52" s="147" t="s">
        <v>131</v>
      </c>
      <c r="C52" s="148">
        <v>112.65216000000001</v>
      </c>
    </row>
    <row r="53" spans="2:4" ht="15.75" thickBot="1">
      <c r="B53" s="149" t="s">
        <v>132</v>
      </c>
      <c r="C53" s="150">
        <v>3379.56</v>
      </c>
    </row>
    <row r="55" spans="2:4" ht="12.75" hidden="1" thickBot="1">
      <c r="B55" s="585" t="s">
        <v>133</v>
      </c>
      <c r="C55" s="586"/>
    </row>
    <row r="56" spans="2:4" ht="15" hidden="1">
      <c r="B56" s="151" t="s">
        <v>134</v>
      </c>
      <c r="C56" s="152">
        <v>108.77</v>
      </c>
    </row>
    <row r="57" spans="2:4" ht="15" hidden="1">
      <c r="B57" s="153" t="s">
        <v>135</v>
      </c>
      <c r="C57" s="154">
        <v>45</v>
      </c>
      <c r="D57" s="311"/>
    </row>
    <row r="58" spans="2:4" ht="15" hidden="1">
      <c r="B58" s="153" t="s">
        <v>136</v>
      </c>
      <c r="C58" s="154">
        <v>7</v>
      </c>
      <c r="D58" s="311"/>
    </row>
    <row r="59" spans="2:4" ht="30" hidden="1">
      <c r="B59" s="155" t="s">
        <v>137</v>
      </c>
      <c r="C59" s="154">
        <v>630</v>
      </c>
      <c r="D59" s="311"/>
    </row>
    <row r="60" spans="2:4" ht="15" hidden="1">
      <c r="B60" s="155" t="s">
        <v>138</v>
      </c>
      <c r="C60" s="154">
        <v>1</v>
      </c>
      <c r="D60" s="311"/>
    </row>
    <row r="61" spans="2:4" ht="15" hidden="1">
      <c r="B61" s="153" t="s">
        <v>139</v>
      </c>
      <c r="C61" s="154">
        <v>48</v>
      </c>
    </row>
    <row r="62" spans="2:4" ht="15" hidden="1">
      <c r="B62" s="153" t="s">
        <v>140</v>
      </c>
      <c r="C62" s="154">
        <v>25.42</v>
      </c>
    </row>
    <row r="63" spans="2:4" ht="15.75" hidden="1" thickBot="1">
      <c r="B63" s="156" t="s">
        <v>141</v>
      </c>
      <c r="C63" s="157">
        <v>391.24027916666671</v>
      </c>
    </row>
    <row r="64" spans="2:4" hidden="1"/>
    <row r="65" spans="2:3" ht="12.75" thickBot="1"/>
    <row r="66" spans="2:3" ht="12.75" thickBot="1">
      <c r="B66" s="585" t="s">
        <v>126</v>
      </c>
      <c r="C66" s="586"/>
    </row>
    <row r="67" spans="2:3" ht="15">
      <c r="B67" s="143" t="s">
        <v>145</v>
      </c>
      <c r="C67" s="144">
        <v>3379.56</v>
      </c>
    </row>
    <row r="68" spans="2:3" ht="15">
      <c r="B68" s="264" t="s">
        <v>146</v>
      </c>
      <c r="C68" s="265">
        <v>844891.20000000007</v>
      </c>
    </row>
    <row r="69" spans="2:3" ht="15">
      <c r="B69" s="147" t="s">
        <v>147</v>
      </c>
      <c r="C69" s="266">
        <v>168.97800000000001</v>
      </c>
    </row>
    <row r="70" spans="2:3" ht="15.75" thickBot="1">
      <c r="B70" s="149" t="s">
        <v>148</v>
      </c>
      <c r="C70" s="150">
        <v>42244.560000000005</v>
      </c>
    </row>
  </sheetData>
  <mergeCells count="5">
    <mergeCell ref="K3:M3"/>
    <mergeCell ref="B47:C47"/>
    <mergeCell ref="B55:C55"/>
    <mergeCell ref="B66:C66"/>
    <mergeCell ref="A1:E1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horizontalDpi="1200" verticalDpi="1200" r:id="rId1"/>
  <headerFooter>
    <oddFooter>Página &amp;P de &amp;N</oddFooter>
  </headerFooter>
  <rowBreaks count="1" manualBreakCount="1">
    <brk id="29" max="16383" man="1"/>
  </rowBreaks>
  <colBreaks count="1" manualBreakCount="1">
    <brk id="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E4EB5-FBA1-406D-84B7-DDBC6F5269C0}">
  <dimension ref="A1:V53"/>
  <sheetViews>
    <sheetView workbookViewId="0">
      <selection sqref="A1:A12"/>
    </sheetView>
  </sheetViews>
  <sheetFormatPr defaultColWidth="9.140625" defaultRowHeight="12"/>
  <cols>
    <col min="1" max="1" width="15.42578125" style="26" customWidth="1"/>
    <col min="2" max="2" width="41.42578125" style="26" customWidth="1"/>
    <col min="3" max="3" width="19" style="26" customWidth="1"/>
    <col min="4" max="4" width="21.5703125" style="26" customWidth="1"/>
    <col min="5" max="5" width="20" style="26" customWidth="1"/>
    <col min="6" max="16384" width="9.140625" style="26"/>
  </cols>
  <sheetData>
    <row r="1" spans="1:5">
      <c r="A1" s="588"/>
      <c r="B1" s="81" t="s">
        <v>95</v>
      </c>
      <c r="C1" s="82" t="s">
        <v>107</v>
      </c>
      <c r="D1" s="28"/>
      <c r="E1" s="27"/>
    </row>
    <row r="2" spans="1:5">
      <c r="A2" s="588"/>
      <c r="B2" s="81" t="s">
        <v>96</v>
      </c>
      <c r="C2" s="82" t="s">
        <v>108</v>
      </c>
      <c r="D2" s="28"/>
      <c r="E2" s="27"/>
    </row>
    <row r="3" spans="1:5">
      <c r="A3" s="588"/>
      <c r="B3" s="81" t="s">
        <v>97</v>
      </c>
      <c r="C3" s="86" t="s">
        <v>111</v>
      </c>
      <c r="D3" s="28"/>
      <c r="E3" s="27"/>
    </row>
    <row r="4" spans="1:5">
      <c r="A4" s="588"/>
      <c r="B4" s="81" t="s">
        <v>98</v>
      </c>
      <c r="C4" s="82" t="s">
        <v>109</v>
      </c>
      <c r="D4" s="28"/>
      <c r="E4" s="27"/>
    </row>
    <row r="5" spans="1:5">
      <c r="A5" s="588"/>
      <c r="B5" s="81" t="s">
        <v>99</v>
      </c>
      <c r="C5" s="82" t="s">
        <v>110</v>
      </c>
      <c r="D5" s="28"/>
      <c r="E5" s="27"/>
    </row>
    <row r="6" spans="1:5">
      <c r="A6" s="588"/>
      <c r="B6" s="81" t="s">
        <v>100</v>
      </c>
      <c r="C6" s="82"/>
      <c r="D6" s="28"/>
      <c r="E6" s="27"/>
    </row>
    <row r="7" spans="1:5">
      <c r="A7" s="588"/>
      <c r="B7" s="81" t="s">
        <v>101</v>
      </c>
      <c r="C7" s="82"/>
      <c r="D7" s="28"/>
      <c r="E7" s="27"/>
    </row>
    <row r="8" spans="1:5">
      <c r="A8" s="588"/>
      <c r="B8" s="81" t="s">
        <v>102</v>
      </c>
      <c r="C8" s="82"/>
      <c r="D8" s="28"/>
      <c r="E8" s="27"/>
    </row>
    <row r="9" spans="1:5">
      <c r="A9" s="588"/>
      <c r="B9" s="81" t="s">
        <v>103</v>
      </c>
      <c r="C9" s="82"/>
      <c r="D9" s="28"/>
      <c r="E9" s="27"/>
    </row>
    <row r="10" spans="1:5">
      <c r="A10" s="588"/>
      <c r="B10" s="81" t="s">
        <v>104</v>
      </c>
      <c r="C10" s="82"/>
      <c r="D10" s="28"/>
      <c r="E10" s="27"/>
    </row>
    <row r="11" spans="1:5">
      <c r="A11" s="588"/>
      <c r="B11" s="81" t="s">
        <v>105</v>
      </c>
      <c r="C11" s="82"/>
      <c r="D11" s="28"/>
      <c r="E11" s="27"/>
    </row>
    <row r="12" spans="1:5">
      <c r="A12" s="588"/>
      <c r="B12" s="81" t="s">
        <v>106</v>
      </c>
      <c r="C12" s="82"/>
      <c r="D12" s="28"/>
      <c r="E12" s="27"/>
    </row>
    <row r="13" spans="1:5">
      <c r="A13" s="39" t="s">
        <v>40</v>
      </c>
      <c r="B13" s="39" t="s">
        <v>35</v>
      </c>
      <c r="C13" s="39" t="s">
        <v>36</v>
      </c>
      <c r="D13" s="39" t="s">
        <v>37</v>
      </c>
      <c r="E13" s="39" t="s">
        <v>38</v>
      </c>
    </row>
    <row r="14" spans="1:5">
      <c r="A14" s="87"/>
      <c r="B14" s="41" t="s">
        <v>41</v>
      </c>
      <c r="C14" s="41"/>
      <c r="D14" s="41"/>
      <c r="E14" s="42"/>
    </row>
    <row r="15" spans="1:5">
      <c r="A15" s="88" t="s">
        <v>0</v>
      </c>
      <c r="B15" s="89" t="s">
        <v>34</v>
      </c>
      <c r="C15" s="90" t="s">
        <v>2</v>
      </c>
      <c r="D15" s="90" t="s">
        <v>3</v>
      </c>
      <c r="E15" s="91" t="s">
        <v>4</v>
      </c>
    </row>
    <row r="16" spans="1:5" ht="24">
      <c r="A16" s="83">
        <v>1</v>
      </c>
      <c r="B16" s="84" t="s">
        <v>158</v>
      </c>
      <c r="C16" s="85">
        <v>16</v>
      </c>
      <c r="D16" s="92">
        <v>1535</v>
      </c>
      <c r="E16" s="93">
        <f t="shared" ref="E16:E23" si="0">TRUNC(C16*D16,2)</f>
        <v>24560</v>
      </c>
    </row>
    <row r="17" spans="1:9">
      <c r="A17" s="94">
        <v>2</v>
      </c>
      <c r="B17" s="95" t="s">
        <v>61</v>
      </c>
      <c r="C17" s="96">
        <f>C16</f>
        <v>16</v>
      </c>
      <c r="D17" s="97">
        <f>D16*0.8339</f>
        <v>1280.0364999999999</v>
      </c>
      <c r="E17" s="98">
        <f t="shared" si="0"/>
        <v>20480.580000000002</v>
      </c>
    </row>
    <row r="18" spans="1:9">
      <c r="A18" s="83">
        <v>3</v>
      </c>
      <c r="B18" s="84" t="s">
        <v>156</v>
      </c>
      <c r="C18" s="85">
        <f>C16</f>
        <v>16</v>
      </c>
      <c r="D18" s="92">
        <f>D16*0.2</f>
        <v>307</v>
      </c>
      <c r="E18" s="93">
        <f t="shared" si="0"/>
        <v>4912</v>
      </c>
    </row>
    <row r="19" spans="1:9" ht="24">
      <c r="A19" s="94">
        <v>4</v>
      </c>
      <c r="B19" s="95" t="s">
        <v>159</v>
      </c>
      <c r="C19" s="96">
        <f>C16</f>
        <v>16</v>
      </c>
      <c r="D19" s="171">
        <v>360</v>
      </c>
      <c r="E19" s="172">
        <f t="shared" si="0"/>
        <v>5760</v>
      </c>
    </row>
    <row r="20" spans="1:9" ht="24">
      <c r="A20" s="83">
        <v>5</v>
      </c>
      <c r="B20" s="84" t="s">
        <v>115</v>
      </c>
      <c r="C20" s="85">
        <v>1</v>
      </c>
      <c r="D20" s="92">
        <v>1983.99</v>
      </c>
      <c r="E20" s="93">
        <f t="shared" si="0"/>
        <v>1983.99</v>
      </c>
    </row>
    <row r="21" spans="1:9">
      <c r="A21" s="94">
        <v>6</v>
      </c>
      <c r="B21" s="95" t="s">
        <v>61</v>
      </c>
      <c r="C21" s="96">
        <f>C20</f>
        <v>1</v>
      </c>
      <c r="D21" s="171">
        <f>D20*0.8339</f>
        <v>1654.449261</v>
      </c>
      <c r="E21" s="172">
        <f t="shared" si="0"/>
        <v>1654.44</v>
      </c>
    </row>
    <row r="22" spans="1:9">
      <c r="A22" s="83">
        <v>7</v>
      </c>
      <c r="B22" s="84" t="str">
        <f>B18</f>
        <v>INSALUBRIDADE - 20%</v>
      </c>
      <c r="C22" s="85">
        <f>C20</f>
        <v>1</v>
      </c>
      <c r="D22" s="92">
        <f>D20*0.2</f>
        <v>396.798</v>
      </c>
      <c r="E22" s="93">
        <f t="shared" si="0"/>
        <v>396.79</v>
      </c>
    </row>
    <row r="23" spans="1:9" ht="24">
      <c r="A23" s="94">
        <v>8</v>
      </c>
      <c r="B23" s="95" t="str">
        <f>B19</f>
        <v>AUXILIO ALIMENTAÇÃO
CONVENÇÃO COLETIVA 2025 - STEAC/MS</v>
      </c>
      <c r="C23" s="96">
        <f>C20</f>
        <v>1</v>
      </c>
      <c r="D23" s="97">
        <f>D19</f>
        <v>360</v>
      </c>
      <c r="E23" s="98">
        <f t="shared" si="0"/>
        <v>360</v>
      </c>
    </row>
    <row r="24" spans="1:9">
      <c r="A24" s="166"/>
      <c r="B24" s="173"/>
      <c r="C24" s="173"/>
      <c r="D24" s="173" t="s">
        <v>5</v>
      </c>
      <c r="E24" s="174">
        <f>SUBTOTAL(109,E16:E23)</f>
        <v>60107.8</v>
      </c>
    </row>
    <row r="25" spans="1:9">
      <c r="A25" s="101"/>
      <c r="B25" s="41" t="s">
        <v>40</v>
      </c>
      <c r="C25" s="102"/>
      <c r="D25" s="102"/>
      <c r="E25" s="103"/>
    </row>
    <row r="26" spans="1:9">
      <c r="A26" s="104" t="s">
        <v>0</v>
      </c>
      <c r="B26" s="90" t="s">
        <v>1</v>
      </c>
      <c r="C26" s="90" t="s">
        <v>2</v>
      </c>
      <c r="D26" s="90" t="s">
        <v>3</v>
      </c>
      <c r="E26" s="90" t="s">
        <v>4</v>
      </c>
    </row>
    <row r="27" spans="1:9" ht="36">
      <c r="A27" s="105">
        <v>1</v>
      </c>
      <c r="B27" s="106" t="s">
        <v>116</v>
      </c>
      <c r="C27" s="85">
        <f>C16+C20</f>
        <v>17</v>
      </c>
      <c r="D27" s="92">
        <v>13.43</v>
      </c>
      <c r="E27" s="93">
        <f>TRUNC(C27*D27,2)</f>
        <v>228.31</v>
      </c>
      <c r="F27" s="107"/>
      <c r="G27" s="107"/>
      <c r="H27" s="107"/>
      <c r="I27" s="107"/>
    </row>
    <row r="28" spans="1:9" ht="24">
      <c r="A28" s="108">
        <v>2</v>
      </c>
      <c r="B28" s="109" t="s">
        <v>117</v>
      </c>
      <c r="C28" s="96">
        <f>C27</f>
        <v>17</v>
      </c>
      <c r="D28" s="97">
        <v>4.12</v>
      </c>
      <c r="E28" s="98">
        <f t="shared" ref="E28:E32" si="1">TRUNC(C28*D28,2)</f>
        <v>70.040000000000006</v>
      </c>
      <c r="F28" s="107"/>
      <c r="G28" s="107">
        <v>2210</v>
      </c>
      <c r="H28" s="107"/>
      <c r="I28" s="107"/>
    </row>
    <row r="29" spans="1:9" ht="36">
      <c r="A29" s="105">
        <v>3</v>
      </c>
      <c r="B29" s="106" t="s">
        <v>157</v>
      </c>
      <c r="C29" s="85">
        <f>C16</f>
        <v>16</v>
      </c>
      <c r="D29" s="92">
        <v>45.82</v>
      </c>
      <c r="E29" s="93">
        <f t="shared" si="1"/>
        <v>733.12</v>
      </c>
      <c r="F29" s="107"/>
      <c r="G29" s="107">
        <v>38001</v>
      </c>
      <c r="H29" s="107"/>
      <c r="I29" s="107"/>
    </row>
    <row r="30" spans="1:9" ht="24">
      <c r="A30" s="108">
        <v>4</v>
      </c>
      <c r="B30" s="109" t="s">
        <v>118</v>
      </c>
      <c r="C30" s="96">
        <f>C29</f>
        <v>16</v>
      </c>
      <c r="D30" s="97">
        <v>17.899999999999999</v>
      </c>
      <c r="E30" s="98">
        <f t="shared" si="1"/>
        <v>286.39999999999998</v>
      </c>
      <c r="F30" s="107"/>
      <c r="G30" s="107">
        <v>13767</v>
      </c>
      <c r="H30" s="107"/>
      <c r="I30" s="107"/>
    </row>
    <row r="31" spans="1:9" ht="24">
      <c r="A31" s="105">
        <v>5</v>
      </c>
      <c r="B31" s="106" t="s">
        <v>119</v>
      </c>
      <c r="C31" s="85">
        <f>C28</f>
        <v>17</v>
      </c>
      <c r="D31" s="92">
        <v>6</v>
      </c>
      <c r="E31" s="93">
        <f t="shared" si="1"/>
        <v>102</v>
      </c>
      <c r="F31" s="107"/>
      <c r="G31" s="107">
        <v>7300</v>
      </c>
      <c r="H31" s="107"/>
      <c r="I31" s="107"/>
    </row>
    <row r="32" spans="1:9" ht="24">
      <c r="A32" s="108">
        <v>6</v>
      </c>
      <c r="B32" s="109" t="s">
        <v>120</v>
      </c>
      <c r="C32" s="96">
        <f>C16+C20</f>
        <v>17</v>
      </c>
      <c r="D32" s="97">
        <v>71.599999999999994</v>
      </c>
      <c r="E32" s="98">
        <f t="shared" si="1"/>
        <v>1217.2</v>
      </c>
      <c r="F32" s="107"/>
      <c r="G32" s="107">
        <v>36145</v>
      </c>
      <c r="H32" s="107"/>
      <c r="I32" s="107"/>
    </row>
    <row r="33" spans="1:22" ht="24">
      <c r="A33" s="105">
        <v>7</v>
      </c>
      <c r="B33" s="106" t="s">
        <v>121</v>
      </c>
      <c r="C33" s="85">
        <f>C32</f>
        <v>17</v>
      </c>
      <c r="D33" s="92">
        <f>49+90.71</f>
        <v>139.70999999999998</v>
      </c>
      <c r="E33" s="93">
        <f>TRUNC(C33*D33,2)</f>
        <v>2375.0700000000002</v>
      </c>
      <c r="F33" s="107"/>
      <c r="G33" s="107">
        <v>6565</v>
      </c>
      <c r="H33" s="107">
        <v>6564</v>
      </c>
      <c r="I33" s="107"/>
    </row>
    <row r="34" spans="1:22">
      <c r="A34" s="110"/>
      <c r="B34" s="111"/>
      <c r="C34" s="111"/>
      <c r="D34" s="112" t="s">
        <v>5</v>
      </c>
      <c r="E34" s="113">
        <f>SUBTOTAL(109,E27:E33)</f>
        <v>5012.1399999999994</v>
      </c>
    </row>
    <row r="35" spans="1:22" hidden="1">
      <c r="A35" s="114"/>
      <c r="B35" s="43" t="s">
        <v>42</v>
      </c>
      <c r="C35" s="115"/>
      <c r="D35" s="115"/>
      <c r="E35" s="116"/>
    </row>
    <row r="36" spans="1:22" hidden="1">
      <c r="A36" s="88" t="s">
        <v>0</v>
      </c>
      <c r="B36" s="89" t="s">
        <v>1</v>
      </c>
      <c r="C36" s="89" t="s">
        <v>2</v>
      </c>
      <c r="D36" s="89" t="s">
        <v>3</v>
      </c>
      <c r="E36" s="89" t="s">
        <v>4</v>
      </c>
    </row>
    <row r="37" spans="1:22" hidden="1">
      <c r="A37" s="83"/>
      <c r="B37" s="84"/>
      <c r="C37" s="85"/>
      <c r="D37" s="92"/>
      <c r="E37" s="93"/>
    </row>
    <row r="38" spans="1:22" hidden="1">
      <c r="A38" s="169"/>
      <c r="B38" s="100"/>
      <c r="C38" s="118"/>
      <c r="D38" s="119" t="s">
        <v>5</v>
      </c>
      <c r="E38" s="120">
        <f>SUBTOTAL(109,E37:E37)</f>
        <v>0</v>
      </c>
    </row>
    <row r="39" spans="1:22" hidden="1">
      <c r="A39" s="117"/>
      <c r="B39" s="162"/>
      <c r="C39" s="163"/>
      <c r="D39" s="162"/>
      <c r="E39" s="164"/>
    </row>
    <row r="40" spans="1:22">
      <c r="A40" s="117"/>
      <c r="B40" s="162"/>
      <c r="C40" s="163"/>
      <c r="D40" s="162"/>
      <c r="E40" s="164"/>
    </row>
    <row r="41" spans="1:22">
      <c r="A41" s="121"/>
      <c r="B41" s="54" t="s">
        <v>150</v>
      </c>
      <c r="C41" s="122"/>
      <c r="D41" s="123"/>
      <c r="E41" s="124"/>
    </row>
    <row r="42" spans="1:22">
      <c r="A42" s="125">
        <v>1</v>
      </c>
      <c r="B42" s="126" t="s">
        <v>6</v>
      </c>
      <c r="C42" s="127"/>
      <c r="D42" s="128"/>
      <c r="E42" s="129">
        <f>E24</f>
        <v>60107.8</v>
      </c>
    </row>
    <row r="43" spans="1:22">
      <c r="A43" s="83">
        <v>2</v>
      </c>
      <c r="B43" s="130" t="s">
        <v>7</v>
      </c>
      <c r="C43" s="131"/>
      <c r="D43" s="132"/>
      <c r="E43" s="92">
        <f>E34</f>
        <v>5012.1399999999994</v>
      </c>
    </row>
    <row r="44" spans="1:22" ht="16.350000000000001" customHeight="1">
      <c r="A44" s="135"/>
      <c r="B44" s="136"/>
      <c r="C44" s="134"/>
      <c r="D44" s="137" t="s">
        <v>4</v>
      </c>
      <c r="E44" s="138">
        <f>SUM(E42:E43)</f>
        <v>65119.94</v>
      </c>
    </row>
    <row r="45" spans="1:22">
      <c r="A45" s="101"/>
      <c r="B45" s="41" t="s">
        <v>44</v>
      </c>
      <c r="C45" s="102"/>
      <c r="D45" s="102"/>
      <c r="E45" s="103"/>
    </row>
    <row r="46" spans="1:22">
      <c r="A46" s="89" t="s">
        <v>0</v>
      </c>
      <c r="B46" s="89" t="s">
        <v>1</v>
      </c>
      <c r="C46" s="89" t="s">
        <v>35</v>
      </c>
      <c r="D46" s="89" t="s">
        <v>9</v>
      </c>
      <c r="E46" s="89" t="s">
        <v>3</v>
      </c>
    </row>
    <row r="47" spans="1:22">
      <c r="A47" s="165">
        <v>1</v>
      </c>
      <c r="B47" s="139" t="s">
        <v>149</v>
      </c>
      <c r="C47" s="140"/>
      <c r="D47" s="140" t="s">
        <v>24</v>
      </c>
      <c r="E47" s="167">
        <f>E44</f>
        <v>65119.94</v>
      </c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</row>
    <row r="48" spans="1:22">
      <c r="A48" s="142">
        <v>2</v>
      </c>
      <c r="B48" s="141" t="s">
        <v>151</v>
      </c>
      <c r="C48" s="142"/>
      <c r="D48" s="142" t="s">
        <v>152</v>
      </c>
      <c r="E48" s="168">
        <v>1</v>
      </c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</row>
    <row r="49" spans="1:22" ht="26.25" customHeight="1">
      <c r="A49" s="165">
        <v>3</v>
      </c>
      <c r="B49" s="139" t="s">
        <v>155</v>
      </c>
      <c r="C49" s="165"/>
      <c r="D49" s="165" t="s">
        <v>153</v>
      </c>
      <c r="E49" s="167">
        <f>TRUNC(E47/E48,2)</f>
        <v>65119.94</v>
      </c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</row>
    <row r="50" spans="1:22">
      <c r="D50" s="107"/>
      <c r="E50" s="107"/>
      <c r="F50" s="107"/>
      <c r="G50" s="107"/>
      <c r="H50" s="107"/>
      <c r="I50" s="107"/>
      <c r="J50" s="107"/>
      <c r="K50" s="10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</row>
    <row r="51" spans="1:22">
      <c r="C51" s="107"/>
    </row>
    <row r="52" spans="1:22">
      <c r="C52" s="107" t="e">
        <f>#REF!/15</f>
        <v>#REF!</v>
      </c>
    </row>
    <row r="53" spans="1:22">
      <c r="C53" s="107"/>
    </row>
  </sheetData>
  <mergeCells count="1">
    <mergeCell ref="A1:A12"/>
  </mergeCells>
  <pageMargins left="0.511811024" right="0.511811024" top="0.78740157499999996" bottom="0.78740157499999996" header="0.31496062000000002" footer="0.31496062000000002"/>
  <pageSetup paperSize="9" orientation="portrait" horizontalDpi="1200" verticalDpi="1200" r:id="rId1"/>
  <tableParts count="5">
    <tablePart r:id="rId2"/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6030B-92A2-48A9-A004-0DE7AAC233FB}">
  <dimension ref="A1:E49"/>
  <sheetViews>
    <sheetView view="pageBreakPreview" topLeftCell="A10" zoomScale="87" zoomScaleNormal="100" zoomScaleSheetLayoutView="87" workbookViewId="0">
      <selection activeCell="H10" sqref="H10"/>
    </sheetView>
  </sheetViews>
  <sheetFormatPr defaultColWidth="9.140625" defaultRowHeight="12"/>
  <cols>
    <col min="1" max="1" width="9.140625" style="175"/>
    <col min="2" max="2" width="41.42578125" style="175" customWidth="1"/>
    <col min="3" max="4" width="15.42578125" style="175" customWidth="1"/>
    <col min="5" max="5" width="13.42578125" style="175" customWidth="1"/>
    <col min="6" max="16384" width="9.140625" style="175"/>
  </cols>
  <sheetData>
    <row r="1" spans="1:5">
      <c r="A1" s="39" t="s">
        <v>40</v>
      </c>
      <c r="B1" s="39" t="s">
        <v>35</v>
      </c>
      <c r="C1" s="39" t="s">
        <v>36</v>
      </c>
      <c r="D1" s="39" t="s">
        <v>37</v>
      </c>
      <c r="E1" s="39" t="s">
        <v>38</v>
      </c>
    </row>
    <row r="2" spans="1:5" ht="12.75" thickBot="1">
      <c r="A2" s="504"/>
      <c r="B2" s="505"/>
      <c r="C2" s="505"/>
      <c r="D2" s="505"/>
      <c r="E2" s="506"/>
    </row>
    <row r="3" spans="1:5" ht="27" thickBot="1">
      <c r="A3" s="508"/>
      <c r="B3" s="501" t="s">
        <v>421</v>
      </c>
      <c r="C3" s="502"/>
      <c r="D3" s="502"/>
      <c r="E3" s="503"/>
    </row>
    <row r="4" spans="1:5">
      <c r="A4" s="507"/>
      <c r="B4" s="507"/>
      <c r="C4" s="507"/>
      <c r="D4" s="507"/>
      <c r="E4" s="507"/>
    </row>
    <row r="5" spans="1:5">
      <c r="A5" s="497"/>
      <c r="B5" s="487" t="s">
        <v>41</v>
      </c>
      <c r="C5" s="487"/>
      <c r="D5" s="487"/>
      <c r="E5" s="498"/>
    </row>
    <row r="6" spans="1:5">
      <c r="A6" s="88" t="s">
        <v>0</v>
      </c>
      <c r="B6" s="89" t="s">
        <v>34</v>
      </c>
      <c r="C6" s="90" t="s">
        <v>2</v>
      </c>
      <c r="D6" s="90" t="s">
        <v>3</v>
      </c>
      <c r="E6" s="91" t="s">
        <v>4</v>
      </c>
    </row>
    <row r="7" spans="1:5" ht="24">
      <c r="A7" s="83">
        <v>1</v>
      </c>
      <c r="B7" s="84" t="s">
        <v>171</v>
      </c>
      <c r="C7" s="85">
        <v>9</v>
      </c>
      <c r="D7" s="92">
        <v>1599.07</v>
      </c>
      <c r="E7" s="93">
        <v>14391.63</v>
      </c>
    </row>
    <row r="8" spans="1:5">
      <c r="A8" s="94">
        <v>2</v>
      </c>
      <c r="B8" s="95" t="s">
        <v>61</v>
      </c>
      <c r="C8" s="96">
        <v>9</v>
      </c>
      <c r="D8" s="97">
        <v>1333.464473</v>
      </c>
      <c r="E8" s="98">
        <v>12001.18</v>
      </c>
    </row>
    <row r="9" spans="1:5">
      <c r="A9" s="83">
        <v>3</v>
      </c>
      <c r="B9" s="84" t="s">
        <v>156</v>
      </c>
      <c r="C9" s="85">
        <v>9</v>
      </c>
      <c r="D9" s="92">
        <v>319.81400000000002</v>
      </c>
      <c r="E9" s="93">
        <v>2878.32</v>
      </c>
    </row>
    <row r="10" spans="1:5" ht="24">
      <c r="A10" s="94">
        <v>4</v>
      </c>
      <c r="B10" s="95" t="s">
        <v>172</v>
      </c>
      <c r="C10" s="96">
        <v>9</v>
      </c>
      <c r="D10" s="171">
        <v>360</v>
      </c>
      <c r="E10" s="172">
        <v>3240</v>
      </c>
    </row>
    <row r="11" spans="1:5" ht="36">
      <c r="A11" s="83">
        <v>5</v>
      </c>
      <c r="B11" s="84" t="s">
        <v>173</v>
      </c>
      <c r="C11" s="85">
        <v>1</v>
      </c>
      <c r="D11" s="92">
        <v>1983.99</v>
      </c>
      <c r="E11" s="93">
        <v>1983.99</v>
      </c>
    </row>
    <row r="12" spans="1:5">
      <c r="A12" s="94">
        <v>6</v>
      </c>
      <c r="B12" s="95" t="s">
        <v>61</v>
      </c>
      <c r="C12" s="96">
        <v>1</v>
      </c>
      <c r="D12" s="171">
        <v>1654.449261</v>
      </c>
      <c r="E12" s="172">
        <v>1654.44</v>
      </c>
    </row>
    <row r="13" spans="1:5">
      <c r="A13" s="83">
        <v>7</v>
      </c>
      <c r="B13" s="84" t="s">
        <v>156</v>
      </c>
      <c r="C13" s="85">
        <v>1</v>
      </c>
      <c r="D13" s="92">
        <v>396.798</v>
      </c>
      <c r="E13" s="93">
        <v>396.79</v>
      </c>
    </row>
    <row r="14" spans="1:5" ht="24">
      <c r="A14" s="94">
        <v>8</v>
      </c>
      <c r="B14" s="95" t="s">
        <v>172</v>
      </c>
      <c r="C14" s="96">
        <v>1</v>
      </c>
      <c r="D14" s="97">
        <v>360</v>
      </c>
      <c r="E14" s="98">
        <v>360</v>
      </c>
    </row>
    <row r="15" spans="1:5" ht="24">
      <c r="A15" s="83">
        <v>9</v>
      </c>
      <c r="B15" s="84" t="s">
        <v>174</v>
      </c>
      <c r="C15" s="85">
        <v>1</v>
      </c>
      <c r="D15" s="92">
        <v>2346.41</v>
      </c>
      <c r="E15" s="93">
        <v>2346.41</v>
      </c>
    </row>
    <row r="16" spans="1:5">
      <c r="A16" s="94">
        <v>10</v>
      </c>
      <c r="B16" s="95" t="s">
        <v>61</v>
      </c>
      <c r="C16" s="96">
        <v>1</v>
      </c>
      <c r="D16" s="97">
        <v>1956.6712989999999</v>
      </c>
      <c r="E16" s="98">
        <v>1956.67</v>
      </c>
    </row>
    <row r="17" spans="1:5">
      <c r="A17" s="83">
        <v>11</v>
      </c>
      <c r="B17" s="84" t="s">
        <v>156</v>
      </c>
      <c r="C17" s="85">
        <v>1</v>
      </c>
      <c r="D17" s="92">
        <v>469.28199999999998</v>
      </c>
      <c r="E17" s="93">
        <v>469.28</v>
      </c>
    </row>
    <row r="18" spans="1:5" ht="24">
      <c r="A18" s="94">
        <v>12</v>
      </c>
      <c r="B18" s="95" t="s">
        <v>172</v>
      </c>
      <c r="C18" s="96">
        <v>1</v>
      </c>
      <c r="D18" s="171">
        <v>360</v>
      </c>
      <c r="E18" s="172">
        <v>360</v>
      </c>
    </row>
    <row r="19" spans="1:5">
      <c r="A19" s="166"/>
      <c r="B19" s="173"/>
      <c r="C19" s="173"/>
      <c r="D19" s="173" t="s">
        <v>5</v>
      </c>
      <c r="E19" s="174">
        <v>42038.709999999992</v>
      </c>
    </row>
    <row r="20" spans="1:5">
      <c r="A20" s="101"/>
      <c r="B20" s="41" t="s">
        <v>40</v>
      </c>
      <c r="C20" s="102"/>
      <c r="D20" s="102"/>
      <c r="E20" s="103"/>
    </row>
    <row r="21" spans="1:5">
      <c r="A21" s="104" t="s">
        <v>0</v>
      </c>
      <c r="B21" s="90" t="s">
        <v>1</v>
      </c>
      <c r="C21" s="90" t="s">
        <v>2</v>
      </c>
      <c r="D21" s="90" t="s">
        <v>3</v>
      </c>
      <c r="E21" s="90" t="s">
        <v>4</v>
      </c>
    </row>
    <row r="22" spans="1:5" ht="36">
      <c r="A22" s="105">
        <v>1</v>
      </c>
      <c r="B22" s="106" t="s">
        <v>162</v>
      </c>
      <c r="C22" s="85">
        <v>9</v>
      </c>
      <c r="D22" s="92">
        <v>13.88</v>
      </c>
      <c r="E22" s="93">
        <v>124.92</v>
      </c>
    </row>
    <row r="23" spans="1:5" ht="24">
      <c r="A23" s="108">
        <v>2</v>
      </c>
      <c r="B23" s="109" t="s">
        <v>169</v>
      </c>
      <c r="C23" s="96">
        <v>9</v>
      </c>
      <c r="D23" s="97">
        <v>19.59</v>
      </c>
      <c r="E23" s="98">
        <v>176.31</v>
      </c>
    </row>
    <row r="24" spans="1:5" ht="24">
      <c r="A24" s="105">
        <v>3</v>
      </c>
      <c r="B24" s="106" t="s">
        <v>164</v>
      </c>
      <c r="C24" s="85">
        <v>10</v>
      </c>
      <c r="D24" s="92">
        <v>22.8</v>
      </c>
      <c r="E24" s="93">
        <v>228</v>
      </c>
    </row>
    <row r="25" spans="1:5" ht="24">
      <c r="A25" s="108">
        <v>4</v>
      </c>
      <c r="B25" s="109" t="s">
        <v>165</v>
      </c>
      <c r="C25" s="96">
        <v>10</v>
      </c>
      <c r="D25" s="97">
        <v>17.899999999999999</v>
      </c>
      <c r="E25" s="98">
        <v>179</v>
      </c>
    </row>
    <row r="26" spans="1:5" ht="24">
      <c r="A26" s="105">
        <v>5</v>
      </c>
      <c r="B26" s="106" t="s">
        <v>170</v>
      </c>
      <c r="C26" s="85">
        <v>10</v>
      </c>
      <c r="D26" s="92">
        <v>2.4300000000000002</v>
      </c>
      <c r="E26" s="93">
        <v>24.3</v>
      </c>
    </row>
    <row r="27" spans="1:5" ht="24">
      <c r="A27" s="108">
        <v>6</v>
      </c>
      <c r="B27" s="109" t="s">
        <v>167</v>
      </c>
      <c r="C27" s="96">
        <v>11</v>
      </c>
      <c r="D27" s="97">
        <v>74.06</v>
      </c>
      <c r="E27" s="98">
        <v>814.66</v>
      </c>
    </row>
    <row r="28" spans="1:5" ht="24">
      <c r="A28" s="105">
        <v>7</v>
      </c>
      <c r="B28" s="106" t="s">
        <v>168</v>
      </c>
      <c r="C28" s="85">
        <v>11</v>
      </c>
      <c r="D28" s="92">
        <v>90.8</v>
      </c>
      <c r="E28" s="93">
        <v>998.8</v>
      </c>
    </row>
    <row r="29" spans="1:5">
      <c r="A29" s="117"/>
      <c r="B29" s="178"/>
      <c r="C29" s="178"/>
      <c r="D29" s="179" t="s">
        <v>5</v>
      </c>
      <c r="E29" s="180">
        <v>2545.9899999999998</v>
      </c>
    </row>
    <row r="30" spans="1:5">
      <c r="A30" s="114"/>
      <c r="B30" s="43" t="s">
        <v>42</v>
      </c>
      <c r="C30" s="115"/>
      <c r="D30" s="115"/>
      <c r="E30" s="116"/>
    </row>
    <row r="31" spans="1:5">
      <c r="A31" s="88" t="s">
        <v>0</v>
      </c>
      <c r="B31" s="89" t="s">
        <v>1</v>
      </c>
      <c r="C31" s="89" t="s">
        <v>2</v>
      </c>
      <c r="D31" s="89" t="s">
        <v>3</v>
      </c>
      <c r="E31" s="89" t="s">
        <v>4</v>
      </c>
    </row>
    <row r="32" spans="1:5" ht="24">
      <c r="A32" s="83">
        <v>1</v>
      </c>
      <c r="B32" s="84" t="s">
        <v>398</v>
      </c>
      <c r="C32" s="85">
        <v>3</v>
      </c>
      <c r="D32" s="92">
        <v>46.9</v>
      </c>
      <c r="E32" s="93">
        <v>140.69999999999999</v>
      </c>
    </row>
    <row r="33" spans="1:5" ht="24">
      <c r="A33" s="94">
        <v>2</v>
      </c>
      <c r="B33" s="95" t="s">
        <v>399</v>
      </c>
      <c r="C33" s="96">
        <v>4</v>
      </c>
      <c r="D33" s="97">
        <v>13.8</v>
      </c>
      <c r="E33" s="98">
        <v>55.2</v>
      </c>
    </row>
    <row r="34" spans="1:5" ht="24">
      <c r="A34" s="83">
        <v>3</v>
      </c>
      <c r="B34" s="84" t="s">
        <v>404</v>
      </c>
      <c r="C34" s="85">
        <v>4</v>
      </c>
      <c r="D34" s="92">
        <v>78.94</v>
      </c>
      <c r="E34" s="93">
        <v>315.76</v>
      </c>
    </row>
    <row r="35" spans="1:5" ht="24">
      <c r="A35" s="94">
        <v>4</v>
      </c>
      <c r="B35" s="95" t="s">
        <v>407</v>
      </c>
      <c r="C35" s="96">
        <v>4</v>
      </c>
      <c r="D35" s="97">
        <v>40.659999999999997</v>
      </c>
      <c r="E35" s="98">
        <v>162.63999999999999</v>
      </c>
    </row>
    <row r="36" spans="1:5" ht="24">
      <c r="A36" s="83">
        <v>5</v>
      </c>
      <c r="B36" s="84" t="s">
        <v>408</v>
      </c>
      <c r="C36" s="85">
        <v>4</v>
      </c>
      <c r="D36" s="92">
        <v>49.35</v>
      </c>
      <c r="E36" s="93">
        <v>197.4</v>
      </c>
    </row>
    <row r="37" spans="1:5" ht="24">
      <c r="A37" s="94">
        <v>6</v>
      </c>
      <c r="B37" s="95" t="s">
        <v>409</v>
      </c>
      <c r="C37" s="96">
        <v>203.36000000000004</v>
      </c>
      <c r="D37" s="97">
        <v>1.3980000000000001</v>
      </c>
      <c r="E37" s="98">
        <v>284.29000000000002</v>
      </c>
    </row>
    <row r="38" spans="1:5" ht="24">
      <c r="A38" s="83">
        <v>7</v>
      </c>
      <c r="B38" s="84" t="s">
        <v>410</v>
      </c>
      <c r="C38" s="85">
        <v>3</v>
      </c>
      <c r="D38" s="92">
        <v>1199</v>
      </c>
      <c r="E38" s="93">
        <v>3597</v>
      </c>
    </row>
    <row r="39" spans="1:5">
      <c r="A39" s="110"/>
      <c r="B39" s="173"/>
      <c r="C39" s="173"/>
      <c r="D39" s="181" t="s">
        <v>5</v>
      </c>
      <c r="E39" s="182">
        <v>4752.99</v>
      </c>
    </row>
    <row r="40" spans="1:5">
      <c r="A40" s="121"/>
      <c r="B40" s="54" t="s">
        <v>43</v>
      </c>
      <c r="C40" s="123"/>
      <c r="D40" s="123"/>
      <c r="E40" s="124"/>
    </row>
    <row r="41" spans="1:5">
      <c r="A41" s="307">
        <v>1</v>
      </c>
      <c r="B41" s="133" t="s">
        <v>6</v>
      </c>
      <c r="C41" s="134"/>
      <c r="D41" s="99"/>
      <c r="E41" s="129">
        <v>42038.709999999992</v>
      </c>
    </row>
    <row r="42" spans="1:5">
      <c r="A42" s="305">
        <v>2</v>
      </c>
      <c r="B42" s="286" t="s">
        <v>7</v>
      </c>
      <c r="C42" s="301"/>
      <c r="D42" s="166"/>
      <c r="E42" s="92">
        <v>2545.9899999999998</v>
      </c>
    </row>
    <row r="43" spans="1:5">
      <c r="A43" s="307">
        <v>3</v>
      </c>
      <c r="B43" s="133" t="s">
        <v>8</v>
      </c>
      <c r="C43" s="134"/>
      <c r="D43" s="99"/>
      <c r="E43" s="97">
        <v>4752.99</v>
      </c>
    </row>
    <row r="44" spans="1:5" ht="16.350000000000001" customHeight="1">
      <c r="A44" s="135"/>
      <c r="B44" s="136"/>
      <c r="C44" s="134"/>
      <c r="D44" s="137" t="s">
        <v>4</v>
      </c>
      <c r="E44" s="138">
        <v>49337.689999999988</v>
      </c>
    </row>
    <row r="45" spans="1:5">
      <c r="A45" s="101"/>
      <c r="B45" s="41" t="s">
        <v>44</v>
      </c>
      <c r="C45" s="102"/>
      <c r="D45" s="103"/>
      <c r="E45" s="103"/>
    </row>
    <row r="46" spans="1:5">
      <c r="A46" s="318" t="s">
        <v>0</v>
      </c>
      <c r="B46" s="318" t="s">
        <v>1</v>
      </c>
      <c r="C46" s="318" t="s">
        <v>35</v>
      </c>
      <c r="D46" s="318" t="s">
        <v>9</v>
      </c>
      <c r="E46" s="221" t="s">
        <v>3</v>
      </c>
    </row>
    <row r="47" spans="1:5">
      <c r="A47" s="305">
        <v>1</v>
      </c>
      <c r="B47" s="255" t="s">
        <v>23</v>
      </c>
      <c r="C47" s="305"/>
      <c r="D47" s="305" t="s">
        <v>24</v>
      </c>
      <c r="E47" s="353">
        <v>49337.689999999988</v>
      </c>
    </row>
    <row r="48" spans="1:5">
      <c r="A48" s="307">
        <v>2</v>
      </c>
      <c r="B48" s="258" t="s">
        <v>185</v>
      </c>
      <c r="C48" s="307"/>
      <c r="D48" s="307" t="s">
        <v>218</v>
      </c>
      <c r="E48" s="445">
        <v>240288.0778</v>
      </c>
    </row>
    <row r="49" spans="1:5">
      <c r="A49" s="328">
        <v>3</v>
      </c>
      <c r="B49" s="361" t="s">
        <v>186</v>
      </c>
      <c r="C49" s="328"/>
      <c r="D49" s="328" t="s">
        <v>219</v>
      </c>
      <c r="E49" s="167">
        <v>0.2</v>
      </c>
    </row>
  </sheetData>
  <phoneticPr fontId="2" type="noConversion"/>
  <printOptions horizontalCentered="1"/>
  <pageMargins left="0.51181102362204722" right="0.51181102362204722" top="0.59055118110236227" bottom="0.59055118110236227" header="0.31496062992125984" footer="0.31496062992125984"/>
  <pageSetup paperSize="9" orientation="landscape" r:id="rId1"/>
  <headerFooter>
    <oddFooter>Página &amp;P de &amp;N</oddFooter>
  </headerFooter>
  <rowBreaks count="1" manualBreakCount="1">
    <brk id="27" max="4" man="1"/>
  </rowBreaks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B33C5-C086-4BB0-B8EF-71FCB6577D95}">
  <dimension ref="A1:E42"/>
  <sheetViews>
    <sheetView view="pageBreakPreview" topLeftCell="A6" zoomScale="60" zoomScaleNormal="100" workbookViewId="0">
      <selection activeCell="C6" sqref="C6"/>
    </sheetView>
  </sheetViews>
  <sheetFormatPr defaultColWidth="9.140625" defaultRowHeight="12"/>
  <cols>
    <col min="1" max="1" width="9.140625" style="175"/>
    <col min="2" max="2" width="37.5703125" style="175" customWidth="1"/>
    <col min="3" max="3" width="14.28515625" style="175" bestFit="1" customWidth="1"/>
    <col min="4" max="4" width="16" style="175" customWidth="1"/>
    <col min="5" max="5" width="14.5703125" style="175" customWidth="1"/>
    <col min="6" max="16384" width="9.140625" style="175"/>
  </cols>
  <sheetData>
    <row r="1" spans="1:5" s="117" customFormat="1"/>
    <row r="2" spans="1:5" s="117" customFormat="1" ht="26.25">
      <c r="A2" s="584" t="s">
        <v>420</v>
      </c>
      <c r="B2" s="584"/>
      <c r="C2" s="584"/>
      <c r="D2" s="584"/>
      <c r="E2" s="584"/>
    </row>
    <row r="3" spans="1:5" s="117" customFormat="1"/>
    <row r="4" spans="1:5">
      <c r="A4" s="40"/>
      <c r="B4" s="41" t="s">
        <v>41</v>
      </c>
      <c r="C4" s="41"/>
      <c r="D4" s="41"/>
      <c r="E4" s="42"/>
    </row>
    <row r="5" spans="1:5">
      <c r="A5" s="183" t="s">
        <v>0</v>
      </c>
      <c r="B5" s="183" t="s">
        <v>1</v>
      </c>
      <c r="C5" s="184" t="s">
        <v>25</v>
      </c>
      <c r="D5" s="184" t="s">
        <v>3</v>
      </c>
      <c r="E5" s="184" t="s">
        <v>4</v>
      </c>
    </row>
    <row r="6" spans="1:5" ht="36">
      <c r="A6" s="165">
        <v>1</v>
      </c>
      <c r="B6" s="84" t="s">
        <v>175</v>
      </c>
      <c r="C6" s="85">
        <v>4</v>
      </c>
      <c r="D6" s="92">
        <v>1599.07</v>
      </c>
      <c r="E6" s="92">
        <v>6396.28</v>
      </c>
    </row>
    <row r="7" spans="1:5" ht="24">
      <c r="A7" s="142">
        <v>2</v>
      </c>
      <c r="B7" s="95" t="s">
        <v>61</v>
      </c>
      <c r="C7" s="96">
        <v>4</v>
      </c>
      <c r="D7" s="171">
        <v>1333.464473</v>
      </c>
      <c r="E7" s="171">
        <v>5333.857892</v>
      </c>
    </row>
    <row r="8" spans="1:5">
      <c r="A8" s="165">
        <v>3</v>
      </c>
      <c r="B8" s="84" t="s">
        <v>156</v>
      </c>
      <c r="C8" s="85">
        <v>4</v>
      </c>
      <c r="D8" s="92">
        <v>319.81400000000002</v>
      </c>
      <c r="E8" s="92">
        <v>1279.2560000000001</v>
      </c>
    </row>
    <row r="9" spans="1:5" ht="24">
      <c r="A9" s="142">
        <v>4</v>
      </c>
      <c r="B9" s="95" t="s">
        <v>172</v>
      </c>
      <c r="C9" s="96">
        <v>4</v>
      </c>
      <c r="D9" s="97">
        <v>360</v>
      </c>
      <c r="E9" s="97">
        <v>1440</v>
      </c>
    </row>
    <row r="10" spans="1:5" ht="36">
      <c r="A10" s="165">
        <v>5</v>
      </c>
      <c r="B10" s="84" t="s">
        <v>173</v>
      </c>
      <c r="C10" s="85">
        <v>1</v>
      </c>
      <c r="D10" s="92">
        <v>1983.99</v>
      </c>
      <c r="E10" s="92">
        <v>1983.99</v>
      </c>
    </row>
    <row r="11" spans="1:5" ht="24">
      <c r="A11" s="142">
        <v>6</v>
      </c>
      <c r="B11" s="95" t="s">
        <v>61</v>
      </c>
      <c r="C11" s="96">
        <v>1</v>
      </c>
      <c r="D11" s="97">
        <v>1654.449261</v>
      </c>
      <c r="E11" s="97">
        <v>1654.449261</v>
      </c>
    </row>
    <row r="12" spans="1:5">
      <c r="A12" s="165">
        <v>7</v>
      </c>
      <c r="B12" s="84" t="s">
        <v>156</v>
      </c>
      <c r="C12" s="85">
        <v>1</v>
      </c>
      <c r="D12" s="92">
        <v>396.798</v>
      </c>
      <c r="E12" s="92">
        <v>396.798</v>
      </c>
    </row>
    <row r="13" spans="1:5" ht="24">
      <c r="A13" s="142">
        <v>8</v>
      </c>
      <c r="B13" s="95" t="s">
        <v>172</v>
      </c>
      <c r="C13" s="96">
        <v>1</v>
      </c>
      <c r="D13" s="171">
        <v>360</v>
      </c>
      <c r="E13" s="171">
        <v>360</v>
      </c>
    </row>
    <row r="14" spans="1:5">
      <c r="A14" s="176"/>
      <c r="B14" s="177"/>
      <c r="C14" s="177"/>
      <c r="D14" s="185" t="s">
        <v>5</v>
      </c>
      <c r="E14" s="186">
        <v>18844.631152999998</v>
      </c>
    </row>
    <row r="16" spans="1:5">
      <c r="A16" s="40"/>
      <c r="B16" s="41" t="s">
        <v>46</v>
      </c>
      <c r="C16" s="41"/>
      <c r="D16" s="41"/>
      <c r="E16" s="42"/>
    </row>
    <row r="17" spans="1:5">
      <c r="A17" s="184" t="s">
        <v>0</v>
      </c>
      <c r="B17" s="184" t="s">
        <v>1</v>
      </c>
      <c r="C17" s="184" t="s">
        <v>25</v>
      </c>
      <c r="D17" s="184" t="s">
        <v>3</v>
      </c>
      <c r="E17" s="184" t="s">
        <v>4</v>
      </c>
    </row>
    <row r="18" spans="1:5" ht="36">
      <c r="A18" s="187">
        <v>1</v>
      </c>
      <c r="B18" s="109" t="s">
        <v>162</v>
      </c>
      <c r="C18" s="96">
        <v>4</v>
      </c>
      <c r="D18" s="97">
        <v>13.88</v>
      </c>
      <c r="E18" s="97">
        <v>49.52</v>
      </c>
    </row>
    <row r="19" spans="1:5" ht="24">
      <c r="A19" s="188">
        <v>2</v>
      </c>
      <c r="B19" s="106" t="s">
        <v>169</v>
      </c>
      <c r="C19" s="85">
        <v>4</v>
      </c>
      <c r="D19" s="92">
        <v>19.59</v>
      </c>
      <c r="E19" s="92">
        <v>57</v>
      </c>
    </row>
    <row r="20" spans="1:5" ht="24">
      <c r="A20" s="187">
        <v>3</v>
      </c>
      <c r="B20" s="109" t="s">
        <v>164</v>
      </c>
      <c r="C20" s="96">
        <v>5</v>
      </c>
      <c r="D20" s="97">
        <v>22.8</v>
      </c>
      <c r="E20" s="97">
        <v>107.10000000000001</v>
      </c>
    </row>
    <row r="21" spans="1:5" ht="24">
      <c r="A21" s="188">
        <v>4</v>
      </c>
      <c r="B21" s="106" t="s">
        <v>165</v>
      </c>
      <c r="C21" s="85">
        <v>4</v>
      </c>
      <c r="D21" s="92">
        <v>17.899999999999999</v>
      </c>
      <c r="E21" s="92">
        <v>107.39999999999999</v>
      </c>
    </row>
    <row r="22" spans="1:5" ht="24">
      <c r="A22" s="187">
        <v>5</v>
      </c>
      <c r="B22" s="109" t="s">
        <v>170</v>
      </c>
      <c r="C22" s="96">
        <v>5</v>
      </c>
      <c r="D22" s="97">
        <v>2.4300000000000002</v>
      </c>
      <c r="E22" s="97">
        <v>13.620000000000001</v>
      </c>
    </row>
    <row r="23" spans="1:5" ht="24">
      <c r="A23" s="188">
        <v>6</v>
      </c>
      <c r="B23" s="106" t="s">
        <v>167</v>
      </c>
      <c r="C23" s="189">
        <v>5</v>
      </c>
      <c r="D23" s="92">
        <v>74.06</v>
      </c>
      <c r="E23" s="92">
        <v>396.24</v>
      </c>
    </row>
    <row r="24" spans="1:5" ht="24">
      <c r="A24" s="187">
        <v>7</v>
      </c>
      <c r="B24" s="109" t="s">
        <v>168</v>
      </c>
      <c r="C24" s="96">
        <v>5</v>
      </c>
      <c r="D24" s="97">
        <v>90.8</v>
      </c>
      <c r="E24" s="97">
        <v>542.40000000000009</v>
      </c>
    </row>
    <row r="25" spans="1:5">
      <c r="A25" s="226"/>
      <c r="B25" s="227"/>
      <c r="C25" s="227"/>
      <c r="D25" s="228" t="s">
        <v>5</v>
      </c>
      <c r="E25" s="229">
        <v>1273.2800000000002</v>
      </c>
    </row>
    <row r="26" spans="1:5">
      <c r="A26" s="169"/>
      <c r="B26" s="205"/>
      <c r="C26" s="205"/>
      <c r="D26" s="206"/>
      <c r="E26" s="207"/>
    </row>
    <row r="27" spans="1:5">
      <c r="A27" s="40"/>
      <c r="B27" s="41" t="s">
        <v>42</v>
      </c>
      <c r="C27" s="41"/>
      <c r="D27" s="41"/>
      <c r="E27" s="42"/>
    </row>
    <row r="28" spans="1:5">
      <c r="A28" s="183" t="s">
        <v>0</v>
      </c>
      <c r="B28" s="183" t="s">
        <v>1</v>
      </c>
      <c r="C28" s="183" t="s">
        <v>25</v>
      </c>
      <c r="D28" s="183" t="s">
        <v>3</v>
      </c>
      <c r="E28" s="183" t="s">
        <v>4</v>
      </c>
    </row>
    <row r="29" spans="1:5" ht="24">
      <c r="A29" s="190">
        <v>1</v>
      </c>
      <c r="B29" s="191" t="s">
        <v>411</v>
      </c>
      <c r="C29" s="192">
        <v>4</v>
      </c>
      <c r="D29" s="193">
        <v>15.99</v>
      </c>
      <c r="E29" s="193">
        <v>63.96</v>
      </c>
    </row>
    <row r="30" spans="1:5" ht="24">
      <c r="A30" s="165">
        <v>2</v>
      </c>
      <c r="B30" s="84" t="s">
        <v>187</v>
      </c>
      <c r="C30" s="85">
        <v>4</v>
      </c>
      <c r="D30" s="92">
        <v>9.9</v>
      </c>
      <c r="E30" s="92">
        <v>39.6</v>
      </c>
    </row>
    <row r="31" spans="1:5" ht="24">
      <c r="A31" s="142">
        <v>3</v>
      </c>
      <c r="B31" s="95" t="s">
        <v>179</v>
      </c>
      <c r="C31" s="96">
        <v>10985.362999999999</v>
      </c>
      <c r="D31" s="97">
        <v>2</v>
      </c>
      <c r="E31" s="97">
        <v>21970.725999999999</v>
      </c>
    </row>
    <row r="32" spans="1:5">
      <c r="A32" s="169"/>
      <c r="B32" s="194"/>
      <c r="C32" s="194"/>
      <c r="D32" s="194" t="s">
        <v>5</v>
      </c>
      <c r="E32" s="195">
        <v>22074.286</v>
      </c>
    </row>
    <row r="33" spans="1:5">
      <c r="A33" s="196"/>
      <c r="B33" s="54" t="s">
        <v>43</v>
      </c>
      <c r="C33" s="54"/>
      <c r="D33" s="54"/>
      <c r="E33" s="197"/>
    </row>
    <row r="34" spans="1:5">
      <c r="A34" s="142">
        <v>1</v>
      </c>
      <c r="B34" s="198" t="s">
        <v>6</v>
      </c>
      <c r="C34" s="127"/>
      <c r="D34" s="128"/>
      <c r="E34" s="97">
        <v>18844.631152999998</v>
      </c>
    </row>
    <row r="35" spans="1:5">
      <c r="A35" s="165">
        <v>2</v>
      </c>
      <c r="B35" s="199" t="s">
        <v>7</v>
      </c>
      <c r="C35" s="131"/>
      <c r="D35" s="132"/>
      <c r="E35" s="92">
        <v>1273.2800000000002</v>
      </c>
    </row>
    <row r="36" spans="1:5">
      <c r="A36" s="142">
        <v>3</v>
      </c>
      <c r="B36" s="198" t="s">
        <v>8</v>
      </c>
      <c r="C36" s="127"/>
      <c r="D36" s="128"/>
      <c r="E36" s="97">
        <v>22074.286</v>
      </c>
    </row>
    <row r="37" spans="1:5">
      <c r="A37" s="200"/>
      <c r="B37" s="183"/>
      <c r="C37" s="110"/>
      <c r="D37" s="201" t="s">
        <v>45</v>
      </c>
      <c r="E37" s="186">
        <v>42192.197153000001</v>
      </c>
    </row>
    <row r="38" spans="1:5">
      <c r="A38" s="40"/>
      <c r="B38" s="43" t="s">
        <v>44</v>
      </c>
      <c r="C38" s="43"/>
      <c r="D38" s="41"/>
      <c r="E38" s="42"/>
    </row>
    <row r="39" spans="1:5">
      <c r="A39" s="202" t="s">
        <v>0</v>
      </c>
      <c r="B39" s="199" t="s">
        <v>1</v>
      </c>
      <c r="C39" s="132"/>
      <c r="D39" s="203" t="s">
        <v>9</v>
      </c>
      <c r="E39" s="183" t="s">
        <v>3</v>
      </c>
    </row>
    <row r="40" spans="1:5">
      <c r="A40" s="142">
        <v>1</v>
      </c>
      <c r="B40" s="198" t="s">
        <v>26</v>
      </c>
      <c r="C40" s="128"/>
      <c r="D40" s="142" t="s">
        <v>24</v>
      </c>
      <c r="E40" s="97">
        <v>42192.197153000001</v>
      </c>
    </row>
    <row r="41" spans="1:5">
      <c r="A41" s="165">
        <v>2</v>
      </c>
      <c r="B41" s="199" t="s">
        <v>33</v>
      </c>
      <c r="C41" s="132"/>
      <c r="D41" s="165" t="s">
        <v>91</v>
      </c>
      <c r="E41" s="204">
        <v>103635.5</v>
      </c>
    </row>
    <row r="42" spans="1:5">
      <c r="A42" s="142">
        <v>3</v>
      </c>
      <c r="B42" s="198" t="s">
        <v>69</v>
      </c>
      <c r="C42" s="128"/>
      <c r="D42" s="142" t="s">
        <v>68</v>
      </c>
      <c r="E42" s="97">
        <v>0.40712108450289719</v>
      </c>
    </row>
  </sheetData>
  <mergeCells count="1">
    <mergeCell ref="A2:E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8" orientation="landscape" r:id="rId1"/>
  <headerFooter>
    <oddFooter>Página &amp;P de &amp;N</oddFooter>
  </headerFooter>
  <rowBreaks count="1" manualBreakCount="1">
    <brk id="2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C91CA-03F9-48CE-BD02-C10B771DC427}">
  <dimension ref="A1:I54"/>
  <sheetViews>
    <sheetView view="pageBreakPreview" topLeftCell="A8" zoomScale="60" zoomScaleNormal="100" workbookViewId="0">
      <selection activeCell="B8" sqref="B8"/>
    </sheetView>
  </sheetViews>
  <sheetFormatPr defaultColWidth="9.140625" defaultRowHeight="12"/>
  <cols>
    <col min="1" max="1" width="7.28515625" style="175" customWidth="1"/>
    <col min="2" max="2" width="47" style="175" customWidth="1"/>
    <col min="3" max="3" width="16.140625" style="175" customWidth="1"/>
    <col min="4" max="4" width="16.5703125" style="175" customWidth="1"/>
    <col min="5" max="5" width="15" style="175" customWidth="1"/>
    <col min="6" max="6" width="20" style="175" bestFit="1" customWidth="1"/>
    <col min="7" max="7" width="11.42578125" style="175" customWidth="1"/>
    <col min="8" max="9" width="9.140625" style="175"/>
    <col min="10" max="10" width="12.28515625" style="175" customWidth="1"/>
    <col min="11" max="16384" width="9.140625" style="175"/>
  </cols>
  <sheetData>
    <row r="1" spans="1:5" hidden="1">
      <c r="A1" s="494" t="s">
        <v>35</v>
      </c>
      <c r="B1" s="495" t="s">
        <v>41</v>
      </c>
      <c r="C1" s="495" t="s">
        <v>36</v>
      </c>
      <c r="D1" s="495" t="s">
        <v>37</v>
      </c>
      <c r="E1" s="496" t="s">
        <v>38</v>
      </c>
    </row>
    <row r="2" spans="1:5">
      <c r="A2" s="117"/>
      <c r="B2" s="499"/>
      <c r="C2" s="499"/>
      <c r="D2" s="499"/>
      <c r="E2" s="499"/>
    </row>
    <row r="3" spans="1:5" ht="12.75" thickBot="1">
      <c r="A3" s="117"/>
      <c r="B3" s="499"/>
      <c r="C3" s="499"/>
      <c r="D3" s="499"/>
      <c r="E3" s="499"/>
    </row>
    <row r="4" spans="1:5" ht="27" thickBot="1">
      <c r="A4" s="500"/>
      <c r="B4" s="501" t="s">
        <v>419</v>
      </c>
      <c r="C4" s="502"/>
      <c r="D4" s="502"/>
      <c r="E4" s="503"/>
    </row>
    <row r="5" spans="1:5">
      <c r="A5" s="117"/>
      <c r="B5" s="499"/>
      <c r="C5" s="499"/>
      <c r="D5" s="499"/>
      <c r="E5" s="499"/>
    </row>
    <row r="6" spans="1:5">
      <c r="A6" s="497"/>
      <c r="B6" s="487" t="s">
        <v>41</v>
      </c>
      <c r="C6" s="487"/>
      <c r="D6" s="487"/>
      <c r="E6" s="498"/>
    </row>
    <row r="7" spans="1:5">
      <c r="A7" s="208" t="s">
        <v>0</v>
      </c>
      <c r="B7" s="209" t="s">
        <v>1</v>
      </c>
      <c r="C7" s="210" t="s">
        <v>25</v>
      </c>
      <c r="D7" s="210" t="s">
        <v>3</v>
      </c>
      <c r="E7" s="211" t="s">
        <v>4</v>
      </c>
    </row>
    <row r="8" spans="1:5" ht="36">
      <c r="A8" s="83">
        <v>1</v>
      </c>
      <c r="B8" s="84" t="s">
        <v>176</v>
      </c>
      <c r="C8" s="85">
        <v>17</v>
      </c>
      <c r="D8" s="92">
        <v>1599.07</v>
      </c>
      <c r="E8" s="93">
        <v>27184.19</v>
      </c>
    </row>
    <row r="9" spans="1:5">
      <c r="A9" s="94">
        <v>2</v>
      </c>
      <c r="B9" s="95" t="s">
        <v>61</v>
      </c>
      <c r="C9" s="96">
        <v>17</v>
      </c>
      <c r="D9" s="171">
        <v>1333.464473</v>
      </c>
      <c r="E9" s="172">
        <v>22668.896041</v>
      </c>
    </row>
    <row r="10" spans="1:5">
      <c r="A10" s="83">
        <v>3</v>
      </c>
      <c r="B10" s="84" t="s">
        <v>156</v>
      </c>
      <c r="C10" s="85">
        <v>17</v>
      </c>
      <c r="D10" s="92">
        <v>319.81400000000002</v>
      </c>
      <c r="E10" s="93">
        <v>5436.8380000000006</v>
      </c>
    </row>
    <row r="11" spans="1:5" ht="24">
      <c r="A11" s="94">
        <v>4</v>
      </c>
      <c r="B11" s="95" t="s">
        <v>172</v>
      </c>
      <c r="C11" s="96">
        <v>17</v>
      </c>
      <c r="D11" s="97">
        <v>360</v>
      </c>
      <c r="E11" s="98">
        <v>6120</v>
      </c>
    </row>
    <row r="12" spans="1:5" ht="24">
      <c r="A12" s="83">
        <v>5</v>
      </c>
      <c r="B12" s="84" t="s">
        <v>173</v>
      </c>
      <c r="C12" s="85">
        <v>1</v>
      </c>
      <c r="D12" s="92">
        <v>1983.99</v>
      </c>
      <c r="E12" s="93">
        <v>1983.99</v>
      </c>
    </row>
    <row r="13" spans="1:5">
      <c r="A13" s="94">
        <v>6</v>
      </c>
      <c r="B13" s="95" t="s">
        <v>61</v>
      </c>
      <c r="C13" s="96">
        <v>1</v>
      </c>
      <c r="D13" s="97">
        <v>1654.449261</v>
      </c>
      <c r="E13" s="98">
        <v>1654.449261</v>
      </c>
    </row>
    <row r="14" spans="1:5">
      <c r="A14" s="83">
        <v>7</v>
      </c>
      <c r="B14" s="84" t="s">
        <v>156</v>
      </c>
      <c r="C14" s="85">
        <v>1</v>
      </c>
      <c r="D14" s="92">
        <v>396.798</v>
      </c>
      <c r="E14" s="93">
        <v>396.798</v>
      </c>
    </row>
    <row r="15" spans="1:5" ht="24">
      <c r="A15" s="94">
        <v>8</v>
      </c>
      <c r="B15" s="95" t="s">
        <v>172</v>
      </c>
      <c r="C15" s="96">
        <v>1</v>
      </c>
      <c r="D15" s="171">
        <v>360</v>
      </c>
      <c r="E15" s="172">
        <v>360</v>
      </c>
    </row>
    <row r="16" spans="1:5" ht="24" hidden="1">
      <c r="A16" s="83">
        <v>9</v>
      </c>
      <c r="B16" s="84" t="s">
        <v>174</v>
      </c>
      <c r="C16" s="85"/>
      <c r="D16" s="92">
        <v>2346.41</v>
      </c>
      <c r="E16" s="93">
        <v>0</v>
      </c>
    </row>
    <row r="17" spans="1:5" hidden="1">
      <c r="A17" s="94">
        <v>10</v>
      </c>
      <c r="B17" s="95" t="s">
        <v>61</v>
      </c>
      <c r="C17" s="96">
        <v>1</v>
      </c>
      <c r="D17" s="171">
        <v>1956.6712989999999</v>
      </c>
      <c r="E17" s="172">
        <v>1956.6712989999999</v>
      </c>
    </row>
    <row r="18" spans="1:5" hidden="1">
      <c r="A18" s="83">
        <v>11</v>
      </c>
      <c r="B18" s="84" t="s">
        <v>156</v>
      </c>
      <c r="C18" s="85">
        <v>0</v>
      </c>
      <c r="D18" s="92">
        <v>469.28199999999998</v>
      </c>
      <c r="E18" s="93">
        <v>0</v>
      </c>
    </row>
    <row r="19" spans="1:5" ht="24" hidden="1">
      <c r="A19" s="94">
        <v>12</v>
      </c>
      <c r="B19" s="95" t="s">
        <v>172</v>
      </c>
      <c r="C19" s="96">
        <v>0</v>
      </c>
      <c r="D19" s="97">
        <v>360</v>
      </c>
      <c r="E19" s="98">
        <v>0</v>
      </c>
    </row>
    <row r="20" spans="1:5">
      <c r="A20" s="166"/>
      <c r="B20" s="173"/>
      <c r="C20" s="173"/>
      <c r="D20" s="173" t="s">
        <v>5</v>
      </c>
      <c r="E20" s="174">
        <v>65805.161302000008</v>
      </c>
    </row>
    <row r="21" spans="1:5">
      <c r="A21" s="99"/>
      <c r="B21" s="212"/>
      <c r="C21" s="212"/>
      <c r="D21" s="212"/>
      <c r="E21" s="213"/>
    </row>
    <row r="22" spans="1:5">
      <c r="A22" s="214"/>
      <c r="B22" s="215" t="s">
        <v>46</v>
      </c>
      <c r="C22" s="41"/>
      <c r="D22" s="41"/>
      <c r="E22" s="42"/>
    </row>
    <row r="23" spans="1:5">
      <c r="A23" s="319" t="s">
        <v>0</v>
      </c>
      <c r="B23" s="319" t="s">
        <v>1</v>
      </c>
      <c r="C23" s="319" t="s">
        <v>25</v>
      </c>
      <c r="D23" s="319" t="s">
        <v>3</v>
      </c>
      <c r="E23" s="370" t="s">
        <v>4</v>
      </c>
    </row>
    <row r="24" spans="1:5" ht="24">
      <c r="A24" s="371">
        <v>1</v>
      </c>
      <c r="B24" s="271" t="s">
        <v>162</v>
      </c>
      <c r="C24" s="272">
        <v>17</v>
      </c>
      <c r="D24" s="223">
        <v>13.88</v>
      </c>
      <c r="E24" s="359">
        <v>235.96</v>
      </c>
    </row>
    <row r="25" spans="1:5" ht="24">
      <c r="A25" s="372">
        <v>2</v>
      </c>
      <c r="B25" s="275" t="s">
        <v>164</v>
      </c>
      <c r="C25" s="276">
        <v>18</v>
      </c>
      <c r="D25" s="277">
        <v>22.8</v>
      </c>
      <c r="E25" s="368">
        <v>410.40000000000003</v>
      </c>
    </row>
    <row r="26" spans="1:5" ht="24">
      <c r="A26" s="371">
        <v>3</v>
      </c>
      <c r="B26" s="271" t="s">
        <v>165</v>
      </c>
      <c r="C26" s="272">
        <v>18</v>
      </c>
      <c r="D26" s="223">
        <v>17.899999999999999</v>
      </c>
      <c r="E26" s="359">
        <v>322.2</v>
      </c>
    </row>
    <row r="27" spans="1:5" ht="24">
      <c r="A27" s="372">
        <v>4</v>
      </c>
      <c r="B27" s="275" t="s">
        <v>170</v>
      </c>
      <c r="C27" s="276">
        <v>18</v>
      </c>
      <c r="D27" s="277">
        <v>2.4300000000000002</v>
      </c>
      <c r="E27" s="368">
        <v>43.74</v>
      </c>
    </row>
    <row r="28" spans="1:5" ht="24">
      <c r="A28" s="371">
        <v>5</v>
      </c>
      <c r="B28" s="271" t="s">
        <v>167</v>
      </c>
      <c r="C28" s="272">
        <v>18</v>
      </c>
      <c r="D28" s="223">
        <v>74.06</v>
      </c>
      <c r="E28" s="359">
        <v>1333.08</v>
      </c>
    </row>
    <row r="29" spans="1:5" ht="26.25" customHeight="1">
      <c r="A29" s="372">
        <v>6</v>
      </c>
      <c r="B29" s="275" t="s">
        <v>168</v>
      </c>
      <c r="C29" s="276">
        <v>18</v>
      </c>
      <c r="D29" s="277">
        <v>90.8</v>
      </c>
      <c r="E29" s="368">
        <v>1634.3999999999999</v>
      </c>
    </row>
    <row r="30" spans="1:5">
      <c r="A30" s="373"/>
      <c r="B30" s="280"/>
      <c r="C30" s="280"/>
      <c r="D30" s="280" t="s">
        <v>5</v>
      </c>
      <c r="E30" s="374">
        <v>3979.7799999999997</v>
      </c>
    </row>
    <row r="31" spans="1:5">
      <c r="A31" s="87"/>
      <c r="B31" s="215" t="s">
        <v>42</v>
      </c>
      <c r="C31" s="41"/>
      <c r="D31" s="41"/>
      <c r="E31" s="42"/>
    </row>
    <row r="32" spans="1:5">
      <c r="A32" s="318" t="s">
        <v>0</v>
      </c>
      <c r="B32" s="318" t="s">
        <v>1</v>
      </c>
      <c r="C32" s="318" t="s">
        <v>25</v>
      </c>
      <c r="D32" s="318" t="s">
        <v>3</v>
      </c>
      <c r="E32" s="221" t="s">
        <v>4</v>
      </c>
    </row>
    <row r="33" spans="1:9" ht="21.75" customHeight="1">
      <c r="A33" s="305">
        <v>1</v>
      </c>
      <c r="B33" s="286" t="s">
        <v>398</v>
      </c>
      <c r="C33" s="272">
        <v>6</v>
      </c>
      <c r="D33" s="223">
        <v>46.9</v>
      </c>
      <c r="E33" s="359">
        <v>281.39999999999998</v>
      </c>
    </row>
    <row r="34" spans="1:9" ht="24">
      <c r="A34" s="307">
        <v>2</v>
      </c>
      <c r="B34" s="133" t="s">
        <v>404</v>
      </c>
      <c r="C34" s="276">
        <v>6</v>
      </c>
      <c r="D34" s="277">
        <v>78.94</v>
      </c>
      <c r="E34" s="368">
        <v>473.64</v>
      </c>
    </row>
    <row r="35" spans="1:9" ht="24">
      <c r="A35" s="305">
        <v>3</v>
      </c>
      <c r="B35" s="286" t="s">
        <v>407</v>
      </c>
      <c r="C35" s="272">
        <v>6</v>
      </c>
      <c r="D35" s="223">
        <v>40.659999999999997</v>
      </c>
      <c r="E35" s="359">
        <v>243.95999999999998</v>
      </c>
    </row>
    <row r="36" spans="1:9" ht="24">
      <c r="A36" s="307">
        <v>4</v>
      </c>
      <c r="B36" s="133" t="s">
        <v>408</v>
      </c>
      <c r="C36" s="276">
        <v>6</v>
      </c>
      <c r="D36" s="277">
        <v>49.35</v>
      </c>
      <c r="E36" s="368">
        <v>296.10000000000002</v>
      </c>
    </row>
    <row r="37" spans="1:9" ht="20.25" customHeight="1">
      <c r="A37" s="305">
        <v>5</v>
      </c>
      <c r="B37" s="286" t="s">
        <v>409</v>
      </c>
      <c r="C37" s="272">
        <v>18130.553352000003</v>
      </c>
      <c r="D37" s="223">
        <v>1.3980000000000001</v>
      </c>
      <c r="E37" s="359">
        <v>25346.513586096007</v>
      </c>
    </row>
    <row r="38" spans="1:9" ht="24">
      <c r="A38" s="307">
        <v>6</v>
      </c>
      <c r="B38" s="133" t="s">
        <v>413</v>
      </c>
      <c r="C38" s="276">
        <v>2236.96</v>
      </c>
      <c r="D38" s="277">
        <v>9.09</v>
      </c>
      <c r="E38" s="368">
        <v>20333.966400000001</v>
      </c>
      <c r="I38" s="175">
        <v>203.36</v>
      </c>
    </row>
    <row r="39" spans="1:9" ht="72" hidden="1">
      <c r="A39" s="305">
        <v>7</v>
      </c>
      <c r="B39" s="286" t="s">
        <v>177</v>
      </c>
      <c r="C39" s="272"/>
      <c r="D39" s="223">
        <v>272.36</v>
      </c>
      <c r="E39" s="359">
        <v>0</v>
      </c>
      <c r="G39" s="175">
        <v>128</v>
      </c>
      <c r="H39" s="175">
        <v>202</v>
      </c>
    </row>
    <row r="40" spans="1:9" ht="24">
      <c r="A40" s="305">
        <v>7</v>
      </c>
      <c r="B40" s="286" t="s">
        <v>194</v>
      </c>
      <c r="C40" s="272">
        <v>1677.72</v>
      </c>
      <c r="D40" s="223">
        <v>6.1</v>
      </c>
      <c r="E40" s="359">
        <v>10234.091999999999</v>
      </c>
    </row>
    <row r="41" spans="1:9">
      <c r="A41" s="135"/>
      <c r="B41" s="289"/>
      <c r="C41" s="289"/>
      <c r="D41" s="289" t="s">
        <v>5</v>
      </c>
      <c r="E41" s="440">
        <v>57209.671986096007</v>
      </c>
    </row>
    <row r="42" spans="1:9">
      <c r="A42" s="87"/>
      <c r="B42" s="215" t="s">
        <v>43</v>
      </c>
      <c r="C42" s="41"/>
      <c r="D42" s="41"/>
      <c r="E42" s="42"/>
    </row>
    <row r="43" spans="1:9">
      <c r="A43" s="318" t="s">
        <v>0</v>
      </c>
      <c r="B43" s="318" t="s">
        <v>1</v>
      </c>
      <c r="C43" s="221" t="s">
        <v>4</v>
      </c>
      <c r="D43" s="117"/>
      <c r="E43" s="117"/>
    </row>
    <row r="44" spans="1:9">
      <c r="A44" s="305">
        <v>1</v>
      </c>
      <c r="B44" s="286" t="s">
        <v>6</v>
      </c>
      <c r="C44" s="353">
        <v>65805.161302000008</v>
      </c>
      <c r="D44" s="117"/>
      <c r="E44" s="117"/>
    </row>
    <row r="45" spans="1:9">
      <c r="A45" s="307">
        <v>2</v>
      </c>
      <c r="B45" s="133" t="s">
        <v>7</v>
      </c>
      <c r="C45" s="354">
        <v>3979.7799999999997</v>
      </c>
      <c r="D45" s="117"/>
      <c r="E45" s="117"/>
    </row>
    <row r="46" spans="1:9">
      <c r="A46" s="305">
        <v>3</v>
      </c>
      <c r="B46" s="286" t="s">
        <v>8</v>
      </c>
      <c r="C46" s="353">
        <v>57209.671986096007</v>
      </c>
      <c r="D46" s="117"/>
      <c r="E46" s="117"/>
    </row>
    <row r="47" spans="1:9">
      <c r="A47" s="135"/>
      <c r="B47" s="318"/>
      <c r="C47" s="355">
        <v>126994.61328809601</v>
      </c>
      <c r="D47" s="117"/>
      <c r="E47" s="117"/>
    </row>
    <row r="48" spans="1:9" ht="12.75" thickBot="1">
      <c r="A48" s="356"/>
      <c r="B48" s="357" t="s">
        <v>44</v>
      </c>
      <c r="C48" s="358"/>
      <c r="D48" s="197"/>
      <c r="E48" s="42"/>
    </row>
    <row r="49" spans="1:7" ht="12.75" thickBot="1">
      <c r="A49" s="318" t="s">
        <v>0</v>
      </c>
      <c r="B49" s="318" t="s">
        <v>1</v>
      </c>
      <c r="C49" s="318" t="s">
        <v>9</v>
      </c>
      <c r="D49" s="221" t="s">
        <v>3</v>
      </c>
      <c r="E49" s="117"/>
      <c r="F49" s="589" t="s">
        <v>188</v>
      </c>
      <c r="G49" s="590"/>
    </row>
    <row r="50" spans="1:7" ht="15">
      <c r="A50" s="305">
        <v>1</v>
      </c>
      <c r="B50" s="255" t="s">
        <v>29</v>
      </c>
      <c r="C50" s="305" t="s">
        <v>24</v>
      </c>
      <c r="D50" s="359">
        <v>126994.61328809601</v>
      </c>
      <c r="E50" s="117"/>
      <c r="F50" s="158" t="s">
        <v>189</v>
      </c>
      <c r="G50" s="216">
        <v>1</v>
      </c>
    </row>
    <row r="51" spans="1:7" ht="15">
      <c r="A51" s="307">
        <v>2</v>
      </c>
      <c r="B51" s="258" t="s">
        <v>30</v>
      </c>
      <c r="C51" s="307" t="s">
        <v>31</v>
      </c>
      <c r="D51" s="360">
        <v>671501.97600000002</v>
      </c>
      <c r="E51" s="117"/>
      <c r="F51" s="217" t="s">
        <v>190</v>
      </c>
      <c r="G51" s="218">
        <v>6</v>
      </c>
    </row>
    <row r="52" spans="1:7" ht="15">
      <c r="A52" s="328">
        <v>3</v>
      </c>
      <c r="B52" s="361" t="s">
        <v>66</v>
      </c>
      <c r="C52" s="328" t="s">
        <v>32</v>
      </c>
      <c r="D52" s="92">
        <v>0.18912023765674815</v>
      </c>
      <c r="E52" s="117"/>
      <c r="F52" s="217" t="s">
        <v>191</v>
      </c>
      <c r="G52" s="218">
        <v>11</v>
      </c>
    </row>
    <row r="53" spans="1:7" ht="15">
      <c r="F53" s="159" t="s">
        <v>192</v>
      </c>
      <c r="G53" s="160">
        <v>25.42</v>
      </c>
    </row>
    <row r="54" spans="1:7" ht="15.75" thickBot="1">
      <c r="F54" s="161" t="s">
        <v>193</v>
      </c>
      <c r="G54" s="219">
        <v>1677.72</v>
      </c>
    </row>
  </sheetData>
  <mergeCells count="1">
    <mergeCell ref="F49:G49"/>
  </mergeCells>
  <phoneticPr fontId="2" type="noConversion"/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  <headerFooter>
    <oddFooter>Página &amp;P de &amp;N</oddFooter>
  </headerFooter>
  <rowBreaks count="1" manualBreakCount="1">
    <brk id="30" max="16383" man="1"/>
  </rowBreaks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76E2F-32F7-4C61-A926-41D5184C973C}">
  <dimension ref="A1:H43"/>
  <sheetViews>
    <sheetView view="pageBreakPreview" topLeftCell="A10" zoomScale="60" zoomScaleNormal="100" workbookViewId="0">
      <selection activeCell="B20" sqref="B20"/>
    </sheetView>
  </sheetViews>
  <sheetFormatPr defaultColWidth="9.140625" defaultRowHeight="12"/>
  <cols>
    <col min="1" max="1" width="9.140625" style="117"/>
    <col min="2" max="2" width="51.85546875" style="117" customWidth="1"/>
    <col min="3" max="3" width="16.140625" style="117" customWidth="1"/>
    <col min="4" max="4" width="17.140625" style="117" customWidth="1"/>
    <col min="5" max="5" width="16.42578125" style="117" customWidth="1"/>
    <col min="6" max="16384" width="9.140625" style="117"/>
  </cols>
  <sheetData>
    <row r="1" spans="1:5">
      <c r="A1" s="488" t="s">
        <v>35</v>
      </c>
      <c r="B1" s="489" t="s">
        <v>41</v>
      </c>
      <c r="C1" s="489" t="s">
        <v>36</v>
      </c>
      <c r="D1" s="489" t="s">
        <v>37</v>
      </c>
      <c r="E1" s="490" t="s">
        <v>38</v>
      </c>
    </row>
    <row r="2" spans="1:5">
      <c r="A2" s="491"/>
      <c r="B2" s="492"/>
      <c r="C2" s="492"/>
      <c r="D2" s="492"/>
      <c r="E2" s="493"/>
    </row>
    <row r="3" spans="1:5" ht="26.25">
      <c r="A3" s="591" t="s">
        <v>418</v>
      </c>
      <c r="B3" s="592"/>
      <c r="C3" s="592"/>
      <c r="D3" s="592"/>
      <c r="E3" s="593"/>
    </row>
    <row r="4" spans="1:5">
      <c r="A4" s="491"/>
      <c r="B4" s="492"/>
      <c r="C4" s="492"/>
      <c r="D4" s="492"/>
      <c r="E4" s="493"/>
    </row>
    <row r="5" spans="1:5">
      <c r="A5" s="342"/>
      <c r="B5" s="41" t="s">
        <v>41</v>
      </c>
      <c r="C5" s="41"/>
      <c r="D5" s="41"/>
      <c r="E5" s="348"/>
    </row>
    <row r="6" spans="1:5">
      <c r="A6" s="343" t="s">
        <v>0</v>
      </c>
      <c r="B6" s="209" t="s">
        <v>1</v>
      </c>
      <c r="C6" s="210" t="s">
        <v>25</v>
      </c>
      <c r="D6" s="210" t="s">
        <v>3</v>
      </c>
      <c r="E6" s="349" t="s">
        <v>4</v>
      </c>
    </row>
    <row r="7" spans="1:5" ht="24">
      <c r="A7" s="344">
        <v>1</v>
      </c>
      <c r="B7" s="84" t="s">
        <v>178</v>
      </c>
      <c r="C7" s="85">
        <v>2</v>
      </c>
      <c r="D7" s="92">
        <v>1599.07</v>
      </c>
      <c r="E7" s="350">
        <v>3198.14</v>
      </c>
    </row>
    <row r="8" spans="1:5">
      <c r="A8" s="345">
        <v>2</v>
      </c>
      <c r="B8" s="95" t="s">
        <v>61</v>
      </c>
      <c r="C8" s="96">
        <v>2</v>
      </c>
      <c r="D8" s="171">
        <v>1333.464473</v>
      </c>
      <c r="E8" s="351">
        <v>2666.928946</v>
      </c>
    </row>
    <row r="9" spans="1:5">
      <c r="A9" s="344">
        <v>3</v>
      </c>
      <c r="B9" s="84" t="s">
        <v>156</v>
      </c>
      <c r="C9" s="85">
        <v>2</v>
      </c>
      <c r="D9" s="92">
        <v>319.81400000000002</v>
      </c>
      <c r="E9" s="350">
        <v>639.62800000000004</v>
      </c>
    </row>
    <row r="10" spans="1:5" ht="24">
      <c r="A10" s="345">
        <v>4</v>
      </c>
      <c r="B10" s="95" t="s">
        <v>172</v>
      </c>
      <c r="C10" s="96">
        <v>2</v>
      </c>
      <c r="D10" s="171">
        <v>360</v>
      </c>
      <c r="E10" s="351">
        <v>720</v>
      </c>
    </row>
    <row r="11" spans="1:5" ht="24">
      <c r="A11" s="344">
        <v>5</v>
      </c>
      <c r="B11" s="84" t="s">
        <v>173</v>
      </c>
      <c r="C11" s="85">
        <v>1</v>
      </c>
      <c r="D11" s="92">
        <v>1983.99</v>
      </c>
      <c r="E11" s="350">
        <v>1983.99</v>
      </c>
    </row>
    <row r="12" spans="1:5">
      <c r="A12" s="345">
        <v>6</v>
      </c>
      <c r="B12" s="95" t="s">
        <v>61</v>
      </c>
      <c r="C12" s="96">
        <v>1</v>
      </c>
      <c r="D12" s="171">
        <v>1654.449261</v>
      </c>
      <c r="E12" s="351">
        <v>1654.449261</v>
      </c>
    </row>
    <row r="13" spans="1:5">
      <c r="A13" s="344">
        <v>7</v>
      </c>
      <c r="B13" s="84" t="s">
        <v>156</v>
      </c>
      <c r="C13" s="85">
        <v>1</v>
      </c>
      <c r="D13" s="92">
        <v>396.798</v>
      </c>
      <c r="E13" s="350">
        <v>396.798</v>
      </c>
    </row>
    <row r="14" spans="1:5" ht="24">
      <c r="A14" s="345">
        <v>8</v>
      </c>
      <c r="B14" s="95" t="s">
        <v>172</v>
      </c>
      <c r="C14" s="96">
        <v>1</v>
      </c>
      <c r="D14" s="171">
        <v>360</v>
      </c>
      <c r="E14" s="351">
        <v>360</v>
      </c>
    </row>
    <row r="15" spans="1:5">
      <c r="A15" s="346"/>
      <c r="B15" s="173"/>
      <c r="C15" s="173"/>
      <c r="D15" s="173" t="s">
        <v>5</v>
      </c>
      <c r="E15" s="322">
        <v>11619.934207</v>
      </c>
    </row>
    <row r="16" spans="1:5">
      <c r="A16" s="347"/>
      <c r="B16" s="212"/>
      <c r="C16" s="212"/>
      <c r="D16" s="212"/>
      <c r="E16" s="352"/>
    </row>
    <row r="17" spans="1:8">
      <c r="A17" s="339"/>
      <c r="B17" s="340" t="s">
        <v>46</v>
      </c>
      <c r="C17" s="283"/>
      <c r="D17" s="283"/>
      <c r="E17" s="341"/>
    </row>
    <row r="18" spans="1:8">
      <c r="A18" s="267" t="s">
        <v>0</v>
      </c>
      <c r="B18" s="268" t="s">
        <v>1</v>
      </c>
      <c r="C18" s="268" t="s">
        <v>25</v>
      </c>
      <c r="D18" s="268" t="s">
        <v>3</v>
      </c>
      <c r="E18" s="269" t="s">
        <v>4</v>
      </c>
    </row>
    <row r="19" spans="1:8" ht="24">
      <c r="A19" s="270">
        <v>1</v>
      </c>
      <c r="B19" s="271" t="s">
        <v>162</v>
      </c>
      <c r="C19" s="272">
        <v>2</v>
      </c>
      <c r="D19" s="223">
        <v>13.88</v>
      </c>
      <c r="E19" s="273">
        <v>27.76</v>
      </c>
      <c r="H19" s="169"/>
    </row>
    <row r="20" spans="1:8" ht="24">
      <c r="A20" s="274">
        <v>2</v>
      </c>
      <c r="B20" s="275" t="s">
        <v>164</v>
      </c>
      <c r="C20" s="276">
        <v>3</v>
      </c>
      <c r="D20" s="277">
        <v>22.8</v>
      </c>
      <c r="E20" s="278">
        <v>68.400000000000006</v>
      </c>
    </row>
    <row r="21" spans="1:8" ht="24">
      <c r="A21" s="270">
        <v>3</v>
      </c>
      <c r="B21" s="271" t="s">
        <v>165</v>
      </c>
      <c r="C21" s="272">
        <v>3</v>
      </c>
      <c r="D21" s="223">
        <v>17.899999999999999</v>
      </c>
      <c r="E21" s="273">
        <v>53.699999999999996</v>
      </c>
    </row>
    <row r="22" spans="1:8" ht="24">
      <c r="A22" s="274">
        <v>4</v>
      </c>
      <c r="B22" s="275" t="s">
        <v>170</v>
      </c>
      <c r="C22" s="276">
        <v>3</v>
      </c>
      <c r="D22" s="277">
        <v>2.4300000000000002</v>
      </c>
      <c r="E22" s="278">
        <v>7.2900000000000009</v>
      </c>
    </row>
    <row r="23" spans="1:8" ht="24">
      <c r="A23" s="270">
        <v>5</v>
      </c>
      <c r="B23" s="271" t="s">
        <v>167</v>
      </c>
      <c r="C23" s="272">
        <v>3</v>
      </c>
      <c r="D23" s="223">
        <v>74.06</v>
      </c>
      <c r="E23" s="273">
        <v>222.18</v>
      </c>
    </row>
    <row r="24" spans="1:8" ht="24">
      <c r="A24" s="274">
        <v>6</v>
      </c>
      <c r="B24" s="275" t="s">
        <v>168</v>
      </c>
      <c r="C24" s="276">
        <v>3</v>
      </c>
      <c r="D24" s="277">
        <v>90.8</v>
      </c>
      <c r="E24" s="278">
        <v>272.39999999999998</v>
      </c>
    </row>
    <row r="25" spans="1:8">
      <c r="A25" s="279"/>
      <c r="B25" s="280"/>
      <c r="C25" s="280"/>
      <c r="D25" s="280" t="s">
        <v>5</v>
      </c>
      <c r="E25" s="281">
        <v>651.73</v>
      </c>
    </row>
    <row r="26" spans="1:8">
      <c r="A26" s="339"/>
      <c r="B26" s="340" t="s">
        <v>42</v>
      </c>
      <c r="C26" s="283"/>
      <c r="D26" s="283"/>
      <c r="E26" s="341"/>
    </row>
    <row r="27" spans="1:8">
      <c r="A27" s="250" t="s">
        <v>0</v>
      </c>
      <c r="B27" s="251" t="s">
        <v>1</v>
      </c>
      <c r="C27" s="251" t="s">
        <v>25</v>
      </c>
      <c r="D27" s="251" t="s">
        <v>3</v>
      </c>
      <c r="E27" s="252" t="s">
        <v>4</v>
      </c>
    </row>
    <row r="28" spans="1:8" ht="24">
      <c r="A28" s="254">
        <v>1</v>
      </c>
      <c r="B28" s="286" t="s">
        <v>398</v>
      </c>
      <c r="C28" s="272">
        <v>2</v>
      </c>
      <c r="D28" s="223">
        <v>46.9</v>
      </c>
      <c r="E28" s="273">
        <v>93.8</v>
      </c>
    </row>
    <row r="29" spans="1:8" ht="24">
      <c r="A29" s="257">
        <v>2</v>
      </c>
      <c r="B29" s="133" t="s">
        <v>404</v>
      </c>
      <c r="C29" s="276">
        <v>2</v>
      </c>
      <c r="D29" s="277">
        <v>78.94</v>
      </c>
      <c r="E29" s="278">
        <v>157.88</v>
      </c>
    </row>
    <row r="30" spans="1:8" ht="24">
      <c r="A30" s="254">
        <v>3</v>
      </c>
      <c r="B30" s="286" t="s">
        <v>407</v>
      </c>
      <c r="C30" s="272">
        <v>2</v>
      </c>
      <c r="D30" s="223">
        <v>40.659999999999997</v>
      </c>
      <c r="E30" s="273">
        <v>81.319999999999993</v>
      </c>
    </row>
    <row r="31" spans="1:8" ht="24">
      <c r="A31" s="257">
        <v>4</v>
      </c>
      <c r="B31" s="133" t="s">
        <v>408</v>
      </c>
      <c r="C31" s="276">
        <v>2</v>
      </c>
      <c r="D31" s="277">
        <v>49.35</v>
      </c>
      <c r="E31" s="278">
        <v>98.7</v>
      </c>
    </row>
    <row r="32" spans="1:8" ht="18" customHeight="1">
      <c r="A32" s="279"/>
      <c r="B32" s="321"/>
      <c r="C32" s="321"/>
      <c r="D32" s="321" t="s">
        <v>5</v>
      </c>
      <c r="E32" s="338">
        <v>431.7</v>
      </c>
    </row>
    <row r="33" spans="1:5">
      <c r="A33" s="339"/>
      <c r="B33" s="340" t="s">
        <v>43</v>
      </c>
      <c r="C33" s="283"/>
      <c r="D33" s="283"/>
      <c r="E33" s="341"/>
    </row>
    <row r="34" spans="1:5">
      <c r="A34" s="250" t="s">
        <v>0</v>
      </c>
      <c r="B34" s="251" t="s">
        <v>1</v>
      </c>
      <c r="C34" s="252" t="s">
        <v>4</v>
      </c>
    </row>
    <row r="35" spans="1:5">
      <c r="A35" s="254">
        <v>1</v>
      </c>
      <c r="B35" s="286" t="s">
        <v>6</v>
      </c>
      <c r="C35" s="306">
        <v>11619.934207</v>
      </c>
    </row>
    <row r="36" spans="1:5">
      <c r="A36" s="257">
        <v>2</v>
      </c>
      <c r="B36" s="133" t="s">
        <v>7</v>
      </c>
      <c r="C36" s="332">
        <v>651.73</v>
      </c>
    </row>
    <row r="37" spans="1:5">
      <c r="A37" s="254">
        <v>3</v>
      </c>
      <c r="B37" s="286" t="s">
        <v>8</v>
      </c>
      <c r="C37" s="306">
        <v>431.7</v>
      </c>
    </row>
    <row r="38" spans="1:5">
      <c r="A38" s="288"/>
      <c r="B38" s="318"/>
      <c r="C38" s="333">
        <v>12703.364207000001</v>
      </c>
    </row>
    <row r="39" spans="1:5">
      <c r="A39" s="334"/>
      <c r="B39" s="335" t="s">
        <v>44</v>
      </c>
      <c r="C39" s="336"/>
      <c r="D39" s="222"/>
      <c r="E39" s="42"/>
    </row>
    <row r="40" spans="1:5">
      <c r="A40" s="250" t="s">
        <v>0</v>
      </c>
      <c r="B40" s="251" t="s">
        <v>1</v>
      </c>
      <c r="C40" s="251" t="s">
        <v>9</v>
      </c>
      <c r="D40" s="252" t="s">
        <v>3</v>
      </c>
    </row>
    <row r="41" spans="1:5">
      <c r="A41" s="254">
        <v>1</v>
      </c>
      <c r="B41" s="255" t="s">
        <v>62</v>
      </c>
      <c r="C41" s="305" t="s">
        <v>24</v>
      </c>
      <c r="D41" s="273">
        <v>12703.364207000001</v>
      </c>
    </row>
    <row r="42" spans="1:5">
      <c r="A42" s="257">
        <v>2</v>
      </c>
      <c r="B42" s="258" t="s">
        <v>63</v>
      </c>
      <c r="C42" s="307" t="s">
        <v>27</v>
      </c>
      <c r="D42" s="337">
        <v>60</v>
      </c>
    </row>
    <row r="43" spans="1:5">
      <c r="A43" s="261">
        <v>3</v>
      </c>
      <c r="B43" s="262" t="s">
        <v>64</v>
      </c>
      <c r="C43" s="309" t="s">
        <v>28</v>
      </c>
      <c r="D43" s="326">
        <v>211.72273678333335</v>
      </c>
    </row>
  </sheetData>
  <mergeCells count="1">
    <mergeCell ref="A3:E3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  <headerFooter>
    <oddFooter>Página &amp;P de &amp;N</oddFooter>
  </headerFooter>
  <colBreaks count="1" manualBreakCount="1">
    <brk id="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5B87-4900-47C5-986D-F19DBF3CBC82}">
  <dimension ref="A1:E49"/>
  <sheetViews>
    <sheetView topLeftCell="A2" zoomScaleNormal="100" workbookViewId="0">
      <selection activeCell="B10" sqref="B10"/>
    </sheetView>
  </sheetViews>
  <sheetFormatPr defaultColWidth="9.140625" defaultRowHeight="15"/>
  <cols>
    <col min="1" max="1" width="9.140625" style="170"/>
    <col min="2" max="2" width="49.5703125" style="170" customWidth="1"/>
    <col min="3" max="3" width="16.140625" style="170" customWidth="1"/>
    <col min="4" max="4" width="17.140625" style="170" customWidth="1"/>
    <col min="5" max="5" width="18.28515625" style="170" customWidth="1"/>
    <col min="6" max="16384" width="9.140625" style="170"/>
  </cols>
  <sheetData>
    <row r="1" spans="1:5" hidden="1">
      <c r="A1" s="362" t="s">
        <v>35</v>
      </c>
      <c r="B1" s="362" t="s">
        <v>36</v>
      </c>
      <c r="C1" s="363" t="s">
        <v>37</v>
      </c>
      <c r="D1" s="363" t="s">
        <v>38</v>
      </c>
      <c r="E1" s="364" t="s">
        <v>39</v>
      </c>
    </row>
    <row r="2" spans="1:5">
      <c r="A2" s="362"/>
      <c r="B2" s="362"/>
      <c r="C2" s="485"/>
      <c r="D2" s="485"/>
      <c r="E2" s="486"/>
    </row>
    <row r="3" spans="1:5">
      <c r="A3" s="362"/>
      <c r="B3" s="362"/>
      <c r="C3" s="485"/>
      <c r="D3" s="485"/>
      <c r="E3" s="486"/>
    </row>
    <row r="4" spans="1:5" ht="25.5">
      <c r="A4" s="594" t="s">
        <v>417</v>
      </c>
      <c r="B4" s="595"/>
      <c r="C4" s="595"/>
      <c r="D4" s="595"/>
      <c r="E4" s="596"/>
    </row>
    <row r="5" spans="1:5">
      <c r="A5" s="365"/>
      <c r="B5" s="44" t="s">
        <v>41</v>
      </c>
      <c r="C5" s="43"/>
      <c r="D5" s="43"/>
      <c r="E5" s="220"/>
    </row>
    <row r="6" spans="1:5">
      <c r="A6" s="366" t="s">
        <v>0</v>
      </c>
      <c r="B6" s="366" t="s">
        <v>1</v>
      </c>
      <c r="C6" s="366" t="s">
        <v>25</v>
      </c>
      <c r="D6" s="366" t="s">
        <v>3</v>
      </c>
      <c r="E6" s="367" t="s">
        <v>4</v>
      </c>
    </row>
    <row r="7" spans="1:5" ht="24">
      <c r="A7" s="305">
        <v>1</v>
      </c>
      <c r="B7" s="286" t="s">
        <v>180</v>
      </c>
      <c r="C7" s="272">
        <v>2</v>
      </c>
      <c r="D7" s="223">
        <v>1599.07</v>
      </c>
      <c r="E7" s="359">
        <v>3198.14</v>
      </c>
    </row>
    <row r="8" spans="1:5">
      <c r="A8" s="307">
        <v>2</v>
      </c>
      <c r="B8" s="133" t="s">
        <v>61</v>
      </c>
      <c r="C8" s="276">
        <v>2</v>
      </c>
      <c r="D8" s="277">
        <v>1333.464473</v>
      </c>
      <c r="E8" s="368">
        <v>2666.928946</v>
      </c>
    </row>
    <row r="9" spans="1:5">
      <c r="A9" s="305">
        <v>3</v>
      </c>
      <c r="B9" s="286" t="s">
        <v>156</v>
      </c>
      <c r="C9" s="272">
        <v>2</v>
      </c>
      <c r="D9" s="223">
        <v>319.81400000000002</v>
      </c>
      <c r="E9" s="359">
        <v>639.62800000000004</v>
      </c>
    </row>
    <row r="10" spans="1:5" ht="24">
      <c r="A10" s="307">
        <v>4</v>
      </c>
      <c r="B10" s="133" t="s">
        <v>172</v>
      </c>
      <c r="C10" s="276">
        <v>2</v>
      </c>
      <c r="D10" s="277">
        <v>319.81400000000002</v>
      </c>
      <c r="E10" s="368">
        <v>639.62800000000004</v>
      </c>
    </row>
    <row r="11" spans="1:5" ht="24" hidden="1">
      <c r="A11" s="305">
        <v>5</v>
      </c>
      <c r="B11" s="286" t="s">
        <v>173</v>
      </c>
      <c r="C11" s="272"/>
      <c r="D11" s="223">
        <v>360</v>
      </c>
      <c r="E11" s="359">
        <v>0</v>
      </c>
    </row>
    <row r="12" spans="1:5" hidden="1">
      <c r="A12" s="307">
        <v>6</v>
      </c>
      <c r="B12" s="133" t="s">
        <v>61</v>
      </c>
      <c r="C12" s="276"/>
      <c r="D12" s="277">
        <v>300.20400000000001</v>
      </c>
      <c r="E12" s="368">
        <v>0</v>
      </c>
    </row>
    <row r="13" spans="1:5" hidden="1">
      <c r="A13" s="305">
        <v>7</v>
      </c>
      <c r="B13" s="286" t="s">
        <v>156</v>
      </c>
      <c r="C13" s="272"/>
      <c r="D13" s="223">
        <v>72</v>
      </c>
      <c r="E13" s="359">
        <v>0</v>
      </c>
    </row>
    <row r="14" spans="1:5" ht="24" hidden="1">
      <c r="A14" s="307">
        <v>8</v>
      </c>
      <c r="B14" s="133" t="s">
        <v>172</v>
      </c>
      <c r="C14" s="276"/>
      <c r="D14" s="277">
        <v>319.81400000000002</v>
      </c>
      <c r="E14" s="368">
        <v>0</v>
      </c>
    </row>
    <row r="15" spans="1:5" ht="24">
      <c r="A15" s="305">
        <v>5</v>
      </c>
      <c r="B15" s="286" t="s">
        <v>174</v>
      </c>
      <c r="C15" s="272">
        <v>1</v>
      </c>
      <c r="D15" s="223">
        <v>360</v>
      </c>
      <c r="E15" s="359">
        <v>360</v>
      </c>
    </row>
    <row r="16" spans="1:5">
      <c r="A16" s="307">
        <v>6</v>
      </c>
      <c r="B16" s="133" t="s">
        <v>61</v>
      </c>
      <c r="C16" s="276">
        <v>1</v>
      </c>
      <c r="D16" s="277">
        <v>300.20400000000001</v>
      </c>
      <c r="E16" s="368">
        <v>300.20400000000001</v>
      </c>
    </row>
    <row r="17" spans="1:5">
      <c r="A17" s="305">
        <v>7</v>
      </c>
      <c r="B17" s="286" t="s">
        <v>156</v>
      </c>
      <c r="C17" s="272">
        <v>1</v>
      </c>
      <c r="D17" s="223">
        <v>72</v>
      </c>
      <c r="E17" s="359">
        <v>72</v>
      </c>
    </row>
    <row r="18" spans="1:5" ht="24">
      <c r="A18" s="307">
        <v>8</v>
      </c>
      <c r="B18" s="133" t="s">
        <v>172</v>
      </c>
      <c r="C18" s="276">
        <v>1</v>
      </c>
      <c r="D18" s="277">
        <v>319.81400000000002</v>
      </c>
      <c r="E18" s="368">
        <v>319.81400000000002</v>
      </c>
    </row>
    <row r="19" spans="1:5">
      <c r="A19" s="226"/>
      <c r="B19" s="369"/>
      <c r="C19" s="369"/>
      <c r="D19" s="369" t="s">
        <v>5</v>
      </c>
      <c r="E19" s="186">
        <v>8196.3429459999988</v>
      </c>
    </row>
    <row r="20" spans="1:5">
      <c r="A20" s="117"/>
      <c r="B20" s="117"/>
      <c r="C20" s="117"/>
      <c r="D20" s="117"/>
      <c r="E20" s="117"/>
    </row>
    <row r="21" spans="1:5">
      <c r="A21" s="87"/>
      <c r="B21" s="215" t="s">
        <v>46</v>
      </c>
      <c r="C21" s="41"/>
      <c r="D21" s="41"/>
      <c r="E21" s="42"/>
    </row>
    <row r="22" spans="1:5">
      <c r="A22" s="319" t="s">
        <v>0</v>
      </c>
      <c r="B22" s="319" t="s">
        <v>1</v>
      </c>
      <c r="C22" s="319" t="s">
        <v>25</v>
      </c>
      <c r="D22" s="319" t="s">
        <v>3</v>
      </c>
      <c r="E22" s="370" t="s">
        <v>4</v>
      </c>
    </row>
    <row r="23" spans="1:5" ht="24">
      <c r="A23" s="371">
        <v>1</v>
      </c>
      <c r="B23" s="271" t="s">
        <v>162</v>
      </c>
      <c r="C23" s="272">
        <v>2</v>
      </c>
      <c r="D23" s="223">
        <v>13.88</v>
      </c>
      <c r="E23" s="359">
        <v>27.76</v>
      </c>
    </row>
    <row r="24" spans="1:5" ht="24">
      <c r="A24" s="372">
        <v>2</v>
      </c>
      <c r="B24" s="275" t="s">
        <v>169</v>
      </c>
      <c r="C24" s="276">
        <v>2</v>
      </c>
      <c r="D24" s="277">
        <v>19.59</v>
      </c>
      <c r="E24" s="368">
        <v>39.18</v>
      </c>
    </row>
    <row r="25" spans="1:5" ht="24">
      <c r="A25" s="371">
        <v>3</v>
      </c>
      <c r="B25" s="271" t="s">
        <v>164</v>
      </c>
      <c r="C25" s="272">
        <v>2</v>
      </c>
      <c r="D25" s="223">
        <v>22.8</v>
      </c>
      <c r="E25" s="359">
        <v>45.6</v>
      </c>
    </row>
    <row r="26" spans="1:5" ht="24">
      <c r="A26" s="372">
        <v>4</v>
      </c>
      <c r="B26" s="275" t="s">
        <v>165</v>
      </c>
      <c r="C26" s="276">
        <v>2</v>
      </c>
      <c r="D26" s="277">
        <v>17.899999999999999</v>
      </c>
      <c r="E26" s="368">
        <v>35.799999999999997</v>
      </c>
    </row>
    <row r="27" spans="1:5" ht="24">
      <c r="A27" s="371">
        <v>5</v>
      </c>
      <c r="B27" s="271" t="s">
        <v>167</v>
      </c>
      <c r="C27" s="272">
        <v>3</v>
      </c>
      <c r="D27" s="223">
        <v>74.06</v>
      </c>
      <c r="E27" s="359">
        <v>222.18</v>
      </c>
    </row>
    <row r="28" spans="1:5" ht="24">
      <c r="A28" s="372">
        <v>6</v>
      </c>
      <c r="B28" s="275" t="s">
        <v>168</v>
      </c>
      <c r="C28" s="276">
        <v>3</v>
      </c>
      <c r="D28" s="277">
        <v>90.8</v>
      </c>
      <c r="E28" s="368">
        <v>450</v>
      </c>
    </row>
    <row r="29" spans="1:5" ht="27.6" customHeight="1">
      <c r="A29" s="373"/>
      <c r="B29" s="280"/>
      <c r="C29" s="280"/>
      <c r="D29" s="280" t="s">
        <v>5</v>
      </c>
      <c r="E29" s="374">
        <v>820.52</v>
      </c>
    </row>
    <row r="30" spans="1:5">
      <c r="A30" s="87"/>
      <c r="B30" s="215" t="s">
        <v>42</v>
      </c>
      <c r="C30" s="41"/>
      <c r="D30" s="41"/>
      <c r="E30" s="42"/>
    </row>
    <row r="31" spans="1:5">
      <c r="A31" s="88" t="s">
        <v>0</v>
      </c>
      <c r="B31" s="89" t="s">
        <v>1</v>
      </c>
      <c r="C31" s="89" t="s">
        <v>25</v>
      </c>
      <c r="D31" s="89" t="s">
        <v>3</v>
      </c>
      <c r="E31" s="89" t="s">
        <v>4</v>
      </c>
    </row>
    <row r="32" spans="1:5" ht="22.5" customHeight="1">
      <c r="A32" s="83">
        <v>1</v>
      </c>
      <c r="B32" s="84" t="s">
        <v>398</v>
      </c>
      <c r="C32" s="85">
        <v>2</v>
      </c>
      <c r="D32" s="92">
        <v>46.9</v>
      </c>
      <c r="E32" s="92">
        <v>93.8</v>
      </c>
    </row>
    <row r="33" spans="1:5" ht="24">
      <c r="A33" s="94">
        <v>2</v>
      </c>
      <c r="B33" s="95" t="s">
        <v>404</v>
      </c>
      <c r="C33" s="96">
        <v>2</v>
      </c>
      <c r="D33" s="97">
        <v>54.9</v>
      </c>
      <c r="E33" s="97">
        <v>109.8</v>
      </c>
    </row>
    <row r="34" spans="1:5" ht="24">
      <c r="A34" s="83">
        <v>3</v>
      </c>
      <c r="B34" s="84" t="s">
        <v>407</v>
      </c>
      <c r="C34" s="85">
        <v>2</v>
      </c>
      <c r="D34" s="92">
        <v>49.9</v>
      </c>
      <c r="E34" s="92">
        <v>99.8</v>
      </c>
    </row>
    <row r="35" spans="1:5" ht="24">
      <c r="A35" s="94">
        <v>4</v>
      </c>
      <c r="B35" s="95" t="s">
        <v>408</v>
      </c>
      <c r="C35" s="96">
        <v>2</v>
      </c>
      <c r="D35" s="97">
        <v>57.61</v>
      </c>
      <c r="E35" s="97">
        <v>115.22</v>
      </c>
    </row>
    <row r="36" spans="1:5" ht="24">
      <c r="A36" s="83">
        <v>5</v>
      </c>
      <c r="B36" s="84" t="s">
        <v>414</v>
      </c>
      <c r="C36" s="85">
        <v>203.36</v>
      </c>
      <c r="D36" s="92">
        <v>32.85</v>
      </c>
      <c r="E36" s="92">
        <v>6680.3760000000011</v>
      </c>
    </row>
    <row r="37" spans="1:5" ht="60">
      <c r="A37" s="94">
        <v>6</v>
      </c>
      <c r="B37" s="224" t="s">
        <v>181</v>
      </c>
      <c r="C37" s="225">
        <v>132</v>
      </c>
      <c r="D37" s="327">
        <v>274.60000000000002</v>
      </c>
      <c r="E37" s="97">
        <v>36247.200000000004</v>
      </c>
    </row>
    <row r="38" spans="1:5">
      <c r="A38" s="110"/>
      <c r="B38" s="173"/>
      <c r="C38" s="173"/>
      <c r="D38" s="181" t="s">
        <v>5</v>
      </c>
      <c r="E38" s="182">
        <v>43346.196000000004</v>
      </c>
    </row>
    <row r="39" spans="1:5">
      <c r="A39" s="214"/>
      <c r="B39" s="44" t="s">
        <v>43</v>
      </c>
      <c r="C39" s="43"/>
      <c r="D39" s="43"/>
      <c r="E39" s="220"/>
    </row>
    <row r="40" spans="1:5">
      <c r="A40" s="318" t="s">
        <v>0</v>
      </c>
      <c r="B40" s="318" t="s">
        <v>1</v>
      </c>
      <c r="C40" s="221" t="s">
        <v>4</v>
      </c>
      <c r="D40" s="117"/>
      <c r="E40" s="117"/>
    </row>
    <row r="41" spans="1:5">
      <c r="A41" s="305">
        <v>1</v>
      </c>
      <c r="B41" s="286" t="s">
        <v>6</v>
      </c>
      <c r="C41" s="353">
        <v>8196.3429459999988</v>
      </c>
      <c r="D41" s="117"/>
      <c r="E41" s="117"/>
    </row>
    <row r="42" spans="1:5">
      <c r="A42" s="307">
        <v>2</v>
      </c>
      <c r="B42" s="133" t="s">
        <v>7</v>
      </c>
      <c r="C42" s="354">
        <v>820.52</v>
      </c>
      <c r="D42" s="117"/>
      <c r="E42" s="117"/>
    </row>
    <row r="43" spans="1:5">
      <c r="A43" s="305">
        <v>3</v>
      </c>
      <c r="B43" s="286" t="s">
        <v>8</v>
      </c>
      <c r="C43" s="353">
        <v>43346.196000000004</v>
      </c>
      <c r="D43" s="117"/>
      <c r="E43" s="117"/>
    </row>
    <row r="44" spans="1:5">
      <c r="A44" s="375"/>
      <c r="B44" s="376"/>
      <c r="C44" s="377">
        <v>52363.058946000005</v>
      </c>
      <c r="D44" s="117"/>
      <c r="E44" s="117"/>
    </row>
    <row r="45" spans="1:5">
      <c r="A45" s="248"/>
      <c r="B45" s="249" t="s">
        <v>44</v>
      </c>
      <c r="C45" s="249"/>
      <c r="D45" s="41"/>
      <c r="E45" s="42"/>
    </row>
    <row r="46" spans="1:5">
      <c r="A46" s="250" t="s">
        <v>0</v>
      </c>
      <c r="B46" s="251" t="s">
        <v>1</v>
      </c>
      <c r="C46" s="252" t="s">
        <v>9</v>
      </c>
      <c r="D46" s="253" t="s">
        <v>3</v>
      </c>
      <c r="E46" s="117"/>
    </row>
    <row r="47" spans="1:5">
      <c r="A47" s="254">
        <v>1</v>
      </c>
      <c r="B47" s="255" t="s">
        <v>48</v>
      </c>
      <c r="C47" s="256" t="s">
        <v>24</v>
      </c>
      <c r="D47" s="167">
        <v>52363.058946000005</v>
      </c>
      <c r="E47" s="117"/>
    </row>
    <row r="48" spans="1:5">
      <c r="A48" s="257">
        <v>2</v>
      </c>
      <c r="B48" s="258" t="s">
        <v>47</v>
      </c>
      <c r="C48" s="259" t="s">
        <v>27</v>
      </c>
      <c r="D48" s="260">
        <v>120</v>
      </c>
      <c r="E48" s="117"/>
    </row>
    <row r="49" spans="1:5">
      <c r="A49" s="261">
        <v>3</v>
      </c>
      <c r="B49" s="262" t="s">
        <v>49</v>
      </c>
      <c r="C49" s="263" t="s">
        <v>28</v>
      </c>
      <c r="D49" s="167">
        <v>436.35882455000007</v>
      </c>
      <c r="E49" s="117"/>
    </row>
  </sheetData>
  <mergeCells count="1">
    <mergeCell ref="A4:E4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landscape" r:id="rId1"/>
  <headerFooter>
    <oddFooter>Página &amp;P de &amp;N</oddFooter>
  </headerFooter>
  <rowBreaks count="1" manualBreakCount="1">
    <brk id="29" max="16383" man="1"/>
  </rowBreaks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9C2E9-9516-40AE-988D-64CFC108A628}">
  <dimension ref="A1:E18"/>
  <sheetViews>
    <sheetView view="pageBreakPreview" zoomScale="60" zoomScaleNormal="100" workbookViewId="0">
      <selection activeCell="B5" sqref="B5"/>
    </sheetView>
  </sheetViews>
  <sheetFormatPr defaultColWidth="9.140625" defaultRowHeight="12"/>
  <cols>
    <col min="1" max="1" width="9.140625" style="230"/>
    <col min="2" max="2" width="58.85546875" style="230" customWidth="1"/>
    <col min="3" max="4" width="15.42578125" style="230" customWidth="1"/>
    <col min="5" max="5" width="13.42578125" style="230" customWidth="1"/>
    <col min="6" max="16384" width="9.140625" style="230"/>
  </cols>
  <sheetData>
    <row r="1" spans="1:5">
      <c r="A1" s="231" t="s">
        <v>40</v>
      </c>
      <c r="B1" s="232" t="s">
        <v>35</v>
      </c>
      <c r="C1" s="232" t="s">
        <v>36</v>
      </c>
      <c r="D1" s="232" t="s">
        <v>37</v>
      </c>
      <c r="E1" s="233" t="s">
        <v>38</v>
      </c>
    </row>
    <row r="2" spans="1:5" s="481" customFormat="1" ht="25.5">
      <c r="A2" s="598" t="s">
        <v>416</v>
      </c>
      <c r="B2" s="599"/>
      <c r="C2" s="599"/>
      <c r="D2" s="599"/>
      <c r="E2" s="600"/>
    </row>
    <row r="3" spans="1:5" s="481" customFormat="1">
      <c r="A3" s="482"/>
      <c r="B3" s="483"/>
      <c r="C3" s="483"/>
      <c r="D3" s="483"/>
      <c r="E3" s="484"/>
    </row>
    <row r="4" spans="1:5">
      <c r="A4" s="234" t="s">
        <v>0</v>
      </c>
      <c r="B4" s="235" t="s">
        <v>34</v>
      </c>
      <c r="C4" s="236" t="s">
        <v>212</v>
      </c>
      <c r="D4" s="236" t="s">
        <v>3</v>
      </c>
      <c r="E4" s="237" t="s">
        <v>4</v>
      </c>
    </row>
    <row r="5" spans="1:5" ht="36">
      <c r="A5" s="238">
        <v>1</v>
      </c>
      <c r="B5" s="239" t="s">
        <v>205</v>
      </c>
      <c r="C5" s="240">
        <v>3</v>
      </c>
      <c r="D5" s="240">
        <v>132.66999999999999</v>
      </c>
      <c r="E5" s="244">
        <v>398.01</v>
      </c>
    </row>
    <row r="6" spans="1:5" ht="60">
      <c r="A6" s="241">
        <v>2</v>
      </c>
      <c r="B6" s="242" t="s">
        <v>206</v>
      </c>
      <c r="C6" s="243">
        <v>3</v>
      </c>
      <c r="D6" s="243">
        <v>132.66999999999999</v>
      </c>
      <c r="E6" s="245">
        <v>398.01</v>
      </c>
    </row>
    <row r="7" spans="1:5" ht="36">
      <c r="A7" s="238">
        <v>3</v>
      </c>
      <c r="B7" s="239" t="s">
        <v>207</v>
      </c>
      <c r="C7" s="240">
        <v>3</v>
      </c>
      <c r="D7" s="240">
        <v>132.66999999999999</v>
      </c>
      <c r="E7" s="244">
        <v>398.01</v>
      </c>
    </row>
    <row r="8" spans="1:5" ht="48">
      <c r="A8" s="241">
        <v>4</v>
      </c>
      <c r="B8" s="242" t="s">
        <v>208</v>
      </c>
      <c r="C8" s="243">
        <v>2</v>
      </c>
      <c r="D8" s="243">
        <v>132.66999999999999</v>
      </c>
      <c r="E8" s="245">
        <v>265.33999999999997</v>
      </c>
    </row>
    <row r="9" spans="1:5" ht="72">
      <c r="A9" s="238">
        <v>5</v>
      </c>
      <c r="B9" s="239" t="s">
        <v>209</v>
      </c>
      <c r="C9" s="240">
        <v>3</v>
      </c>
      <c r="D9" s="240">
        <v>132.66999999999999</v>
      </c>
      <c r="E9" s="244">
        <v>398.01</v>
      </c>
    </row>
    <row r="10" spans="1:5" ht="84">
      <c r="A10" s="241">
        <v>6</v>
      </c>
      <c r="B10" s="242" t="s">
        <v>210</v>
      </c>
      <c r="C10" s="243">
        <v>3</v>
      </c>
      <c r="D10" s="243">
        <v>132.66999999999999</v>
      </c>
      <c r="E10" s="245">
        <v>398.01</v>
      </c>
    </row>
    <row r="11" spans="1:5" ht="72">
      <c r="A11" s="238">
        <v>7</v>
      </c>
      <c r="B11" s="239" t="s">
        <v>211</v>
      </c>
      <c r="C11" s="240">
        <v>3</v>
      </c>
      <c r="D11" s="240">
        <v>132.66999999999999</v>
      </c>
      <c r="E11" s="244">
        <v>398.01</v>
      </c>
    </row>
    <row r="12" spans="1:5">
      <c r="A12" s="597" t="s">
        <v>59</v>
      </c>
      <c r="B12" s="597"/>
      <c r="C12" s="246">
        <v>20</v>
      </c>
      <c r="D12" s="246"/>
      <c r="E12" s="247">
        <v>2653.3999999999996</v>
      </c>
    </row>
    <row r="14" spans="1:5">
      <c r="A14" s="248"/>
      <c r="B14" s="249" t="s">
        <v>44</v>
      </c>
      <c r="C14" s="249"/>
      <c r="D14" s="41"/>
    </row>
    <row r="15" spans="1:5">
      <c r="A15" s="250" t="s">
        <v>0</v>
      </c>
      <c r="B15" s="251" t="s">
        <v>1</v>
      </c>
      <c r="C15" s="252" t="s">
        <v>9</v>
      </c>
      <c r="D15" s="253" t="s">
        <v>3</v>
      </c>
    </row>
    <row r="16" spans="1:5">
      <c r="A16" s="254">
        <v>1</v>
      </c>
      <c r="B16" s="255" t="s">
        <v>213</v>
      </c>
      <c r="C16" s="256" t="s">
        <v>24</v>
      </c>
      <c r="D16" s="167">
        <v>2653.3999999999996</v>
      </c>
    </row>
    <row r="17" spans="1:4">
      <c r="A17" s="257">
        <v>2</v>
      </c>
      <c r="B17" s="258" t="s">
        <v>256</v>
      </c>
      <c r="C17" s="259" t="s">
        <v>27</v>
      </c>
      <c r="D17" s="260">
        <v>20</v>
      </c>
    </row>
    <row r="18" spans="1:4">
      <c r="A18" s="261">
        <v>3</v>
      </c>
      <c r="B18" s="262" t="s">
        <v>214</v>
      </c>
      <c r="C18" s="263" t="s">
        <v>28</v>
      </c>
      <c r="D18" s="167">
        <v>132.66999999999999</v>
      </c>
    </row>
  </sheetData>
  <mergeCells count="2">
    <mergeCell ref="A12:B12"/>
    <mergeCell ref="A2:E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8B244-8C8B-4438-AF1B-5F496E85A9E3}">
  <sheetPr>
    <tabColor theme="4" tint="0.79998168889431442"/>
    <pageSetUpPr fitToPage="1"/>
  </sheetPr>
  <dimension ref="A1:F140"/>
  <sheetViews>
    <sheetView view="pageBreakPreview" topLeftCell="A58" zoomScale="60" zoomScaleNormal="100" workbookViewId="0">
      <selection activeCell="I46" sqref="I46"/>
    </sheetView>
  </sheetViews>
  <sheetFormatPr defaultColWidth="9.140625" defaultRowHeight="12.75"/>
  <cols>
    <col min="1" max="1" width="21.28515625" style="453" customWidth="1"/>
    <col min="2" max="2" width="45.7109375" style="453" customWidth="1"/>
    <col min="3" max="3" width="24.5703125" style="453" customWidth="1"/>
    <col min="4" max="4" width="14.5703125" style="469" customWidth="1"/>
    <col min="5" max="5" width="17.42578125" style="471" customWidth="1"/>
    <col min="6" max="6" width="15.140625" style="453" customWidth="1"/>
    <col min="7" max="16384" width="9.140625" style="453"/>
  </cols>
  <sheetData>
    <row r="1" spans="1:6" ht="25.5">
      <c r="A1" s="614" t="s">
        <v>295</v>
      </c>
      <c r="B1" s="614"/>
      <c r="C1" s="614"/>
      <c r="D1" s="614"/>
      <c r="E1" s="614"/>
    </row>
    <row r="2" spans="1:6">
      <c r="E2" s="453"/>
    </row>
    <row r="3" spans="1:6" ht="14.25" customHeight="1">
      <c r="A3" s="472" t="s">
        <v>296</v>
      </c>
      <c r="B3" s="472" t="s">
        <v>297</v>
      </c>
      <c r="C3" s="472" t="s">
        <v>298</v>
      </c>
      <c r="D3" s="472" t="s">
        <v>299</v>
      </c>
      <c r="E3" s="472" t="s">
        <v>300</v>
      </c>
      <c r="F3" s="452"/>
    </row>
    <row r="4" spans="1:6" ht="14.25" customHeight="1">
      <c r="A4" s="454" t="s">
        <v>301</v>
      </c>
      <c r="B4" s="477" t="s">
        <v>302</v>
      </c>
      <c r="C4" s="477" t="s">
        <v>303</v>
      </c>
      <c r="D4" s="455" t="s">
        <v>304</v>
      </c>
      <c r="E4" s="455" t="s">
        <v>304</v>
      </c>
      <c r="F4" s="452"/>
    </row>
    <row r="5" spans="1:6" ht="14.25" customHeight="1">
      <c r="A5" s="454" t="s">
        <v>305</v>
      </c>
      <c r="B5" s="477" t="s">
        <v>306</v>
      </c>
      <c r="C5" s="477" t="s">
        <v>307</v>
      </c>
      <c r="D5" s="455" t="s">
        <v>304</v>
      </c>
      <c r="E5" s="455" t="s">
        <v>304</v>
      </c>
      <c r="F5" s="452"/>
    </row>
    <row r="6" spans="1:6">
      <c r="A6" s="454" t="s">
        <v>308</v>
      </c>
      <c r="B6" s="477" t="s">
        <v>309</v>
      </c>
      <c r="C6" s="478" t="s">
        <v>310</v>
      </c>
      <c r="D6" s="455" t="s">
        <v>304</v>
      </c>
      <c r="E6" s="455" t="s">
        <v>304</v>
      </c>
      <c r="F6" s="452"/>
    </row>
    <row r="7" spans="1:6" ht="14.25" customHeight="1">
      <c r="A7" s="454" t="s">
        <v>311</v>
      </c>
      <c r="B7" s="477" t="s">
        <v>312</v>
      </c>
      <c r="C7" s="477" t="s">
        <v>313</v>
      </c>
      <c r="D7" s="455" t="s">
        <v>304</v>
      </c>
      <c r="E7" s="455" t="s">
        <v>304</v>
      </c>
      <c r="F7" s="452"/>
    </row>
    <row r="8" spans="1:6" ht="14.25" hidden="1" customHeight="1">
      <c r="A8" s="454" t="s">
        <v>314</v>
      </c>
      <c r="B8" s="477" t="s">
        <v>315</v>
      </c>
      <c r="C8" s="477" t="s">
        <v>316</v>
      </c>
      <c r="D8" s="455" t="s">
        <v>304</v>
      </c>
      <c r="E8" s="455" t="s">
        <v>304</v>
      </c>
      <c r="F8" s="452"/>
    </row>
    <row r="9" spans="1:6" ht="15" customHeight="1">
      <c r="A9" s="454" t="s">
        <v>317</v>
      </c>
      <c r="B9" s="477" t="s">
        <v>318</v>
      </c>
      <c r="C9" s="477" t="s">
        <v>319</v>
      </c>
      <c r="D9" s="455" t="s">
        <v>304</v>
      </c>
      <c r="E9" s="455" t="s">
        <v>304</v>
      </c>
      <c r="F9" s="452"/>
    </row>
    <row r="10" spans="1:6" ht="15" hidden="1" customHeight="1">
      <c r="A10" s="454" t="s">
        <v>320</v>
      </c>
      <c r="B10" s="479" t="s">
        <v>321</v>
      </c>
      <c r="C10" s="477" t="s">
        <v>322</v>
      </c>
      <c r="D10" s="455" t="s">
        <v>304</v>
      </c>
      <c r="E10" s="455" t="s">
        <v>304</v>
      </c>
      <c r="F10" s="452"/>
    </row>
    <row r="11" spans="1:6" ht="15" hidden="1" customHeight="1">
      <c r="A11" s="454" t="s">
        <v>323</v>
      </c>
      <c r="B11" s="477" t="s">
        <v>324</v>
      </c>
      <c r="C11" s="477" t="s">
        <v>325</v>
      </c>
      <c r="D11" s="455" t="s">
        <v>304</v>
      </c>
      <c r="E11" s="455" t="s">
        <v>304</v>
      </c>
      <c r="F11" s="452"/>
    </row>
    <row r="12" spans="1:6" ht="15" hidden="1" customHeight="1">
      <c r="A12" s="454" t="s">
        <v>326</v>
      </c>
      <c r="B12" s="477" t="s">
        <v>327</v>
      </c>
      <c r="C12" s="477" t="s">
        <v>328</v>
      </c>
      <c r="D12" s="455" t="s">
        <v>304</v>
      </c>
      <c r="E12" s="455" t="s">
        <v>304</v>
      </c>
      <c r="F12" s="452"/>
    </row>
    <row r="13" spans="1:6" ht="15" hidden="1" customHeight="1">
      <c r="A13" s="454" t="s">
        <v>329</v>
      </c>
      <c r="B13" s="477" t="s">
        <v>330</v>
      </c>
      <c r="C13" s="477" t="s">
        <v>331</v>
      </c>
      <c r="D13" s="455" t="s">
        <v>304</v>
      </c>
      <c r="E13" s="455" t="s">
        <v>304</v>
      </c>
      <c r="F13" s="452"/>
    </row>
    <row r="14" spans="1:6" ht="15" hidden="1" customHeight="1">
      <c r="A14" s="454" t="s">
        <v>332</v>
      </c>
      <c r="B14" s="477" t="s">
        <v>333</v>
      </c>
      <c r="C14" s="477" t="s">
        <v>334</v>
      </c>
      <c r="D14" s="455" t="s">
        <v>304</v>
      </c>
      <c r="E14" s="455" t="s">
        <v>304</v>
      </c>
      <c r="F14" s="452"/>
    </row>
    <row r="15" spans="1:6" ht="15" hidden="1" customHeight="1">
      <c r="A15" s="454" t="s">
        <v>335</v>
      </c>
      <c r="B15" s="477" t="s">
        <v>315</v>
      </c>
      <c r="C15" s="477" t="s">
        <v>336</v>
      </c>
      <c r="D15" s="455" t="s">
        <v>304</v>
      </c>
      <c r="E15" s="455" t="s">
        <v>304</v>
      </c>
      <c r="F15" s="452"/>
    </row>
    <row r="16" spans="1:6" ht="15" hidden="1" customHeight="1">
      <c r="A16" s="454" t="s">
        <v>337</v>
      </c>
      <c r="B16" s="477" t="s">
        <v>338</v>
      </c>
      <c r="C16" s="477" t="s">
        <v>339</v>
      </c>
      <c r="D16" s="455" t="s">
        <v>304</v>
      </c>
      <c r="E16" s="455" t="s">
        <v>304</v>
      </c>
      <c r="F16" s="452"/>
    </row>
    <row r="17" spans="1:6" ht="15" hidden="1" customHeight="1">
      <c r="A17" s="454" t="s">
        <v>340</v>
      </c>
      <c r="B17" s="477" t="s">
        <v>341</v>
      </c>
      <c r="C17" s="477" t="s">
        <v>342</v>
      </c>
      <c r="D17" s="455" t="s">
        <v>304</v>
      </c>
      <c r="E17" s="455" t="s">
        <v>304</v>
      </c>
      <c r="F17" s="452"/>
    </row>
    <row r="18" spans="1:6" ht="15" hidden="1" customHeight="1">
      <c r="A18" s="454" t="s">
        <v>343</v>
      </c>
      <c r="B18" s="477" t="s">
        <v>344</v>
      </c>
      <c r="C18" s="477" t="s">
        <v>345</v>
      </c>
      <c r="D18" s="455" t="s">
        <v>304</v>
      </c>
      <c r="E18" s="455" t="s">
        <v>304</v>
      </c>
      <c r="F18" s="452"/>
    </row>
    <row r="19" spans="1:6" ht="15" customHeight="1">
      <c r="A19" s="454" t="s">
        <v>346</v>
      </c>
      <c r="B19" s="477" t="s">
        <v>392</v>
      </c>
      <c r="C19" s="477" t="s">
        <v>391</v>
      </c>
      <c r="D19" s="455" t="s">
        <v>304</v>
      </c>
      <c r="E19" s="455" t="s">
        <v>304</v>
      </c>
      <c r="F19" s="452"/>
    </row>
    <row r="20" spans="1:6" ht="15" customHeight="1">
      <c r="A20" s="454" t="s">
        <v>347</v>
      </c>
      <c r="B20" s="477" t="s">
        <v>394</v>
      </c>
      <c r="C20" s="477" t="s">
        <v>393</v>
      </c>
      <c r="D20" s="455" t="s">
        <v>304</v>
      </c>
      <c r="E20" s="455" t="s">
        <v>304</v>
      </c>
      <c r="F20" s="452"/>
    </row>
    <row r="21" spans="1:6" ht="15" customHeight="1">
      <c r="A21" s="454" t="s">
        <v>348</v>
      </c>
      <c r="B21" s="477" t="s">
        <v>397</v>
      </c>
      <c r="C21" s="477" t="s">
        <v>396</v>
      </c>
      <c r="D21" s="455" t="s">
        <v>304</v>
      </c>
      <c r="E21" s="455" t="s">
        <v>304</v>
      </c>
      <c r="F21" s="452"/>
    </row>
    <row r="22" spans="1:6" ht="15" customHeight="1">
      <c r="A22" s="454" t="s">
        <v>349</v>
      </c>
      <c r="B22" s="477" t="s">
        <v>402</v>
      </c>
      <c r="C22" s="477" t="s">
        <v>400</v>
      </c>
      <c r="D22" s="455" t="s">
        <v>304</v>
      </c>
      <c r="E22" s="455" t="s">
        <v>304</v>
      </c>
      <c r="F22" s="452"/>
    </row>
    <row r="23" spans="1:6" ht="15" customHeight="1">
      <c r="A23" s="454" t="s">
        <v>350</v>
      </c>
      <c r="B23" s="477" t="s">
        <v>403</v>
      </c>
      <c r="C23" s="477" t="s">
        <v>401</v>
      </c>
      <c r="D23" s="455" t="s">
        <v>304</v>
      </c>
      <c r="E23" s="455" t="s">
        <v>304</v>
      </c>
      <c r="F23" s="452"/>
    </row>
    <row r="24" spans="1:6" ht="15" hidden="1" customHeight="1">
      <c r="A24" s="454" t="s">
        <v>351</v>
      </c>
      <c r="B24" s="477"/>
      <c r="C24" s="477"/>
      <c r="D24" s="455" t="s">
        <v>304</v>
      </c>
      <c r="E24" s="455" t="s">
        <v>304</v>
      </c>
      <c r="F24" s="452"/>
    </row>
    <row r="25" spans="1:6" ht="15" hidden="1" customHeight="1">
      <c r="A25" s="454" t="s">
        <v>352</v>
      </c>
      <c r="B25" s="477"/>
      <c r="C25" s="477"/>
      <c r="D25" s="455" t="s">
        <v>304</v>
      </c>
      <c r="E25" s="455" t="s">
        <v>304</v>
      </c>
      <c r="F25" s="452"/>
    </row>
    <row r="26" spans="1:6" ht="15" hidden="1" customHeight="1">
      <c r="A26" s="454" t="s">
        <v>353</v>
      </c>
      <c r="B26" s="477"/>
      <c r="C26" s="477"/>
      <c r="D26" s="455" t="s">
        <v>304</v>
      </c>
      <c r="E26" s="455" t="s">
        <v>304</v>
      </c>
      <c r="F26" s="452"/>
    </row>
    <row r="27" spans="1:6" ht="15" hidden="1" customHeight="1">
      <c r="A27" s="454" t="s">
        <v>354</v>
      </c>
      <c r="B27" s="477"/>
      <c r="C27" s="477"/>
      <c r="D27" s="455" t="s">
        <v>304</v>
      </c>
      <c r="E27" s="455" t="s">
        <v>304</v>
      </c>
      <c r="F27" s="452"/>
    </row>
    <row r="28" spans="1:6" ht="15" hidden="1" customHeight="1">
      <c r="A28" s="454" t="s">
        <v>355</v>
      </c>
      <c r="B28" s="477"/>
      <c r="C28" s="477"/>
      <c r="D28" s="456"/>
      <c r="E28" s="455"/>
      <c r="F28" s="452"/>
    </row>
    <row r="29" spans="1:6" ht="15" hidden="1" customHeight="1">
      <c r="A29" s="454" t="s">
        <v>356</v>
      </c>
      <c r="B29" s="477"/>
      <c r="C29" s="477"/>
      <c r="D29" s="456"/>
      <c r="E29" s="455"/>
      <c r="F29" s="452"/>
    </row>
    <row r="30" spans="1:6" ht="15" hidden="1" customHeight="1">
      <c r="A30" s="454" t="s">
        <v>357</v>
      </c>
      <c r="B30" s="477"/>
      <c r="C30" s="477"/>
      <c r="D30" s="456"/>
      <c r="E30" s="455"/>
      <c r="F30" s="452"/>
    </row>
    <row r="31" spans="1:6" ht="15" hidden="1" customHeight="1">
      <c r="A31" s="454" t="s">
        <v>358</v>
      </c>
      <c r="B31" s="477"/>
      <c r="C31" s="477"/>
      <c r="D31" s="456"/>
      <c r="E31" s="455"/>
      <c r="F31" s="452"/>
    </row>
    <row r="32" spans="1:6" ht="15" hidden="1" customHeight="1">
      <c r="A32" s="454" t="s">
        <v>359</v>
      </c>
      <c r="B32" s="477"/>
      <c r="C32" s="477"/>
      <c r="D32" s="456"/>
      <c r="E32" s="455"/>
      <c r="F32" s="452"/>
    </row>
    <row r="33" spans="1:6" ht="15" hidden="1" customHeight="1">
      <c r="A33" s="454" t="s">
        <v>360</v>
      </c>
      <c r="B33" s="477"/>
      <c r="C33" s="477"/>
      <c r="D33" s="456"/>
      <c r="E33" s="455"/>
      <c r="F33" s="452"/>
    </row>
    <row r="34" spans="1:6" ht="15" hidden="1" customHeight="1">
      <c r="A34" s="454" t="s">
        <v>361</v>
      </c>
      <c r="B34" s="477"/>
      <c r="C34" s="477"/>
      <c r="D34" s="456"/>
      <c r="E34" s="455"/>
      <c r="F34" s="452"/>
    </row>
    <row r="35" spans="1:6" ht="15" hidden="1" customHeight="1">
      <c r="A35" s="454" t="s">
        <v>362</v>
      </c>
      <c r="B35" s="477"/>
      <c r="C35" s="477"/>
      <c r="D35" s="455"/>
      <c r="E35" s="455"/>
      <c r="F35" s="452"/>
    </row>
    <row r="36" spans="1:6" ht="15" hidden="1" customHeight="1">
      <c r="A36" s="454" t="s">
        <v>363</v>
      </c>
      <c r="B36" s="477"/>
      <c r="C36" s="477"/>
      <c r="D36" s="455"/>
      <c r="E36" s="455"/>
      <c r="F36" s="452"/>
    </row>
    <row r="37" spans="1:6" ht="15" hidden="1" customHeight="1">
      <c r="A37" s="454" t="s">
        <v>364</v>
      </c>
      <c r="B37" s="477"/>
      <c r="C37" s="477"/>
      <c r="D37" s="456"/>
      <c r="E37" s="455"/>
      <c r="F37" s="452"/>
    </row>
    <row r="38" spans="1:6" ht="15" hidden="1" customHeight="1">
      <c r="A38" s="454" t="s">
        <v>365</v>
      </c>
      <c r="B38" s="477"/>
      <c r="C38" s="477"/>
      <c r="D38" s="455"/>
      <c r="E38" s="455"/>
      <c r="F38" s="452"/>
    </row>
    <row r="39" spans="1:6" ht="15" hidden="1" customHeight="1">
      <c r="A39" s="454" t="s">
        <v>366</v>
      </c>
      <c r="B39" s="477"/>
      <c r="C39" s="477"/>
      <c r="D39" s="455"/>
      <c r="E39" s="455"/>
      <c r="F39" s="452"/>
    </row>
    <row r="40" spans="1:6" ht="15" hidden="1" customHeight="1">
      <c r="A40" s="454" t="s">
        <v>367</v>
      </c>
      <c r="B40" s="477"/>
      <c r="C40" s="477"/>
      <c r="D40" s="455"/>
      <c r="E40" s="455"/>
      <c r="F40" s="452"/>
    </row>
    <row r="41" spans="1:6" ht="15" hidden="1" customHeight="1">
      <c r="A41" s="454" t="s">
        <v>368</v>
      </c>
      <c r="B41" s="477"/>
      <c r="C41" s="477"/>
      <c r="D41" s="455"/>
      <c r="E41" s="455"/>
      <c r="F41" s="452"/>
    </row>
    <row r="42" spans="1:6" ht="15" hidden="1" customHeight="1">
      <c r="A42" s="454" t="s">
        <v>369</v>
      </c>
      <c r="B42" s="477"/>
      <c r="C42" s="477"/>
      <c r="D42" s="455"/>
      <c r="E42" s="455"/>
      <c r="F42" s="452"/>
    </row>
    <row r="43" spans="1:6" ht="15" customHeight="1">
      <c r="A43" s="454" t="s">
        <v>370</v>
      </c>
      <c r="B43" s="477"/>
      <c r="C43" s="477"/>
      <c r="D43" s="455"/>
      <c r="E43" s="455"/>
      <c r="F43" s="452"/>
    </row>
    <row r="44" spans="1:6">
      <c r="A44" s="611"/>
      <c r="B44" s="612"/>
      <c r="C44" s="612"/>
      <c r="D44" s="612"/>
      <c r="E44" s="613"/>
      <c r="F44" s="452"/>
    </row>
    <row r="45" spans="1:6" ht="15.75" customHeight="1">
      <c r="A45" s="473" t="s">
        <v>371</v>
      </c>
      <c r="B45" s="474" t="s">
        <v>1</v>
      </c>
      <c r="C45" s="475" t="s">
        <v>9</v>
      </c>
      <c r="D45" s="475" t="s">
        <v>372</v>
      </c>
      <c r="E45" s="475" t="s">
        <v>373</v>
      </c>
    </row>
    <row r="46" spans="1:6">
      <c r="A46" s="457" t="s">
        <v>374</v>
      </c>
      <c r="B46" s="458" t="s">
        <v>390</v>
      </c>
      <c r="C46" s="459" t="s">
        <v>92</v>
      </c>
      <c r="D46" s="460">
        <v>45812</v>
      </c>
      <c r="E46" s="461">
        <v>16.37</v>
      </c>
    </row>
    <row r="47" spans="1:6">
      <c r="A47" s="476" t="s">
        <v>375</v>
      </c>
      <c r="B47" s="604" t="s">
        <v>376</v>
      </c>
      <c r="C47" s="604"/>
      <c r="D47" s="605" t="s">
        <v>295</v>
      </c>
      <c r="E47" s="605"/>
    </row>
    <row r="48" spans="1:6">
      <c r="A48" s="454" t="s">
        <v>308</v>
      </c>
      <c r="B48" s="606" t="s">
        <v>310</v>
      </c>
      <c r="C48" s="606"/>
      <c r="D48" s="607">
        <v>29</v>
      </c>
      <c r="E48" s="607"/>
    </row>
    <row r="49" spans="1:5">
      <c r="A49" s="454" t="s">
        <v>346</v>
      </c>
      <c r="B49" s="608" t="s">
        <v>391</v>
      </c>
      <c r="C49" s="609"/>
      <c r="D49" s="610">
        <v>16.37</v>
      </c>
      <c r="E49" s="610"/>
    </row>
    <row r="50" spans="1:5">
      <c r="A50" s="454" t="s">
        <v>347</v>
      </c>
      <c r="B50" s="601" t="s">
        <v>393</v>
      </c>
      <c r="C50" s="602"/>
      <c r="D50" s="603">
        <v>14.9</v>
      </c>
      <c r="E50" s="603"/>
    </row>
    <row r="51" spans="1:5">
      <c r="A51" s="462"/>
      <c r="B51" s="463"/>
      <c r="C51" s="463"/>
      <c r="D51" s="464"/>
      <c r="E51" s="465"/>
    </row>
    <row r="52" spans="1:5">
      <c r="A52" s="473" t="s">
        <v>371</v>
      </c>
      <c r="B52" s="474" t="s">
        <v>1</v>
      </c>
      <c r="C52" s="475" t="s">
        <v>9</v>
      </c>
      <c r="D52" s="475" t="s">
        <v>372</v>
      </c>
      <c r="E52" s="475" t="s">
        <v>373</v>
      </c>
    </row>
    <row r="53" spans="1:5">
      <c r="A53" s="457" t="s">
        <v>377</v>
      </c>
      <c r="B53" s="458" t="s">
        <v>378</v>
      </c>
      <c r="C53" s="459" t="s">
        <v>92</v>
      </c>
      <c r="D53" s="460">
        <v>45812</v>
      </c>
      <c r="E53" s="461">
        <v>46.9</v>
      </c>
    </row>
    <row r="54" spans="1:5">
      <c r="A54" s="476" t="s">
        <v>375</v>
      </c>
      <c r="B54" s="604" t="s">
        <v>376</v>
      </c>
      <c r="C54" s="604"/>
      <c r="D54" s="605" t="s">
        <v>295</v>
      </c>
      <c r="E54" s="605"/>
    </row>
    <row r="55" spans="1:5">
      <c r="A55" s="454" t="s">
        <v>348</v>
      </c>
      <c r="B55" s="606" t="s">
        <v>396</v>
      </c>
      <c r="C55" s="606"/>
      <c r="D55" s="607">
        <v>45.54</v>
      </c>
      <c r="E55" s="607"/>
    </row>
    <row r="56" spans="1:5">
      <c r="A56" s="454" t="s">
        <v>305</v>
      </c>
      <c r="B56" s="608" t="s">
        <v>307</v>
      </c>
      <c r="C56" s="609"/>
      <c r="D56" s="610">
        <v>46.9</v>
      </c>
      <c r="E56" s="610"/>
    </row>
    <row r="57" spans="1:5">
      <c r="A57" s="454" t="s">
        <v>317</v>
      </c>
      <c r="B57" s="601" t="s">
        <v>319</v>
      </c>
      <c r="C57" s="602"/>
      <c r="D57" s="603">
        <v>69.900000000000006</v>
      </c>
      <c r="E57" s="603"/>
    </row>
    <row r="58" spans="1:5">
      <c r="A58" s="462"/>
      <c r="B58" s="463"/>
      <c r="C58" s="463"/>
      <c r="D58" s="464"/>
      <c r="E58" s="465"/>
    </row>
    <row r="59" spans="1:5">
      <c r="A59" s="473" t="s">
        <v>371</v>
      </c>
      <c r="B59" s="474" t="s">
        <v>1</v>
      </c>
      <c r="C59" s="475" t="s">
        <v>9</v>
      </c>
      <c r="D59" s="475" t="s">
        <v>372</v>
      </c>
      <c r="E59" s="475" t="s">
        <v>373</v>
      </c>
    </row>
    <row r="60" spans="1:5" ht="44.25" customHeight="1">
      <c r="A60" s="457" t="s">
        <v>379</v>
      </c>
      <c r="B60" s="458" t="s">
        <v>380</v>
      </c>
      <c r="C60" s="459" t="s">
        <v>92</v>
      </c>
      <c r="D60" s="460">
        <v>45812</v>
      </c>
      <c r="E60" s="461">
        <v>13.8</v>
      </c>
    </row>
    <row r="61" spans="1:5">
      <c r="A61" s="476" t="s">
        <v>375</v>
      </c>
      <c r="B61" s="604" t="s">
        <v>376</v>
      </c>
      <c r="C61" s="604"/>
      <c r="D61" s="605" t="s">
        <v>295</v>
      </c>
      <c r="E61" s="605"/>
    </row>
    <row r="62" spans="1:5">
      <c r="A62" s="454" t="s">
        <v>301</v>
      </c>
      <c r="B62" s="606" t="s">
        <v>303</v>
      </c>
      <c r="C62" s="606"/>
      <c r="D62" s="607">
        <v>13.8</v>
      </c>
      <c r="E62" s="607"/>
    </row>
    <row r="63" spans="1:5">
      <c r="A63" s="454" t="s">
        <v>311</v>
      </c>
      <c r="B63" s="608" t="s">
        <v>313</v>
      </c>
      <c r="C63" s="609"/>
      <c r="D63" s="610">
        <v>16.989999999999998</v>
      </c>
      <c r="E63" s="610"/>
    </row>
    <row r="64" spans="1:5">
      <c r="A64" s="454" t="s">
        <v>314</v>
      </c>
      <c r="B64" s="601" t="s">
        <v>316</v>
      </c>
      <c r="C64" s="602"/>
      <c r="D64" s="603">
        <v>11.88</v>
      </c>
      <c r="E64" s="603"/>
    </row>
    <row r="65" spans="1:5">
      <c r="A65" s="462"/>
      <c r="B65" s="463"/>
      <c r="C65" s="463"/>
      <c r="D65" s="464"/>
      <c r="E65" s="465"/>
    </row>
    <row r="66" spans="1:5">
      <c r="A66" s="473" t="s">
        <v>371</v>
      </c>
      <c r="B66" s="474" t="s">
        <v>1</v>
      </c>
      <c r="C66" s="475" t="s">
        <v>9</v>
      </c>
      <c r="D66" s="475" t="s">
        <v>372</v>
      </c>
      <c r="E66" s="475" t="s">
        <v>373</v>
      </c>
    </row>
    <row r="67" spans="1:5">
      <c r="A67" s="457" t="s">
        <v>381</v>
      </c>
      <c r="B67" s="458" t="s">
        <v>405</v>
      </c>
      <c r="C67" s="459" t="s">
        <v>92</v>
      </c>
      <c r="D67" s="460">
        <v>45812</v>
      </c>
      <c r="E67" s="461">
        <v>78.94</v>
      </c>
    </row>
    <row r="68" spans="1:5">
      <c r="A68" s="476" t="s">
        <v>375</v>
      </c>
      <c r="B68" s="604" t="s">
        <v>376</v>
      </c>
      <c r="C68" s="604"/>
      <c r="D68" s="605" t="s">
        <v>295</v>
      </c>
      <c r="E68" s="605"/>
    </row>
    <row r="69" spans="1:5">
      <c r="A69" s="454" t="s">
        <v>311</v>
      </c>
      <c r="B69" s="606" t="s">
        <v>313</v>
      </c>
      <c r="C69" s="606"/>
      <c r="D69" s="607">
        <v>78.94</v>
      </c>
      <c r="E69" s="607"/>
    </row>
    <row r="70" spans="1:5">
      <c r="A70" s="454" t="s">
        <v>349</v>
      </c>
      <c r="B70" s="608" t="s">
        <v>400</v>
      </c>
      <c r="C70" s="609"/>
      <c r="D70" s="610">
        <v>61.73</v>
      </c>
      <c r="E70" s="610"/>
    </row>
    <row r="71" spans="1:5">
      <c r="A71" s="454" t="s">
        <v>350</v>
      </c>
      <c r="B71" s="601" t="s">
        <v>401</v>
      </c>
      <c r="C71" s="602"/>
      <c r="D71" s="603">
        <v>90</v>
      </c>
      <c r="E71" s="603"/>
    </row>
    <row r="72" spans="1:5">
      <c r="A72" s="462"/>
      <c r="B72" s="463"/>
      <c r="C72" s="463"/>
      <c r="D72" s="464"/>
      <c r="E72" s="465"/>
    </row>
    <row r="73" spans="1:5">
      <c r="A73" s="473" t="s">
        <v>371</v>
      </c>
      <c r="B73" s="474" t="s">
        <v>1</v>
      </c>
      <c r="C73" s="475" t="s">
        <v>9</v>
      </c>
      <c r="D73" s="475" t="s">
        <v>372</v>
      </c>
      <c r="E73" s="475" t="s">
        <v>373</v>
      </c>
    </row>
    <row r="74" spans="1:5">
      <c r="A74" s="457" t="s">
        <v>406</v>
      </c>
      <c r="B74" s="458" t="s">
        <v>382</v>
      </c>
      <c r="C74" s="459" t="s">
        <v>92</v>
      </c>
      <c r="D74" s="460">
        <v>45812</v>
      </c>
      <c r="E74" s="461">
        <v>40.659999999999997</v>
      </c>
    </row>
    <row r="75" spans="1:5">
      <c r="A75" s="476" t="s">
        <v>375</v>
      </c>
      <c r="B75" s="604" t="s">
        <v>376</v>
      </c>
      <c r="C75" s="604"/>
      <c r="D75" s="605" t="s">
        <v>295</v>
      </c>
      <c r="E75" s="605"/>
    </row>
    <row r="76" spans="1:5">
      <c r="A76" s="466" t="s">
        <v>301</v>
      </c>
      <c r="B76" s="606" t="s">
        <v>303</v>
      </c>
      <c r="C76" s="606"/>
      <c r="D76" s="607">
        <v>34.9</v>
      </c>
      <c r="E76" s="607"/>
    </row>
    <row r="77" spans="1:5">
      <c r="A77" s="454" t="s">
        <v>317</v>
      </c>
      <c r="B77" s="608" t="s">
        <v>319</v>
      </c>
      <c r="C77" s="609"/>
      <c r="D77" s="610">
        <v>58.9</v>
      </c>
      <c r="E77" s="610"/>
    </row>
    <row r="78" spans="1:5">
      <c r="A78" s="467" t="s">
        <v>320</v>
      </c>
      <c r="B78" s="601" t="s">
        <v>322</v>
      </c>
      <c r="C78" s="602"/>
      <c r="D78" s="603">
        <v>40.659999999999997</v>
      </c>
      <c r="E78" s="603"/>
    </row>
    <row r="79" spans="1:5">
      <c r="A79" s="468"/>
      <c r="E79" s="470"/>
    </row>
    <row r="80" spans="1:5">
      <c r="A80" s="473" t="s">
        <v>371</v>
      </c>
      <c r="B80" s="474" t="s">
        <v>1</v>
      </c>
      <c r="C80" s="475" t="s">
        <v>9</v>
      </c>
      <c r="D80" s="475" t="s">
        <v>372</v>
      </c>
      <c r="E80" s="475" t="s">
        <v>373</v>
      </c>
    </row>
    <row r="81" spans="1:5">
      <c r="A81" s="457" t="s">
        <v>383</v>
      </c>
      <c r="B81" s="458" t="s">
        <v>384</v>
      </c>
      <c r="C81" s="459" t="s">
        <v>92</v>
      </c>
      <c r="D81" s="460">
        <v>45812</v>
      </c>
      <c r="E81" s="461">
        <v>49.35</v>
      </c>
    </row>
    <row r="82" spans="1:5">
      <c r="A82" s="476" t="s">
        <v>375</v>
      </c>
      <c r="B82" s="604" t="s">
        <v>376</v>
      </c>
      <c r="C82" s="604"/>
      <c r="D82" s="605" t="s">
        <v>295</v>
      </c>
      <c r="E82" s="605"/>
    </row>
    <row r="83" spans="1:5">
      <c r="A83" s="466" t="s">
        <v>311</v>
      </c>
      <c r="B83" s="606" t="s">
        <v>313</v>
      </c>
      <c r="C83" s="606"/>
      <c r="D83" s="607">
        <v>43.99</v>
      </c>
      <c r="E83" s="607"/>
    </row>
    <row r="84" spans="1:5">
      <c r="A84" s="454" t="s">
        <v>323</v>
      </c>
      <c r="B84" s="608" t="s">
        <v>325</v>
      </c>
      <c r="C84" s="609"/>
      <c r="D84" s="610">
        <v>49.35</v>
      </c>
      <c r="E84" s="610"/>
    </row>
    <row r="85" spans="1:5">
      <c r="A85" s="467" t="s">
        <v>326</v>
      </c>
      <c r="B85" s="601" t="s">
        <v>328</v>
      </c>
      <c r="C85" s="602"/>
      <c r="D85" s="603">
        <v>69.290000000000006</v>
      </c>
      <c r="E85" s="603"/>
    </row>
    <row r="86" spans="1:5">
      <c r="A86" s="468"/>
      <c r="E86" s="470"/>
    </row>
    <row r="87" spans="1:5">
      <c r="A87" s="473" t="s">
        <v>371</v>
      </c>
      <c r="B87" s="474" t="s">
        <v>1</v>
      </c>
      <c r="C87" s="475" t="s">
        <v>9</v>
      </c>
      <c r="D87" s="475" t="s">
        <v>372</v>
      </c>
      <c r="E87" s="475" t="s">
        <v>373</v>
      </c>
    </row>
    <row r="88" spans="1:5">
      <c r="A88" s="457" t="s">
        <v>385</v>
      </c>
      <c r="B88" s="458" t="s">
        <v>386</v>
      </c>
      <c r="C88" s="459" t="s">
        <v>92</v>
      </c>
      <c r="D88" s="460">
        <v>45812</v>
      </c>
      <c r="E88" s="461">
        <v>1.3980000000000001</v>
      </c>
    </row>
    <row r="89" spans="1:5">
      <c r="A89" s="476" t="s">
        <v>375</v>
      </c>
      <c r="B89" s="604" t="s">
        <v>376</v>
      </c>
      <c r="C89" s="604"/>
      <c r="D89" s="605" t="s">
        <v>295</v>
      </c>
      <c r="E89" s="605"/>
    </row>
    <row r="90" spans="1:5">
      <c r="A90" s="466" t="s">
        <v>337</v>
      </c>
      <c r="B90" s="606" t="s">
        <v>339</v>
      </c>
      <c r="C90" s="606"/>
      <c r="D90" s="607">
        <v>1.3</v>
      </c>
      <c r="E90" s="607"/>
    </row>
    <row r="91" spans="1:5">
      <c r="A91" s="454" t="s">
        <v>340</v>
      </c>
      <c r="B91" s="608" t="s">
        <v>342</v>
      </c>
      <c r="C91" s="609"/>
      <c r="D91" s="610">
        <v>1.6159999999999999</v>
      </c>
      <c r="E91" s="610"/>
    </row>
    <row r="92" spans="1:5">
      <c r="A92" s="467" t="s">
        <v>343</v>
      </c>
      <c r="B92" s="601" t="s">
        <v>345</v>
      </c>
      <c r="C92" s="602"/>
      <c r="D92" s="603">
        <v>1.3980000000000001</v>
      </c>
      <c r="E92" s="603"/>
    </row>
    <row r="93" spans="1:5">
      <c r="A93" s="468"/>
      <c r="E93" s="470"/>
    </row>
    <row r="94" spans="1:5">
      <c r="A94" s="473" t="s">
        <v>371</v>
      </c>
      <c r="B94" s="474" t="s">
        <v>1</v>
      </c>
      <c r="C94" s="475" t="s">
        <v>9</v>
      </c>
      <c r="D94" s="475" t="s">
        <v>372</v>
      </c>
      <c r="E94" s="475" t="s">
        <v>373</v>
      </c>
    </row>
    <row r="95" spans="1:5">
      <c r="A95" s="457" t="s">
        <v>387</v>
      </c>
      <c r="B95" s="458" t="s">
        <v>388</v>
      </c>
      <c r="C95" s="459" t="s">
        <v>92</v>
      </c>
      <c r="D95" s="460">
        <v>45812</v>
      </c>
      <c r="E95" s="461">
        <v>1199</v>
      </c>
    </row>
    <row r="96" spans="1:5">
      <c r="A96" s="476" t="s">
        <v>375</v>
      </c>
      <c r="B96" s="604" t="s">
        <v>376</v>
      </c>
      <c r="C96" s="604"/>
      <c r="D96" s="605" t="s">
        <v>295</v>
      </c>
      <c r="E96" s="605"/>
    </row>
    <row r="97" spans="1:5">
      <c r="A97" s="466" t="s">
        <v>329</v>
      </c>
      <c r="B97" s="606" t="s">
        <v>331</v>
      </c>
      <c r="C97" s="606"/>
      <c r="D97" s="607">
        <v>849</v>
      </c>
      <c r="E97" s="607"/>
    </row>
    <row r="98" spans="1:5">
      <c r="A98" s="454" t="s">
        <v>332</v>
      </c>
      <c r="B98" s="608" t="s">
        <v>334</v>
      </c>
      <c r="C98" s="609"/>
      <c r="D98" s="610">
        <v>1341.84</v>
      </c>
      <c r="E98" s="610"/>
    </row>
    <row r="99" spans="1:5">
      <c r="A99" s="467" t="s">
        <v>335</v>
      </c>
      <c r="B99" s="601" t="s">
        <v>336</v>
      </c>
      <c r="C99" s="602"/>
      <c r="D99" s="603">
        <v>1199</v>
      </c>
      <c r="E99" s="603"/>
    </row>
    <row r="100" spans="1:5">
      <c r="A100" s="468"/>
      <c r="E100" s="470"/>
    </row>
    <row r="101" spans="1:5">
      <c r="A101" s="473" t="s">
        <v>371</v>
      </c>
      <c r="B101" s="474" t="s">
        <v>1</v>
      </c>
      <c r="C101" s="475" t="s">
        <v>9</v>
      </c>
      <c r="D101" s="475" t="s">
        <v>372</v>
      </c>
      <c r="E101" s="475" t="s">
        <v>373</v>
      </c>
    </row>
    <row r="102" spans="1:5">
      <c r="A102" s="457" t="s">
        <v>389</v>
      </c>
      <c r="B102" s="458" t="s">
        <v>412</v>
      </c>
      <c r="C102" s="459" t="s">
        <v>92</v>
      </c>
      <c r="D102" s="460">
        <v>45812</v>
      </c>
      <c r="E102" s="461">
        <v>15.99</v>
      </c>
    </row>
    <row r="103" spans="1:5">
      <c r="A103" s="476" t="s">
        <v>375</v>
      </c>
      <c r="B103" s="604" t="s">
        <v>376</v>
      </c>
      <c r="C103" s="604"/>
      <c r="D103" s="605" t="s">
        <v>295</v>
      </c>
      <c r="E103" s="605"/>
    </row>
    <row r="104" spans="1:5">
      <c r="A104" s="466" t="s">
        <v>301</v>
      </c>
      <c r="B104" s="606" t="s">
        <v>303</v>
      </c>
      <c r="C104" s="606"/>
      <c r="D104" s="607">
        <v>11.12</v>
      </c>
      <c r="E104" s="607"/>
    </row>
    <row r="105" spans="1:5">
      <c r="A105" s="454" t="s">
        <v>305</v>
      </c>
      <c r="B105" s="608" t="s">
        <v>307</v>
      </c>
      <c r="C105" s="609"/>
      <c r="D105" s="610">
        <v>16.559999999999999</v>
      </c>
      <c r="E105" s="610"/>
    </row>
    <row r="106" spans="1:5">
      <c r="A106" s="467" t="s">
        <v>349</v>
      </c>
      <c r="B106" s="601" t="s">
        <v>400</v>
      </c>
      <c r="C106" s="602"/>
      <c r="D106" s="603">
        <v>15.99</v>
      </c>
      <c r="E106" s="603"/>
    </row>
    <row r="107" spans="1:5">
      <c r="E107" s="453"/>
    </row>
    <row r="108" spans="1:5">
      <c r="E108" s="453"/>
    </row>
    <row r="109" spans="1:5">
      <c r="E109" s="453"/>
    </row>
    <row r="110" spans="1:5">
      <c r="E110" s="453"/>
    </row>
    <row r="111" spans="1:5">
      <c r="E111" s="453"/>
    </row>
    <row r="112" spans="1:5">
      <c r="E112" s="453"/>
    </row>
    <row r="113" spans="5:5">
      <c r="E113" s="453"/>
    </row>
    <row r="114" spans="5:5">
      <c r="E114" s="453"/>
    </row>
    <row r="115" spans="5:5">
      <c r="E115" s="453"/>
    </row>
    <row r="116" spans="5:5">
      <c r="E116" s="453"/>
    </row>
    <row r="117" spans="5:5">
      <c r="E117" s="453"/>
    </row>
    <row r="118" spans="5:5">
      <c r="E118" s="453"/>
    </row>
    <row r="119" spans="5:5">
      <c r="E119" s="453"/>
    </row>
    <row r="120" spans="5:5">
      <c r="E120" s="453"/>
    </row>
    <row r="121" spans="5:5">
      <c r="E121" s="453"/>
    </row>
    <row r="122" spans="5:5">
      <c r="E122" s="453"/>
    </row>
    <row r="123" spans="5:5">
      <c r="E123" s="453"/>
    </row>
    <row r="124" spans="5:5">
      <c r="E124" s="453"/>
    </row>
    <row r="125" spans="5:5">
      <c r="E125" s="453"/>
    </row>
    <row r="126" spans="5:5">
      <c r="E126" s="453"/>
    </row>
    <row r="127" spans="5:5">
      <c r="E127" s="453"/>
    </row>
    <row r="128" spans="5:5">
      <c r="E128" s="453"/>
    </row>
    <row r="129" spans="5:5">
      <c r="E129" s="453"/>
    </row>
    <row r="130" spans="5:5">
      <c r="E130" s="453"/>
    </row>
    <row r="131" spans="5:5">
      <c r="E131" s="453"/>
    </row>
    <row r="132" spans="5:5">
      <c r="E132" s="453"/>
    </row>
    <row r="133" spans="5:5">
      <c r="E133" s="453"/>
    </row>
    <row r="134" spans="5:5">
      <c r="E134" s="453"/>
    </row>
    <row r="135" spans="5:5">
      <c r="E135" s="453"/>
    </row>
    <row r="136" spans="5:5">
      <c r="E136" s="453"/>
    </row>
    <row r="137" spans="5:5">
      <c r="E137" s="453"/>
    </row>
    <row r="138" spans="5:5">
      <c r="E138" s="453"/>
    </row>
    <row r="139" spans="5:5">
      <c r="E139" s="453"/>
    </row>
    <row r="140" spans="5:5">
      <c r="E140" s="453"/>
    </row>
  </sheetData>
  <dataConsolidate/>
  <mergeCells count="74">
    <mergeCell ref="A44:E44"/>
    <mergeCell ref="B47:C47"/>
    <mergeCell ref="D47:E47"/>
    <mergeCell ref="A1:E1"/>
    <mergeCell ref="B48:C48"/>
    <mergeCell ref="D48:E48"/>
    <mergeCell ref="B49:C49"/>
    <mergeCell ref="D49:E49"/>
    <mergeCell ref="B50:C50"/>
    <mergeCell ref="D50:E50"/>
    <mergeCell ref="B54:C54"/>
    <mergeCell ref="D54:E54"/>
    <mergeCell ref="B55:C55"/>
    <mergeCell ref="D55:E55"/>
    <mergeCell ref="B56:C56"/>
    <mergeCell ref="D56:E56"/>
    <mergeCell ref="B57:C57"/>
    <mergeCell ref="D57:E57"/>
    <mergeCell ref="B61:C61"/>
    <mergeCell ref="D61:E61"/>
    <mergeCell ref="B62:C62"/>
    <mergeCell ref="D62:E62"/>
    <mergeCell ref="B63:C63"/>
    <mergeCell ref="D63:E63"/>
    <mergeCell ref="B64:C64"/>
    <mergeCell ref="D64:E64"/>
    <mergeCell ref="B75:C75"/>
    <mergeCell ref="D75:E75"/>
    <mergeCell ref="B84:C84"/>
    <mergeCell ref="D84:E84"/>
    <mergeCell ref="B76:C76"/>
    <mergeCell ref="D76:E76"/>
    <mergeCell ref="B77:C77"/>
    <mergeCell ref="D77:E77"/>
    <mergeCell ref="B78:C78"/>
    <mergeCell ref="D78:E78"/>
    <mergeCell ref="B71:C71"/>
    <mergeCell ref="D71:E71"/>
    <mergeCell ref="B82:C82"/>
    <mergeCell ref="D82:E82"/>
    <mergeCell ref="B99:C99"/>
    <mergeCell ref="D99:E99"/>
    <mergeCell ref="B91:C91"/>
    <mergeCell ref="D91:E91"/>
    <mergeCell ref="B92:C92"/>
    <mergeCell ref="D92:E92"/>
    <mergeCell ref="B96:C96"/>
    <mergeCell ref="D96:E96"/>
    <mergeCell ref="B97:C97"/>
    <mergeCell ref="D97:E97"/>
    <mergeCell ref="B98:C98"/>
    <mergeCell ref="D98:E98"/>
    <mergeCell ref="B85:C85"/>
    <mergeCell ref="D85:E85"/>
    <mergeCell ref="B89:C89"/>
    <mergeCell ref="D89:E89"/>
    <mergeCell ref="B90:C90"/>
    <mergeCell ref="D90:E90"/>
    <mergeCell ref="B83:C83"/>
    <mergeCell ref="D83:E83"/>
    <mergeCell ref="B68:C68"/>
    <mergeCell ref="D68:E68"/>
    <mergeCell ref="B69:C69"/>
    <mergeCell ref="D69:E69"/>
    <mergeCell ref="B70:C70"/>
    <mergeCell ref="D70:E70"/>
    <mergeCell ref="B106:C106"/>
    <mergeCell ref="D106:E106"/>
    <mergeCell ref="B103:C103"/>
    <mergeCell ref="D103:E103"/>
    <mergeCell ref="B104:C104"/>
    <mergeCell ref="D104:E104"/>
    <mergeCell ref="B105:C105"/>
    <mergeCell ref="D105:E105"/>
  </mergeCells>
  <dataValidations count="2">
    <dataValidation type="list" allowBlank="1" showInputMessage="1" showErrorMessage="1" sqref="A48:A50 A104:A106 A69:A71 A62:A64 A97:A99 A76:A78 A55:A57 A83:A85 A90:A92" xr:uid="{F86559F2-A5CD-4C4D-B8D4-DC179747A410}">
      <formula1>$A$4:$A$43</formula1>
    </dataValidation>
    <dataValidation type="list" allowBlank="1" showInputMessage="1" showErrorMessage="1" sqref="A51 A58 A65 A72" xr:uid="{7E617B86-E2D6-425A-B454-B7E0442D2105}">
      <formula1>#REF!</formula1>
    </dataValidation>
  </dataValidations>
  <printOptions horizontalCentered="1"/>
  <pageMargins left="0.23622047244094491" right="0.23622047244094491" top="0.39370078740157483" bottom="0.39370078740157483" header="0.31496062992125984" footer="0.31496062992125984"/>
  <pageSetup paperSize="9" fitToHeight="0" orientation="landscape" r:id="rId1"/>
  <headerFooter>
    <oddFooter>Página &amp;P de &amp;N</oddFooter>
  </headerFooter>
  <rowBreaks count="2" manualBreakCount="2">
    <brk id="60" max="4" man="1"/>
    <brk id="93" max="4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62304-24E3-4E5C-90D3-DBCEE381F4B6}">
  <sheetPr>
    <pageSetUpPr fitToPage="1"/>
  </sheetPr>
  <dimension ref="A1:F31"/>
  <sheetViews>
    <sheetView view="pageBreakPreview" zoomScale="60" zoomScaleNormal="100" workbookViewId="0">
      <selection sqref="A1:F1"/>
    </sheetView>
  </sheetViews>
  <sheetFormatPr defaultColWidth="8.85546875" defaultRowHeight="12.75"/>
  <cols>
    <col min="1" max="1" width="14" style="1" customWidth="1"/>
    <col min="2" max="2" width="21.85546875" style="1" customWidth="1"/>
    <col min="3" max="3" width="14" style="1" customWidth="1"/>
    <col min="4" max="4" width="28.5703125" style="1" customWidth="1"/>
    <col min="5" max="5" width="14" style="1" customWidth="1"/>
    <col min="6" max="16384" width="8.85546875" style="1"/>
  </cols>
  <sheetData>
    <row r="1" spans="1:6" ht="44.45" customHeight="1">
      <c r="A1" s="619"/>
      <c r="B1" s="619"/>
      <c r="C1" s="619"/>
      <c r="D1" s="619"/>
      <c r="E1" s="619"/>
      <c r="F1" s="619"/>
    </row>
    <row r="2" spans="1:6">
      <c r="A2" s="620"/>
      <c r="B2" s="620"/>
      <c r="C2" s="620"/>
      <c r="D2" s="620"/>
      <c r="E2" s="620"/>
      <c r="F2" s="620"/>
    </row>
    <row r="3" spans="1:6">
      <c r="A3" s="620"/>
      <c r="B3" s="620"/>
      <c r="C3" s="620"/>
      <c r="D3" s="620"/>
      <c r="E3" s="620"/>
      <c r="F3" s="620"/>
    </row>
    <row r="4" spans="1:6" ht="20.25">
      <c r="A4" s="621" t="s">
        <v>255</v>
      </c>
      <c r="B4" s="621"/>
      <c r="C4" s="621"/>
      <c r="D4" s="621"/>
      <c r="E4" s="621"/>
      <c r="F4" s="621"/>
    </row>
    <row r="5" spans="1:6" ht="12.6" customHeight="1">
      <c r="A5" s="622"/>
      <c r="B5" s="623"/>
      <c r="C5" s="623"/>
      <c r="D5" s="623"/>
      <c r="E5" s="623"/>
      <c r="F5" s="2"/>
    </row>
    <row r="6" spans="1:6" ht="25.5">
      <c r="A6" s="3" t="s">
        <v>11</v>
      </c>
      <c r="B6" s="624" t="s">
        <v>12</v>
      </c>
      <c r="C6" s="625"/>
      <c r="D6" s="625"/>
      <c r="E6" s="625"/>
      <c r="F6" s="626"/>
    </row>
    <row r="7" spans="1:6">
      <c r="A7" s="4"/>
      <c r="B7" s="5"/>
      <c r="C7" s="5"/>
      <c r="D7" s="5"/>
      <c r="E7" s="5"/>
      <c r="F7" s="2"/>
    </row>
    <row r="8" spans="1:6">
      <c r="A8" s="6" t="s">
        <v>13</v>
      </c>
      <c r="B8" s="5"/>
      <c r="C8" s="5"/>
      <c r="D8" s="7"/>
      <c r="E8" s="7"/>
      <c r="F8" s="8"/>
    </row>
    <row r="9" spans="1:6">
      <c r="A9" s="4"/>
      <c r="B9" s="5" t="s">
        <v>14</v>
      </c>
      <c r="C9" s="9">
        <v>3.65</v>
      </c>
      <c r="D9" s="10" t="s">
        <v>15</v>
      </c>
      <c r="E9" s="7"/>
      <c r="F9" s="8"/>
    </row>
    <row r="10" spans="1:6">
      <c r="A10" s="4"/>
      <c r="B10" s="5" t="s">
        <v>16</v>
      </c>
      <c r="C10" s="11">
        <v>5</v>
      </c>
      <c r="D10" s="10" t="s">
        <v>15</v>
      </c>
      <c r="E10" s="7"/>
      <c r="F10" s="8"/>
    </row>
    <row r="11" spans="1:6">
      <c r="A11" s="4"/>
      <c r="B11" s="5" t="s">
        <v>17</v>
      </c>
      <c r="C11" s="12">
        <v>60</v>
      </c>
      <c r="D11" s="10" t="s">
        <v>15</v>
      </c>
      <c r="E11" s="7"/>
      <c r="F11" s="8"/>
    </row>
    <row r="12" spans="1:6">
      <c r="A12" s="4"/>
      <c r="B12" s="5" t="s">
        <v>18</v>
      </c>
      <c r="C12" s="12"/>
      <c r="D12" s="10" t="s">
        <v>15</v>
      </c>
      <c r="E12" s="7"/>
      <c r="F12" s="8"/>
    </row>
    <row r="13" spans="1:6">
      <c r="A13" s="4"/>
      <c r="B13" s="13" t="s">
        <v>19</v>
      </c>
      <c r="C13" s="14">
        <v>8.65</v>
      </c>
      <c r="D13" s="15" t="s">
        <v>15</v>
      </c>
      <c r="E13" s="16"/>
      <c r="F13" s="8"/>
    </row>
    <row r="14" spans="1:6">
      <c r="A14" s="615" t="s">
        <v>281</v>
      </c>
      <c r="B14" s="615"/>
      <c r="C14" s="615"/>
      <c r="D14" s="615" t="s">
        <v>280</v>
      </c>
      <c r="E14" s="615" t="s">
        <v>20</v>
      </c>
      <c r="F14" s="8"/>
    </row>
    <row r="15" spans="1:6">
      <c r="A15" s="615"/>
      <c r="B15" s="615"/>
      <c r="C15" s="615"/>
      <c r="D15" s="615"/>
      <c r="E15" s="615"/>
      <c r="F15" s="8"/>
    </row>
    <row r="16" spans="1:6">
      <c r="A16" s="629" t="s">
        <v>282</v>
      </c>
      <c r="B16" s="629"/>
      <c r="C16" s="629"/>
      <c r="D16" s="451" t="s">
        <v>287</v>
      </c>
      <c r="E16" s="17">
        <v>4</v>
      </c>
      <c r="F16" s="8"/>
    </row>
    <row r="17" spans="1:6">
      <c r="A17" s="629" t="s">
        <v>283</v>
      </c>
      <c r="B17" s="629"/>
      <c r="C17" s="629"/>
      <c r="D17" s="451" t="s">
        <v>288</v>
      </c>
      <c r="E17" s="17">
        <v>1</v>
      </c>
      <c r="F17" s="8"/>
    </row>
    <row r="18" spans="1:6">
      <c r="A18" s="629" t="s">
        <v>284</v>
      </c>
      <c r="B18" s="629"/>
      <c r="C18" s="629"/>
      <c r="D18" s="451" t="s">
        <v>289</v>
      </c>
      <c r="E18" s="17">
        <v>1.27</v>
      </c>
      <c r="F18" s="8"/>
    </row>
    <row r="19" spans="1:6">
      <c r="A19" s="629" t="s">
        <v>285</v>
      </c>
      <c r="B19" s="629"/>
      <c r="C19" s="629"/>
      <c r="D19" s="451" t="s">
        <v>290</v>
      </c>
      <c r="E19" s="17">
        <v>1.21</v>
      </c>
      <c r="F19" s="8"/>
    </row>
    <row r="20" spans="1:6">
      <c r="A20" s="629" t="s">
        <v>286</v>
      </c>
      <c r="B20" s="629"/>
      <c r="C20" s="629"/>
      <c r="D20" s="451" t="s">
        <v>291</v>
      </c>
      <c r="E20" s="17">
        <v>6.17</v>
      </c>
      <c r="F20" s="8"/>
    </row>
    <row r="21" spans="1:6">
      <c r="A21" s="627"/>
      <c r="B21" s="628"/>
      <c r="C21" s="628"/>
      <c r="D21" s="16"/>
      <c r="E21" s="16"/>
      <c r="F21" s="8"/>
    </row>
    <row r="22" spans="1:6" ht="17.45" customHeight="1">
      <c r="A22" s="4"/>
      <c r="B22" s="5"/>
      <c r="C22" s="5"/>
      <c r="D22" s="16"/>
      <c r="E22" s="16"/>
      <c r="F22" s="8"/>
    </row>
    <row r="23" spans="1:6">
      <c r="A23" s="616" t="s">
        <v>292</v>
      </c>
      <c r="B23" s="617"/>
      <c r="C23" s="617"/>
      <c r="D23" s="618"/>
      <c r="E23" s="18">
        <v>0.25004996161904769</v>
      </c>
      <c r="F23" s="8"/>
    </row>
    <row r="24" spans="1:6">
      <c r="A24" s="19"/>
      <c r="F24" s="20"/>
    </row>
    <row r="25" spans="1:6">
      <c r="A25" s="19"/>
      <c r="F25" s="20"/>
    </row>
    <row r="26" spans="1:6">
      <c r="A26" s="19"/>
      <c r="F26" s="20"/>
    </row>
    <row r="27" spans="1:6">
      <c r="A27" s="19"/>
      <c r="F27" s="20"/>
    </row>
    <row r="28" spans="1:6">
      <c r="A28" s="19"/>
      <c r="B28" s="1" t="s">
        <v>22</v>
      </c>
      <c r="F28" s="20"/>
    </row>
    <row r="29" spans="1:6">
      <c r="A29" s="21"/>
      <c r="F29" s="20"/>
    </row>
    <row r="30" spans="1:6">
      <c r="A30" s="21"/>
      <c r="F30" s="20"/>
    </row>
    <row r="31" spans="1:6">
      <c r="A31" s="22"/>
      <c r="B31" s="23"/>
      <c r="C31" s="23"/>
      <c r="D31" s="23"/>
      <c r="E31" s="23"/>
      <c r="F31" s="24"/>
    </row>
  </sheetData>
  <mergeCells count="16">
    <mergeCell ref="E14:E15"/>
    <mergeCell ref="A23:D23"/>
    <mergeCell ref="A1:F1"/>
    <mergeCell ref="A2:F2"/>
    <mergeCell ref="A3:F3"/>
    <mergeCell ref="A4:F4"/>
    <mergeCell ref="A5:E5"/>
    <mergeCell ref="B6:F6"/>
    <mergeCell ref="A14:C15"/>
    <mergeCell ref="D14:D15"/>
    <mergeCell ref="A21:C21"/>
    <mergeCell ref="A20:C20"/>
    <mergeCell ref="A19:C19"/>
    <mergeCell ref="A18:C18"/>
    <mergeCell ref="A17:C17"/>
    <mergeCell ref="A16:C16"/>
  </mergeCell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differentFirst="1" scaleWithDoc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CB301-F700-4AB2-A2C1-E1A0FB625976}">
  <dimension ref="A1:F7"/>
  <sheetViews>
    <sheetView view="pageBreakPreview" zoomScale="60" zoomScaleNormal="100" workbookViewId="0">
      <selection activeCell="E7" sqref="E7"/>
    </sheetView>
  </sheetViews>
  <sheetFormatPr defaultRowHeight="15"/>
  <cols>
    <col min="1" max="1" width="28.5703125" style="480" customWidth="1"/>
    <col min="2" max="2" width="19.42578125" style="480" customWidth="1"/>
    <col min="3" max="3" width="26.7109375" style="480" customWidth="1"/>
    <col min="4" max="4" width="33.42578125" style="480" customWidth="1"/>
    <col min="5" max="5" width="20.42578125" style="480" customWidth="1"/>
    <col min="6" max="6" width="29.5703125" style="480" customWidth="1"/>
    <col min="7" max="16384" width="9.140625" style="480"/>
  </cols>
  <sheetData>
    <row r="1" spans="1:6" ht="26.25">
      <c r="A1" s="630" t="s">
        <v>415</v>
      </c>
      <c r="B1" s="630"/>
      <c r="C1" s="630"/>
      <c r="D1" s="630"/>
      <c r="E1" s="630"/>
      <c r="F1" s="630"/>
    </row>
    <row r="3" spans="1:6" ht="41.25" customHeight="1">
      <c r="A3" s="446" t="s">
        <v>257</v>
      </c>
      <c r="B3" s="446" t="s">
        <v>258</v>
      </c>
      <c r="C3" s="446" t="s">
        <v>259</v>
      </c>
      <c r="D3" s="446" t="s">
        <v>260</v>
      </c>
      <c r="E3" s="446" t="s">
        <v>261</v>
      </c>
      <c r="F3" s="446" t="s">
        <v>262</v>
      </c>
    </row>
    <row r="4" spans="1:6" ht="75">
      <c r="A4" s="450" t="s">
        <v>263</v>
      </c>
      <c r="B4" s="447">
        <v>1</v>
      </c>
      <c r="C4" s="447" t="s">
        <v>265</v>
      </c>
      <c r="D4" s="448" t="s">
        <v>269</v>
      </c>
      <c r="E4" s="449" t="s">
        <v>273</v>
      </c>
      <c r="F4" s="449" t="s">
        <v>274</v>
      </c>
    </row>
    <row r="5" spans="1:6" ht="105">
      <c r="A5" s="450" t="s">
        <v>264</v>
      </c>
      <c r="B5" s="447">
        <v>1</v>
      </c>
      <c r="C5" s="447" t="s">
        <v>266</v>
      </c>
      <c r="D5" s="448" t="s">
        <v>270</v>
      </c>
      <c r="E5" s="449" t="s">
        <v>273</v>
      </c>
      <c r="F5" s="449" t="s">
        <v>275</v>
      </c>
    </row>
    <row r="6" spans="1:6" ht="90">
      <c r="A6" s="450" t="s">
        <v>278</v>
      </c>
      <c r="B6" s="447">
        <v>1</v>
      </c>
      <c r="C6" s="447" t="s">
        <v>267</v>
      </c>
      <c r="D6" s="448" t="s">
        <v>271</v>
      </c>
      <c r="E6" s="449" t="s">
        <v>273</v>
      </c>
      <c r="F6" s="449" t="s">
        <v>276</v>
      </c>
    </row>
    <row r="7" spans="1:6" ht="75">
      <c r="A7" s="450" t="s">
        <v>279</v>
      </c>
      <c r="B7" s="447">
        <v>1</v>
      </c>
      <c r="C7" s="447" t="s">
        <v>268</v>
      </c>
      <c r="D7" s="448" t="s">
        <v>272</v>
      </c>
      <c r="E7" s="449" t="s">
        <v>273</v>
      </c>
      <c r="F7" s="449" t="s">
        <v>277</v>
      </c>
    </row>
  </sheetData>
  <mergeCells count="1">
    <mergeCell ref="A1:F1"/>
  </mergeCells>
  <pageMargins left="0.51181102362204722" right="0.51181102362204722" top="0.78740157480314965" bottom="0.78740157480314965" header="0.31496062992125984" footer="0.31496062992125984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3A658-996A-4B9D-AE4E-B90C0B6B99C2}">
  <dimension ref="A2:R41"/>
  <sheetViews>
    <sheetView workbookViewId="0"/>
  </sheetViews>
  <sheetFormatPr defaultRowHeight="15"/>
  <cols>
    <col min="2" max="2" width="58.5703125" customWidth="1"/>
    <col min="3" max="3" width="12.140625" customWidth="1"/>
    <col min="4" max="4" width="20.140625" bestFit="1" customWidth="1"/>
    <col min="5" max="5" width="21.7109375" customWidth="1"/>
    <col min="6" max="6" width="22.85546875" customWidth="1"/>
    <col min="7" max="7" width="22.42578125" customWidth="1"/>
    <col min="8" max="8" width="22.28515625" customWidth="1"/>
    <col min="9" max="9" width="23.5703125" customWidth="1"/>
    <col min="10" max="10" width="21.5703125" customWidth="1"/>
    <col min="13" max="13" width="16.7109375" customWidth="1"/>
    <col min="15" max="15" width="18.85546875" customWidth="1"/>
    <col min="17" max="17" width="17.5703125" customWidth="1"/>
  </cols>
  <sheetData>
    <row r="2" spans="1:18" ht="62.25" customHeight="1">
      <c r="A2" s="631" t="s">
        <v>75</v>
      </c>
      <c r="B2" s="632"/>
      <c r="C2" s="632"/>
      <c r="D2" s="632"/>
      <c r="E2" s="632"/>
      <c r="F2" s="633" t="s">
        <v>89</v>
      </c>
      <c r="G2" s="633"/>
      <c r="H2" s="25"/>
    </row>
    <row r="3" spans="1:18">
      <c r="A3" s="31" t="s">
        <v>74</v>
      </c>
      <c r="B3" s="32"/>
      <c r="C3" s="32"/>
      <c r="D3" s="32"/>
      <c r="F3" s="35"/>
      <c r="G3" s="36"/>
      <c r="H3" s="29"/>
    </row>
    <row r="4" spans="1:18">
      <c r="A4" s="31"/>
      <c r="B4" s="32"/>
      <c r="C4" s="32"/>
      <c r="D4" s="32"/>
      <c r="F4" s="35" t="s">
        <v>70</v>
      </c>
      <c r="G4" s="37"/>
      <c r="H4" s="29"/>
    </row>
    <row r="5" spans="1:18">
      <c r="A5" s="31"/>
      <c r="B5" s="32"/>
      <c r="C5" s="32"/>
      <c r="D5" s="32"/>
      <c r="F5" s="38" t="s">
        <v>88</v>
      </c>
      <c r="G5" s="38"/>
      <c r="H5" s="29"/>
    </row>
    <row r="6" spans="1:18">
      <c r="A6" s="33"/>
      <c r="B6" s="34"/>
      <c r="C6" s="34"/>
      <c r="D6" s="34"/>
      <c r="E6" s="34"/>
      <c r="F6" s="34"/>
      <c r="G6" s="34"/>
      <c r="H6" s="30"/>
    </row>
    <row r="7" spans="1:18" ht="36">
      <c r="A7" s="45" t="s">
        <v>0</v>
      </c>
      <c r="B7" s="45" t="s">
        <v>1</v>
      </c>
      <c r="C7" s="45" t="s">
        <v>9</v>
      </c>
      <c r="D7" s="45" t="s">
        <v>50</v>
      </c>
      <c r="E7" s="46" t="s">
        <v>52</v>
      </c>
      <c r="F7" s="46" t="s">
        <v>87</v>
      </c>
      <c r="G7" s="46" t="s">
        <v>54</v>
      </c>
      <c r="H7" s="46" t="s">
        <v>51</v>
      </c>
    </row>
    <row r="8" spans="1:18" ht="18">
      <c r="A8" s="55">
        <v>1</v>
      </c>
      <c r="B8" s="55" t="s">
        <v>55</v>
      </c>
      <c r="C8" s="56" t="str">
        <f>VARRIÇÃO!D48</f>
        <v>M²</v>
      </c>
      <c r="D8" s="57">
        <f>'ORÇAMENTO DESONERADO'!D11</f>
        <v>240288.0778</v>
      </c>
      <c r="E8" s="58">
        <f>'ORÇAMENTO DESONERADO'!E11</f>
        <v>0.2</v>
      </c>
      <c r="F8" s="58">
        <f>TRUNC('ORÇAMENTO SEM DESONERAÇÃO'!$E8*1.1592,2)</f>
        <v>0.23</v>
      </c>
      <c r="G8" s="58">
        <f>TRUNC('ORÇAMENTO SEM DESONERAÇÃO'!$F8*'ORÇAMENTO SEM DESONERAÇÃO'!$D8,2)</f>
        <v>55266.25</v>
      </c>
      <c r="H8" s="58">
        <f>TRUNC('ORÇAMENTO SEM DESONERAÇÃO'!$G8*12,2)</f>
        <v>663195</v>
      </c>
      <c r="I8" s="75">
        <f>D8*F8*12</f>
        <v>663195.094728</v>
      </c>
      <c r="J8" s="75">
        <v>1303506</v>
      </c>
      <c r="M8" s="76">
        <v>2.4900000000000002</v>
      </c>
      <c r="O8" s="77">
        <v>35850</v>
      </c>
      <c r="Q8">
        <v>3.0308280000000005</v>
      </c>
      <c r="R8">
        <v>3.03</v>
      </c>
    </row>
    <row r="9" spans="1:18" ht="18">
      <c r="A9" s="55">
        <v>2</v>
      </c>
      <c r="B9" s="55" t="s">
        <v>56</v>
      </c>
      <c r="C9" s="56" t="str">
        <f>CAIAÇÃO!D41</f>
        <v>M</v>
      </c>
      <c r="D9" s="57">
        <f>'ORÇAMENTO DESONERADO'!D12</f>
        <v>103635.5</v>
      </c>
      <c r="E9" s="58">
        <f>'ORÇAMENTO DESONERADO'!E12</f>
        <v>0.40712108450289719</v>
      </c>
      <c r="F9" s="58">
        <f>TRUNC('ORÇAMENTO SEM DESONERAÇÃO'!$E9*1.1592,2)</f>
        <v>0.47</v>
      </c>
      <c r="G9" s="58">
        <f>TRUNC('ORÇAMENTO SEM DESONERAÇÃO'!$F9*'ORÇAMENTO SEM DESONERAÇÃO'!$D9,2)</f>
        <v>48708.68</v>
      </c>
      <c r="H9" s="58">
        <f>TRUNC('ORÇAMENTO SEM DESONERAÇÃO'!$G9*12,2)</f>
        <v>584504.16</v>
      </c>
      <c r="I9" s="75"/>
      <c r="J9" s="75">
        <v>946081.42</v>
      </c>
      <c r="M9" s="76">
        <v>1.6059175950120574</v>
      </c>
      <c r="O9" s="77">
        <v>40430.83</v>
      </c>
      <c r="Q9">
        <v>1.9596920000000002</v>
      </c>
      <c r="R9">
        <v>1.95</v>
      </c>
    </row>
    <row r="10" spans="1:18" ht="18">
      <c r="A10" s="55">
        <v>3</v>
      </c>
      <c r="B10" s="55" t="s">
        <v>58</v>
      </c>
      <c r="C10" s="56" t="str">
        <f>ROÇADA!C51</f>
        <v>M2</v>
      </c>
      <c r="D10" s="57">
        <f>'ORÇAMENTO DESONERADO'!D13</f>
        <v>671501.97600000002</v>
      </c>
      <c r="E10" s="58">
        <f>'ORÇAMENTO DESONERADO'!E13</f>
        <v>0.18912023765674815</v>
      </c>
      <c r="F10" s="58">
        <f>TRUNC('ORÇAMENTO SEM DESONERAÇÃO'!$E10*1.1592,2)</f>
        <v>0.21</v>
      </c>
      <c r="G10" s="58">
        <f>TRUNC('ORÇAMENTO SEM DESONERAÇÃO'!$F10*'ORÇAMENTO SEM DESONERAÇÃO'!$D10,2)</f>
        <v>141015.41</v>
      </c>
      <c r="H10" s="58">
        <f>TRUNC('ORÇAMENTO SEM DESONERAÇÃO'!$G10*12,2)</f>
        <v>1692184.92</v>
      </c>
      <c r="I10" s="75"/>
      <c r="J10" s="75">
        <v>1290144.96</v>
      </c>
      <c r="M10" s="76">
        <v>0.83799232008272928</v>
      </c>
      <c r="O10" s="77">
        <v>105404</v>
      </c>
      <c r="Q10">
        <v>1.022448</v>
      </c>
      <c r="R10">
        <v>1.02</v>
      </c>
    </row>
    <row r="11" spans="1:18" ht="18">
      <c r="A11" s="55">
        <v>4</v>
      </c>
      <c r="B11" s="55" t="s">
        <v>65</v>
      </c>
      <c r="C11" s="56" t="str">
        <f>BUEIRO!C42</f>
        <v>UND</v>
      </c>
      <c r="D11" s="57">
        <f>'ORÇAMENTO DESONERADO'!D14</f>
        <v>60</v>
      </c>
      <c r="E11" s="58">
        <f>'ORÇAMENTO DESONERADO'!E14</f>
        <v>211.72273678333335</v>
      </c>
      <c r="F11" s="58">
        <f>TRUNC('ORÇAMENTO SEM DESONERAÇÃO'!$E11*1.1592,2)</f>
        <v>245.42</v>
      </c>
      <c r="G11" s="58">
        <f>TRUNC('ORÇAMENTO SEM DESONERAÇÃO'!$F11*'ORÇAMENTO SEM DESONERAÇÃO'!$D11,2)</f>
        <v>14725.2</v>
      </c>
      <c r="H11" s="58">
        <f>TRUNC('ORÇAMENTO SEM DESONERAÇÃO'!$G11*12,2)</f>
        <v>176702.4</v>
      </c>
      <c r="I11" s="75"/>
      <c r="J11" s="75">
        <v>485544</v>
      </c>
      <c r="M11" s="76">
        <v>664.84060996000005</v>
      </c>
      <c r="O11" s="77">
        <v>50</v>
      </c>
      <c r="Q11">
        <v>809.24324800000011</v>
      </c>
      <c r="R11">
        <v>809.24</v>
      </c>
    </row>
    <row r="12" spans="1:18" ht="18">
      <c r="A12" s="55">
        <v>5</v>
      </c>
      <c r="B12" s="55" t="s">
        <v>57</v>
      </c>
      <c r="C12" s="56" t="str">
        <f>[5]poda!C43</f>
        <v>UND</v>
      </c>
      <c r="D12" s="57">
        <f>'ORÇAMENTO DESONERADO'!D15</f>
        <v>120</v>
      </c>
      <c r="E12" s="58">
        <f>'ORÇAMENTO DESONERADO'!E15</f>
        <v>436.35882455000007</v>
      </c>
      <c r="F12" s="58">
        <f>TRUNC('ORÇAMENTO SEM DESONERAÇÃO'!$E12*1.1592,2)</f>
        <v>505.82</v>
      </c>
      <c r="G12" s="58">
        <f>TRUNC('ORÇAMENTO SEM DESONERAÇÃO'!$F12*'ORÇAMENTO SEM DESONERAÇÃO'!$D12,2)</f>
        <v>60698.400000000001</v>
      </c>
      <c r="H12" s="58">
        <f>TRUNC('ORÇAMENTO SEM DESONERAÇÃO'!$G12*12,2)</f>
        <v>728380.8</v>
      </c>
      <c r="I12" s="75"/>
      <c r="J12" s="75">
        <v>846966.33</v>
      </c>
      <c r="M12" s="76">
        <v>724.82467401249994</v>
      </c>
      <c r="O12" s="77">
        <v>80</v>
      </c>
      <c r="Q12">
        <v>882.25090400000011</v>
      </c>
      <c r="R12">
        <v>882.25</v>
      </c>
    </row>
    <row r="13" spans="1:18" ht="18">
      <c r="A13" s="73">
        <v>6</v>
      </c>
      <c r="B13" s="74" t="s">
        <v>73</v>
      </c>
      <c r="C13" s="56" t="s">
        <v>67</v>
      </c>
      <c r="D13" s="57" t="e">
        <f>'ORÇAMENTO DESONERADO'!#REF!</f>
        <v>#REF!</v>
      </c>
      <c r="E13" s="58" t="e">
        <f>'ORÇAMENTO DESONERADO'!#REF!</f>
        <v>#REF!</v>
      </c>
      <c r="F13" s="58" t="e">
        <f>TRUNC('ORÇAMENTO SEM DESONERAÇÃO'!$E13*1.1592,2)</f>
        <v>#REF!</v>
      </c>
      <c r="G13" s="58" t="e">
        <f>TRUNC('ORÇAMENTO SEM DESONERAÇÃO'!$F13*'ORÇAMENTO SEM DESONERAÇÃO'!$D13,2)</f>
        <v>#REF!</v>
      </c>
      <c r="H13" s="58" t="e">
        <f>TRUNC('ORÇAMENTO SEM DESONERAÇÃO'!$G13*12,2)</f>
        <v>#REF!</v>
      </c>
      <c r="I13" s="75"/>
      <c r="J13" s="75">
        <v>1187640</v>
      </c>
      <c r="M13" s="76">
        <v>81.308722813000003</v>
      </c>
      <c r="O13" s="77">
        <v>1000</v>
      </c>
      <c r="Q13">
        <v>98.970532000000006</v>
      </c>
      <c r="R13">
        <v>98.97</v>
      </c>
    </row>
    <row r="14" spans="1:18" ht="18">
      <c r="A14" s="59"/>
      <c r="B14" s="60"/>
      <c r="C14" s="61"/>
      <c r="D14" s="62"/>
      <c r="E14" s="63"/>
      <c r="F14" s="64" t="s">
        <v>59</v>
      </c>
      <c r="G14" s="65" t="e">
        <f>SUM(G8:G13)</f>
        <v>#REF!</v>
      </c>
      <c r="H14" s="65" t="e">
        <f>SUM(H8:H13)</f>
        <v>#REF!</v>
      </c>
      <c r="I14" s="75"/>
      <c r="J14" s="75">
        <v>6059882.71</v>
      </c>
    </row>
    <row r="16" spans="1:18" ht="36">
      <c r="A16" s="47" t="s">
        <v>0</v>
      </c>
      <c r="B16" s="47" t="s">
        <v>1</v>
      </c>
      <c r="C16" s="47" t="s">
        <v>9</v>
      </c>
      <c r="D16" s="47" t="s">
        <v>50</v>
      </c>
      <c r="E16" s="48" t="s">
        <v>52</v>
      </c>
      <c r="F16" s="48" t="s">
        <v>53</v>
      </c>
      <c r="G16" s="48" t="s">
        <v>54</v>
      </c>
      <c r="H16" s="48" t="s">
        <v>51</v>
      </c>
      <c r="J16" s="78" t="e">
        <f>H14-J14</f>
        <v>#REF!</v>
      </c>
    </row>
    <row r="17" spans="1:10" ht="18">
      <c r="A17" s="55">
        <v>1</v>
      </c>
      <c r="B17" s="55" t="str">
        <f t="shared" ref="B17:D21" si="0">B8</f>
        <v>Varrição</v>
      </c>
      <c r="C17" s="56" t="str">
        <f t="shared" si="0"/>
        <v>M²</v>
      </c>
      <c r="D17" s="57">
        <f t="shared" si="0"/>
        <v>240288.0778</v>
      </c>
      <c r="E17" s="58"/>
      <c r="F17" s="58"/>
      <c r="G17" s="58"/>
      <c r="H17" s="58"/>
    </row>
    <row r="18" spans="1:10" ht="18">
      <c r="A18" s="55">
        <v>2</v>
      </c>
      <c r="B18" s="55" t="str">
        <f t="shared" si="0"/>
        <v>Pintura de meio-fio</v>
      </c>
      <c r="C18" s="56" t="str">
        <f t="shared" si="0"/>
        <v>M</v>
      </c>
      <c r="D18" s="57">
        <f t="shared" si="0"/>
        <v>103635.5</v>
      </c>
      <c r="E18" s="58"/>
      <c r="F18" s="58"/>
      <c r="G18" s="58"/>
      <c r="H18" s="58"/>
    </row>
    <row r="19" spans="1:10" ht="18">
      <c r="A19" s="55">
        <v>3</v>
      </c>
      <c r="B19" s="55" t="str">
        <f t="shared" si="0"/>
        <v>Capinação e coleta de grama</v>
      </c>
      <c r="C19" s="56" t="str">
        <f t="shared" si="0"/>
        <v>M2</v>
      </c>
      <c r="D19" s="57">
        <f t="shared" si="0"/>
        <v>671501.97600000002</v>
      </c>
      <c r="E19" s="58"/>
      <c r="F19" s="58"/>
      <c r="G19" s="58"/>
      <c r="H19" s="58"/>
    </row>
    <row r="20" spans="1:10" ht="18">
      <c r="A20" s="55">
        <v>4</v>
      </c>
      <c r="B20" s="55" t="str">
        <f t="shared" si="0"/>
        <v>Limpeza de Bueiro</v>
      </c>
      <c r="C20" s="56" t="str">
        <f t="shared" si="0"/>
        <v>UND</v>
      </c>
      <c r="D20" s="57">
        <f t="shared" si="0"/>
        <v>60</v>
      </c>
      <c r="E20" s="58"/>
      <c r="F20" s="58"/>
      <c r="G20" s="58"/>
      <c r="H20" s="58"/>
    </row>
    <row r="21" spans="1:10" ht="18">
      <c r="A21" s="55">
        <v>5</v>
      </c>
      <c r="B21" s="55" t="str">
        <f t="shared" si="0"/>
        <v>Corte, poda de arvore e coleta de entulhos e galhos</v>
      </c>
      <c r="C21" s="56" t="str">
        <f t="shared" si="0"/>
        <v>UND</v>
      </c>
      <c r="D21" s="57">
        <f t="shared" si="0"/>
        <v>120</v>
      </c>
      <c r="E21" s="58"/>
      <c r="F21" s="58"/>
      <c r="G21" s="58"/>
      <c r="H21" s="58"/>
    </row>
    <row r="22" spans="1:10" ht="18">
      <c r="A22" s="55">
        <v>6</v>
      </c>
      <c r="B22" s="55" t="s">
        <v>73</v>
      </c>
      <c r="C22" s="56" t="s">
        <v>67</v>
      </c>
      <c r="D22" s="57">
        <v>1000</v>
      </c>
      <c r="E22" s="58"/>
      <c r="F22" s="58"/>
      <c r="G22" s="58"/>
      <c r="H22" s="58"/>
    </row>
    <row r="23" spans="1:10" ht="18">
      <c r="A23" s="66"/>
      <c r="B23" s="66"/>
      <c r="C23" s="67"/>
      <c r="D23" s="68"/>
      <c r="E23" s="69"/>
      <c r="F23" s="70" t="s">
        <v>59</v>
      </c>
      <c r="G23" s="66"/>
      <c r="H23" s="66"/>
    </row>
    <row r="26" spans="1:10" ht="18">
      <c r="A26" s="47" t="s">
        <v>0</v>
      </c>
      <c r="B26" s="47" t="s">
        <v>1</v>
      </c>
      <c r="C26" s="47" t="s">
        <v>80</v>
      </c>
      <c r="D26" s="47" t="s">
        <v>60</v>
      </c>
      <c r="E26" s="48" t="s">
        <v>71</v>
      </c>
      <c r="F26" s="48" t="s">
        <v>72</v>
      </c>
      <c r="G26" s="48" t="s">
        <v>76</v>
      </c>
      <c r="H26" s="48" t="s">
        <v>77</v>
      </c>
      <c r="I26" s="48" t="s">
        <v>78</v>
      </c>
      <c r="J26" s="48" t="s">
        <v>79</v>
      </c>
    </row>
    <row r="27" spans="1:10" ht="18">
      <c r="A27" s="55">
        <v>1</v>
      </c>
      <c r="B27" s="55" t="str">
        <f>B17</f>
        <v>Varrição</v>
      </c>
      <c r="C27" s="71" t="str">
        <f>C17</f>
        <v>M²</v>
      </c>
      <c r="D27" s="57">
        <f>H8</f>
        <v>663195</v>
      </c>
      <c r="E27" s="58">
        <f>'ORÇAMENTO SEM DESONERAÇÃO'!$D27/12</f>
        <v>55266.25</v>
      </c>
      <c r="F27" s="72">
        <f>E27</f>
        <v>55266.25</v>
      </c>
      <c r="G27" s="72">
        <f>F27</f>
        <v>55266.25</v>
      </c>
      <c r="H27" s="72">
        <f>G27</f>
        <v>55266.25</v>
      </c>
      <c r="I27" s="72">
        <f>H27</f>
        <v>55266.25</v>
      </c>
      <c r="J27" s="72">
        <f>I27</f>
        <v>55266.25</v>
      </c>
    </row>
    <row r="28" spans="1:10" ht="18">
      <c r="A28" s="55">
        <v>2</v>
      </c>
      <c r="B28" s="55" t="str">
        <f>B18</f>
        <v>Pintura de meio-fio</v>
      </c>
      <c r="C28" s="71" t="str">
        <f t="shared" ref="C28:C32" si="1">C18</f>
        <v>M</v>
      </c>
      <c r="D28" s="57">
        <f t="shared" ref="D28:D32" si="2">H9</f>
        <v>584504.16</v>
      </c>
      <c r="E28" s="58">
        <f>'ORÇAMENTO SEM DESONERAÇÃO'!$D28/12</f>
        <v>48708.68</v>
      </c>
      <c r="F28" s="72">
        <f t="shared" ref="F28:J32" si="3">E28</f>
        <v>48708.68</v>
      </c>
      <c r="G28" s="72">
        <f t="shared" si="3"/>
        <v>48708.68</v>
      </c>
      <c r="H28" s="72">
        <f t="shared" si="3"/>
        <v>48708.68</v>
      </c>
      <c r="I28" s="72">
        <f t="shared" si="3"/>
        <v>48708.68</v>
      </c>
      <c r="J28" s="72">
        <f t="shared" si="3"/>
        <v>48708.68</v>
      </c>
    </row>
    <row r="29" spans="1:10" ht="18">
      <c r="A29" s="55">
        <v>3</v>
      </c>
      <c r="B29" s="55" t="str">
        <f>B10</f>
        <v>Capinação e coleta de grama</v>
      </c>
      <c r="C29" s="71" t="str">
        <f t="shared" si="1"/>
        <v>M2</v>
      </c>
      <c r="D29" s="57">
        <f t="shared" si="2"/>
        <v>1692184.92</v>
      </c>
      <c r="E29" s="58">
        <f>'ORÇAMENTO SEM DESONERAÇÃO'!$D29/12</f>
        <v>141015.41</v>
      </c>
      <c r="F29" s="72">
        <f t="shared" si="3"/>
        <v>141015.41</v>
      </c>
      <c r="G29" s="72">
        <f t="shared" si="3"/>
        <v>141015.41</v>
      </c>
      <c r="H29" s="72">
        <f t="shared" si="3"/>
        <v>141015.41</v>
      </c>
      <c r="I29" s="72">
        <f t="shared" si="3"/>
        <v>141015.41</v>
      </c>
      <c r="J29" s="72">
        <f t="shared" si="3"/>
        <v>141015.41</v>
      </c>
    </row>
    <row r="30" spans="1:10" ht="18">
      <c r="A30" s="55">
        <v>4</v>
      </c>
      <c r="B30" s="55" t="str">
        <f>B11</f>
        <v>Limpeza de Bueiro</v>
      </c>
      <c r="C30" s="71" t="str">
        <f t="shared" si="1"/>
        <v>UND</v>
      </c>
      <c r="D30" s="57">
        <f t="shared" si="2"/>
        <v>176702.4</v>
      </c>
      <c r="E30" s="58">
        <f>'ORÇAMENTO SEM DESONERAÇÃO'!$D30/12</f>
        <v>14725.199999999999</v>
      </c>
      <c r="F30" s="72">
        <f t="shared" si="3"/>
        <v>14725.199999999999</v>
      </c>
      <c r="G30" s="72">
        <f t="shared" si="3"/>
        <v>14725.199999999999</v>
      </c>
      <c r="H30" s="72">
        <f t="shared" si="3"/>
        <v>14725.199999999999</v>
      </c>
      <c r="I30" s="72">
        <f t="shared" si="3"/>
        <v>14725.199999999999</v>
      </c>
      <c r="J30" s="72">
        <f t="shared" si="3"/>
        <v>14725.199999999999</v>
      </c>
    </row>
    <row r="31" spans="1:10" ht="18">
      <c r="A31" s="55">
        <v>5</v>
      </c>
      <c r="B31" s="55" t="str">
        <f>B21</f>
        <v>Corte, poda de arvore e coleta de entulhos e galhos</v>
      </c>
      <c r="C31" s="71" t="str">
        <f t="shared" si="1"/>
        <v>UND</v>
      </c>
      <c r="D31" s="57">
        <f t="shared" si="2"/>
        <v>728380.8</v>
      </c>
      <c r="E31" s="58">
        <f>'ORÇAMENTO SEM DESONERAÇÃO'!$D31/12</f>
        <v>60698.400000000001</v>
      </c>
      <c r="F31" s="72">
        <f t="shared" si="3"/>
        <v>60698.400000000001</v>
      </c>
      <c r="G31" s="72">
        <f t="shared" si="3"/>
        <v>60698.400000000001</v>
      </c>
      <c r="H31" s="72">
        <f t="shared" si="3"/>
        <v>60698.400000000001</v>
      </c>
      <c r="I31" s="72">
        <f t="shared" si="3"/>
        <v>60698.400000000001</v>
      </c>
      <c r="J31" s="72">
        <f t="shared" si="3"/>
        <v>60698.400000000001</v>
      </c>
    </row>
    <row r="32" spans="1:10" ht="18">
      <c r="A32" s="55">
        <v>6</v>
      </c>
      <c r="B32" s="55" t="str">
        <f>B22</f>
        <v>Reparo em meio-fio</v>
      </c>
      <c r="C32" s="71" t="str">
        <f t="shared" si="1"/>
        <v>m</v>
      </c>
      <c r="D32" s="57" t="e">
        <f t="shared" si="2"/>
        <v>#REF!</v>
      </c>
      <c r="E32" s="58" t="e">
        <f>'ORÇAMENTO SEM DESONERAÇÃO'!$D32/12</f>
        <v>#REF!</v>
      </c>
      <c r="F32" s="72" t="e">
        <f t="shared" si="3"/>
        <v>#REF!</v>
      </c>
      <c r="G32" s="72" t="e">
        <f t="shared" si="3"/>
        <v>#REF!</v>
      </c>
      <c r="H32" s="72" t="e">
        <f t="shared" si="3"/>
        <v>#REF!</v>
      </c>
      <c r="I32" s="72" t="e">
        <f t="shared" si="3"/>
        <v>#REF!</v>
      </c>
      <c r="J32" s="72" t="e">
        <f t="shared" si="3"/>
        <v>#REF!</v>
      </c>
    </row>
    <row r="33" spans="1:10" ht="18">
      <c r="A33" s="49"/>
      <c r="B33" s="50"/>
      <c r="C33" s="51"/>
      <c r="D33" s="52" t="e">
        <f>SUM(D27:D32)</f>
        <v>#REF!</v>
      </c>
      <c r="E33" s="53" t="e">
        <f>SUM(E27:E32)</f>
        <v>#REF!</v>
      </c>
      <c r="F33" s="53" t="e">
        <f t="shared" ref="F33:J33" si="4">SUM(F27:F32)</f>
        <v>#REF!</v>
      </c>
      <c r="G33" s="53" t="e">
        <f t="shared" si="4"/>
        <v>#REF!</v>
      </c>
      <c r="H33" s="53" t="e">
        <f t="shared" si="4"/>
        <v>#REF!</v>
      </c>
      <c r="I33" s="53" t="e">
        <f t="shared" si="4"/>
        <v>#REF!</v>
      </c>
      <c r="J33" s="53" t="e">
        <f t="shared" si="4"/>
        <v>#REF!</v>
      </c>
    </row>
    <row r="34" spans="1:10" ht="18">
      <c r="A34" s="47" t="s">
        <v>0</v>
      </c>
      <c r="B34" s="47" t="s">
        <v>1</v>
      </c>
      <c r="C34" s="47" t="s">
        <v>80</v>
      </c>
      <c r="D34" s="47" t="s">
        <v>60</v>
      </c>
      <c r="E34" s="48" t="s">
        <v>81</v>
      </c>
      <c r="F34" s="48" t="s">
        <v>82</v>
      </c>
      <c r="G34" s="48" t="s">
        <v>83</v>
      </c>
      <c r="H34" s="48" t="s">
        <v>84</v>
      </c>
      <c r="I34" s="48" t="s">
        <v>85</v>
      </c>
      <c r="J34" s="48" t="s">
        <v>86</v>
      </c>
    </row>
    <row r="35" spans="1:10" ht="18">
      <c r="A35" s="55">
        <v>1</v>
      </c>
      <c r="B35" s="55" t="str">
        <f>B27</f>
        <v>Varrição</v>
      </c>
      <c r="C35" s="71" t="str">
        <f>C27</f>
        <v>M²</v>
      </c>
      <c r="D35" s="57">
        <f>D27</f>
        <v>663195</v>
      </c>
      <c r="E35" s="58">
        <f>'ORÇAMENTO SEM DESONERAÇÃO'!$D35/12</f>
        <v>55266.25</v>
      </c>
      <c r="F35" s="72">
        <f>E35</f>
        <v>55266.25</v>
      </c>
      <c r="G35" s="72">
        <f>F35</f>
        <v>55266.25</v>
      </c>
      <c r="H35" s="72">
        <f>G35</f>
        <v>55266.25</v>
      </c>
      <c r="I35" s="72">
        <f>H35</f>
        <v>55266.25</v>
      </c>
      <c r="J35" s="72">
        <f>I35</f>
        <v>55266.25</v>
      </c>
    </row>
    <row r="36" spans="1:10" ht="18">
      <c r="A36" s="55">
        <v>2</v>
      </c>
      <c r="B36" s="55" t="str">
        <f t="shared" ref="B36:D40" si="5">B28</f>
        <v>Pintura de meio-fio</v>
      </c>
      <c r="C36" s="71" t="str">
        <f t="shared" si="5"/>
        <v>M</v>
      </c>
      <c r="D36" s="57">
        <f t="shared" si="5"/>
        <v>584504.16</v>
      </c>
      <c r="E36" s="58">
        <f>'ORÇAMENTO SEM DESONERAÇÃO'!$D36/12</f>
        <v>48708.68</v>
      </c>
      <c r="F36" s="72">
        <f t="shared" ref="F36:J40" si="6">E36</f>
        <v>48708.68</v>
      </c>
      <c r="G36" s="72">
        <f t="shared" si="6"/>
        <v>48708.68</v>
      </c>
      <c r="H36" s="72">
        <f t="shared" si="6"/>
        <v>48708.68</v>
      </c>
      <c r="I36" s="72">
        <f t="shared" si="6"/>
        <v>48708.68</v>
      </c>
      <c r="J36" s="72">
        <f t="shared" si="6"/>
        <v>48708.68</v>
      </c>
    </row>
    <row r="37" spans="1:10" ht="18">
      <c r="A37" s="55">
        <v>3</v>
      </c>
      <c r="B37" s="55" t="str">
        <f t="shared" si="5"/>
        <v>Capinação e coleta de grama</v>
      </c>
      <c r="C37" s="71" t="str">
        <f t="shared" si="5"/>
        <v>M2</v>
      </c>
      <c r="D37" s="57">
        <f t="shared" si="5"/>
        <v>1692184.92</v>
      </c>
      <c r="E37" s="58">
        <f>'ORÇAMENTO SEM DESONERAÇÃO'!$D37/12</f>
        <v>141015.41</v>
      </c>
      <c r="F37" s="72">
        <f t="shared" si="6"/>
        <v>141015.41</v>
      </c>
      <c r="G37" s="72">
        <f t="shared" si="6"/>
        <v>141015.41</v>
      </c>
      <c r="H37" s="72">
        <f t="shared" si="6"/>
        <v>141015.41</v>
      </c>
      <c r="I37" s="72">
        <f t="shared" si="6"/>
        <v>141015.41</v>
      </c>
      <c r="J37" s="72">
        <f t="shared" si="6"/>
        <v>141015.41</v>
      </c>
    </row>
    <row r="38" spans="1:10" ht="18">
      <c r="A38" s="55">
        <v>4</v>
      </c>
      <c r="B38" s="55" t="str">
        <f t="shared" si="5"/>
        <v>Limpeza de Bueiro</v>
      </c>
      <c r="C38" s="71" t="str">
        <f t="shared" si="5"/>
        <v>UND</v>
      </c>
      <c r="D38" s="57">
        <f t="shared" si="5"/>
        <v>176702.4</v>
      </c>
      <c r="E38" s="58">
        <f>'ORÇAMENTO SEM DESONERAÇÃO'!$D38/12</f>
        <v>14725.199999999999</v>
      </c>
      <c r="F38" s="72">
        <f t="shared" si="6"/>
        <v>14725.199999999999</v>
      </c>
      <c r="G38" s="72">
        <f t="shared" si="6"/>
        <v>14725.199999999999</v>
      </c>
      <c r="H38" s="72">
        <f t="shared" si="6"/>
        <v>14725.199999999999</v>
      </c>
      <c r="I38" s="72">
        <f t="shared" si="6"/>
        <v>14725.199999999999</v>
      </c>
      <c r="J38" s="72">
        <f t="shared" si="6"/>
        <v>14725.199999999999</v>
      </c>
    </row>
    <row r="39" spans="1:10" ht="18">
      <c r="A39" s="55">
        <v>5</v>
      </c>
      <c r="B39" s="55" t="str">
        <f t="shared" si="5"/>
        <v>Corte, poda de arvore e coleta de entulhos e galhos</v>
      </c>
      <c r="C39" s="71" t="str">
        <f t="shared" si="5"/>
        <v>UND</v>
      </c>
      <c r="D39" s="57">
        <f t="shared" si="5"/>
        <v>728380.8</v>
      </c>
      <c r="E39" s="58">
        <f>'ORÇAMENTO SEM DESONERAÇÃO'!$D39/12</f>
        <v>60698.400000000001</v>
      </c>
      <c r="F39" s="72">
        <f t="shared" si="6"/>
        <v>60698.400000000001</v>
      </c>
      <c r="G39" s="72">
        <f t="shared" si="6"/>
        <v>60698.400000000001</v>
      </c>
      <c r="H39" s="72">
        <f t="shared" si="6"/>
        <v>60698.400000000001</v>
      </c>
      <c r="I39" s="72">
        <f t="shared" si="6"/>
        <v>60698.400000000001</v>
      </c>
      <c r="J39" s="72">
        <f t="shared" si="6"/>
        <v>60698.400000000001</v>
      </c>
    </row>
    <row r="40" spans="1:10" ht="18">
      <c r="A40" s="55">
        <v>6</v>
      </c>
      <c r="B40" s="55" t="str">
        <f t="shared" si="5"/>
        <v>Reparo em meio-fio</v>
      </c>
      <c r="C40" s="71" t="str">
        <f t="shared" si="5"/>
        <v>m</v>
      </c>
      <c r="D40" s="57" t="e">
        <f t="shared" si="5"/>
        <v>#REF!</v>
      </c>
      <c r="E40" s="58" t="e">
        <f>'ORÇAMENTO SEM DESONERAÇÃO'!$D40/12</f>
        <v>#REF!</v>
      </c>
      <c r="F40" s="72" t="e">
        <f t="shared" si="6"/>
        <v>#REF!</v>
      </c>
      <c r="G40" s="72" t="e">
        <f t="shared" si="6"/>
        <v>#REF!</v>
      </c>
      <c r="H40" s="72" t="e">
        <f t="shared" si="6"/>
        <v>#REF!</v>
      </c>
      <c r="I40" s="72" t="e">
        <f t="shared" si="6"/>
        <v>#REF!</v>
      </c>
      <c r="J40" s="72" t="e">
        <f t="shared" si="6"/>
        <v>#REF!</v>
      </c>
    </row>
    <row r="41" spans="1:10" ht="18">
      <c r="A41" s="49"/>
      <c r="B41" s="50"/>
      <c r="C41" s="51"/>
      <c r="D41" s="52" t="e">
        <f>SUM(D35:D40)</f>
        <v>#REF!</v>
      </c>
      <c r="E41" s="53" t="e">
        <f>SUM(E35:E40)</f>
        <v>#REF!</v>
      </c>
      <c r="F41" s="53" t="e">
        <f t="shared" ref="F41:J41" si="7">SUM(F35:F40)</f>
        <v>#REF!</v>
      </c>
      <c r="G41" s="53" t="e">
        <f t="shared" si="7"/>
        <v>#REF!</v>
      </c>
      <c r="H41" s="53" t="e">
        <f t="shared" si="7"/>
        <v>#REF!</v>
      </c>
      <c r="I41" s="53" t="e">
        <f t="shared" si="7"/>
        <v>#REF!</v>
      </c>
      <c r="J41" s="53" t="e">
        <f t="shared" si="7"/>
        <v>#REF!</v>
      </c>
    </row>
  </sheetData>
  <mergeCells count="2">
    <mergeCell ref="A2:E2"/>
    <mergeCell ref="F2:G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98D47-93D3-42EE-844F-39BC98AA365C}">
  <sheetPr>
    <pageSetUpPr fitToPage="1"/>
  </sheetPr>
  <dimension ref="A1:F31"/>
  <sheetViews>
    <sheetView workbookViewId="0">
      <selection sqref="A1:F1"/>
    </sheetView>
  </sheetViews>
  <sheetFormatPr defaultColWidth="8.85546875" defaultRowHeight="12.75"/>
  <cols>
    <col min="1" max="1" width="14" style="1" customWidth="1"/>
    <col min="2" max="2" width="21.85546875" style="1" customWidth="1"/>
    <col min="3" max="3" width="14" style="1" customWidth="1"/>
    <col min="4" max="4" width="28.5703125" style="1" customWidth="1"/>
    <col min="5" max="5" width="14" style="1" customWidth="1"/>
    <col min="6" max="16384" width="8.85546875" style="1"/>
  </cols>
  <sheetData>
    <row r="1" spans="1:6" ht="44.45" customHeight="1">
      <c r="A1" s="619"/>
      <c r="B1" s="619"/>
      <c r="C1" s="619"/>
      <c r="D1" s="619"/>
      <c r="E1" s="619"/>
      <c r="F1" s="619"/>
    </row>
    <row r="2" spans="1:6">
      <c r="A2" s="620"/>
      <c r="B2" s="620"/>
      <c r="C2" s="620"/>
      <c r="D2" s="620"/>
      <c r="E2" s="620"/>
      <c r="F2" s="620"/>
    </row>
    <row r="3" spans="1:6">
      <c r="A3" s="620"/>
      <c r="B3" s="620"/>
      <c r="C3" s="620"/>
      <c r="D3" s="620"/>
      <c r="E3" s="620"/>
      <c r="F3" s="620"/>
    </row>
    <row r="4" spans="1:6" ht="20.25">
      <c r="A4" s="621" t="s">
        <v>10</v>
      </c>
      <c r="B4" s="621"/>
      <c r="C4" s="621"/>
      <c r="D4" s="621"/>
      <c r="E4" s="621"/>
      <c r="F4" s="621"/>
    </row>
    <row r="5" spans="1:6" ht="12.6" customHeight="1">
      <c r="A5" s="622"/>
      <c r="B5" s="623"/>
      <c r="C5" s="623"/>
      <c r="D5" s="623"/>
      <c r="E5" s="623"/>
      <c r="F5" s="2"/>
    </row>
    <row r="6" spans="1:6" ht="25.5">
      <c r="A6" s="3" t="s">
        <v>11</v>
      </c>
      <c r="B6" s="624" t="s">
        <v>12</v>
      </c>
      <c r="C6" s="625"/>
      <c r="D6" s="625"/>
      <c r="E6" s="625"/>
      <c r="F6" s="626"/>
    </row>
    <row r="7" spans="1:6">
      <c r="A7" s="4"/>
      <c r="B7" s="5"/>
      <c r="C7" s="5"/>
      <c r="D7" s="5"/>
      <c r="E7" s="5"/>
      <c r="F7" s="2"/>
    </row>
    <row r="8" spans="1:6">
      <c r="A8" s="6" t="s">
        <v>13</v>
      </c>
      <c r="B8" s="5"/>
      <c r="C8" s="5"/>
      <c r="D8" s="7"/>
      <c r="E8" s="7"/>
      <c r="F8" s="8"/>
    </row>
    <row r="9" spans="1:6">
      <c r="A9" s="4"/>
      <c r="B9" s="5" t="s">
        <v>14</v>
      </c>
      <c r="C9" s="9">
        <v>3.65</v>
      </c>
      <c r="D9" s="10" t="s">
        <v>15</v>
      </c>
      <c r="E9" s="7"/>
      <c r="F9" s="8"/>
    </row>
    <row r="10" spans="1:6">
      <c r="A10" s="4"/>
      <c r="B10" s="5" t="s">
        <v>16</v>
      </c>
      <c r="C10" s="11">
        <v>2</v>
      </c>
      <c r="D10" s="10" t="s">
        <v>15</v>
      </c>
      <c r="E10" s="7"/>
      <c r="F10" s="8"/>
    </row>
    <row r="11" spans="1:6">
      <c r="A11" s="4"/>
      <c r="B11" s="5" t="s">
        <v>17</v>
      </c>
      <c r="C11" s="12">
        <v>60</v>
      </c>
      <c r="D11" s="10" t="s">
        <v>15</v>
      </c>
      <c r="E11" s="7"/>
      <c r="F11" s="8"/>
    </row>
    <row r="12" spans="1:6">
      <c r="A12" s="4"/>
      <c r="B12" s="5" t="s">
        <v>18</v>
      </c>
      <c r="C12" s="12"/>
      <c r="D12" s="10" t="s">
        <v>15</v>
      </c>
      <c r="E12" s="7"/>
      <c r="F12" s="8"/>
    </row>
    <row r="13" spans="1:6">
      <c r="A13" s="4"/>
      <c r="B13" s="13" t="s">
        <v>19</v>
      </c>
      <c r="C13" s="14">
        <f>C9+C10+C12</f>
        <v>5.65</v>
      </c>
      <c r="D13" s="15" t="s">
        <v>15</v>
      </c>
      <c r="E13" s="16"/>
      <c r="F13" s="8"/>
    </row>
    <row r="14" spans="1:6">
      <c r="A14" s="4"/>
      <c r="B14" s="5"/>
      <c r="C14" s="5"/>
      <c r="D14" s="16"/>
      <c r="E14" s="634" t="s">
        <v>20</v>
      </c>
      <c r="F14" s="8"/>
    </row>
    <row r="15" spans="1:6">
      <c r="A15" s="4"/>
      <c r="B15" s="5"/>
      <c r="C15" s="5"/>
      <c r="D15" s="16"/>
      <c r="E15" s="635"/>
      <c r="F15" s="8"/>
    </row>
    <row r="16" spans="1:6">
      <c r="A16" s="4"/>
      <c r="B16" s="5"/>
      <c r="C16" s="5"/>
      <c r="D16" s="16"/>
      <c r="E16" s="17">
        <v>3.45</v>
      </c>
      <c r="F16" s="8"/>
    </row>
    <row r="17" spans="1:6">
      <c r="A17" s="4"/>
      <c r="B17" s="5"/>
      <c r="C17" s="5"/>
      <c r="D17" s="16"/>
      <c r="E17" s="17">
        <v>0.48</v>
      </c>
      <c r="F17" s="8"/>
    </row>
    <row r="18" spans="1:6">
      <c r="A18" s="4"/>
      <c r="B18" s="5"/>
      <c r="C18" s="5"/>
      <c r="D18" s="16"/>
      <c r="E18" s="17">
        <v>0.85</v>
      </c>
      <c r="F18" s="8"/>
    </row>
    <row r="19" spans="1:6">
      <c r="A19" s="4"/>
      <c r="B19" s="5"/>
      <c r="C19" s="5"/>
      <c r="D19" s="16"/>
      <c r="E19" s="17">
        <v>0.85</v>
      </c>
      <c r="F19" s="8"/>
    </row>
    <row r="20" spans="1:6">
      <c r="A20" s="4"/>
      <c r="B20" s="5"/>
      <c r="C20" s="5"/>
      <c r="D20" s="16"/>
      <c r="E20" s="17">
        <v>3.5</v>
      </c>
      <c r="F20" s="8"/>
    </row>
    <row r="21" spans="1:6">
      <c r="A21" s="4"/>
      <c r="B21" s="5"/>
      <c r="C21" s="5"/>
      <c r="D21" s="16"/>
      <c r="E21" s="16"/>
      <c r="F21" s="8"/>
    </row>
    <row r="22" spans="1:6" ht="17.45" customHeight="1">
      <c r="A22" s="4"/>
      <c r="B22" s="5"/>
      <c r="C22" s="5"/>
      <c r="D22" s="16"/>
      <c r="E22" s="16"/>
      <c r="F22" s="8"/>
    </row>
    <row r="23" spans="1:6">
      <c r="A23" s="616" t="s">
        <v>21</v>
      </c>
      <c r="B23" s="617"/>
      <c r="C23" s="617"/>
      <c r="D23" s="618"/>
      <c r="E23" s="18">
        <f>((((1+(E16+E17+E18)/100))*(1+E19/100)*(1+E20/100))/(1-C13/100))-1</f>
        <v>0.15918497138314791</v>
      </c>
      <c r="F23" s="8"/>
    </row>
    <row r="24" spans="1:6">
      <c r="A24" s="19"/>
      <c r="F24" s="20"/>
    </row>
    <row r="25" spans="1:6">
      <c r="A25" s="19"/>
      <c r="F25" s="20"/>
    </row>
    <row r="26" spans="1:6">
      <c r="A26" s="19"/>
      <c r="F26" s="20"/>
    </row>
    <row r="27" spans="1:6">
      <c r="A27" s="19"/>
      <c r="F27" s="20"/>
    </row>
    <row r="28" spans="1:6">
      <c r="A28" s="19"/>
      <c r="B28" s="1" t="s">
        <v>22</v>
      </c>
      <c r="F28" s="20"/>
    </row>
    <row r="29" spans="1:6">
      <c r="A29" s="21"/>
      <c r="F29" s="20"/>
    </row>
    <row r="30" spans="1:6">
      <c r="A30" s="21"/>
      <c r="F30" s="20"/>
    </row>
    <row r="31" spans="1:6">
      <c r="A31" s="22"/>
      <c r="B31" s="23"/>
      <c r="C31" s="23"/>
      <c r="D31" s="23"/>
      <c r="E31" s="23"/>
      <c r="F31" s="24"/>
    </row>
  </sheetData>
  <mergeCells count="8">
    <mergeCell ref="E14:E15"/>
    <mergeCell ref="A23:D23"/>
    <mergeCell ref="A1:F1"/>
    <mergeCell ref="A2:F2"/>
    <mergeCell ref="A3:F3"/>
    <mergeCell ref="A4:F4"/>
    <mergeCell ref="A5:E5"/>
    <mergeCell ref="B6:F6"/>
  </mergeCells>
  <pageMargins left="0.23622047244094491" right="0.23622047244094491" top="0.74803149606299213" bottom="0.74803149606299213" header="0.31496062992125984" footer="0.31496062992125984"/>
  <pageSetup paperSize="9" scale="97" fitToHeight="0" orientation="portrait" r:id="rId1"/>
  <headerFooter differentFirst="1" scaleWithDoc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7724F-69F6-4DB5-AAE5-BBAB45E1DCC8}">
  <dimension ref="A1:Q33"/>
  <sheetViews>
    <sheetView workbookViewId="0"/>
  </sheetViews>
  <sheetFormatPr defaultRowHeight="15"/>
  <cols>
    <col min="1" max="1" width="14.42578125" customWidth="1"/>
    <col min="2" max="2" width="15.28515625" customWidth="1"/>
  </cols>
  <sheetData>
    <row r="1" spans="1:17">
      <c r="A1" s="80" t="s">
        <v>93</v>
      </c>
      <c r="B1" s="80" t="s">
        <v>94</v>
      </c>
    </row>
    <row r="2" spans="1:17">
      <c r="A2">
        <v>593</v>
      </c>
      <c r="B2">
        <v>1030</v>
      </c>
    </row>
    <row r="3" spans="1:17">
      <c r="A3">
        <v>1196</v>
      </c>
      <c r="B3">
        <v>450</v>
      </c>
    </row>
    <row r="4" spans="1:17">
      <c r="A4">
        <v>2632</v>
      </c>
      <c r="B4">
        <v>595</v>
      </c>
    </row>
    <row r="5" spans="1:17">
      <c r="A5">
        <f>4071*2</f>
        <v>8142</v>
      </c>
      <c r="B5">
        <v>908</v>
      </c>
    </row>
    <row r="6" spans="1:17">
      <c r="A6">
        <v>2240</v>
      </c>
      <c r="B6">
        <v>445</v>
      </c>
    </row>
    <row r="7" spans="1:17">
      <c r="A7">
        <v>1193</v>
      </c>
      <c r="B7">
        <v>595</v>
      </c>
    </row>
    <row r="8" spans="1:17">
      <c r="A8">
        <v>1042</v>
      </c>
      <c r="B8">
        <v>591</v>
      </c>
    </row>
    <row r="9" spans="1:17">
      <c r="A9">
        <v>1186</v>
      </c>
      <c r="B9">
        <v>1401</v>
      </c>
    </row>
    <row r="10" spans="1:17">
      <c r="A10">
        <f>1198*2</f>
        <v>2396</v>
      </c>
      <c r="B10">
        <v>277</v>
      </c>
    </row>
    <row r="11" spans="1:17">
      <c r="A11">
        <f>1197*2</f>
        <v>2394</v>
      </c>
      <c r="B11">
        <v>133</v>
      </c>
    </row>
    <row r="12" spans="1:17">
      <c r="A12">
        <f>1197*2</f>
        <v>2394</v>
      </c>
      <c r="B12">
        <v>141</v>
      </c>
    </row>
    <row r="13" spans="1:17">
      <c r="A13">
        <v>1337</v>
      </c>
      <c r="B13">
        <v>145</v>
      </c>
    </row>
    <row r="14" spans="1:17">
      <c r="A14">
        <f>2086</f>
        <v>2086</v>
      </c>
      <c r="B14" s="79">
        <f>SUM(B2:B13)</f>
        <v>6711</v>
      </c>
      <c r="C14">
        <f>B14*1.5*2</f>
        <v>20133</v>
      </c>
    </row>
    <row r="15" spans="1:17">
      <c r="A15">
        <f>1935*2</f>
        <v>3870</v>
      </c>
      <c r="P15">
        <f>A27*1.5*2</f>
        <v>127992</v>
      </c>
    </row>
    <row r="16" spans="1:17">
      <c r="A16">
        <v>593</v>
      </c>
      <c r="P16">
        <f>B14*1.5*2</f>
        <v>20133</v>
      </c>
      <c r="Q16">
        <f>(P15+P16)/(25.25*800*3)</f>
        <v>2.4443069306930694</v>
      </c>
    </row>
    <row r="17" spans="1:7">
      <c r="A17">
        <f>910</f>
        <v>910</v>
      </c>
    </row>
    <row r="18" spans="1:7">
      <c r="A18">
        <v>897</v>
      </c>
    </row>
    <row r="19" spans="1:7">
      <c r="A19">
        <v>598</v>
      </c>
    </row>
    <row r="20" spans="1:7">
      <c r="A20">
        <v>1185</v>
      </c>
    </row>
    <row r="21" spans="1:7">
      <c r="A21">
        <v>597</v>
      </c>
    </row>
    <row r="22" spans="1:7">
      <c r="A22">
        <v>597</v>
      </c>
    </row>
    <row r="23" spans="1:7">
      <c r="A23">
        <f>1787*2</f>
        <v>3574</v>
      </c>
    </row>
    <row r="24" spans="1:7">
      <c r="A24">
        <v>728</v>
      </c>
    </row>
    <row r="25" spans="1:7">
      <c r="A25">
        <v>147</v>
      </c>
    </row>
    <row r="26" spans="1:7">
      <c r="A26">
        <v>137</v>
      </c>
      <c r="G26">
        <f>A27*2*0.106</f>
        <v>9044.768</v>
      </c>
    </row>
    <row r="27" spans="1:7">
      <c r="A27" s="79">
        <f>SUM(A2:A26)</f>
        <v>42664</v>
      </c>
      <c r="B27">
        <f>A27/1000</f>
        <v>42.664000000000001</v>
      </c>
      <c r="C27">
        <f>A27/(3000*3)</f>
        <v>4.740444444444444</v>
      </c>
    </row>
    <row r="28" spans="1:7">
      <c r="A28" s="76">
        <f>A27*8</f>
        <v>341312</v>
      </c>
    </row>
    <row r="30" spans="1:7">
      <c r="B30">
        <f>A27*2/(25.25*350*3)</f>
        <v>3.2184064120697786</v>
      </c>
    </row>
    <row r="31" spans="1:7">
      <c r="A31">
        <f>A27*1.5*2</f>
        <v>127992</v>
      </c>
    </row>
    <row r="32" spans="1:7">
      <c r="A32">
        <f>B14*1.5*2</f>
        <v>20133</v>
      </c>
      <c r="B32">
        <f>(A27+B14)/(25.25*800*3)</f>
        <v>0.81476897689768979</v>
      </c>
    </row>
    <row r="33" spans="1:1">
      <c r="A33">
        <f>(A31+A32)/(25.25*600*3)</f>
        <v>3.2590759075907592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8</vt:i4>
      </vt:variant>
    </vt:vector>
  </HeadingPairs>
  <TitlesOfParts>
    <vt:vector size="26" baseType="lpstr">
      <vt:lpstr>RESUMO</vt:lpstr>
      <vt:lpstr>ORÇAMENTO DESONERADO</vt:lpstr>
      <vt:lpstr>CRONOGRAMA</vt:lpstr>
      <vt:lpstr>Coleta RSU</vt:lpstr>
      <vt:lpstr>Coleta Seletiva</vt:lpstr>
      <vt:lpstr>Seletividade</vt:lpstr>
      <vt:lpstr>VARRIÇÃO</vt:lpstr>
      <vt:lpstr>CAIAÇÃO</vt:lpstr>
      <vt:lpstr>ROÇADA</vt:lpstr>
      <vt:lpstr>BUEIRO</vt:lpstr>
      <vt:lpstr>PODA</vt:lpstr>
      <vt:lpstr>EDUC. AMBIEMTAL</vt:lpstr>
      <vt:lpstr>COTAÇÕES</vt:lpstr>
      <vt:lpstr>BDI DESONERADO</vt:lpstr>
      <vt:lpstr>PROFISSIONAIS</vt:lpstr>
      <vt:lpstr>ORÇAMENTO SEM DESONERAÇÃO</vt:lpstr>
      <vt:lpstr>BDI SEM DESONERAÇÃO</vt:lpstr>
      <vt:lpstr>DADOS</vt:lpstr>
      <vt:lpstr>'BDI DESONERADO'!Area_de_impressao</vt:lpstr>
      <vt:lpstr>'BDI SEM DESONERAÇÃO'!Area_de_impressao</vt:lpstr>
      <vt:lpstr>BUEIRO!Area_de_impressao</vt:lpstr>
      <vt:lpstr>'Coleta RSU'!Area_de_impressao</vt:lpstr>
      <vt:lpstr>COTAÇÕES!Area_de_impressao</vt:lpstr>
      <vt:lpstr>CRONOGRAMA!Area_de_impressao</vt:lpstr>
      <vt:lpstr>'ORÇAMENTO DESONERADO'!Area_de_impressao</vt:lpstr>
      <vt:lpstr>ROÇADA!Area_de_impressao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Fábio Marques</dc:creator>
  <cp:lastModifiedBy>Carlos</cp:lastModifiedBy>
  <cp:lastPrinted>2025-07-23T11:54:04Z</cp:lastPrinted>
  <dcterms:created xsi:type="dcterms:W3CDTF">2020-12-10T19:34:16Z</dcterms:created>
  <dcterms:modified xsi:type="dcterms:W3CDTF">2025-07-28T13:18:09Z</dcterms:modified>
</cp:coreProperties>
</file>