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drawings/drawing2.xml" ContentType="application/vnd.openxmlformats-officedocument.drawing+xml"/>
  <Override PartName="/xl/embeddings/oleObject2.bin" ContentType="application/vnd.openxmlformats-officedocument.oleObject"/>
  <Override PartName="/xl/drawings/drawing3.xml" ContentType="application/vnd.openxmlformats-officedocument.drawing+xml"/>
  <Override PartName="/xl/embeddings/oleObject3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\\s0013.brasilandia.corp\Sec Obras\Adminstracao\Engenharia\01 VITALINO\076 PROCESSO 8 3560 Pav Novo Porto João Andre\077 2024 PAV  NOVO PORTO JOÃO ANDRÉ ETAPA II\"/>
    </mc:Choice>
  </mc:AlternateContent>
  <xr:revisionPtr revIDLastSave="0" documentId="13_ncr:1_{209EEB3B-1AA5-41EC-B4DC-E708FD8C85F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Orçamento" sheetId="1" r:id="rId1"/>
    <sheet name="Cronograma" sheetId="8" r:id="rId2"/>
    <sheet name="Mem. de Calc Etapa II" sheetId="15" r:id="rId3"/>
  </sheets>
  <definedNames>
    <definedName name="_xlnm.Print_Area" localSheetId="1">Cronograma!$A$1:$O$42</definedName>
    <definedName name="_xlnm.Print_Area" localSheetId="2">'Mem. de Calc Etapa II'!$A$1:$L$235</definedName>
    <definedName name="_xlnm.Print_Area" localSheetId="0">Orçamento!$A$1:$M$85</definedName>
    <definedName name="_xlnm.Print_Titles" localSheetId="1">Cronograma!$1:$10</definedName>
    <definedName name="_xlnm.Print_Titles" localSheetId="2">'Mem. de Calc Etapa II'!$12:$19</definedName>
    <definedName name="_xlnm.Print_Titles" localSheetId="0">Orçamento!#REF!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79" i="1" l="1"/>
  <c r="A82" i="1" l="1"/>
  <c r="F72" i="1" l="1"/>
  <c r="L72" i="1" s="1"/>
  <c r="O38" i="1"/>
  <c r="O39" i="1" s="1"/>
  <c r="N36" i="1"/>
  <c r="N69" i="1"/>
  <c r="A17" i="15"/>
  <c r="A233" i="15" s="1"/>
  <c r="B16" i="15"/>
  <c r="A16" i="15"/>
  <c r="A15" i="15"/>
  <c r="A14" i="15"/>
  <c r="A13" i="15"/>
  <c r="A12" i="15"/>
  <c r="A39" i="8"/>
  <c r="B29" i="8"/>
  <c r="A29" i="8"/>
  <c r="L60" i="1"/>
  <c r="K60" i="1"/>
  <c r="J60" i="1"/>
  <c r="L59" i="1"/>
  <c r="K59" i="1"/>
  <c r="J59" i="1"/>
  <c r="L58" i="1"/>
  <c r="K58" i="1"/>
  <c r="J58" i="1"/>
  <c r="L57" i="1"/>
  <c r="K57" i="1"/>
  <c r="J57" i="1"/>
  <c r="L56" i="1"/>
  <c r="K56" i="1"/>
  <c r="J56" i="1"/>
  <c r="L55" i="1"/>
  <c r="K55" i="1"/>
  <c r="J55" i="1"/>
  <c r="L54" i="1"/>
  <c r="K54" i="1"/>
  <c r="M54" i="1" s="1"/>
  <c r="J54" i="1"/>
  <c r="L53" i="1"/>
  <c r="K53" i="1"/>
  <c r="M53" i="1" s="1"/>
  <c r="J53" i="1"/>
  <c r="L52" i="1"/>
  <c r="K52" i="1"/>
  <c r="J52" i="1"/>
  <c r="L51" i="1"/>
  <c r="K51" i="1"/>
  <c r="J51" i="1"/>
  <c r="L49" i="1"/>
  <c r="K49" i="1"/>
  <c r="J49" i="1"/>
  <c r="L48" i="1"/>
  <c r="K48" i="1"/>
  <c r="J48" i="1"/>
  <c r="L47" i="1"/>
  <c r="K47" i="1"/>
  <c r="J47" i="1"/>
  <c r="L46" i="1"/>
  <c r="K46" i="1"/>
  <c r="J46" i="1"/>
  <c r="L45" i="1"/>
  <c r="K45" i="1"/>
  <c r="M45" i="1" s="1"/>
  <c r="J45" i="1"/>
  <c r="L44" i="1"/>
  <c r="K44" i="1"/>
  <c r="M44" i="1" s="1"/>
  <c r="J44" i="1"/>
  <c r="L43" i="1"/>
  <c r="K43" i="1"/>
  <c r="J43" i="1"/>
  <c r="F204" i="15"/>
  <c r="J27" i="15"/>
  <c r="B16" i="8"/>
  <c r="A14" i="8"/>
  <c r="A15" i="8"/>
  <c r="A16" i="8"/>
  <c r="A13" i="8"/>
  <c r="A12" i="8"/>
  <c r="A33" i="8"/>
  <c r="B33" i="8"/>
  <c r="B31" i="8"/>
  <c r="A31" i="8"/>
  <c r="A32" i="8"/>
  <c r="A30" i="8"/>
  <c r="A28" i="8"/>
  <c r="A27" i="8"/>
  <c r="A26" i="8"/>
  <c r="A25" i="8"/>
  <c r="B27" i="8"/>
  <c r="B32" i="8"/>
  <c r="B30" i="8"/>
  <c r="B28" i="8"/>
  <c r="B26" i="8"/>
  <c r="B25" i="8"/>
  <c r="L78" i="1"/>
  <c r="K78" i="1"/>
  <c r="J78" i="1"/>
  <c r="L77" i="1"/>
  <c r="K77" i="1"/>
  <c r="J77" i="1"/>
  <c r="L76" i="1"/>
  <c r="K76" i="1"/>
  <c r="J76" i="1"/>
  <c r="L74" i="1"/>
  <c r="K74" i="1"/>
  <c r="J74" i="1"/>
  <c r="L73" i="1"/>
  <c r="K73" i="1"/>
  <c r="J73" i="1"/>
  <c r="J72" i="1"/>
  <c r="L71" i="1"/>
  <c r="K71" i="1"/>
  <c r="J71" i="1"/>
  <c r="L70" i="1"/>
  <c r="K70" i="1"/>
  <c r="J70" i="1"/>
  <c r="L69" i="1"/>
  <c r="K69" i="1"/>
  <c r="J69" i="1"/>
  <c r="L68" i="1"/>
  <c r="K68" i="1"/>
  <c r="J68" i="1"/>
  <c r="L67" i="1"/>
  <c r="K67" i="1"/>
  <c r="J67" i="1"/>
  <c r="L66" i="1"/>
  <c r="K66" i="1"/>
  <c r="J66" i="1"/>
  <c r="L65" i="1"/>
  <c r="K65" i="1"/>
  <c r="J65" i="1"/>
  <c r="L64" i="1"/>
  <c r="K64" i="1"/>
  <c r="J64" i="1"/>
  <c r="L63" i="1"/>
  <c r="K63" i="1"/>
  <c r="J63" i="1"/>
  <c r="L41" i="1"/>
  <c r="K41" i="1"/>
  <c r="J41" i="1"/>
  <c r="L40" i="1"/>
  <c r="K40" i="1"/>
  <c r="J40" i="1"/>
  <c r="L39" i="1"/>
  <c r="K39" i="1"/>
  <c r="J39" i="1"/>
  <c r="L38" i="1"/>
  <c r="K38" i="1"/>
  <c r="J38" i="1"/>
  <c r="L37" i="1"/>
  <c r="K37" i="1"/>
  <c r="J37" i="1"/>
  <c r="L36" i="1"/>
  <c r="K36" i="1"/>
  <c r="J36" i="1"/>
  <c r="L35" i="1"/>
  <c r="K35" i="1"/>
  <c r="J35" i="1"/>
  <c r="L34" i="1"/>
  <c r="K34" i="1"/>
  <c r="J34" i="1"/>
  <c r="L33" i="1"/>
  <c r="K33" i="1"/>
  <c r="J33" i="1"/>
  <c r="L32" i="1"/>
  <c r="K32" i="1"/>
  <c r="J32" i="1"/>
  <c r="L29" i="1"/>
  <c r="K29" i="1"/>
  <c r="J29" i="1"/>
  <c r="L28" i="1"/>
  <c r="K28" i="1"/>
  <c r="J28" i="1"/>
  <c r="L27" i="1"/>
  <c r="K27" i="1"/>
  <c r="J27" i="1"/>
  <c r="L25" i="1"/>
  <c r="K25" i="1"/>
  <c r="J25" i="1"/>
  <c r="L24" i="1"/>
  <c r="K24" i="1"/>
  <c r="J24" i="1"/>
  <c r="L23" i="1"/>
  <c r="K23" i="1"/>
  <c r="J23" i="1"/>
  <c r="L22" i="1"/>
  <c r="K22" i="1"/>
  <c r="J22" i="1"/>
  <c r="L21" i="1"/>
  <c r="K21" i="1"/>
  <c r="J21" i="1"/>
  <c r="M49" i="1" l="1"/>
  <c r="M58" i="1"/>
  <c r="M48" i="1"/>
  <c r="M57" i="1"/>
  <c r="M47" i="1"/>
  <c r="M56" i="1"/>
  <c r="K72" i="1"/>
  <c r="K62" i="1" s="1"/>
  <c r="K61" i="1" s="1"/>
  <c r="M43" i="1"/>
  <c r="M52" i="1"/>
  <c r="M60" i="1"/>
  <c r="L42" i="1"/>
  <c r="M46" i="1"/>
  <c r="M55" i="1"/>
  <c r="M51" i="1"/>
  <c r="M59" i="1"/>
  <c r="K42" i="1"/>
  <c r="M34" i="1"/>
  <c r="M24" i="1"/>
  <c r="M32" i="1"/>
  <c r="M78" i="1"/>
  <c r="M40" i="1"/>
  <c r="L20" i="1"/>
  <c r="M29" i="1"/>
  <c r="M36" i="1"/>
  <c r="L75" i="1"/>
  <c r="K31" i="1"/>
  <c r="M23" i="1"/>
  <c r="M39" i="1"/>
  <c r="K75" i="1"/>
  <c r="M35" i="1"/>
  <c r="M38" i="1"/>
  <c r="M25" i="1"/>
  <c r="M37" i="1"/>
  <c r="M65" i="1"/>
  <c r="M73" i="1"/>
  <c r="M33" i="1"/>
  <c r="K26" i="1"/>
  <c r="M77" i="1"/>
  <c r="L62" i="1"/>
  <c r="L61" i="1" s="1"/>
  <c r="L26" i="1"/>
  <c r="M71" i="1"/>
  <c r="M64" i="1"/>
  <c r="M22" i="1"/>
  <c r="M28" i="1"/>
  <c r="M41" i="1"/>
  <c r="M76" i="1"/>
  <c r="K50" i="1"/>
  <c r="M66" i="1"/>
  <c r="M74" i="1"/>
  <c r="K20" i="1"/>
  <c r="M69" i="1"/>
  <c r="L31" i="1"/>
  <c r="M67" i="1"/>
  <c r="M70" i="1"/>
  <c r="M68" i="1"/>
  <c r="M27" i="1"/>
  <c r="L50" i="1"/>
  <c r="M63" i="1"/>
  <c r="M21" i="1"/>
  <c r="G165" i="15"/>
  <c r="I114" i="15"/>
  <c r="I115" i="15" s="1"/>
  <c r="H114" i="15"/>
  <c r="H115" i="15" s="1"/>
  <c r="H116" i="15" s="1"/>
  <c r="H117" i="15" s="1"/>
  <c r="H118" i="15" s="1"/>
  <c r="H119" i="15" s="1"/>
  <c r="H120" i="15" s="1"/>
  <c r="I42" i="15"/>
  <c r="K42" i="15" s="1"/>
  <c r="I74" i="15"/>
  <c r="K74" i="15" s="1"/>
  <c r="M42" i="1" l="1"/>
  <c r="C29" i="8" s="1"/>
  <c r="F29" i="8" s="1"/>
  <c r="D29" i="8" s="1"/>
  <c r="M72" i="1"/>
  <c r="M62" i="1" s="1"/>
  <c r="I29" i="8"/>
  <c r="O29" i="8" s="1"/>
  <c r="M29" i="8" s="1"/>
  <c r="J29" i="8"/>
  <c r="M75" i="1"/>
  <c r="C33" i="8" s="1"/>
  <c r="M20" i="1"/>
  <c r="C25" i="8" s="1"/>
  <c r="K30" i="1"/>
  <c r="K79" i="1" s="1"/>
  <c r="L30" i="1"/>
  <c r="L79" i="1" s="1"/>
  <c r="M31" i="1"/>
  <c r="M26" i="1"/>
  <c r="C26" i="8" s="1"/>
  <c r="M50" i="1"/>
  <c r="J115" i="15"/>
  <c r="J114" i="15"/>
  <c r="I116" i="15"/>
  <c r="G29" i="8" l="1"/>
  <c r="C30" i="8"/>
  <c r="M30" i="1"/>
  <c r="C28" i="8"/>
  <c r="M61" i="1"/>
  <c r="C32" i="8"/>
  <c r="I117" i="15"/>
  <c r="J116" i="15"/>
  <c r="O79" i="1" l="1"/>
  <c r="J117" i="15"/>
  <c r="I118" i="15"/>
  <c r="J118" i="15" l="1"/>
  <c r="I119" i="15"/>
  <c r="I120" i="15" l="1"/>
  <c r="J119" i="15"/>
  <c r="J120" i="15" l="1"/>
  <c r="J43" i="15" l="1"/>
  <c r="G78" i="15"/>
  <c r="H89" i="15"/>
  <c r="G75" i="15"/>
  <c r="F89" i="15" s="1"/>
  <c r="H220" i="15"/>
  <c r="J217" i="15"/>
  <c r="J213" i="15"/>
  <c r="J212" i="15"/>
  <c r="J211" i="15"/>
  <c r="J210" i="15"/>
  <c r="J209" i="15"/>
  <c r="F198" i="15"/>
  <c r="H198" i="15" s="1"/>
  <c r="J198" i="15" s="1"/>
  <c r="F189" i="15"/>
  <c r="F192" i="15" s="1"/>
  <c r="H176" i="15"/>
  <c r="L176" i="15" s="1"/>
  <c r="F179" i="15" s="1"/>
  <c r="F182" i="15" s="1"/>
  <c r="H182" i="15" s="1"/>
  <c r="H170" i="15"/>
  <c r="H139" i="15"/>
  <c r="G127" i="15"/>
  <c r="G121" i="15"/>
  <c r="F129" i="15" s="1"/>
  <c r="J113" i="15"/>
  <c r="H61" i="15"/>
  <c r="G46" i="15"/>
  <c r="F51" i="15" s="1"/>
  <c r="I37" i="15"/>
  <c r="I36" i="15"/>
  <c r="I35" i="15"/>
  <c r="H22" i="15"/>
  <c r="I43" i="15" l="1"/>
  <c r="K43" i="15" s="1"/>
  <c r="J44" i="15"/>
  <c r="I44" i="15" s="1"/>
  <c r="F78" i="15"/>
  <c r="H78" i="15" s="1"/>
  <c r="F80" i="15"/>
  <c r="G86" i="15" s="1"/>
  <c r="I89" i="15"/>
  <c r="J214" i="15"/>
  <c r="F186" i="15"/>
  <c r="F54" i="15"/>
  <c r="H54" i="15" s="1"/>
  <c r="K54" i="15" s="1"/>
  <c r="G57" i="15"/>
  <c r="F195" i="15"/>
  <c r="H195" i="15" s="1"/>
  <c r="J195" i="15" s="1"/>
  <c r="I192" i="15"/>
  <c r="K192" i="15" s="1"/>
  <c r="H192" i="15"/>
  <c r="G124" i="15"/>
  <c r="K124" i="15" s="1"/>
  <c r="F133" i="15"/>
  <c r="H133" i="15" s="1"/>
  <c r="K133" i="15" s="1"/>
  <c r="G136" i="15"/>
  <c r="F139" i="15" s="1"/>
  <c r="I139" i="15" s="1"/>
  <c r="F61" i="15"/>
  <c r="I61" i="15" s="1"/>
  <c r="F127" i="15"/>
  <c r="H127" i="15" s="1"/>
  <c r="J176" i="15"/>
  <c r="F49" i="15"/>
  <c r="H49" i="15" s="1"/>
  <c r="K75" i="15" l="1"/>
  <c r="J89" i="15" s="1"/>
  <c r="K89" i="15" s="1"/>
  <c r="J45" i="15"/>
  <c r="I45" i="15" s="1"/>
  <c r="K44" i="15"/>
  <c r="F83" i="15"/>
  <c r="H83" i="15" s="1"/>
  <c r="K83" i="15" s="1"/>
  <c r="J121" i="15"/>
  <c r="J139" i="15" s="1"/>
  <c r="K139" i="15" s="1"/>
  <c r="K45" i="15" l="1"/>
  <c r="K46" i="15" l="1"/>
  <c r="J61" i="15" s="1"/>
  <c r="K61" i="15" s="1"/>
  <c r="D33" i="8" l="1"/>
  <c r="G25" i="8"/>
  <c r="J25" i="8"/>
  <c r="C34" i="8" l="1"/>
  <c r="L33" i="8"/>
  <c r="O33" i="8" s="1"/>
  <c r="G33" i="8"/>
  <c r="K29" i="8" l="1"/>
  <c r="E29" i="8"/>
  <c r="N29" i="8"/>
  <c r="H29" i="8"/>
  <c r="F25" i="8"/>
  <c r="O25" i="8" l="1"/>
  <c r="D25" i="8"/>
  <c r="M25" i="8" l="1"/>
  <c r="D32" i="8" l="1"/>
  <c r="J26" i="8"/>
  <c r="F26" i="8"/>
  <c r="I26" i="8" s="1"/>
  <c r="G32" i="8" l="1"/>
  <c r="L32" i="8"/>
  <c r="O32" i="8" s="1"/>
  <c r="G26" i="8"/>
  <c r="D26" i="8"/>
  <c r="O26" i="8"/>
  <c r="M26" i="8" l="1"/>
  <c r="L30" i="8" l="1"/>
  <c r="O30" i="8" s="1"/>
  <c r="M30" i="8" s="1"/>
  <c r="G30" i="8" l="1"/>
  <c r="D30" i="8"/>
  <c r="J28" i="8"/>
  <c r="F28" i="8"/>
  <c r="I28" i="8" s="1"/>
  <c r="O28" i="8" l="1"/>
  <c r="G28" i="8"/>
  <c r="D28" i="8"/>
  <c r="F35" i="8"/>
  <c r="F36" i="8" s="1"/>
  <c r="C24" i="8"/>
  <c r="M28" i="8" l="1"/>
  <c r="H28" i="8" l="1"/>
  <c r="K33" i="8"/>
  <c r="N33" i="8"/>
  <c r="N25" i="8"/>
  <c r="E32" i="8"/>
  <c r="H33" i="8"/>
  <c r="E33" i="8"/>
  <c r="H30" i="8"/>
  <c r="H25" i="8"/>
  <c r="K30" i="8"/>
  <c r="H26" i="8"/>
  <c r="E28" i="8"/>
  <c r="E30" i="8"/>
  <c r="E26" i="8"/>
  <c r="K25" i="8"/>
  <c r="E25" i="8"/>
  <c r="N26" i="8"/>
  <c r="N30" i="8"/>
  <c r="K32" i="8"/>
  <c r="N32" i="8"/>
  <c r="K28" i="8"/>
  <c r="H32" i="8"/>
  <c r="K26" i="8"/>
  <c r="N28" i="8"/>
  <c r="I35" i="8"/>
  <c r="I36" i="8" s="1"/>
  <c r="E35" i="8" l="1"/>
  <c r="E36" i="8" s="1"/>
  <c r="L35" i="8"/>
  <c r="L36" i="8" s="1"/>
  <c r="K35" i="8"/>
  <c r="H35" i="8"/>
  <c r="H36" i="8" l="1"/>
  <c r="K36" i="8" s="1"/>
  <c r="N35" i="8"/>
  <c r="O35" i="8"/>
  <c r="O36" i="8" s="1"/>
  <c r="N36" i="8" l="1"/>
</calcChain>
</file>

<file path=xl/sharedStrings.xml><?xml version="1.0" encoding="utf-8"?>
<sst xmlns="http://schemas.openxmlformats.org/spreadsheetml/2006/main" count="999" uniqueCount="400">
  <si>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</si>
  <si>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</si>
  <si>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</si>
  <si>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</si>
  <si>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</si>
  <si>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</si>
  <si>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</si>
  <si>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</si>
  <si>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</si>
  <si>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M. O.</t>
  </si>
  <si>
    <t>MAT.</t>
  </si>
  <si>
    <t xml:space="preserve"> 1 </t>
  </si>
  <si>
    <t>SERVIÇOS PRELIMINARES</t>
  </si>
  <si>
    <t xml:space="preserve"> 1.1 </t>
  </si>
  <si>
    <t xml:space="preserve"> 74209/001 </t>
  </si>
  <si>
    <t>SINAPI</t>
  </si>
  <si>
    <t>PLACA DE OBRA EM CHAPA DE ACO GALVANIZADO</t>
  </si>
  <si>
    <t>m²</t>
  </si>
  <si>
    <t xml:space="preserve"> 73847/001 </t>
  </si>
  <si>
    <t>ALUGUEL CONTAINER/ESCRIT INCL INST ELET LARG=2,20 COMP=6,20M          ALT=2,50M CHAPA ACO C/NERV TRAPEZ FORRO C/ISOL TERMO/ACUSTICO         CHASSIS REFORC PISO COMPENS NAVAL EXC TRANSP/CARGA/DESCARGA</t>
  </si>
  <si>
    <t>MES</t>
  </si>
  <si>
    <t xml:space="preserve"> 100953 </t>
  </si>
  <si>
    <t>TRANSPORTE COM CAMINHÃO CARROCERIA COM GUINDAUTO (MUNCK),  MOMENTO MÁXIMO DE CARGA 11,7 TM, EM VIA URBANA PAVIMENTADA, ADICIONAL PARA DMT EXCEDENTE A 30 KM (UNIDADE: TXKM). AF_07/2020</t>
  </si>
  <si>
    <t>TXKM</t>
  </si>
  <si>
    <t xml:space="preserve"> 101527 </t>
  </si>
  <si>
    <t>ENTRADA DE ENERGIA ELÉTRICA, SUBTERRÂNEA, BIFÁSICA, COM CAIXA DE EMBUTIR, CABO DE 25 MM2 E DISJUNTOR DIN 50A (NÃO INCLUSA MURETA DE ALVENARIA). AF_07/2020_P</t>
  </si>
  <si>
    <t>UN</t>
  </si>
  <si>
    <t xml:space="preserve"> 95641 </t>
  </si>
  <si>
    <t>KIT CAVALETE PARA MEDIÇÃO DE ÁGUA - ENTRADA INDIVIDUALIZADA, EM PVC DN 25 (¾), PARA 2 MEDIDORES  FORNECIMENTO E INSTALAÇÃO (EXCLUSIVE HIDRÔMETRO). AF_11/2016</t>
  </si>
  <si>
    <t xml:space="preserve"> 2 </t>
  </si>
  <si>
    <t>SERVIÇOS ADMINISTRATIVO</t>
  </si>
  <si>
    <t>ENGENHEIRO CIVIL DE OBRA JUNIOR COM ENCARGOS COMPLEMENTARES</t>
  </si>
  <si>
    <t xml:space="preserve"> 2.2 </t>
  </si>
  <si>
    <t xml:space="preserve"> 93572 </t>
  </si>
  <si>
    <t>ENCARREGADO GERAL DE OBRAS COM ENCARGOS COMPLEMENTARES</t>
  </si>
  <si>
    <t>TOPOGRAFO COM ENCARGOS COMPLEMENTARES</t>
  </si>
  <si>
    <t xml:space="preserve"> 3 </t>
  </si>
  <si>
    <t>SERVIÇOS DE DRENAGEM</t>
  </si>
  <si>
    <t xml:space="preserve"> 3.1 </t>
  </si>
  <si>
    <t>TUBO DE 600 MM</t>
  </si>
  <si>
    <t xml:space="preserve"> 3.1.1 </t>
  </si>
  <si>
    <t xml:space="preserve"> 90092 </t>
  </si>
  <si>
    <t>ESCAVAÇÃO MECANIZADA DE VALA COM PROF. MAIOR QUE 1,5 M E ATÉ 3,0 M(MÉDIA ENTRE MONTANTE E JUSANTE/UMA COMPOSIÇÃO POR TRECHO), COM ESCAVADEIRA HIDRÁULICA (0,8 M3/111 HP), LARG. MENOR QUE 1,5 M, EM SOLO DE 1A CATEGORIA, LOCAIS COM BAIXO NÍVEL DE INTERFERÊNCIA. AF_02/2021</t>
  </si>
  <si>
    <t>m³</t>
  </si>
  <si>
    <t xml:space="preserve"> 3.1.2 </t>
  </si>
  <si>
    <t xml:space="preserve"> 101616 </t>
  </si>
  <si>
    <t>PREPARO DE FUNDO DE VALA COM LARGURA MENOR QUE 1,5 M (ACERTO DO SOLO NATURAL). AF_08/2020</t>
  </si>
  <si>
    <t xml:space="preserve"> 3.1.3 </t>
  </si>
  <si>
    <t xml:space="preserve"> 00007762 </t>
  </si>
  <si>
    <t>TUBO DE CONCRETO ARMADO PARA AGUAS PLUVIAIS, CLASSE PA-2, COM ENCAIXE PONTA E BOLSA, DIAMETRO NOMINAL DE 600 MM</t>
  </si>
  <si>
    <t>M</t>
  </si>
  <si>
    <t xml:space="preserve"> 3.1.4 </t>
  </si>
  <si>
    <t xml:space="preserve"> 3.1.5 </t>
  </si>
  <si>
    <t xml:space="preserve"> 92811 </t>
  </si>
  <si>
    <t>ASSENTAMENTO DE TUBO DE CONCRETO PARA REDES COLETORAS DE ÁGUAS PLUVIAIS, DIÂMETRO DE 600 MM, JUNTA RÍGIDA, INSTALADO EM LOCAL COM BAIXO NÍVEL DE INTERFERÊNCIAS (NÃO INCLUI FORNECIMENTO). AF_12/2015</t>
  </si>
  <si>
    <t xml:space="preserve"> 3.1.6 </t>
  </si>
  <si>
    <t xml:space="preserve"> 93368 </t>
  </si>
  <si>
    <t>REATERRO MECANIZADO DE VALA COM ESCAVADEIRA HIDRÁULICA (CAPACIDADE DA CAÇAMBA: 0,8 M³ / POTÊNCIA: 111 HP), LARGURA ATÉ 1,5 M, PROFUNDIDADE DE 1,5 A 3,0 M, COM SOLO DE 1ª CATEGORIA EM LOCAIS COM BAIXO NÍVEL DE INTERFERÊNCIA. AF_04/2016</t>
  </si>
  <si>
    <t xml:space="preserve"> 3.1.7 </t>
  </si>
  <si>
    <t xml:space="preserve"> 98008 </t>
  </si>
  <si>
    <t>BASE PARA POÇO DE VISITA RETANGULAR PARA ESGOTO, EM ALVENARIA COM BLOCOS DE CONCRETO, DIMENSÕES INTERNAS = 1,5X1,5 M, PROFUNDIDADE = 1,45 M, EXCLUINDO TAMPÃO . AF_12/2020</t>
  </si>
  <si>
    <t xml:space="preserve"> 3.1.8 </t>
  </si>
  <si>
    <t xml:space="preserve"> 99241 </t>
  </si>
  <si>
    <t>ACRÉSCIMO PARA POÇO DE VISITA RETANGULAR PARA DRENAGEM, EM ALVENARIA COM BLOCOS DE CONCRETO, DIMENSÕES INTERNAS = 1,5X1,5 M. AF_12/2020</t>
  </si>
  <si>
    <t xml:space="preserve"> 3.1.9 </t>
  </si>
  <si>
    <t xml:space="preserve"> 99319 </t>
  </si>
  <si>
    <t>CHAMINÉ CIRCULAR PARA POÇO DE VISITA PARA DRENAGEM, EM ALVENARIA COM TIJOLOS CERÂMICOS MACIÇOS, DIÂMETRO INTERNO = 0,6 M. AF_12/2020</t>
  </si>
  <si>
    <t xml:space="preserve"> 3.1.10 </t>
  </si>
  <si>
    <t xml:space="preserve"> 00006240 </t>
  </si>
  <si>
    <t>TAMPAO FOFO SIMPLES COM BASE, CLASSE D400 CARGA MAX 40 T, REDONDO TAMPA 600 MM, REDE PLUVIAL/ESGOTO</t>
  </si>
  <si>
    <t xml:space="preserve"> 3.2 </t>
  </si>
  <si>
    <t>TUBO DE 400 MM</t>
  </si>
  <si>
    <t xml:space="preserve"> 102279 </t>
  </si>
  <si>
    <t>ESCAVAÇÃO MECANIZADA DE VALA COM PROF. ATÉ 1,5 M (MÉDIA ENTRE MONTANTE E JUSANTE/UMA COMPOSIÇÃO POR TRECHO), COM ESCAVADEIRA HIDRÁULICA (0,8 M3/111 HP),LARG. MENOR QUE 1,5 M, EM SOLO DE 1A CATEGORIA, LOCAIS COM BAIXO NÍVEL DE INTERFERÊNCIA. AF_02/2021</t>
  </si>
  <si>
    <t xml:space="preserve"> 3.2.2 </t>
  </si>
  <si>
    <t xml:space="preserve"> 93358 </t>
  </si>
  <si>
    <t>ESCAVAÇÃO MANUAL DE VALA COM PROFUNDIDADE MENOR OU IGUAL A 1,30 M. AF_02/2021</t>
  </si>
  <si>
    <t xml:space="preserve"> 3.2.4 </t>
  </si>
  <si>
    <t xml:space="preserve"> 00007761 </t>
  </si>
  <si>
    <t>TUBO DE CONCRETO ARMADO PARA AGUAS PLUVIAIS, CLASSE PA-2, COM ENCAIXE PONTA E BOLSA, DIAMETRO NOMINAL DE 400 MM</t>
  </si>
  <si>
    <t xml:space="preserve"> 3.2.5 </t>
  </si>
  <si>
    <t xml:space="preserve"> 3.2.7 </t>
  </si>
  <si>
    <t xml:space="preserve"> 3.2.8 </t>
  </si>
  <si>
    <t xml:space="preserve"> 97936 </t>
  </si>
  <si>
    <t>CAIXA PARA BOCA DE LOBO DUPLA RETANGULAR, EM CONCRETO PRÉ-MOLDADO, DIMENSÕES INTERNAS: 0,6X2,2X1,2 M. AF_12/2020</t>
  </si>
  <si>
    <t xml:space="preserve"> 000502 </t>
  </si>
  <si>
    <t>Próprio</t>
  </si>
  <si>
    <t xml:space="preserve"> 4 </t>
  </si>
  <si>
    <t>PAVIMENTAÇÃO</t>
  </si>
  <si>
    <t xml:space="preserve"> 4.1 </t>
  </si>
  <si>
    <t>TERRAPLENAGEM</t>
  </si>
  <si>
    <t xml:space="preserve"> 4.1.1 </t>
  </si>
  <si>
    <t xml:space="preserve"> 101139 </t>
  </si>
  <si>
    <t>ESCAVAÇÃO HORIZONTAL, INCLUINDO  ESCARIFICAÇÃO, CARGA, DESCARGA E TRANSPORTE EM SOLO DE 2A CATEGORIA COM TRATOR DE ESTEIRAS (100HP/LÂMINA: 2,19M3) E CAMINHÃO BASCULANTE DE 10M3, DMT ATÉ 200M. AF_07/2020</t>
  </si>
  <si>
    <t xml:space="preserve"> 4.1.2 </t>
  </si>
  <si>
    <t xml:space="preserve"> 100576 </t>
  </si>
  <si>
    <t>REGULARIZAÇÃO E COMPACTAÇÃO DE SUBLEITO DE SOLO  PREDOMINANTEMENTE ARGILOSO. AF_11/2019</t>
  </si>
  <si>
    <t xml:space="preserve"> 4.1.3 </t>
  </si>
  <si>
    <t xml:space="preserve"> 101266 </t>
  </si>
  <si>
    <t>ESCAVAÇÃO VERTICAL A CÉU ABERTO, EM OBRAS DE INFRAESTRUTURA, INCLUINDO CARGA, DESCARGA E TRANSPORTE, EM SOLO DE 1ª CATEGORIA COM ESCAVADEIRA HIDRÁULICA (CAÇAMBA: 0,8 M³ / 111HP), FROTA DE 3 CAMINHÕES BASCULANTES DE 10 M³, DMT ATÉ 1 KM E VELOCIDADE MÉDIA14KM/H. AF_05/2020</t>
  </si>
  <si>
    <t xml:space="preserve"> 4.1.4 </t>
  </si>
  <si>
    <t xml:space="preserve"> 00004721 </t>
  </si>
  <si>
    <t>PEDRA BRITADA N. 1 (9,5 a 19 MM) POSTO PEDREIRA/FORNECEDOR, SEM FRETE</t>
  </si>
  <si>
    <t xml:space="preserve"> 4.1.5 </t>
  </si>
  <si>
    <t xml:space="preserve"> 93593 </t>
  </si>
  <si>
    <t>TRANSPORTE COM CAMINHÃO BASCULANTE DE 14 M³, EM VIA URBANA PAVIMENTADA, ADICIONAL PARA DMT EXCEDENTE A 30 KM (UNIDADE: M3XKM). AF_07/2020</t>
  </si>
  <si>
    <t>M3XKM</t>
  </si>
  <si>
    <t xml:space="preserve"> 4.1.6 </t>
  </si>
  <si>
    <t xml:space="preserve"> 4.1.7 </t>
  </si>
  <si>
    <t xml:space="preserve"> 96396 </t>
  </si>
  <si>
    <t>EXECUÇÃO E COMPACTAÇÃO DE BASE E OU SUB BASE PARA PAVIMENTAÇÃO DE BRITA GRADUADA SIMPLES - EXCLUSIVE CARGA E TRANSPORTE. AF_11/2019</t>
  </si>
  <si>
    <t xml:space="preserve"> 4.1.8 </t>
  </si>
  <si>
    <t xml:space="preserve"> 96401 </t>
  </si>
  <si>
    <t>EXECUÇÃO DE IMPRIMAÇÃO COM ASFALTO DILUÍDO CM-30. AF_11/2019</t>
  </si>
  <si>
    <t xml:space="preserve"> 4.1.9 </t>
  </si>
  <si>
    <t xml:space="preserve"> 100970 </t>
  </si>
  <si>
    <t>TRANSPORTE COM CAMINHÃO TANQUE DE TRANSPORTE DE MATERIAL ASFÁLTICO DE 20000 L, EM VIA URBANA EM  REVESTIMENTO PRIMÁRIO (UNIDADE: TXKM). AF_07/2020</t>
  </si>
  <si>
    <t xml:space="preserve"> 4.1.10 </t>
  </si>
  <si>
    <t xml:space="preserve"> 95303 </t>
  </si>
  <si>
    <t>TRANSPORTE COM CAMINHÃO BASCULANTE 10 M3 DE MASSA ASFALTICA PARA PAVIMENTAÇÃO URBANA</t>
  </si>
  <si>
    <t xml:space="preserve"> 4.1.11 </t>
  </si>
  <si>
    <t xml:space="preserve"> 95992 </t>
  </si>
  <si>
    <t>CONSTRUÇÃO DE PAVIMENTO COM APLICAÇÃO DE CONCRETO BETUMINOSO USINADO A QUENTE (CBUQ), BINDER, COM ESPESSURA DE 3,0 CM - EXCLUSIVE TRANSPORTE. AF_03/2017</t>
  </si>
  <si>
    <t xml:space="preserve"> 4.1.12 </t>
  </si>
  <si>
    <t xml:space="preserve"> 94267 </t>
  </si>
  <si>
    <t>GUIA (MEIO-FIO) E SARJETA CONJUGADOS DE CONCRETO, MOLDADA  IN LOCO  EM TRECHO RETO COM EXTRUSORA, 45 CM BASE (15 CM BASE DA GUIA + 30 CM BASE DA SARJETA) X 22 CM ALTURA. AF_06/2016</t>
  </si>
  <si>
    <t xml:space="preserve"> 5 </t>
  </si>
  <si>
    <t>SINALIZAÇÃO</t>
  </si>
  <si>
    <t xml:space="preserve"> 5.1 </t>
  </si>
  <si>
    <t xml:space="preserve"> 102512 </t>
  </si>
  <si>
    <t>PINTURA DE EIXO VIÁRIO SOBRE ASFALTO COM TINTA RETRORREFLETIVA A BASE DE RESINA ACRÍLICA COM MICROESFERAS DE VIDRO, APLICAÇÃO MECÂNICA COM DEMARCADORA AUTOPROPELIDA. AF_05/2021</t>
  </si>
  <si>
    <t xml:space="preserve"> 5.2 </t>
  </si>
  <si>
    <t>PLACA DE SINALIZACAO EM CHAPA DE ACO NUM 16 COM PINTURA REFLETIVA</t>
  </si>
  <si>
    <t xml:space="preserve"> 08.03.006 </t>
  </si>
  <si>
    <t>FDE</t>
  </si>
  <si>
    <t>TUBO ACO GALVANIZ NBR5580-CL MEDIA, DN50MM (2") - INCL CONEXOES</t>
  </si>
  <si>
    <t>MEMÓRIA DE CALCULO</t>
  </si>
  <si>
    <t>Largura</t>
  </si>
  <si>
    <t>Altura</t>
  </si>
  <si>
    <t>Area</t>
  </si>
  <si>
    <t>1</t>
  </si>
  <si>
    <t>1.1</t>
  </si>
  <si>
    <t>74209/001</t>
  </si>
  <si>
    <t>93584</t>
  </si>
  <si>
    <t>mês</t>
  </si>
  <si>
    <t>Peso (tn)</t>
  </si>
  <si>
    <t>DMT (Km)</t>
  </si>
  <si>
    <t>Transporte (tnxKm)</t>
  </si>
  <si>
    <r>
      <t xml:space="preserve">TRANSPORTE COM CAMINHÃO CARROCERIA COM GUINDAUTO (MUNCK),  MOMENTO MÁXIMO DE CARGA 11,7 TM, EM VIA URBANA PAVIMENTADA, ADICIONAL PARA DMT EXCEDENTE A 30 KM (UNIDADE: TXKM) </t>
    </r>
    <r>
      <rPr>
        <sz val="8"/>
        <color rgb="FFFF0000"/>
        <rFont val="Calibri"/>
        <family val="2"/>
        <scheme val="minor"/>
      </rPr>
      <t>( TRANSPORTE DE CONTAINER)</t>
    </r>
  </si>
  <si>
    <t>TxKM</t>
  </si>
  <si>
    <t>2</t>
  </si>
  <si>
    <t>SERVIÇOS ADMINISTRATIVOS</t>
  </si>
  <si>
    <t>Duração da Obra (Mês)</t>
  </si>
  <si>
    <t>Dia/Mês</t>
  </si>
  <si>
    <t>Horas/dia</t>
  </si>
  <si>
    <t>Total Trabalhado (Mês)</t>
  </si>
  <si>
    <t>2.1</t>
  </si>
  <si>
    <t>2.2</t>
  </si>
  <si>
    <t>93572
07/2021</t>
  </si>
  <si>
    <t>2.3</t>
  </si>
  <si>
    <t>94296
07/2021</t>
  </si>
  <si>
    <t>3</t>
  </si>
  <si>
    <t>3.1</t>
  </si>
  <si>
    <t>trecho</t>
  </si>
  <si>
    <t>EXTENSÃO</t>
  </si>
  <si>
    <t>LARG. (FUNDO)</t>
  </si>
  <si>
    <t>LARG. (SUPERFICIE)</t>
  </si>
  <si>
    <t>ALTURA</t>
  </si>
  <si>
    <t>VLUME DE ESVAVAÇÃO</t>
  </si>
  <si>
    <t>3.1.1</t>
  </si>
  <si>
    <t>90092
07/2021</t>
  </si>
  <si>
    <r>
      <t>m</t>
    </r>
    <r>
      <rPr>
        <i/>
        <sz val="8"/>
        <rFont val="Calibri"/>
        <family val="2"/>
        <scheme val="minor"/>
      </rPr>
      <t>³</t>
    </r>
  </si>
  <si>
    <t>01</t>
  </si>
  <si>
    <t>"</t>
  </si>
  <si>
    <t>02</t>
  </si>
  <si>
    <t>03</t>
  </si>
  <si>
    <t>04</t>
  </si>
  <si>
    <t>TOTAL DA ESCAVAÇÃO PARA TUBO DE 600 MM</t>
  </si>
  <si>
    <t>ÁREA</t>
  </si>
  <si>
    <t>3.1.2</t>
  </si>
  <si>
    <t>101616
07/2021</t>
  </si>
  <si>
    <t>3.1.3</t>
  </si>
  <si>
    <t>00007762
07/2021</t>
  </si>
  <si>
    <t>SINAPI-I</t>
  </si>
  <si>
    <t>MEDIDA DO TUBO (M)</t>
  </si>
  <si>
    <t>QUANT. TUBO 600 MM</t>
  </si>
  <si>
    <t>PESO DO TUBO (TN)</t>
  </si>
  <si>
    <t>DMT</t>
  </si>
  <si>
    <t>TRANSPORTE (TNXKM)</t>
  </si>
  <si>
    <t>3.1.4</t>
  </si>
  <si>
    <t xml:space="preserve">100953
07/2021	</t>
  </si>
  <si>
    <t>3.1.5</t>
  </si>
  <si>
    <t>92811
07/2021</t>
  </si>
  <si>
    <t>DIÂMETRO EXT (M)</t>
  </si>
  <si>
    <t>AREA DA SEÇAO DO TUBO</t>
  </si>
  <si>
    <t>VOLUME DO TUBO</t>
  </si>
  <si>
    <t>VLUME DE REATERRO =       (V. ESCV-V. TUBO)</t>
  </si>
  <si>
    <t>3.1.6</t>
  </si>
  <si>
    <t>REATERRO MECANIZADO DE VALA COM ESCAVADEIRA HIDRÁULICA (CAPACIDADE DA CAÇAMBA: 0,8 M³ / POTÊNCIA: 111 HP), LARGURA ATÉ 1,5 M, PROFUNDIDADE DE 1,5 A 3,0 M, COM SOLO (SEM SUBSTITUIÇÃO) DE 1ª CATEGORIA EM LOCAIS COM BAIXO NÍVEL DE INTERFERÊNCIA. AF_04/2016</t>
  </si>
  <si>
    <t>Unid.</t>
  </si>
  <si>
    <t>3.1.7</t>
  </si>
  <si>
    <t xml:space="preserve">98008
07/2021	</t>
  </si>
  <si>
    <t>unid.</t>
  </si>
  <si>
    <t>3.1.8</t>
  </si>
  <si>
    <t xml:space="preserve">99241
07/2021	</t>
  </si>
  <si>
    <t>m</t>
  </si>
  <si>
    <t>3.1.9</t>
  </si>
  <si>
    <t xml:space="preserve">99319
07/2021	</t>
  </si>
  <si>
    <t>3.1.10</t>
  </si>
  <si>
    <t xml:space="preserve">00006240	</t>
  </si>
  <si>
    <t>3.2.1</t>
  </si>
  <si>
    <t>102279
07/2021</t>
  </si>
  <si>
    <t>VLUME DE ESVAVAÇÃO (M³)</t>
  </si>
  <si>
    <t>3.2.2</t>
  </si>
  <si>
    <t>93358
07/2021</t>
  </si>
  <si>
    <t>total</t>
  </si>
  <si>
    <t>3.2.3</t>
  </si>
  <si>
    <t>3.2.4</t>
  </si>
  <si>
    <t>00007761</t>
  </si>
  <si>
    <t>QUANT. TUBO 400 MM</t>
  </si>
  <si>
    <t>3.2.5</t>
  </si>
  <si>
    <t>92809
07/2021</t>
  </si>
  <si>
    <t xml:space="preserve">93368
07/2021	</t>
  </si>
  <si>
    <t>Quantidade</t>
  </si>
  <si>
    <t>unidade</t>
  </si>
  <si>
    <t>000502</t>
  </si>
  <si>
    <t>CAIXA BOCA DE DRAGÃO EM ALVENARIA DE BLOCO DE CONCRETO DE 1,00 DE LARGURA POR 1,00 M DE PROFUNDIDADE SOBRE BASE DE CONCRETO ESTRUTURAL DE 15 CM DE ESPESSURA COM GRELHA DE TRILHO FERROVIÁRIO.(M)</t>
  </si>
  <si>
    <t>4</t>
  </si>
  <si>
    <t>4.1</t>
  </si>
  <si>
    <t>VOLUME</t>
  </si>
  <si>
    <t>4.1.1</t>
  </si>
  <si>
    <t>101139
07/2021</t>
  </si>
  <si>
    <t>4.1.2</t>
  </si>
  <si>
    <t xml:space="preserve">100576
07/2021	</t>
  </si>
  <si>
    <t>Volume  solo + brita (m³)</t>
  </si>
  <si>
    <t>Volume de solo (%)</t>
  </si>
  <si>
    <t>Volume Solo (m³)</t>
  </si>
  <si>
    <t>Volume Brita (%)</t>
  </si>
  <si>
    <t>Volume Brita (m³)</t>
  </si>
  <si>
    <t>4.1.3</t>
  </si>
  <si>
    <t>101266
07/2021</t>
  </si>
  <si>
    <t>ESCAVAÇÃO VERTICAL A CÉU ABERTO, EM OBRAS DE INFRAESTRUTURA, INCLUINDO CARGA, DESCARGA E TRANSPORTE, EM SOLO DE 1ª CATEGORIA COM ESCAVADEIRA HIDRÁULICA (CAÇAMBA: 0,8 M³ / 111HP), FROTA DE 3 CAMINHÕES BASCULANTES DE 10 M³, DMT ATÉ 1 KM E VELOCIDADE MÉDIA14KM/H. AF_05/2020 (SUB-BASE)</t>
  </si>
  <si>
    <t>4.1.4</t>
  </si>
  <si>
    <t xml:space="preserve">00004721	</t>
  </si>
  <si>
    <t>m³xKm</t>
  </si>
  <si>
    <t>Transporte (m³xKm)</t>
  </si>
  <si>
    <t>4.1.5</t>
  </si>
  <si>
    <t xml:space="preserve">93593
07/2021	</t>
  </si>
  <si>
    <t>4.1.6</t>
  </si>
  <si>
    <t>4.1.7</t>
  </si>
  <si>
    <t>4.1.8</t>
  </si>
  <si>
    <t>Taxa de Aplicação (l/m²)</t>
  </si>
  <si>
    <t>Volume (l)</t>
  </si>
  <si>
    <t>Volume (tn)</t>
  </si>
  <si>
    <t>Transporte (TnxKm)</t>
  </si>
  <si>
    <t>4.1.9</t>
  </si>
  <si>
    <t>TnxKm</t>
  </si>
  <si>
    <t>Expessurra</t>
  </si>
  <si>
    <t>Volume (m³)</t>
  </si>
  <si>
    <t>4.1.10</t>
  </si>
  <si>
    <t>95303
08/2020</t>
  </si>
  <si>
    <t>4.1.11</t>
  </si>
  <si>
    <t>95992
10/2019</t>
  </si>
  <si>
    <t>4.1.12</t>
  </si>
  <si>
    <t xml:space="preserve">94267
07/2021	</t>
  </si>
  <si>
    <t>5</t>
  </si>
  <si>
    <t>Largura da faixa (m)</t>
  </si>
  <si>
    <t>5.1</t>
  </si>
  <si>
    <t xml:space="preserve">102512
07/2021	</t>
  </si>
  <si>
    <t>Tracejado Amarelo</t>
  </si>
  <si>
    <t>Faixa dupla continua Amarelo</t>
  </si>
  <si>
    <t>Faixa de retensão de alerta</t>
  </si>
  <si>
    <t>Faixa de retensão de pedestre</t>
  </si>
  <si>
    <t>Pintura de letras pare</t>
  </si>
  <si>
    <t>Diâmetro (m)</t>
  </si>
  <si>
    <t>5.2</t>
  </si>
  <si>
    <t>00034723</t>
  </si>
  <si>
    <t>TUBO DE CONCRETO ARMADO PS-2</t>
  </si>
  <si>
    <t>CRONOGRAMA</t>
  </si>
  <si>
    <t>VALOR</t>
  </si>
  <si>
    <t xml:space="preserve">                          30 Dias</t>
  </si>
  <si>
    <t>60 Dias</t>
  </si>
  <si>
    <t>90 Dias</t>
  </si>
  <si>
    <t xml:space="preserve"> 120 Dias</t>
  </si>
  <si>
    <t xml:space="preserve">                               Fisico</t>
  </si>
  <si>
    <t>Financeiro</t>
  </si>
  <si>
    <t>Fisico</t>
  </si>
  <si>
    <t>PRELIMINAR</t>
  </si>
  <si>
    <t>TOTAL GERAL DO ORÇAMENTO</t>
  </si>
  <si>
    <t>Mensal</t>
  </si>
  <si>
    <t>Acumulado</t>
  </si>
  <si>
    <t>.........................................................................................</t>
  </si>
  <si>
    <t xml:space="preserve"> Eng. Civil Vitalino Pires dos Santos</t>
  </si>
  <si>
    <t xml:space="preserve">              CREA 5060743022/D-SP</t>
  </si>
  <si>
    <t>51</t>
  </si>
  <si>
    <t>ESCAVAÇÃO HORIZONTAL, INCLUINDO  ESCARIFICAÇÃO, CARGA, DESCARGA E TRANSPORTE EM SOLO DE 2A CATEGORIA COM TRATOR DE ESTEIRAS (100HP/LÂMINA: 2,19M3) E CAMINHÃO BASCULANTE DE 10M3, DMT ATÉ 200M. (RASPAGE SUPERFICIAL - BASE  2X MEIO FIO E  2 X A  FOLGA)</t>
  </si>
  <si>
    <t>REGULARIZAÇÃO E COMPACTAÇÃO DE SUBLEITO DE SOLO  PREDOMINANTEMENTE ARGILOSO. (APOIO DO MEIO FIO/ SAJETA E BASE)</t>
  </si>
  <si>
    <t>Peso Específico (tn/m³)</t>
  </si>
  <si>
    <t xml:space="preserve">Altura </t>
  </si>
  <si>
    <t>Horas</t>
  </si>
  <si>
    <t>1.1.1</t>
  </si>
  <si>
    <t>1.1.2</t>
  </si>
  <si>
    <t>1.1.3</t>
  </si>
  <si>
    <t>1.1.4</t>
  </si>
  <si>
    <t>1.1.5</t>
  </si>
  <si>
    <t xml:space="preserve">90777
</t>
  </si>
  <si>
    <t>100953
07/2024</t>
  </si>
  <si>
    <t xml:space="preserve">101527
02/2024	</t>
  </si>
  <si>
    <t>95641
02/2024</t>
  </si>
  <si>
    <t>3.2</t>
  </si>
  <si>
    <t>VELOCIDADE</t>
  </si>
  <si>
    <t>v</t>
  </si>
  <si>
    <t>(km/h)</t>
  </si>
  <si>
    <t>LARGURA</t>
  </si>
  <si>
    <t>l</t>
  </si>
  <si>
    <t>(m)</t>
  </si>
  <si>
    <t>CADÊNCIA</t>
  </si>
  <si>
    <t>t : e</t>
  </si>
  <si>
    <t>TRAÇO</t>
  </si>
  <si>
    <t>t</t>
  </si>
  <si>
    <t>ESPAÇAMENTO</t>
  </si>
  <si>
    <t>e</t>
  </si>
  <si>
    <t>vias trânsito</t>
  </si>
  <si>
    <t>A MFR é demarcada por duas linhas seccionadas paralelas. A largura
deve ser de 0,10 m ou 0,15 m, com igual espaçamento entre elas,
conforme o quadro a seguir:</t>
  </si>
  <si>
    <t>vias urbanas</t>
  </si>
  <si>
    <t>rápido</t>
  </si>
  <si>
    <t>rodovias</t>
  </si>
  <si>
    <t>1:2</t>
  </si>
  <si>
    <t>2,00</t>
  </si>
  <si>
    <t>4,00</t>
  </si>
  <si>
    <t>8,00</t>
  </si>
  <si>
    <t>traço</t>
  </si>
  <si>
    <t>Esoaçamento</t>
  </si>
  <si>
    <t>08.03.0006</t>
  </si>
  <si>
    <t>5.3</t>
  </si>
  <si>
    <t>Diâmetro Placa (m)</t>
  </si>
  <si>
    <t>Profundidade de Cravação</t>
  </si>
  <si>
    <t>PINTURA DE MEIO-FIO COM TINTA BRANCA A BASE DE CAL (CAIAÇÃO). AF_05/2021</t>
  </si>
  <si>
    <t>102498</t>
  </si>
  <si>
    <t xml:space="preserve"> 1.1.1 </t>
  </si>
  <si>
    <t xml:space="preserve"> 1.1.2 </t>
  </si>
  <si>
    <t xml:space="preserve"> 1.1.3 </t>
  </si>
  <si>
    <t xml:space="preserve"> 1.1.4 </t>
  </si>
  <si>
    <t xml:space="preserve"> 1.1.5 </t>
  </si>
  <si>
    <t xml:space="preserve"> 90777 </t>
  </si>
  <si>
    <t>H</t>
  </si>
  <si>
    <t xml:space="preserve"> 2.4 </t>
  </si>
  <si>
    <t xml:space="preserve"> 90781 </t>
  </si>
  <si>
    <t xml:space="preserve"> 102498 </t>
  </si>
  <si>
    <t xml:space="preserve"> 70.03.001 </t>
  </si>
  <si>
    <t>CPOS/CDHU</t>
  </si>
  <si>
    <t>PLACA PARA SINALIZAÇÃO VIÁRIA EM CHAPA DE AÇO, TOTALMENTE REFLETIVA COM PELÍCULA IA/IA - ÁREA ATÉ 2,0 M²</t>
  </si>
  <si>
    <t>Totais -&gt;</t>
  </si>
  <si>
    <t>TUBO DE 800 MM</t>
  </si>
  <si>
    <t>TOTAL DA ESCAVAÇÃO PARA TUBO DE 800MM</t>
  </si>
  <si>
    <t>LARG. (FUNDO) 2xD</t>
  </si>
  <si>
    <t>05</t>
  </si>
  <si>
    <t>ASSENTAMENTO DE TUBO DE CONCRETO PARA REDES COLETORAS DE ÁGUAS PLUVIAIS, DIÂMETRO DE 800 MM, JUNTA RÍGIDA, INSTALADO EM LOCAL COM BAIXO NÍVEL DE INTERFERÊNCIAS (NÃO INCLUI FORNECIMENTO). AF_12/2015</t>
  </si>
  <si>
    <t>DISSIPADOR EM CONCRETO ARMADO TIPO 01 VAZÃO ATÉ 2M³/S</t>
  </si>
  <si>
    <t>IUD20036</t>
  </si>
  <si>
    <t>GRELHA DE FERRO FUNDIDO SIMPLES COM REQUADRO, 150 X 1000 MM, ASSENTADA COM ARGAMASSA 1 : 3 CIMENTO: AREIA - FORNECIMENTO E INSTALAÇÃO. AF_08/2021</t>
  </si>
  <si>
    <t>%   DA ESCAVAÇÃO MANUAL</t>
  </si>
  <si>
    <t>B.D</t>
  </si>
  <si>
    <t>EXTENSÃO (M)</t>
  </si>
  <si>
    <t xml:space="preserve">                                                                                        Eng. Civil - Vitalino Pires dos Santos</t>
  </si>
  <si>
    <t xml:space="preserve">                                                                                                                   CREA 506074322-D/SP VISTO MS 10093</t>
  </si>
  <si>
    <t xml:space="preserve">        ____________________________________________</t>
  </si>
  <si>
    <t>22,61%</t>
  </si>
  <si>
    <t>Planilha Orçamentária Sintética Com Valor do Material e da Mão de Obra</t>
  </si>
  <si>
    <t xml:space="preserve"> 103001 </t>
  </si>
  <si>
    <t>Proprietário: Municíçpio de Brasilândia</t>
  </si>
  <si>
    <t>Encargos Sociais: Não Desonerado: embutido nos preços unitário dos insumos de mão de obra, de acordo com as bases.</t>
  </si>
  <si>
    <t>Bancos: SINAPI - 02/2024 - Mato Grosso do Sul
CPOS/CDHU - 03/2024 - São Paulo
FDE - 01/2024 - São Paulo
AGESUL - 01/2024 - Mato Grosso do Sul</t>
  </si>
  <si>
    <t>B.D.I:</t>
  </si>
  <si>
    <t>3.3</t>
  </si>
  <si>
    <t>103001
02/2024</t>
  </si>
  <si>
    <t xml:space="preserve"> 101617 </t>
  </si>
  <si>
    <t>PREPARO DE FUNDO DE VALA COM LARGURA MAIOR OU IGUAL A 1,5 M E MENOR QUE 2,5 M (ACERTO DO SOLO NATURAL). AF_08/2020</t>
  </si>
  <si>
    <t xml:space="preserve"> 00007763 </t>
  </si>
  <si>
    <t>TUBO DE CONCRETO ARMADO PARA AGUAS PLUVIAIS, CLASSE PA-2, COM ENCAIXE PONTA E BOLSA, DIAMETRO NOMINAL DE 800 MM</t>
  </si>
  <si>
    <t xml:space="preserve"> 92813 </t>
  </si>
  <si>
    <t xml:space="preserve"> IUD20036 </t>
  </si>
  <si>
    <t>Dissipador em concreto armado - Tipo 01 - vazão até 2m³/s</t>
  </si>
  <si>
    <t>un</t>
  </si>
  <si>
    <t xml:space="preserve"> 3.3.1 </t>
  </si>
  <si>
    <t>ESCAVAÇÃO MECANIZADA DE VALA COM PROF. ATÉ 1,5 M (MÉDIA MONTANTE E JUSANTE/UMA COMPOSIÇÃO POR TRECHO), ESCAVADEIRA (0,8 M3),LARG. MENOR QUE 1,5 M, EM SOLO DE 1A CATEGORIA, LOCAIS COM BAIXO NÍVEL DE INTERFERÊNCIA. AF_02/2021</t>
  </si>
  <si>
    <t xml:space="preserve"> 3.3.2 </t>
  </si>
  <si>
    <t xml:space="preserve"> 3.3.3 </t>
  </si>
  <si>
    <t xml:space="preserve"> 3.3.4 </t>
  </si>
  <si>
    <t xml:space="preserve"> 3.3.5 </t>
  </si>
  <si>
    <t xml:space="preserve"> 3.3.6 </t>
  </si>
  <si>
    <t xml:space="preserve"> 3.3.7 </t>
  </si>
  <si>
    <t xml:space="preserve"> 3.3.8 </t>
  </si>
  <si>
    <t xml:space="preserve"> 3.3.9 </t>
  </si>
  <si>
    <t xml:space="preserve"> 3.3.10 </t>
  </si>
  <si>
    <t>CAIXA BOCA DE DRAGÃO EM ALVENARIA DE BLOCO DE CONCRETO  DE 1,00  DE LARGURA POR 1,00 M DE PROFUNDIDADE  SOBRE BASE DE CONCRETO ESTRUTURAL DE 15 CM DE ESPESSURA COM GRELHA DE TRILHO FERROVIÁRIO.(M)</t>
  </si>
  <si>
    <t>ETAPA II</t>
  </si>
  <si>
    <t>Brasilandia-MS, 15 de julho  de 2024.</t>
  </si>
  <si>
    <t>Obra:  DRENAGEM E PAVIMENTO ASFALTICO COM CBUQ NOVO PORTO JOÃO ANDRE. ETAPA II - REVISÃO 15-07-2024</t>
  </si>
  <si>
    <t>Basilandia- MS, 15 de julho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</si>
</sst>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7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i/>
      <sz val="8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color rgb="FF000000"/>
      <name val="Arial"/>
      <family val="2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2"/>
      <color rgb="FF000000"/>
      <name val="Calibri"/>
      <family val="2"/>
      <scheme val="minor"/>
    </font>
    <font>
      <b/>
      <sz val="11"/>
      <name val="Arial"/>
      <family val="1"/>
    </font>
    <font>
      <b/>
      <sz val="10"/>
      <name val="Arial"/>
      <family val="1"/>
    </font>
    <font>
      <b/>
      <sz val="12"/>
      <name val="Calibri"/>
      <family val="2"/>
      <scheme val="minor"/>
    </font>
    <font>
      <sz val="16"/>
      <color rgb="FF000000"/>
      <name val="Calibri"/>
      <family val="2"/>
      <scheme val="minor"/>
    </font>
    <font>
      <b/>
      <sz val="16"/>
      <name val="Calibri"/>
      <family val="2"/>
      <scheme val="minor"/>
    </font>
    <font>
      <sz val="14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8ECF6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theme="7" tint="-0.249977111117893"/>
        <bgColor rgb="FF000000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FFFFF"/>
      </patternFill>
    </fill>
    <fill>
      <patternFill patternType="solid">
        <fgColor rgb="FFD8ECF6"/>
      </patternFill>
    </fill>
  </fills>
  <borders count="7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323">
    <xf numFmtId="0" fontId="0" fillId="0" borderId="0" xfId="0"/>
    <xf numFmtId="49" fontId="0" fillId="0" borderId="0" xfId="0" applyNumberFormat="1" applyAlignment="1">
      <alignment horizontal="center"/>
    </xf>
    <xf numFmtId="43" fontId="0" fillId="0" borderId="0" xfId="1" applyFont="1"/>
    <xf numFmtId="43" fontId="0" fillId="0" borderId="0" xfId="0" applyNumberFormat="1"/>
    <xf numFmtId="0" fontId="7" fillId="0" borderId="0" xfId="0" applyFont="1"/>
    <xf numFmtId="0" fontId="10" fillId="0" borderId="0" xfId="0" applyFont="1"/>
    <xf numFmtId="0" fontId="7" fillId="2" borderId="0" xfId="0" applyFont="1" applyFill="1"/>
    <xf numFmtId="0" fontId="7" fillId="2" borderId="1" xfId="0" applyFont="1" applyFill="1" applyBorder="1"/>
    <xf numFmtId="0" fontId="7" fillId="2" borderId="2" xfId="0" applyFont="1" applyFill="1" applyBorder="1"/>
    <xf numFmtId="0" fontId="8" fillId="3" borderId="0" xfId="0" applyFont="1" applyFill="1" applyAlignment="1">
      <alignment vertical="top" wrapText="1"/>
    </xf>
    <xf numFmtId="43" fontId="0" fillId="0" borderId="0" xfId="1" applyFont="1" applyBorder="1"/>
    <xf numFmtId="0" fontId="9" fillId="4" borderId="0" xfId="0" applyFont="1" applyFill="1" applyAlignment="1">
      <alignment vertical="top" wrapText="1"/>
    </xf>
    <xf numFmtId="0" fontId="4" fillId="4" borderId="0" xfId="0" applyFont="1" applyFill="1" applyAlignment="1">
      <alignment vertical="top"/>
    </xf>
    <xf numFmtId="0" fontId="9" fillId="4" borderId="0" xfId="0" applyFont="1" applyFill="1" applyAlignment="1">
      <alignment horizontal="left"/>
    </xf>
    <xf numFmtId="0" fontId="7" fillId="2" borderId="1" xfId="0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 vertical="top" wrapText="1"/>
    </xf>
    <xf numFmtId="0" fontId="7" fillId="2" borderId="3" xfId="0" applyFont="1" applyFill="1" applyBorder="1"/>
    <xf numFmtId="0" fontId="9" fillId="4" borderId="0" xfId="0" applyFont="1" applyFill="1" applyAlignment="1">
      <alignment horizontal="right" vertical="top" wrapText="1"/>
    </xf>
    <xf numFmtId="0" fontId="0" fillId="0" borderId="1" xfId="0" applyBorder="1" applyAlignment="1">
      <alignment horizontal="left"/>
    </xf>
    <xf numFmtId="43" fontId="7" fillId="2" borderId="2" xfId="1" applyFont="1" applyFill="1" applyBorder="1"/>
    <xf numFmtId="43" fontId="9" fillId="4" borderId="0" xfId="1" applyFont="1" applyFill="1" applyBorder="1" applyAlignment="1">
      <alignment horizontal="right" vertical="top" wrapText="1"/>
    </xf>
    <xf numFmtId="10" fontId="7" fillId="2" borderId="5" xfId="2" applyNumberFormat="1" applyFont="1" applyFill="1" applyBorder="1"/>
    <xf numFmtId="10" fontId="7" fillId="2" borderId="4" xfId="2" applyNumberFormat="1" applyFont="1" applyFill="1" applyBorder="1"/>
    <xf numFmtId="43" fontId="7" fillId="2" borderId="4" xfId="1" applyFont="1" applyFill="1" applyBorder="1"/>
    <xf numFmtId="43" fontId="0" fillId="0" borderId="9" xfId="1" applyFont="1" applyBorder="1"/>
    <xf numFmtId="0" fontId="0" fillId="0" borderId="14" xfId="0" applyBorder="1"/>
    <xf numFmtId="0" fontId="7" fillId="0" borderId="14" xfId="0" applyFont="1" applyBorder="1" applyAlignment="1">
      <alignment horizontal="center"/>
    </xf>
    <xf numFmtId="0" fontId="7" fillId="0" borderId="19" xfId="0" applyFont="1" applyBorder="1" applyAlignment="1">
      <alignment horizontal="center"/>
    </xf>
    <xf numFmtId="43" fontId="7" fillId="0" borderId="21" xfId="1" applyFont="1" applyBorder="1" applyAlignment="1">
      <alignment horizontal="center"/>
    </xf>
    <xf numFmtId="0" fontId="7" fillId="0" borderId="20" xfId="0" applyFont="1" applyBorder="1" applyAlignment="1">
      <alignment horizontal="center"/>
    </xf>
    <xf numFmtId="43" fontId="7" fillId="2" borderId="5" xfId="1" applyFont="1" applyFill="1" applyBorder="1"/>
    <xf numFmtId="4" fontId="8" fillId="3" borderId="3" xfId="0" applyNumberFormat="1" applyFont="1" applyFill="1" applyBorder="1" applyAlignment="1">
      <alignment horizontal="right" vertical="top" wrapText="1"/>
    </xf>
    <xf numFmtId="43" fontId="7" fillId="2" borderId="24" xfId="0" applyNumberFormat="1" applyFont="1" applyFill="1" applyBorder="1"/>
    <xf numFmtId="43" fontId="7" fillId="2" borderId="26" xfId="0" applyNumberFormat="1" applyFont="1" applyFill="1" applyBorder="1"/>
    <xf numFmtId="0" fontId="12" fillId="5" borderId="27" xfId="0" applyFont="1" applyFill="1" applyBorder="1" applyAlignment="1">
      <alignment horizontal="left" vertical="top"/>
    </xf>
    <xf numFmtId="0" fontId="8" fillId="5" borderId="28" xfId="0" applyFont="1" applyFill="1" applyBorder="1" applyAlignment="1">
      <alignment vertical="top" wrapText="1"/>
    </xf>
    <xf numFmtId="43" fontId="7" fillId="2" borderId="31" xfId="1" applyFont="1" applyFill="1" applyBorder="1"/>
    <xf numFmtId="43" fontId="7" fillId="2" borderId="32" xfId="1" applyFont="1" applyFill="1" applyBorder="1"/>
    <xf numFmtId="43" fontId="7" fillId="2" borderId="23" xfId="0" applyNumberFormat="1" applyFont="1" applyFill="1" applyBorder="1"/>
    <xf numFmtId="0" fontId="7" fillId="2" borderId="24" xfId="0" applyFont="1" applyFill="1" applyBorder="1"/>
    <xf numFmtId="43" fontId="7" fillId="2" borderId="34" xfId="0" applyNumberFormat="1" applyFont="1" applyFill="1" applyBorder="1"/>
    <xf numFmtId="0" fontId="7" fillId="2" borderId="34" xfId="0" applyFont="1" applyFill="1" applyBorder="1"/>
    <xf numFmtId="43" fontId="7" fillId="2" borderId="6" xfId="0" applyNumberFormat="1" applyFont="1" applyFill="1" applyBorder="1"/>
    <xf numFmtId="9" fontId="7" fillId="2" borderId="6" xfId="2" applyFont="1" applyFill="1" applyBorder="1"/>
    <xf numFmtId="43" fontId="7" fillId="2" borderId="22" xfId="0" applyNumberFormat="1" applyFont="1" applyFill="1" applyBorder="1"/>
    <xf numFmtId="43" fontId="7" fillId="2" borderId="33" xfId="0" applyNumberFormat="1" applyFont="1" applyFill="1" applyBorder="1"/>
    <xf numFmtId="9" fontId="7" fillId="2" borderId="33" xfId="2" applyFont="1" applyFill="1" applyBorder="1"/>
    <xf numFmtId="10" fontId="7" fillId="2" borderId="33" xfId="2" applyNumberFormat="1" applyFont="1" applyFill="1" applyBorder="1"/>
    <xf numFmtId="0" fontId="7" fillId="0" borderId="21" xfId="0" applyFont="1" applyBorder="1" applyAlignment="1">
      <alignment horizontal="center"/>
    </xf>
    <xf numFmtId="9" fontId="7" fillId="2" borderId="35" xfId="2" applyFont="1" applyFill="1" applyBorder="1"/>
    <xf numFmtId="9" fontId="7" fillId="2" borderId="36" xfId="2" applyFont="1" applyFill="1" applyBorder="1"/>
    <xf numFmtId="43" fontId="7" fillId="2" borderId="26" xfId="1" applyFont="1" applyFill="1" applyBorder="1"/>
    <xf numFmtId="43" fontId="7" fillId="2" borderId="34" xfId="1" applyFont="1" applyFill="1" applyBorder="1"/>
    <xf numFmtId="43" fontId="7" fillId="2" borderId="36" xfId="1" applyFont="1" applyFill="1" applyBorder="1"/>
    <xf numFmtId="43" fontId="7" fillId="2" borderId="35" xfId="1" applyFont="1" applyFill="1" applyBorder="1" applyAlignment="1">
      <alignment horizontal="center"/>
    </xf>
    <xf numFmtId="0" fontId="7" fillId="2" borderId="37" xfId="0" applyFont="1" applyFill="1" applyBorder="1"/>
    <xf numFmtId="9" fontId="7" fillId="2" borderId="38" xfId="2" applyFont="1" applyFill="1" applyBorder="1" applyAlignment="1">
      <alignment horizontal="center"/>
    </xf>
    <xf numFmtId="43" fontId="7" fillId="2" borderId="38" xfId="1" applyFont="1" applyFill="1" applyBorder="1" applyAlignment="1">
      <alignment horizontal="center"/>
    </xf>
    <xf numFmtId="9" fontId="7" fillId="2" borderId="38" xfId="2" applyFont="1" applyFill="1" applyBorder="1"/>
    <xf numFmtId="0" fontId="7" fillId="2" borderId="26" xfId="0" applyFont="1" applyFill="1" applyBorder="1"/>
    <xf numFmtId="10" fontId="7" fillId="2" borderId="40" xfId="2" applyNumberFormat="1" applyFont="1" applyFill="1" applyBorder="1"/>
    <xf numFmtId="43" fontId="7" fillId="2" borderId="37" xfId="1" applyFont="1" applyFill="1" applyBorder="1"/>
    <xf numFmtId="43" fontId="7" fillId="2" borderId="40" xfId="1" applyFont="1" applyFill="1" applyBorder="1"/>
    <xf numFmtId="43" fontId="7" fillId="2" borderId="23" xfId="1" applyFont="1" applyFill="1" applyBorder="1"/>
    <xf numFmtId="0" fontId="7" fillId="0" borderId="7" xfId="0" applyFont="1" applyBorder="1" applyAlignment="1">
      <alignment horizontal="center"/>
    </xf>
    <xf numFmtId="0" fontId="9" fillId="4" borderId="19" xfId="0" applyFont="1" applyFill="1" applyBorder="1" applyAlignment="1">
      <alignment horizontal="left" vertical="top" wrapText="1"/>
    </xf>
    <xf numFmtId="43" fontId="9" fillId="4" borderId="41" xfId="1" applyFont="1" applyFill="1" applyBorder="1" applyAlignment="1">
      <alignment horizontal="center" vertical="top" wrapText="1"/>
    </xf>
    <xf numFmtId="0" fontId="9" fillId="4" borderId="20" xfId="0" applyFont="1" applyFill="1" applyBorder="1" applyAlignment="1">
      <alignment horizontal="left" vertical="top" wrapText="1"/>
    </xf>
    <xf numFmtId="10" fontId="9" fillId="4" borderId="42" xfId="2" applyNumberFormat="1" applyFont="1" applyFill="1" applyBorder="1" applyAlignment="1">
      <alignment horizontal="center" vertical="top" wrapText="1"/>
    </xf>
    <xf numFmtId="10" fontId="9" fillId="4" borderId="42" xfId="0" applyNumberFormat="1" applyFont="1" applyFill="1" applyBorder="1" applyAlignment="1">
      <alignment horizontal="center" vertical="top" wrapText="1"/>
    </xf>
    <xf numFmtId="9" fontId="9" fillId="4" borderId="42" xfId="0" applyNumberFormat="1" applyFont="1" applyFill="1" applyBorder="1" applyAlignment="1">
      <alignment horizontal="center" vertical="top" wrapText="1"/>
    </xf>
    <xf numFmtId="0" fontId="9" fillId="4" borderId="19" xfId="0" applyFont="1" applyFill="1" applyBorder="1" applyAlignment="1">
      <alignment horizontal="right" vertical="top" wrapText="1"/>
    </xf>
    <xf numFmtId="0" fontId="9" fillId="4" borderId="13" xfId="0" applyFont="1" applyFill="1" applyBorder="1" applyAlignment="1">
      <alignment horizontal="right" vertical="top" wrapText="1"/>
    </xf>
    <xf numFmtId="0" fontId="0" fillId="0" borderId="18" xfId="0" applyBorder="1"/>
    <xf numFmtId="0" fontId="0" fillId="0" borderId="39" xfId="0" applyBorder="1"/>
    <xf numFmtId="10" fontId="9" fillId="4" borderId="39" xfId="0" applyNumberFormat="1" applyFont="1" applyFill="1" applyBorder="1" applyAlignment="1">
      <alignment horizontal="center" vertical="top" wrapText="1"/>
    </xf>
    <xf numFmtId="0" fontId="9" fillId="4" borderId="8" xfId="0" applyFont="1" applyFill="1" applyBorder="1" applyAlignment="1">
      <alignment horizontal="right" vertical="top" wrapText="1"/>
    </xf>
    <xf numFmtId="0" fontId="9" fillId="4" borderId="9" xfId="0" applyFont="1" applyFill="1" applyBorder="1" applyAlignment="1">
      <alignment horizontal="right" vertical="top" wrapText="1"/>
    </xf>
    <xf numFmtId="43" fontId="9" fillId="4" borderId="9" xfId="1" applyFont="1" applyFill="1" applyBorder="1" applyAlignment="1">
      <alignment horizontal="right" vertical="top" wrapText="1"/>
    </xf>
    <xf numFmtId="0" fontId="9" fillId="4" borderId="9" xfId="0" applyFont="1" applyFill="1" applyBorder="1" applyAlignment="1">
      <alignment vertical="top" wrapText="1"/>
    </xf>
    <xf numFmtId="0" fontId="9" fillId="4" borderId="10" xfId="0" applyFont="1" applyFill="1" applyBorder="1" applyAlignment="1">
      <alignment vertical="top" wrapText="1"/>
    </xf>
    <xf numFmtId="0" fontId="9" fillId="4" borderId="12" xfId="0" applyFont="1" applyFill="1" applyBorder="1" applyAlignment="1">
      <alignment vertical="top" wrapText="1"/>
    </xf>
    <xf numFmtId="0" fontId="9" fillId="4" borderId="11" xfId="0" applyFont="1" applyFill="1" applyBorder="1" applyAlignment="1">
      <alignment horizontal="right" vertical="top" wrapText="1"/>
    </xf>
    <xf numFmtId="0" fontId="0" fillId="0" borderId="13" xfId="0" applyBorder="1"/>
    <xf numFmtId="43" fontId="9" fillId="4" borderId="14" xfId="1" applyFont="1" applyFill="1" applyBorder="1" applyAlignment="1">
      <alignment wrapText="1"/>
    </xf>
    <xf numFmtId="0" fontId="9" fillId="4" borderId="14" xfId="0" applyFont="1" applyFill="1" applyBorder="1" applyAlignment="1">
      <alignment wrapText="1"/>
    </xf>
    <xf numFmtId="0" fontId="0" fillId="0" borderId="14" xfId="0" applyBorder="1" applyAlignment="1">
      <alignment vertical="top"/>
    </xf>
    <xf numFmtId="0" fontId="9" fillId="4" borderId="14" xfId="0" applyFont="1" applyFill="1" applyBorder="1" applyAlignment="1">
      <alignment vertical="center"/>
    </xf>
    <xf numFmtId="0" fontId="9" fillId="4" borderId="15" xfId="0" applyFont="1" applyFill="1" applyBorder="1" applyAlignment="1">
      <alignment vertical="center"/>
    </xf>
    <xf numFmtId="43" fontId="0" fillId="0" borderId="0" xfId="1" applyFont="1" applyAlignment="1">
      <alignment horizontal="center" vertical="center"/>
    </xf>
    <xf numFmtId="43" fontId="0" fillId="0" borderId="0" xfId="1" applyFont="1" applyBorder="1" applyAlignment="1">
      <alignment horizontal="center" vertical="center"/>
    </xf>
    <xf numFmtId="43" fontId="7" fillId="0" borderId="0" xfId="1" applyFont="1" applyAlignment="1">
      <alignment horizontal="center" vertical="center"/>
    </xf>
    <xf numFmtId="43" fontId="0" fillId="0" borderId="11" xfId="1" applyFont="1" applyBorder="1" applyAlignment="1">
      <alignment horizontal="center" vertical="center"/>
    </xf>
    <xf numFmtId="43" fontId="0" fillId="0" borderId="0" xfId="1" applyFont="1" applyBorder="1" applyAlignment="1">
      <alignment horizontal="left" vertical="center"/>
    </xf>
    <xf numFmtId="43" fontId="10" fillId="0" borderId="0" xfId="1" applyFont="1" applyAlignment="1">
      <alignment horizontal="center" vertical="center"/>
    </xf>
    <xf numFmtId="43" fontId="8" fillId="3" borderId="20" xfId="1" applyFont="1" applyFill="1" applyBorder="1" applyAlignment="1">
      <alignment horizontal="center" vertical="center" wrapText="1"/>
    </xf>
    <xf numFmtId="43" fontId="8" fillId="3" borderId="21" xfId="1" applyFont="1" applyFill="1" applyBorder="1" applyAlignment="1">
      <alignment horizontal="center" vertical="center" wrapText="1"/>
    </xf>
    <xf numFmtId="43" fontId="6" fillId="4" borderId="5" xfId="1" applyFont="1" applyFill="1" applyBorder="1" applyAlignment="1">
      <alignment horizontal="center" vertical="center" wrapText="1"/>
    </xf>
    <xf numFmtId="43" fontId="6" fillId="4" borderId="4" xfId="1" applyFont="1" applyFill="1" applyBorder="1" applyAlignment="1">
      <alignment horizontal="center" vertical="center" wrapText="1"/>
    </xf>
    <xf numFmtId="43" fontId="6" fillId="4" borderId="4" xfId="1" applyFont="1" applyFill="1" applyBorder="1" applyAlignment="1">
      <alignment horizontal="left" vertical="center" wrapText="1"/>
    </xf>
    <xf numFmtId="43" fontId="6" fillId="4" borderId="40" xfId="1" applyFont="1" applyFill="1" applyBorder="1" applyAlignment="1">
      <alignment horizontal="center" vertical="center" wrapText="1"/>
    </xf>
    <xf numFmtId="43" fontId="6" fillId="4" borderId="40" xfId="1" applyFont="1" applyFill="1" applyBorder="1" applyAlignment="1">
      <alignment horizontal="left" vertical="center" wrapText="1"/>
    </xf>
    <xf numFmtId="43" fontId="0" fillId="0" borderId="0" xfId="1" applyFont="1" applyAlignment="1">
      <alignment horizontal="left" vertical="center"/>
    </xf>
    <xf numFmtId="43" fontId="0" fillId="0" borderId="14" xfId="1" applyFont="1" applyBorder="1" applyAlignment="1">
      <alignment horizontal="center" vertical="center"/>
    </xf>
    <xf numFmtId="43" fontId="0" fillId="0" borderId="15" xfId="1" applyFont="1" applyBorder="1" applyAlignment="1">
      <alignment horizontal="center" vertical="center"/>
    </xf>
    <xf numFmtId="43" fontId="8" fillId="3" borderId="20" xfId="1" applyFont="1" applyFill="1" applyBorder="1" applyAlignment="1">
      <alignment horizontal="left" vertical="center"/>
    </xf>
    <xf numFmtId="49" fontId="8" fillId="3" borderId="7" xfId="1" applyNumberFormat="1" applyFont="1" applyFill="1" applyBorder="1" applyAlignment="1">
      <alignment horizontal="center" vertical="center" wrapText="1"/>
    </xf>
    <xf numFmtId="49" fontId="6" fillId="4" borderId="4" xfId="1" applyNumberFormat="1" applyFont="1" applyFill="1" applyBorder="1" applyAlignment="1">
      <alignment horizontal="center" vertical="center" wrapText="1"/>
    </xf>
    <xf numFmtId="49" fontId="6" fillId="4" borderId="29" xfId="1" applyNumberFormat="1" applyFont="1" applyFill="1" applyBorder="1" applyAlignment="1">
      <alignment horizontal="center" vertical="center" wrapText="1"/>
    </xf>
    <xf numFmtId="49" fontId="6" fillId="4" borderId="35" xfId="1" applyNumberFormat="1" applyFont="1" applyFill="1" applyBorder="1" applyAlignment="1">
      <alignment horizontal="center" vertical="center" wrapText="1"/>
    </xf>
    <xf numFmtId="49" fontId="6" fillId="4" borderId="36" xfId="1" applyNumberFormat="1" applyFont="1" applyFill="1" applyBorder="1" applyAlignment="1">
      <alignment horizontal="center" vertical="center" wrapText="1"/>
    </xf>
    <xf numFmtId="43" fontId="7" fillId="2" borderId="27" xfId="1" applyFont="1" applyFill="1" applyBorder="1"/>
    <xf numFmtId="43" fontId="9" fillId="4" borderId="30" xfId="1" applyFont="1" applyFill="1" applyBorder="1" applyAlignment="1">
      <alignment horizontal="center" vertical="top" wrapText="1"/>
    </xf>
    <xf numFmtId="10" fontId="9" fillId="4" borderId="39" xfId="2" applyNumberFormat="1" applyFont="1" applyFill="1" applyBorder="1" applyAlignment="1">
      <alignment horizontal="center" vertical="top" wrapText="1"/>
    </xf>
    <xf numFmtId="43" fontId="7" fillId="2" borderId="19" xfId="1" applyFont="1" applyFill="1" applyBorder="1"/>
    <xf numFmtId="43" fontId="7" fillId="2" borderId="20" xfId="1" applyFont="1" applyFill="1" applyBorder="1"/>
    <xf numFmtId="43" fontId="7" fillId="2" borderId="20" xfId="1" applyFont="1" applyFill="1" applyBorder="1" applyAlignment="1">
      <alignment horizontal="center"/>
    </xf>
    <xf numFmtId="0" fontId="7" fillId="2" borderId="20" xfId="0" applyFont="1" applyFill="1" applyBorder="1"/>
    <xf numFmtId="43" fontId="7" fillId="2" borderId="20" xfId="0" applyNumberFormat="1" applyFont="1" applyFill="1" applyBorder="1"/>
    <xf numFmtId="43" fontId="7" fillId="2" borderId="21" xfId="0" applyNumberFormat="1" applyFont="1" applyFill="1" applyBorder="1"/>
    <xf numFmtId="43" fontId="10" fillId="4" borderId="7" xfId="1" applyFont="1" applyFill="1" applyBorder="1" applyAlignment="1">
      <alignment vertical="center" wrapText="1"/>
    </xf>
    <xf numFmtId="43" fontId="6" fillId="5" borderId="0" xfId="1" applyFont="1" applyFill="1" applyBorder="1" applyAlignment="1">
      <alignment horizontal="center" vertical="center" wrapText="1"/>
    </xf>
    <xf numFmtId="49" fontId="6" fillId="4" borderId="0" xfId="1" applyNumberFormat="1" applyFont="1" applyFill="1" applyBorder="1" applyAlignment="1">
      <alignment horizontal="center" vertical="center" wrapText="1"/>
    </xf>
    <xf numFmtId="43" fontId="6" fillId="4" borderId="0" xfId="1" applyFont="1" applyFill="1" applyBorder="1" applyAlignment="1">
      <alignment horizontal="center" vertical="center" wrapText="1"/>
    </xf>
    <xf numFmtId="43" fontId="6" fillId="4" borderId="0" xfId="1" applyFont="1" applyFill="1" applyBorder="1" applyAlignment="1">
      <alignment horizontal="left" vertical="center" wrapText="1"/>
    </xf>
    <xf numFmtId="43" fontId="7" fillId="0" borderId="0" xfId="1" applyFont="1" applyBorder="1" applyAlignment="1">
      <alignment horizontal="center" vertical="center"/>
    </xf>
    <xf numFmtId="43" fontId="8" fillId="3" borderId="20" xfId="1" applyFont="1" applyFill="1" applyBorder="1" applyAlignment="1">
      <alignment horizontal="left" vertical="center" wrapText="1"/>
    </xf>
    <xf numFmtId="49" fontId="8" fillId="3" borderId="19" xfId="1" applyNumberFormat="1" applyFont="1" applyFill="1" applyBorder="1" applyAlignment="1">
      <alignment horizontal="center" vertical="center" wrapText="1"/>
    </xf>
    <xf numFmtId="43" fontId="10" fillId="4" borderId="17" xfId="1" applyFont="1" applyFill="1" applyBorder="1" applyAlignment="1">
      <alignment vertical="center" wrapText="1"/>
    </xf>
    <xf numFmtId="43" fontId="10" fillId="4" borderId="17" xfId="1" applyFont="1" applyFill="1" applyBorder="1" applyAlignment="1">
      <alignment horizontal="center" vertical="center" wrapText="1"/>
    </xf>
    <xf numFmtId="43" fontId="8" fillId="3" borderId="19" xfId="1" applyFont="1" applyFill="1" applyBorder="1" applyAlignment="1">
      <alignment horizontal="left" vertical="center"/>
    </xf>
    <xf numFmtId="43" fontId="6" fillId="4" borderId="44" xfId="1" applyFont="1" applyFill="1" applyBorder="1" applyAlignment="1">
      <alignment horizontal="center" vertical="center" wrapText="1"/>
    </xf>
    <xf numFmtId="14" fontId="7" fillId="0" borderId="0" xfId="1" applyNumberFormat="1" applyFont="1" applyAlignment="1">
      <alignment horizontal="center" vertical="center"/>
    </xf>
    <xf numFmtId="49" fontId="6" fillId="4" borderId="4" xfId="1" applyNumberFormat="1" applyFont="1" applyFill="1" applyBorder="1" applyAlignment="1">
      <alignment horizontal="left" vertical="top" wrapText="1"/>
    </xf>
    <xf numFmtId="43" fontId="6" fillId="4" borderId="45" xfId="1" applyFont="1" applyFill="1" applyBorder="1" applyAlignment="1">
      <alignment horizontal="center" vertical="center" wrapText="1"/>
    </xf>
    <xf numFmtId="49" fontId="6" fillId="4" borderId="40" xfId="1" applyNumberFormat="1" applyFont="1" applyFill="1" applyBorder="1" applyAlignment="1">
      <alignment horizontal="center" vertical="center" wrapText="1"/>
    </xf>
    <xf numFmtId="49" fontId="6" fillId="4" borderId="45" xfId="1" applyNumberFormat="1" applyFont="1" applyFill="1" applyBorder="1" applyAlignment="1">
      <alignment horizontal="center" vertical="center" wrapText="1"/>
    </xf>
    <xf numFmtId="49" fontId="6" fillId="4" borderId="46" xfId="1" applyNumberFormat="1" applyFont="1" applyFill="1" applyBorder="1" applyAlignment="1">
      <alignment horizontal="center" vertical="center" wrapText="1"/>
    </xf>
    <xf numFmtId="43" fontId="6" fillId="4" borderId="46" xfId="1" applyFont="1" applyFill="1" applyBorder="1" applyAlignment="1">
      <alignment horizontal="center" vertical="center" wrapText="1"/>
    </xf>
    <xf numFmtId="43" fontId="5" fillId="0" borderId="0" xfId="1" applyFont="1" applyAlignment="1">
      <alignment horizontal="center" vertical="center"/>
    </xf>
    <xf numFmtId="49" fontId="16" fillId="4" borderId="46" xfId="1" applyNumberFormat="1" applyFont="1" applyFill="1" applyBorder="1" applyAlignment="1">
      <alignment horizontal="center" vertical="center" wrapText="1"/>
    </xf>
    <xf numFmtId="43" fontId="16" fillId="4" borderId="46" xfId="1" applyFont="1" applyFill="1" applyBorder="1" applyAlignment="1">
      <alignment horizontal="center" vertical="center" wrapText="1"/>
    </xf>
    <xf numFmtId="43" fontId="10" fillId="4" borderId="0" xfId="1" applyFont="1" applyFill="1" applyBorder="1" applyAlignment="1">
      <alignment vertical="center" wrapText="1"/>
    </xf>
    <xf numFmtId="43" fontId="10" fillId="4" borderId="0" xfId="1" applyFont="1" applyFill="1" applyBorder="1" applyAlignment="1">
      <alignment horizontal="center" vertical="center" wrapText="1"/>
    </xf>
    <xf numFmtId="43" fontId="7" fillId="0" borderId="40" xfId="1" applyFont="1" applyBorder="1" applyAlignment="1">
      <alignment horizontal="center" vertical="center"/>
    </xf>
    <xf numFmtId="49" fontId="6" fillId="4" borderId="11" xfId="1" applyNumberFormat="1" applyFont="1" applyFill="1" applyBorder="1" applyAlignment="1">
      <alignment horizontal="center" vertical="center" wrapText="1"/>
    </xf>
    <xf numFmtId="43" fontId="7" fillId="0" borderId="47" xfId="1" applyFont="1" applyBorder="1" applyAlignment="1">
      <alignment horizontal="center" vertical="center"/>
    </xf>
    <xf numFmtId="43" fontId="10" fillId="4" borderId="16" xfId="1" applyFont="1" applyFill="1" applyBorder="1" applyAlignment="1">
      <alignment horizontal="center" vertical="center" wrapText="1"/>
    </xf>
    <xf numFmtId="43" fontId="7" fillId="0" borderId="44" xfId="1" applyFont="1" applyBorder="1" applyAlignment="1">
      <alignment horizontal="center" vertical="center"/>
    </xf>
    <xf numFmtId="43" fontId="16" fillId="6" borderId="7" xfId="1" applyFont="1" applyFill="1" applyBorder="1" applyAlignment="1">
      <alignment horizontal="center" vertical="center" wrapText="1"/>
    </xf>
    <xf numFmtId="43" fontId="5" fillId="7" borderId="7" xfId="1" applyFont="1" applyFill="1" applyBorder="1" applyAlignment="1">
      <alignment horizontal="center" vertical="center"/>
    </xf>
    <xf numFmtId="0" fontId="17" fillId="0" borderId="0" xfId="0" applyFont="1" applyAlignment="1">
      <alignment horizontal="left" vertical="center"/>
    </xf>
    <xf numFmtId="49" fontId="6" fillId="4" borderId="40" xfId="1" applyNumberFormat="1" applyFont="1" applyFill="1" applyBorder="1" applyAlignment="1">
      <alignment horizontal="left" vertical="center" wrapText="1"/>
    </xf>
    <xf numFmtId="49" fontId="6" fillId="4" borderId="0" xfId="1" applyNumberFormat="1" applyFont="1" applyFill="1" applyBorder="1" applyAlignment="1">
      <alignment horizontal="left" vertical="center" wrapText="1"/>
    </xf>
    <xf numFmtId="49" fontId="6" fillId="4" borderId="46" xfId="1" applyNumberFormat="1" applyFont="1" applyFill="1" applyBorder="1" applyAlignment="1">
      <alignment horizontal="left" vertical="center" wrapText="1"/>
    </xf>
    <xf numFmtId="43" fontId="6" fillId="4" borderId="48" xfId="1" applyFont="1" applyFill="1" applyBorder="1" applyAlignment="1">
      <alignment horizontal="center" vertical="center" wrapText="1"/>
    </xf>
    <xf numFmtId="43" fontId="10" fillId="4" borderId="7" xfId="1" applyFont="1" applyFill="1" applyBorder="1" applyAlignment="1">
      <alignment horizontal="center" vertical="center" wrapText="1"/>
    </xf>
    <xf numFmtId="9" fontId="0" fillId="0" borderId="0" xfId="2" applyFont="1" applyAlignment="1">
      <alignment horizontal="center" vertical="center"/>
    </xf>
    <xf numFmtId="9" fontId="6" fillId="4" borderId="5" xfId="2" applyFont="1" applyFill="1" applyBorder="1" applyAlignment="1">
      <alignment horizontal="center" vertical="center" wrapText="1"/>
    </xf>
    <xf numFmtId="9" fontId="7" fillId="0" borderId="0" xfId="2" applyFont="1" applyBorder="1" applyAlignment="1">
      <alignment horizontal="center" vertical="center"/>
    </xf>
    <xf numFmtId="9" fontId="7" fillId="0" borderId="47" xfId="1" applyNumberFormat="1" applyFont="1" applyBorder="1" applyAlignment="1">
      <alignment horizontal="center" vertical="center"/>
    </xf>
    <xf numFmtId="9" fontId="7" fillId="0" borderId="47" xfId="2" applyFont="1" applyBorder="1" applyAlignment="1">
      <alignment horizontal="center" vertical="center"/>
    </xf>
    <xf numFmtId="43" fontId="7" fillId="0" borderId="7" xfId="1" applyFont="1" applyBorder="1" applyAlignment="1">
      <alignment horizontal="center" vertical="center"/>
    </xf>
    <xf numFmtId="49" fontId="6" fillId="4" borderId="4" xfId="1" applyNumberFormat="1" applyFont="1" applyFill="1" applyBorder="1" applyAlignment="1">
      <alignment horizontal="left" vertical="center" wrapText="1"/>
    </xf>
    <xf numFmtId="43" fontId="7" fillId="0" borderId="49" xfId="1" applyFont="1" applyBorder="1" applyAlignment="1">
      <alignment horizontal="center" vertical="center"/>
    </xf>
    <xf numFmtId="0" fontId="19" fillId="2" borderId="7" xfId="0" applyFont="1" applyFill="1" applyBorder="1" applyAlignment="1">
      <alignment horizontal="left" vertical="top" wrapText="1"/>
    </xf>
    <xf numFmtId="0" fontId="11" fillId="4" borderId="0" xfId="0" applyFont="1" applyFill="1" applyAlignment="1">
      <alignment horizontal="left" vertical="top" wrapText="1"/>
    </xf>
    <xf numFmtId="0" fontId="10" fillId="4" borderId="19" xfId="0" applyFont="1" applyFill="1" applyBorder="1" applyAlignment="1">
      <alignment horizontal="center" vertical="top"/>
    </xf>
    <xf numFmtId="43" fontId="2" fillId="0" borderId="0" xfId="1" applyFont="1" applyBorder="1" applyAlignment="1">
      <alignment horizontal="center" vertical="center"/>
    </xf>
    <xf numFmtId="43" fontId="2" fillId="0" borderId="0" xfId="1" applyFont="1" applyAlignment="1">
      <alignment horizontal="center" vertical="center"/>
    </xf>
    <xf numFmtId="43" fontId="2" fillId="0" borderId="0" xfId="1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43" fontId="0" fillId="0" borderId="0" xfId="1" applyFont="1" applyAlignment="1">
      <alignment vertical="center"/>
    </xf>
    <xf numFmtId="2" fontId="7" fillId="0" borderId="0" xfId="1" applyNumberFormat="1" applyFont="1" applyAlignment="1">
      <alignment horizontal="center" vertical="center"/>
    </xf>
    <xf numFmtId="43" fontId="10" fillId="4" borderId="16" xfId="1" applyFont="1" applyFill="1" applyBorder="1" applyAlignment="1">
      <alignment vertical="center" wrapText="1"/>
    </xf>
    <xf numFmtId="49" fontId="6" fillId="4" borderId="38" xfId="1" applyNumberFormat="1" applyFont="1" applyFill="1" applyBorder="1" applyAlignment="1">
      <alignment horizontal="center" vertical="center" wrapText="1"/>
    </xf>
    <xf numFmtId="43" fontId="0" fillId="0" borderId="16" xfId="1" applyFont="1" applyBorder="1" applyAlignment="1">
      <alignment horizontal="center" vertical="center"/>
    </xf>
    <xf numFmtId="43" fontId="0" fillId="0" borderId="50" xfId="1" applyFont="1" applyBorder="1" applyAlignment="1">
      <alignment horizontal="center" vertical="center"/>
    </xf>
    <xf numFmtId="43" fontId="0" fillId="0" borderId="17" xfId="1" applyFont="1" applyBorder="1" applyAlignment="1">
      <alignment horizontal="center" vertical="center"/>
    </xf>
    <xf numFmtId="43" fontId="0" fillId="0" borderId="8" xfId="1" applyFont="1" applyBorder="1" applyAlignment="1">
      <alignment horizontal="center" vertical="center"/>
    </xf>
    <xf numFmtId="43" fontId="0" fillId="0" borderId="13" xfId="1" applyFont="1" applyBorder="1" applyAlignment="1">
      <alignment horizontal="center" vertical="center"/>
    </xf>
    <xf numFmtId="43" fontId="0" fillId="0" borderId="7" xfId="1" applyFont="1" applyBorder="1" applyAlignment="1">
      <alignment horizontal="center" vertical="center"/>
    </xf>
    <xf numFmtId="49" fontId="0" fillId="0" borderId="7" xfId="1" applyNumberFormat="1" applyFont="1" applyBorder="1" applyAlignment="1">
      <alignment horizontal="center" vertical="center"/>
    </xf>
    <xf numFmtId="49" fontId="0" fillId="0" borderId="0" xfId="1" applyNumberFormat="1" applyFont="1" applyBorder="1" applyAlignment="1">
      <alignment horizontal="center" vertical="center"/>
    </xf>
    <xf numFmtId="0" fontId="19" fillId="2" borderId="7" xfId="0" applyFont="1" applyFill="1" applyBorder="1" applyAlignment="1">
      <alignment horizontal="center" vertical="top" wrapText="1"/>
    </xf>
    <xf numFmtId="43" fontId="19" fillId="2" borderId="7" xfId="1" applyFont="1" applyFill="1" applyBorder="1" applyAlignment="1">
      <alignment horizontal="right" vertical="top" wrapText="1"/>
    </xf>
    <xf numFmtId="49" fontId="6" fillId="4" borderId="49" xfId="1" applyNumberFormat="1" applyFont="1" applyFill="1" applyBorder="1" applyAlignment="1">
      <alignment horizontal="center" vertical="center" wrapText="1"/>
    </xf>
    <xf numFmtId="49" fontId="6" fillId="4" borderId="5" xfId="1" applyNumberFormat="1" applyFont="1" applyFill="1" applyBorder="1" applyAlignment="1">
      <alignment horizontal="center" vertical="center" wrapText="1"/>
    </xf>
    <xf numFmtId="49" fontId="6" fillId="4" borderId="52" xfId="1" applyNumberFormat="1" applyFont="1" applyFill="1" applyBorder="1" applyAlignment="1">
      <alignment horizontal="center" vertical="center" wrapText="1"/>
    </xf>
    <xf numFmtId="43" fontId="16" fillId="3" borderId="19" xfId="1" applyFont="1" applyFill="1" applyBorder="1" applyAlignment="1">
      <alignment horizontal="left" vertical="center"/>
    </xf>
    <xf numFmtId="43" fontId="23" fillId="3" borderId="19" xfId="1" applyFont="1" applyFill="1" applyBorder="1" applyAlignment="1">
      <alignment horizontal="left" vertical="center"/>
    </xf>
    <xf numFmtId="49" fontId="6" fillId="4" borderId="53" xfId="1" applyNumberFormat="1" applyFont="1" applyFill="1" applyBorder="1" applyAlignment="1">
      <alignment horizontal="center" vertical="center" wrapText="1"/>
    </xf>
    <xf numFmtId="49" fontId="6" fillId="4" borderId="43" xfId="1" applyNumberFormat="1" applyFont="1" applyFill="1" applyBorder="1" applyAlignment="1">
      <alignment horizontal="center" vertical="center" wrapText="1"/>
    </xf>
    <xf numFmtId="13" fontId="6" fillId="4" borderId="40" xfId="1" applyNumberFormat="1" applyFont="1" applyFill="1" applyBorder="1" applyAlignment="1">
      <alignment horizontal="center" vertical="center" wrapText="1"/>
    </xf>
    <xf numFmtId="43" fontId="16" fillId="6" borderId="17" xfId="1" applyFont="1" applyFill="1" applyBorder="1" applyAlignment="1">
      <alignment horizontal="center" vertical="center" wrapText="1"/>
    </xf>
    <xf numFmtId="43" fontId="6" fillId="4" borderId="37" xfId="1" applyFont="1" applyFill="1" applyBorder="1" applyAlignment="1">
      <alignment horizontal="center" vertical="center" wrapText="1"/>
    </xf>
    <xf numFmtId="49" fontId="6" fillId="4" borderId="54" xfId="1" applyNumberFormat="1" applyFont="1" applyFill="1" applyBorder="1" applyAlignment="1">
      <alignment horizontal="center" vertical="center" wrapText="1"/>
    </xf>
    <xf numFmtId="43" fontId="6" fillId="4" borderId="34" xfId="1" applyFont="1" applyFill="1" applyBorder="1" applyAlignment="1">
      <alignment horizontal="center" vertical="center" wrapText="1"/>
    </xf>
    <xf numFmtId="43" fontId="6" fillId="4" borderId="55" xfId="1" applyFont="1" applyFill="1" applyBorder="1" applyAlignment="1">
      <alignment horizontal="center" vertical="center" wrapText="1"/>
    </xf>
    <xf numFmtId="0" fontId="24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9" fillId="2" borderId="7" xfId="0" applyFont="1" applyFill="1" applyBorder="1" applyAlignment="1">
      <alignment horizontal="left" vertical="center" wrapText="1"/>
    </xf>
    <xf numFmtId="0" fontId="19" fillId="2" borderId="7" xfId="0" applyFont="1" applyFill="1" applyBorder="1" applyAlignment="1">
      <alignment horizontal="right" vertical="center" wrapText="1"/>
    </xf>
    <xf numFmtId="0" fontId="19" fillId="2" borderId="16" xfId="0" applyFont="1" applyFill="1" applyBorder="1" applyAlignment="1">
      <alignment horizontal="left" vertical="center" wrapText="1"/>
    </xf>
    <xf numFmtId="0" fontId="19" fillId="2" borderId="16" xfId="0" applyFont="1" applyFill="1" applyBorder="1" applyAlignment="1">
      <alignment horizontal="right" vertical="center" wrapText="1"/>
    </xf>
    <xf numFmtId="0" fontId="19" fillId="2" borderId="16" xfId="0" applyFont="1" applyFill="1" applyBorder="1" applyAlignment="1">
      <alignment horizontal="left" vertical="top" wrapText="1"/>
    </xf>
    <xf numFmtId="0" fontId="19" fillId="2" borderId="16" xfId="0" applyFont="1" applyFill="1" applyBorder="1" applyAlignment="1">
      <alignment horizontal="center" vertical="top" wrapText="1"/>
    </xf>
    <xf numFmtId="43" fontId="19" fillId="2" borderId="16" xfId="1" applyFont="1" applyFill="1" applyBorder="1" applyAlignment="1">
      <alignment horizontal="right" vertical="top" wrapText="1"/>
    </xf>
    <xf numFmtId="0" fontId="19" fillId="2" borderId="17" xfId="0" applyFont="1" applyFill="1" applyBorder="1" applyAlignment="1">
      <alignment horizontal="left" vertical="center" wrapText="1"/>
    </xf>
    <xf numFmtId="0" fontId="19" fillId="2" borderId="17" xfId="0" applyFont="1" applyFill="1" applyBorder="1" applyAlignment="1">
      <alignment horizontal="right" vertical="center" wrapText="1"/>
    </xf>
    <xf numFmtId="0" fontId="19" fillId="2" borderId="17" xfId="0" applyFont="1" applyFill="1" applyBorder="1" applyAlignment="1">
      <alignment horizontal="left" vertical="top" wrapText="1"/>
    </xf>
    <xf numFmtId="0" fontId="19" fillId="2" borderId="17" xfId="0" applyFont="1" applyFill="1" applyBorder="1" applyAlignment="1">
      <alignment horizontal="center" vertical="top" wrapText="1"/>
    </xf>
    <xf numFmtId="43" fontId="19" fillId="2" borderId="17" xfId="1" applyFont="1" applyFill="1" applyBorder="1" applyAlignment="1">
      <alignment horizontal="right" vertical="top" wrapText="1"/>
    </xf>
    <xf numFmtId="0" fontId="18" fillId="9" borderId="19" xfId="0" applyFont="1" applyFill="1" applyBorder="1" applyAlignment="1">
      <alignment horizontal="center" vertical="center" wrapText="1"/>
    </xf>
    <xf numFmtId="0" fontId="18" fillId="9" borderId="20" xfId="0" applyFont="1" applyFill="1" applyBorder="1" applyAlignment="1">
      <alignment horizontal="center" vertical="center" wrapText="1"/>
    </xf>
    <xf numFmtId="0" fontId="18" fillId="9" borderId="21" xfId="0" applyFont="1" applyFill="1" applyBorder="1" applyAlignment="1">
      <alignment horizontal="center" vertical="center" wrapText="1"/>
    </xf>
    <xf numFmtId="43" fontId="18" fillId="9" borderId="20" xfId="1" applyFont="1" applyFill="1" applyBorder="1" applyAlignment="1">
      <alignment horizontal="center" vertical="center" wrapText="1"/>
    </xf>
    <xf numFmtId="43" fontId="18" fillId="9" borderId="21" xfId="1" applyFont="1" applyFill="1" applyBorder="1" applyAlignment="1">
      <alignment horizontal="center" vertical="center" wrapText="1"/>
    </xf>
    <xf numFmtId="43" fontId="18" fillId="9" borderId="7" xfId="1" applyFont="1" applyFill="1" applyBorder="1" applyAlignment="1">
      <alignment horizontal="center" vertical="center" wrapText="1"/>
    </xf>
    <xf numFmtId="0" fontId="18" fillId="9" borderId="63" xfId="0" applyFont="1" applyFill="1" applyBorder="1" applyAlignment="1">
      <alignment horizontal="left" vertical="center" wrapText="1"/>
    </xf>
    <xf numFmtId="0" fontId="18" fillId="9" borderId="64" xfId="0" applyFont="1" applyFill="1" applyBorder="1" applyAlignment="1">
      <alignment horizontal="left" vertical="center" wrapText="1"/>
    </xf>
    <xf numFmtId="0" fontId="18" fillId="9" borderId="64" xfId="0" applyFont="1" applyFill="1" applyBorder="1" applyAlignment="1">
      <alignment horizontal="left" vertical="top" wrapText="1"/>
    </xf>
    <xf numFmtId="43" fontId="18" fillId="9" borderId="64" xfId="1" applyFont="1" applyFill="1" applyBorder="1" applyAlignment="1">
      <alignment horizontal="right" vertical="top" wrapText="1"/>
    </xf>
    <xf numFmtId="43" fontId="18" fillId="9" borderId="64" xfId="1" applyFont="1" applyFill="1" applyBorder="1" applyAlignment="1">
      <alignment horizontal="left" vertical="top" wrapText="1"/>
    </xf>
    <xf numFmtId="43" fontId="18" fillId="9" borderId="65" xfId="1" applyFont="1" applyFill="1" applyBorder="1" applyAlignment="1">
      <alignment horizontal="left" vertical="center" wrapText="1"/>
    </xf>
    <xf numFmtId="43" fontId="18" fillId="9" borderId="66" xfId="1" applyFont="1" applyFill="1" applyBorder="1" applyAlignment="1">
      <alignment horizontal="right" vertical="center" wrapText="1"/>
    </xf>
    <xf numFmtId="43" fontId="18" fillId="9" borderId="67" xfId="1" applyFont="1" applyFill="1" applyBorder="1" applyAlignment="1">
      <alignment horizontal="right" vertical="center" wrapText="1"/>
    </xf>
    <xf numFmtId="0" fontId="18" fillId="9" borderId="14" xfId="0" applyFont="1" applyFill="1" applyBorder="1" applyAlignment="1">
      <alignment horizontal="center" vertical="center" wrapText="1"/>
    </xf>
    <xf numFmtId="0" fontId="18" fillId="9" borderId="15" xfId="0" applyFont="1" applyFill="1" applyBorder="1" applyAlignment="1">
      <alignment horizontal="center" vertical="center" wrapText="1"/>
    </xf>
    <xf numFmtId="43" fontId="18" fillId="9" borderId="14" xfId="1" applyFont="1" applyFill="1" applyBorder="1" applyAlignment="1">
      <alignment horizontal="center" vertical="center" wrapText="1"/>
    </xf>
    <xf numFmtId="43" fontId="18" fillId="9" borderId="15" xfId="1" applyFont="1" applyFill="1" applyBorder="1" applyAlignment="1">
      <alignment horizontal="center" vertical="center" wrapText="1"/>
    </xf>
    <xf numFmtId="43" fontId="18" fillId="9" borderId="17" xfId="1" applyFont="1" applyFill="1" applyBorder="1" applyAlignment="1">
      <alignment horizontal="center" vertical="center" wrapText="1"/>
    </xf>
    <xf numFmtId="0" fontId="18" fillId="9" borderId="13" xfId="0" applyFont="1" applyFill="1" applyBorder="1" applyAlignment="1">
      <alignment horizontal="center" vertical="center" wrapText="1"/>
    </xf>
    <xf numFmtId="43" fontId="21" fillId="8" borderId="61" xfId="1" applyFont="1" applyFill="1" applyBorder="1" applyAlignment="1">
      <alignment horizontal="center" vertical="center" wrapText="1"/>
    </xf>
    <xf numFmtId="43" fontId="21" fillId="8" borderId="62" xfId="1" applyFont="1" applyFill="1" applyBorder="1" applyAlignment="1">
      <alignment horizontal="center" vertical="center" wrapText="1"/>
    </xf>
    <xf numFmtId="43" fontId="8" fillId="5" borderId="22" xfId="0" applyNumberFormat="1" applyFont="1" applyFill="1" applyBorder="1" applyAlignment="1">
      <alignment horizontal="left" vertical="center" wrapText="1"/>
    </xf>
    <xf numFmtId="43" fontId="8" fillId="5" borderId="25" xfId="0" applyNumberFormat="1" applyFont="1" applyFill="1" applyBorder="1" applyAlignment="1">
      <alignment horizontal="left" vertical="center" wrapText="1"/>
    </xf>
    <xf numFmtId="0" fontId="8" fillId="5" borderId="25" xfId="0" applyFont="1" applyFill="1" applyBorder="1" applyAlignment="1">
      <alignment horizontal="left" vertical="center" wrapText="1"/>
    </xf>
    <xf numFmtId="0" fontId="8" fillId="5" borderId="22" xfId="0" applyFont="1" applyFill="1" applyBorder="1" applyAlignment="1">
      <alignment horizontal="center" vertical="center" wrapText="1"/>
    </xf>
    <xf numFmtId="0" fontId="8" fillId="5" borderId="25" xfId="0" applyFont="1" applyFill="1" applyBorder="1" applyAlignment="1">
      <alignment horizontal="center" vertical="center" wrapText="1"/>
    </xf>
    <xf numFmtId="0" fontId="18" fillId="9" borderId="51" xfId="0" applyFont="1" applyFill="1" applyBorder="1" applyAlignment="1">
      <alignment horizontal="left" vertical="top" wrapText="1"/>
    </xf>
    <xf numFmtId="4" fontId="18" fillId="9" borderId="51" xfId="0" applyNumberFormat="1" applyFont="1" applyFill="1" applyBorder="1" applyAlignment="1">
      <alignment horizontal="right" vertical="top" wrapText="1"/>
    </xf>
    <xf numFmtId="0" fontId="18" fillId="9" borderId="56" xfId="0" applyFont="1" applyFill="1" applyBorder="1" applyAlignment="1">
      <alignment horizontal="left" vertical="top" wrapText="1"/>
    </xf>
    <xf numFmtId="0" fontId="18" fillId="9" borderId="56" xfId="0" applyFont="1" applyFill="1" applyBorder="1" applyAlignment="1">
      <alignment horizontal="right" vertical="top" wrapText="1"/>
    </xf>
    <xf numFmtId="0" fontId="19" fillId="2" borderId="7" xfId="0" applyFont="1" applyFill="1" applyBorder="1" applyAlignment="1">
      <alignment horizontal="right" vertical="top" wrapText="1"/>
    </xf>
    <xf numFmtId="4" fontId="19" fillId="2" borderId="7" xfId="0" applyNumberFormat="1" applyFont="1" applyFill="1" applyBorder="1" applyAlignment="1">
      <alignment horizontal="right" vertical="top" wrapText="1"/>
    </xf>
    <xf numFmtId="43" fontId="25" fillId="3" borderId="19" xfId="1" applyFont="1" applyFill="1" applyBorder="1" applyAlignment="1">
      <alignment horizontal="left" vertical="center"/>
    </xf>
    <xf numFmtId="49" fontId="16" fillId="3" borderId="7" xfId="1" applyNumberFormat="1" applyFont="1" applyFill="1" applyBorder="1" applyAlignment="1">
      <alignment horizontal="center" vertical="center" wrapText="1"/>
    </xf>
    <xf numFmtId="43" fontId="4" fillId="4" borderId="0" xfId="1" applyFont="1" applyFill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left"/>
    </xf>
    <xf numFmtId="0" fontId="2" fillId="0" borderId="0" xfId="0" applyFont="1"/>
    <xf numFmtId="43" fontId="10" fillId="4" borderId="0" xfId="1" applyFont="1" applyFill="1" applyBorder="1" applyAlignment="1">
      <alignment vertical="top" wrapText="1"/>
    </xf>
    <xf numFmtId="43" fontId="2" fillId="0" borderId="0" xfId="0" applyNumberFormat="1" applyFont="1" applyAlignment="1">
      <alignment horizontal="left"/>
    </xf>
    <xf numFmtId="0" fontId="13" fillId="0" borderId="0" xfId="0" applyFont="1"/>
    <xf numFmtId="43" fontId="4" fillId="4" borderId="0" xfId="1" applyFont="1" applyFill="1" applyBorder="1" applyAlignment="1">
      <alignment horizontal="left" vertical="center" wrapText="1"/>
    </xf>
    <xf numFmtId="0" fontId="11" fillId="4" borderId="0" xfId="0" applyFont="1" applyFill="1" applyAlignment="1">
      <alignment vertical="top" wrapText="1"/>
    </xf>
    <xf numFmtId="43" fontId="11" fillId="4" borderId="11" xfId="0" applyNumberFormat="1" applyFont="1" applyFill="1" applyBorder="1" applyAlignment="1">
      <alignment vertical="top"/>
    </xf>
    <xf numFmtId="43" fontId="5" fillId="2" borderId="0" xfId="1" applyFont="1" applyFill="1" applyBorder="1" applyAlignment="1">
      <alignment horizontal="center" vertical="center"/>
    </xf>
    <xf numFmtId="43" fontId="0" fillId="0" borderId="10" xfId="1" applyFont="1" applyBorder="1" applyAlignment="1">
      <alignment horizontal="center" vertical="center"/>
    </xf>
    <xf numFmtId="43" fontId="0" fillId="0" borderId="12" xfId="1" applyFont="1" applyBorder="1" applyAlignment="1">
      <alignment horizontal="center" vertical="center"/>
    </xf>
    <xf numFmtId="43" fontId="0" fillId="0" borderId="9" xfId="1" applyFont="1" applyBorder="1" applyAlignment="1">
      <alignment horizontal="center" vertical="center"/>
    </xf>
    <xf numFmtId="43" fontId="0" fillId="0" borderId="21" xfId="1" applyFont="1" applyBorder="1" applyAlignment="1">
      <alignment horizontal="center" vertical="center"/>
    </xf>
    <xf numFmtId="43" fontId="0" fillId="0" borderId="19" xfId="1" applyFont="1" applyBorder="1" applyAlignment="1">
      <alignment horizontal="center" vertical="center"/>
    </xf>
    <xf numFmtId="43" fontId="0" fillId="0" borderId="20" xfId="1" applyFont="1" applyBorder="1" applyAlignment="1">
      <alignment horizontal="center" vertical="center"/>
    </xf>
    <xf numFmtId="43" fontId="26" fillId="4" borderId="11" xfId="1" applyFont="1" applyFill="1" applyBorder="1" applyAlignment="1">
      <alignment horizontal="left" vertical="center"/>
    </xf>
    <xf numFmtId="43" fontId="2" fillId="4" borderId="0" xfId="1" applyFont="1" applyFill="1" applyBorder="1" applyAlignment="1">
      <alignment horizontal="left" vertical="center"/>
    </xf>
    <xf numFmtId="13" fontId="6" fillId="4" borderId="0" xfId="1" applyNumberFormat="1" applyFont="1" applyFill="1" applyBorder="1" applyAlignment="1">
      <alignment horizontal="center" vertical="center" wrapText="1"/>
    </xf>
    <xf numFmtId="49" fontId="6" fillId="4" borderId="68" xfId="1" applyNumberFormat="1" applyFont="1" applyFill="1" applyBorder="1" applyAlignment="1">
      <alignment horizontal="center" vertical="center" wrapText="1"/>
    </xf>
    <xf numFmtId="13" fontId="6" fillId="4" borderId="69" xfId="1" applyNumberFormat="1" applyFont="1" applyFill="1" applyBorder="1" applyAlignment="1">
      <alignment horizontal="center" vertical="center" wrapText="1"/>
    </xf>
    <xf numFmtId="43" fontId="6" fillId="4" borderId="69" xfId="1" applyFont="1" applyFill="1" applyBorder="1" applyAlignment="1">
      <alignment horizontal="center" vertical="center" wrapText="1"/>
    </xf>
    <xf numFmtId="43" fontId="6" fillId="4" borderId="69" xfId="1" applyFont="1" applyFill="1" applyBorder="1" applyAlignment="1">
      <alignment horizontal="left" vertical="center" wrapText="1"/>
    </xf>
    <xf numFmtId="43" fontId="16" fillId="5" borderId="0" xfId="1" applyFont="1" applyFill="1" applyBorder="1" applyAlignment="1">
      <alignment horizontal="center" vertical="center" wrapText="1"/>
    </xf>
    <xf numFmtId="0" fontId="18" fillId="9" borderId="63" xfId="0" applyFont="1" applyFill="1" applyBorder="1" applyAlignment="1">
      <alignment horizontal="center" vertical="center" wrapText="1"/>
    </xf>
    <xf numFmtId="0" fontId="18" fillId="9" borderId="70" xfId="0" applyFont="1" applyFill="1" applyBorder="1" applyAlignment="1">
      <alignment horizontal="center" vertical="center" wrapText="1"/>
    </xf>
    <xf numFmtId="0" fontId="18" fillId="9" borderId="64" xfId="0" applyFont="1" applyFill="1" applyBorder="1" applyAlignment="1">
      <alignment horizontal="center" vertical="center" wrapText="1"/>
    </xf>
    <xf numFmtId="43" fontId="18" fillId="9" borderId="64" xfId="1" applyFont="1" applyFill="1" applyBorder="1" applyAlignment="1">
      <alignment horizontal="center" vertical="center" wrapText="1"/>
    </xf>
    <xf numFmtId="43" fontId="18" fillId="9" borderId="71" xfId="1" applyFont="1" applyFill="1" applyBorder="1" applyAlignment="1">
      <alignment horizontal="center" vertical="center" wrapText="1"/>
    </xf>
    <xf numFmtId="0" fontId="21" fillId="8" borderId="0" xfId="0" applyFont="1" applyFill="1" applyAlignment="1">
      <alignment horizontal="left" vertical="center"/>
    </xf>
    <xf numFmtId="0" fontId="22" fillId="8" borderId="0" xfId="0" applyFont="1" applyFill="1" applyAlignment="1">
      <alignment horizontal="left" vertical="center"/>
    </xf>
    <xf numFmtId="0" fontId="22" fillId="8" borderId="0" xfId="0" applyFont="1" applyFill="1" applyAlignment="1">
      <alignment horizontal="left" vertical="center" wrapText="1"/>
    </xf>
    <xf numFmtId="43" fontId="0" fillId="0" borderId="0" xfId="1" applyFont="1" applyBorder="1" applyAlignment="1">
      <alignment vertical="center"/>
    </xf>
    <xf numFmtId="43" fontId="22" fillId="8" borderId="0" xfId="1" applyFont="1" applyFill="1" applyBorder="1" applyAlignment="1">
      <alignment vertical="center" wrapText="1"/>
    </xf>
    <xf numFmtId="43" fontId="21" fillId="8" borderId="0" xfId="1" applyFont="1" applyFill="1" applyBorder="1" applyAlignment="1">
      <alignment vertical="top"/>
    </xf>
    <xf numFmtId="43" fontId="21" fillId="8" borderId="0" xfId="1" applyFont="1" applyFill="1" applyBorder="1" applyAlignment="1">
      <alignment vertical="top" wrapText="1"/>
    </xf>
    <xf numFmtId="43" fontId="22" fillId="8" borderId="0" xfId="1" applyFont="1" applyFill="1" applyBorder="1" applyAlignment="1">
      <alignment vertical="top"/>
    </xf>
    <xf numFmtId="43" fontId="22" fillId="8" borderId="0" xfId="1" applyFont="1" applyFill="1" applyBorder="1" applyAlignment="1">
      <alignment vertical="top" wrapText="1"/>
    </xf>
    <xf numFmtId="43" fontId="22" fillId="8" borderId="0" xfId="1" applyFont="1" applyFill="1" applyBorder="1" applyAlignment="1">
      <alignment horizontal="left" vertical="top" wrapText="1"/>
    </xf>
    <xf numFmtId="0" fontId="21" fillId="8" borderId="0" xfId="0" applyFont="1" applyFill="1" applyAlignment="1">
      <alignment vertical="top"/>
    </xf>
    <xf numFmtId="0" fontId="22" fillId="8" borderId="0" xfId="0" applyFont="1" applyFill="1" applyAlignment="1">
      <alignment horizontal="left" vertical="top"/>
    </xf>
    <xf numFmtId="43" fontId="21" fillId="8" borderId="0" xfId="1" applyFont="1" applyFill="1" applyBorder="1" applyAlignment="1">
      <alignment horizontal="left" vertical="center" wrapText="1"/>
    </xf>
    <xf numFmtId="43" fontId="22" fillId="8" borderId="0" xfId="1" applyFont="1" applyFill="1" applyBorder="1" applyAlignment="1">
      <alignment horizontal="left" vertical="center" wrapText="1"/>
    </xf>
    <xf numFmtId="43" fontId="21" fillId="8" borderId="0" xfId="1" applyFont="1" applyFill="1" applyBorder="1" applyAlignment="1">
      <alignment horizontal="left" vertical="center"/>
    </xf>
    <xf numFmtId="43" fontId="0" fillId="0" borderId="0" xfId="0" applyNumberFormat="1" applyAlignment="1">
      <alignment horizontal="center" vertical="center"/>
    </xf>
    <xf numFmtId="43" fontId="21" fillId="8" borderId="58" xfId="1" applyFont="1" applyFill="1" applyBorder="1" applyAlignment="1">
      <alignment horizontal="center" vertical="center" wrapText="1"/>
    </xf>
    <xf numFmtId="43" fontId="21" fillId="8" borderId="59" xfId="1" applyFont="1" applyFill="1" applyBorder="1" applyAlignment="1">
      <alignment horizontal="center" vertical="center" wrapText="1"/>
    </xf>
    <xf numFmtId="0" fontId="21" fillId="8" borderId="0" xfId="0" applyFont="1" applyFill="1" applyAlignment="1">
      <alignment horizontal="center" wrapText="1"/>
    </xf>
    <xf numFmtId="0" fontId="0" fillId="0" borderId="0" xfId="0"/>
    <xf numFmtId="0" fontId="21" fillId="8" borderId="57" xfId="0" applyFont="1" applyFill="1" applyBorder="1" applyAlignment="1">
      <alignment horizontal="center" vertical="center" wrapText="1"/>
    </xf>
    <xf numFmtId="0" fontId="21" fillId="8" borderId="60" xfId="0" applyFont="1" applyFill="1" applyBorder="1" applyAlignment="1">
      <alignment horizontal="center" vertical="center" wrapText="1"/>
    </xf>
    <xf numFmtId="0" fontId="21" fillId="8" borderId="58" xfId="0" applyFont="1" applyFill="1" applyBorder="1" applyAlignment="1">
      <alignment horizontal="center" vertical="center" wrapText="1"/>
    </xf>
    <xf numFmtId="0" fontId="21" fillId="8" borderId="61" xfId="0" applyFont="1" applyFill="1" applyBorder="1" applyAlignment="1">
      <alignment horizontal="center" vertical="center" wrapText="1"/>
    </xf>
    <xf numFmtId="43" fontId="21" fillId="8" borderId="61" xfId="1" applyFont="1" applyFill="1" applyBorder="1" applyAlignment="1">
      <alignment horizontal="center" vertical="center" wrapText="1"/>
    </xf>
    <xf numFmtId="0" fontId="10" fillId="4" borderId="20" xfId="0" applyFont="1" applyFill="1" applyBorder="1" applyAlignment="1">
      <alignment horizontal="center" vertical="top"/>
    </xf>
    <xf numFmtId="0" fontId="10" fillId="4" borderId="21" xfId="0" applyFont="1" applyFill="1" applyBorder="1" applyAlignment="1">
      <alignment horizontal="center" vertical="top"/>
    </xf>
    <xf numFmtId="0" fontId="10" fillId="4" borderId="19" xfId="0" applyFont="1" applyFill="1" applyBorder="1" applyAlignment="1">
      <alignment horizontal="center" vertical="top"/>
    </xf>
    <xf numFmtId="0" fontId="10" fillId="4" borderId="19" xfId="0" applyFont="1" applyFill="1" applyBorder="1" applyAlignment="1">
      <alignment vertical="top"/>
    </xf>
    <xf numFmtId="0" fontId="10" fillId="4" borderId="20" xfId="0" applyFont="1" applyFill="1" applyBorder="1" applyAlignment="1">
      <alignment vertical="top"/>
    </xf>
    <xf numFmtId="0" fontId="10" fillId="4" borderId="21" xfId="0" applyFont="1" applyFill="1" applyBorder="1" applyAlignment="1">
      <alignment vertical="top"/>
    </xf>
    <xf numFmtId="0" fontId="10" fillId="4" borderId="16" xfId="0" applyFont="1" applyFill="1" applyBorder="1" applyAlignment="1">
      <alignment horizontal="center" vertical="center" wrapText="1"/>
    </xf>
    <xf numFmtId="0" fontId="10" fillId="4" borderId="17" xfId="0" applyFont="1" applyFill="1" applyBorder="1" applyAlignment="1">
      <alignment horizontal="center" vertical="center" wrapText="1"/>
    </xf>
    <xf numFmtId="0" fontId="10" fillId="4" borderId="16" xfId="0" applyFont="1" applyFill="1" applyBorder="1" applyAlignment="1">
      <alignment horizontal="center" vertical="center"/>
    </xf>
    <xf numFmtId="0" fontId="10" fillId="4" borderId="17" xfId="0" applyFont="1" applyFill="1" applyBorder="1" applyAlignment="1">
      <alignment horizontal="center" vertical="center"/>
    </xf>
    <xf numFmtId="43" fontId="5" fillId="4" borderId="19" xfId="1" applyFont="1" applyFill="1" applyBorder="1" applyAlignment="1">
      <alignment horizontal="center" vertical="center" wrapText="1"/>
    </xf>
    <xf numFmtId="43" fontId="5" fillId="4" borderId="20" xfId="1" applyFont="1" applyFill="1" applyBorder="1" applyAlignment="1">
      <alignment horizontal="center" vertical="center" wrapText="1"/>
    </xf>
    <xf numFmtId="43" fontId="5" fillId="4" borderId="21" xfId="1" applyFont="1" applyFill="1" applyBorder="1" applyAlignment="1">
      <alignment horizontal="center" vertical="center" wrapText="1"/>
    </xf>
    <xf numFmtId="43" fontId="8" fillId="3" borderId="19" xfId="1" applyFont="1" applyFill="1" applyBorder="1" applyAlignment="1">
      <alignment horizontal="center" vertical="center"/>
    </xf>
    <xf numFmtId="43" fontId="8" fillId="3" borderId="20" xfId="1" applyFont="1" applyFill="1" applyBorder="1" applyAlignment="1">
      <alignment horizontal="center" vertical="center"/>
    </xf>
    <xf numFmtId="43" fontId="8" fillId="3" borderId="21" xfId="1" applyFont="1" applyFill="1" applyBorder="1" applyAlignment="1">
      <alignment horizontal="center" vertical="center"/>
    </xf>
    <xf numFmtId="43" fontId="7" fillId="0" borderId="0" xfId="1" applyFont="1" applyAlignment="1">
      <alignment horizontal="center" vertical="center" wrapText="1"/>
    </xf>
    <xf numFmtId="43" fontId="7" fillId="0" borderId="0" xfId="1" applyFont="1" applyAlignment="1">
      <alignment horizontal="center" vertical="center"/>
    </xf>
  </cellXfs>
  <cellStyles count="3">
    <cellStyle name="Normal" xfId="0" builtinId="0"/>
    <cellStyle name="Porcentagem" xfId="2" builtinId="5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4" Type="http://schemas.openxmlformats.org/officeDocument/2006/relationships/image" Target="../media/image5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5</xdr:row>
      <xdr:rowOff>94091</xdr:rowOff>
    </xdr:from>
    <xdr:to>
      <xdr:col>3</xdr:col>
      <xdr:colOff>1790701</xdr:colOff>
      <xdr:row>8</xdr:row>
      <xdr:rowOff>157370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1" y="1046591"/>
          <a:ext cx="3657600" cy="6347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ctr" rtl="0">
            <a:lnSpc>
              <a:spcPts val="1400"/>
            </a:lnSpc>
            <a:defRPr sz="1000"/>
          </a:pPr>
          <a:r>
            <a:rPr lang="pt-BR" sz="16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MUNICIPIO DE BRASILÂNDIA</a:t>
          </a:r>
          <a:endParaRPr lang="pt-BR" sz="10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pt-BR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r>
            <a:rPr lang="pt-BR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ESTADO DE MATO GROSSO DO SUL</a:t>
          </a:r>
          <a:endParaRPr lang="pt-BR" sz="10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lnSpc>
              <a:spcPts val="900"/>
            </a:lnSpc>
            <a:defRPr sz="1000"/>
          </a:pPr>
          <a:r>
            <a:rPr lang="pt-BR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  <a:p>
          <a:pPr algn="l" rtl="0">
            <a:lnSpc>
              <a:spcPts val="900"/>
            </a:lnSpc>
            <a:defRPr sz="1000"/>
          </a:pPr>
          <a:r>
            <a:rPr lang="pt-BR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  <a:p>
          <a:pPr algn="l" rtl="0">
            <a:defRPr sz="1000"/>
          </a:pPr>
          <a:r>
            <a:rPr lang="pt-BR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38100</xdr:colOff>
          <xdr:row>0</xdr:row>
          <xdr:rowOff>114300</xdr:rowOff>
        </xdr:from>
        <xdr:to>
          <xdr:col>5</xdr:col>
          <xdr:colOff>390525</xdr:colOff>
          <xdr:row>5</xdr:row>
          <xdr:rowOff>28575</xdr:rowOff>
        </xdr:to>
        <xdr:sp macro="" textlink="">
          <xdr:nvSpPr>
            <xdr:cNvPr id="1025" name="Object 3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1318829</xdr:colOff>
      <xdr:row>5</xdr:row>
      <xdr:rowOff>94091</xdr:rowOff>
    </xdr:from>
    <xdr:to>
      <xdr:col>12</xdr:col>
      <xdr:colOff>207397</xdr:colOff>
      <xdr:row>8</xdr:row>
      <xdr:rowOff>157370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38807" y="1046591"/>
          <a:ext cx="9390916" cy="6347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ctr" rtl="0">
            <a:lnSpc>
              <a:spcPts val="1400"/>
            </a:lnSpc>
            <a:defRPr sz="1000"/>
          </a:pPr>
          <a:r>
            <a:rPr lang="pt-BR" sz="16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MUNICIPIO DE BRASILÂNDIA</a:t>
          </a:r>
          <a:endParaRPr lang="pt-BR" sz="10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pt-BR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r>
            <a:rPr lang="pt-BR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ESTADO DE MATO GROSSO DO SUL</a:t>
          </a:r>
          <a:endParaRPr lang="pt-BR" sz="10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lnSpc>
              <a:spcPts val="900"/>
            </a:lnSpc>
            <a:defRPr sz="1000"/>
          </a:pPr>
          <a:r>
            <a:rPr lang="pt-BR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  <a:p>
          <a:pPr algn="l" rtl="0">
            <a:lnSpc>
              <a:spcPts val="900"/>
            </a:lnSpc>
            <a:defRPr sz="1000"/>
          </a:pPr>
          <a:r>
            <a:rPr lang="pt-BR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  <a:p>
          <a:pPr algn="l" rtl="0">
            <a:defRPr sz="1000"/>
          </a:pPr>
          <a:r>
            <a:rPr lang="pt-BR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847725</xdr:colOff>
          <xdr:row>0</xdr:row>
          <xdr:rowOff>47625</xdr:rowOff>
        </xdr:from>
        <xdr:to>
          <xdr:col>7</xdr:col>
          <xdr:colOff>47625</xdr:colOff>
          <xdr:row>4</xdr:row>
          <xdr:rowOff>152400</xdr:rowOff>
        </xdr:to>
        <xdr:sp macro="" textlink="">
          <xdr:nvSpPr>
            <xdr:cNvPr id="9219" name="Object 3" hidden="1">
              <a:extLst>
                <a:ext uri="{63B3BB69-23CF-44E3-9099-C40C66FF867C}">
                  <a14:compatExt spid="_x0000_s9219"/>
                </a:ext>
                <a:ext uri="{FF2B5EF4-FFF2-40B4-BE49-F238E27FC236}">
                  <a16:creationId xmlns:a16="http://schemas.microsoft.com/office/drawing/2014/main" id="{00000000-0008-0000-0100-00000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161925</xdr:colOff>
      <xdr:row>93</xdr:row>
      <xdr:rowOff>171450</xdr:rowOff>
    </xdr:from>
    <xdr:to>
      <xdr:col>5</xdr:col>
      <xdr:colOff>581025</xdr:colOff>
      <xdr:row>109</xdr:row>
      <xdr:rowOff>66675</xdr:rowOff>
    </xdr:to>
    <xdr:pic>
      <xdr:nvPicPr>
        <xdr:cNvPr id="2" name="Imagem 1" descr="-FK - TABELA TUBO DE CONCRETO ARMADO PA-2 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1514475"/>
          <a:ext cx="6505575" cy="3705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99</xdr:row>
      <xdr:rowOff>133350</xdr:rowOff>
    </xdr:from>
    <xdr:to>
      <xdr:col>7</xdr:col>
      <xdr:colOff>962025</xdr:colOff>
      <xdr:row>103</xdr:row>
      <xdr:rowOff>104775</xdr:rowOff>
    </xdr:to>
    <xdr:pic>
      <xdr:nvPicPr>
        <xdr:cNvPr id="3" name="Imagem 2" descr="-FK - TUBO DE CONCRETO ARMADO PA-1 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28460700"/>
          <a:ext cx="2152650" cy="733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3228976</xdr:colOff>
      <xdr:row>145</xdr:row>
      <xdr:rowOff>19050</xdr:rowOff>
    </xdr:from>
    <xdr:to>
      <xdr:col>5</xdr:col>
      <xdr:colOff>838201</xdr:colOff>
      <xdr:row>158</xdr:row>
      <xdr:rowOff>152400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48251" y="36585525"/>
          <a:ext cx="2428875" cy="2609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114300</xdr:colOff>
      <xdr:row>146</xdr:row>
      <xdr:rowOff>76200</xdr:rowOff>
    </xdr:from>
    <xdr:to>
      <xdr:col>3</xdr:col>
      <xdr:colOff>2930464</xdr:colOff>
      <xdr:row>159</xdr:row>
      <xdr:rowOff>0</xdr:rowOff>
    </xdr:to>
    <xdr:pic>
      <xdr:nvPicPr>
        <xdr:cNvPr id="7" name="Imagem 6" descr="Trilhos em São Paulo SP à venda. Compre direto do vendedor 36702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36833175"/>
          <a:ext cx="4635439" cy="2400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1290254</xdr:colOff>
      <xdr:row>8</xdr:row>
      <xdr:rowOff>160766</xdr:rowOff>
    </xdr:from>
    <xdr:to>
      <xdr:col>5</xdr:col>
      <xdr:colOff>38100</xdr:colOff>
      <xdr:row>11</xdr:row>
      <xdr:rowOff>66675</xdr:rowOff>
    </xdr:to>
    <xdr:sp macro="" textlink="">
      <xdr:nvSpPr>
        <xdr:cNvPr id="8" name="Text Box 2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3109529" y="1113266"/>
          <a:ext cx="3567496" cy="4774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ctr" rtl="0">
            <a:lnSpc>
              <a:spcPts val="1400"/>
            </a:lnSpc>
            <a:defRPr sz="1000"/>
          </a:pPr>
          <a:r>
            <a:rPr lang="pt-BR" sz="16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MUNICIPIO DE BRASILÂNDIA</a:t>
          </a:r>
          <a:endParaRPr lang="pt-BR" sz="10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pt-BR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r>
            <a:rPr lang="pt-BR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ESTADO DE MATO GROSSO DO SUL</a:t>
          </a:r>
          <a:endParaRPr lang="pt-BR" sz="10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lnSpc>
              <a:spcPts val="900"/>
            </a:lnSpc>
            <a:defRPr sz="1000"/>
          </a:pPr>
          <a:r>
            <a:rPr lang="pt-BR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  <a:p>
          <a:pPr algn="l" rtl="0">
            <a:lnSpc>
              <a:spcPts val="900"/>
            </a:lnSpc>
            <a:defRPr sz="1000"/>
          </a:pPr>
          <a:r>
            <a:rPr lang="pt-BR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  <a:p>
          <a:pPr algn="l" rtl="0">
            <a:defRPr sz="1000"/>
          </a:pPr>
          <a:r>
            <a:rPr lang="pt-BR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2524125</xdr:colOff>
          <xdr:row>0</xdr:row>
          <xdr:rowOff>0</xdr:rowOff>
        </xdr:from>
        <xdr:to>
          <xdr:col>4</xdr:col>
          <xdr:colOff>161925</xdr:colOff>
          <xdr:row>7</xdr:row>
          <xdr:rowOff>180975</xdr:rowOff>
        </xdr:to>
        <xdr:sp macro="" textlink="">
          <xdr:nvSpPr>
            <xdr:cNvPr id="11265" name="Object 3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2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85"/>
  <sheetViews>
    <sheetView showGridLines="0" tabSelected="1" zoomScaleNormal="100" workbookViewId="0">
      <selection activeCell="O16" sqref="O16"/>
    </sheetView>
  </sheetViews>
  <sheetFormatPr defaultRowHeight="15" x14ac:dyDescent="0.25"/>
  <cols>
    <col min="1" max="1" width="10" style="89" customWidth="1"/>
    <col min="2" max="2" width="9.7109375" style="102" customWidth="1"/>
    <col min="3" max="3" width="8.28515625" style="89" customWidth="1"/>
    <col min="4" max="4" width="67.5703125" style="102" customWidth="1"/>
    <col min="5" max="5" width="8.85546875" style="89" customWidth="1"/>
    <col min="6" max="6" width="12.42578125" style="89" customWidth="1"/>
    <col min="7" max="7" width="13.42578125" style="89" customWidth="1"/>
    <col min="8" max="8" width="12.85546875" style="89" customWidth="1"/>
    <col min="9" max="9" width="14.7109375" style="89" customWidth="1"/>
    <col min="10" max="10" width="14" style="89" customWidth="1"/>
    <col min="11" max="11" width="11.28515625" style="89" bestFit="1" customWidth="1"/>
    <col min="12" max="12" width="13.7109375" style="89" customWidth="1"/>
    <col min="13" max="13" width="12.85546875" style="89" customWidth="1"/>
    <col min="14" max="14" width="25.42578125" style="89" customWidth="1"/>
    <col min="15" max="15" width="22.140625" style="89" customWidth="1"/>
    <col min="16" max="16384" width="9.140625" style="89"/>
  </cols>
  <sheetData>
    <row r="1" spans="1:17" customFormat="1" x14ac:dyDescent="0.25">
      <c r="A1" s="250"/>
      <c r="F1" s="10"/>
      <c r="G1" s="10"/>
      <c r="H1" s="10"/>
      <c r="I1" s="10"/>
      <c r="J1" s="10"/>
      <c r="K1" s="10"/>
      <c r="L1" s="10"/>
      <c r="M1" s="10"/>
      <c r="N1" s="24"/>
      <c r="O1" s="10"/>
      <c r="P1" s="2"/>
      <c r="Q1" s="2"/>
    </row>
    <row r="2" spans="1:17" customFormat="1" x14ac:dyDescent="0.25">
      <c r="A2" s="251"/>
      <c r="F2" s="10"/>
      <c r="G2" s="10"/>
      <c r="H2" s="10"/>
      <c r="I2" s="10"/>
      <c r="J2" s="10"/>
      <c r="K2" s="10"/>
      <c r="L2" s="10"/>
      <c r="M2" s="10"/>
      <c r="N2" s="10"/>
      <c r="O2" s="10"/>
      <c r="P2" s="2"/>
      <c r="Q2" s="2"/>
    </row>
    <row r="3" spans="1:17" customFormat="1" x14ac:dyDescent="0.25">
      <c r="A3" s="251"/>
      <c r="F3" s="10"/>
      <c r="G3" s="10"/>
      <c r="H3" s="10"/>
      <c r="I3" s="10"/>
      <c r="J3" s="10"/>
      <c r="K3" s="10"/>
      <c r="L3" s="10"/>
      <c r="M3" s="10"/>
      <c r="N3" s="10"/>
      <c r="O3" s="10"/>
      <c r="P3" s="2"/>
      <c r="Q3" s="2"/>
    </row>
    <row r="4" spans="1:17" customFormat="1" x14ac:dyDescent="0.25">
      <c r="A4" s="251"/>
      <c r="F4" s="10"/>
      <c r="G4" s="10"/>
      <c r="H4" s="10"/>
      <c r="I4" s="10"/>
      <c r="J4" s="10"/>
      <c r="K4" s="10"/>
      <c r="L4" s="10"/>
      <c r="M4" s="10"/>
      <c r="N4" s="10"/>
      <c r="O4" s="10"/>
      <c r="P4" s="2"/>
      <c r="Q4" s="2"/>
    </row>
    <row r="5" spans="1:17" customFormat="1" x14ac:dyDescent="0.25">
      <c r="A5" s="251"/>
      <c r="F5" s="10"/>
      <c r="G5" s="10"/>
      <c r="H5" s="10"/>
      <c r="I5" s="10"/>
      <c r="J5" s="10"/>
      <c r="K5" s="10"/>
      <c r="L5" s="10"/>
      <c r="M5" s="10"/>
      <c r="N5" s="10"/>
      <c r="O5" s="10"/>
      <c r="P5" s="2"/>
      <c r="Q5" s="2"/>
    </row>
    <row r="6" spans="1:17" customFormat="1" x14ac:dyDescent="0.25">
      <c r="A6" s="251"/>
      <c r="F6" s="10"/>
      <c r="G6" s="10"/>
      <c r="H6" s="10"/>
      <c r="I6" s="10"/>
      <c r="J6" s="10"/>
      <c r="K6" s="10"/>
      <c r="L6" s="10"/>
      <c r="M6" s="10"/>
      <c r="N6" s="10"/>
      <c r="O6" s="10"/>
      <c r="P6" s="2"/>
      <c r="Q6" s="2"/>
    </row>
    <row r="7" spans="1:17" customFormat="1" x14ac:dyDescent="0.25">
      <c r="A7" s="251"/>
      <c r="F7" s="10"/>
      <c r="G7" s="10"/>
      <c r="H7" s="10"/>
      <c r="I7" s="10"/>
      <c r="J7" s="10"/>
      <c r="K7" s="10"/>
      <c r="L7" s="10"/>
      <c r="M7" s="10"/>
      <c r="N7" s="10"/>
      <c r="O7" s="10"/>
      <c r="P7" s="2"/>
      <c r="Q7" s="2"/>
    </row>
    <row r="8" spans="1:17" customFormat="1" x14ac:dyDescent="0.25">
      <c r="A8" s="251"/>
      <c r="F8" s="10"/>
      <c r="G8" s="10"/>
      <c r="H8" s="10"/>
      <c r="I8" s="10"/>
      <c r="J8" s="10"/>
      <c r="K8" s="10"/>
      <c r="L8" s="10"/>
      <c r="M8" s="10"/>
      <c r="N8" s="10"/>
      <c r="O8" s="10"/>
      <c r="P8" s="2"/>
      <c r="Q8" s="2"/>
    </row>
    <row r="9" spans="1:17" customFormat="1" x14ac:dyDescent="0.25">
      <c r="A9" s="251"/>
      <c r="F9" s="10"/>
      <c r="G9" s="10"/>
      <c r="H9" s="10"/>
      <c r="I9" s="10"/>
      <c r="J9" s="10"/>
      <c r="K9" s="10"/>
      <c r="L9" s="10"/>
      <c r="M9" s="10"/>
      <c r="N9" s="10"/>
      <c r="O9" s="10"/>
      <c r="P9" s="2"/>
      <c r="Q9" s="2"/>
    </row>
    <row r="10" spans="1:17" x14ac:dyDescent="0.25">
      <c r="A10" s="280" t="s">
        <v>370</v>
      </c>
      <c r="B10" s="93"/>
      <c r="C10" s="90"/>
      <c r="D10" s="93"/>
      <c r="E10" s="90"/>
      <c r="F10" s="90"/>
      <c r="G10" s="90"/>
      <c r="H10" s="90"/>
      <c r="I10" s="90"/>
      <c r="J10" s="90"/>
      <c r="K10" s="90"/>
      <c r="L10" s="90"/>
      <c r="M10" s="90"/>
    </row>
    <row r="11" spans="1:17" s="200" customFormat="1" ht="24.95" customHeight="1" x14ac:dyDescent="0.25">
      <c r="A11" s="280" t="s">
        <v>398</v>
      </c>
      <c r="B11" s="281"/>
      <c r="C11" s="282"/>
      <c r="F11" s="283"/>
      <c r="G11" s="283"/>
      <c r="H11" s="283"/>
      <c r="I11" s="284"/>
      <c r="J11" s="284"/>
      <c r="K11" s="283"/>
      <c r="L11" s="283"/>
      <c r="M11" s="283"/>
    </row>
    <row r="12" spans="1:17" customFormat="1" ht="24.95" customHeight="1" x14ac:dyDescent="0.25">
      <c r="A12" s="285" t="s">
        <v>371</v>
      </c>
      <c r="B12" s="286"/>
      <c r="C12" s="286"/>
      <c r="D12" s="287"/>
      <c r="E12" s="288"/>
      <c r="F12" s="288"/>
      <c r="G12" s="10"/>
      <c r="H12" s="289"/>
      <c r="I12" s="289"/>
      <c r="J12" s="289"/>
      <c r="K12" s="289"/>
      <c r="L12" s="289"/>
      <c r="M12" s="289"/>
    </row>
    <row r="13" spans="1:17" customFormat="1" x14ac:dyDescent="0.25">
      <c r="A13" s="290" t="s">
        <v>372</v>
      </c>
      <c r="B13" s="291"/>
      <c r="C13" s="291"/>
      <c r="D13" s="291"/>
      <c r="F13" s="10"/>
      <c r="G13" s="10"/>
      <c r="H13" s="289"/>
      <c r="I13" s="90"/>
      <c r="J13" s="90"/>
      <c r="K13" s="90"/>
      <c r="L13" s="289"/>
      <c r="M13" s="289"/>
    </row>
    <row r="14" spans="1:17" customFormat="1" x14ac:dyDescent="0.25">
      <c r="A14" s="292" t="s">
        <v>373</v>
      </c>
      <c r="B14" s="293" t="s">
        <v>367</v>
      </c>
      <c r="C14" s="291"/>
      <c r="D14" s="291"/>
      <c r="F14" s="10"/>
      <c r="G14" s="10"/>
      <c r="H14" s="289"/>
      <c r="I14" s="90"/>
      <c r="J14" s="292"/>
      <c r="K14" s="293"/>
      <c r="L14" s="289"/>
      <c r="M14" s="289"/>
    </row>
    <row r="15" spans="1:17" customFormat="1" x14ac:dyDescent="0.25">
      <c r="A15" s="294" t="s">
        <v>397</v>
      </c>
      <c r="B15" s="293"/>
      <c r="C15" s="291"/>
      <c r="D15" s="291"/>
      <c r="F15" s="10"/>
      <c r="G15" s="10"/>
      <c r="H15" s="289"/>
      <c r="I15" s="90"/>
      <c r="J15" s="292"/>
      <c r="K15" s="293"/>
      <c r="L15" s="289"/>
      <c r="M15" s="289"/>
    </row>
    <row r="16" spans="1:17" customFormat="1" ht="15.75" thickBot="1" x14ac:dyDescent="0.3">
      <c r="A16" s="298" t="s">
        <v>368</v>
      </c>
      <c r="B16" s="299"/>
      <c r="C16" s="299"/>
      <c r="D16" s="299"/>
      <c r="E16" s="299"/>
      <c r="F16" s="299"/>
      <c r="G16" s="299"/>
      <c r="H16" s="299"/>
      <c r="I16" s="299"/>
      <c r="J16" s="299"/>
      <c r="K16" s="299"/>
      <c r="L16" s="299"/>
      <c r="M16" s="299"/>
    </row>
    <row r="17" spans="1:16" customFormat="1" ht="15" customHeight="1" x14ac:dyDescent="0.25">
      <c r="A17" s="300" t="s">
        <v>0</v>
      </c>
      <c r="B17" s="302" t="s">
        <v>1</v>
      </c>
      <c r="C17" s="302" t="s">
        <v>2</v>
      </c>
      <c r="D17" s="302" t="s">
        <v>3</v>
      </c>
      <c r="E17" s="302" t="s">
        <v>4</v>
      </c>
      <c r="F17" s="296" t="s">
        <v>5</v>
      </c>
      <c r="G17" s="296" t="s">
        <v>6</v>
      </c>
      <c r="H17" s="296" t="s">
        <v>7</v>
      </c>
      <c r="I17" s="296"/>
      <c r="J17" s="296"/>
      <c r="K17" s="296" t="s">
        <v>8</v>
      </c>
      <c r="L17" s="296"/>
      <c r="M17" s="297"/>
    </row>
    <row r="18" spans="1:16" customFormat="1" ht="15" customHeight="1" thickBot="1" x14ac:dyDescent="0.3">
      <c r="A18" s="301"/>
      <c r="B18" s="303"/>
      <c r="C18" s="303"/>
      <c r="D18" s="303"/>
      <c r="E18" s="303"/>
      <c r="F18" s="304"/>
      <c r="G18" s="304"/>
      <c r="H18" s="234" t="s">
        <v>9</v>
      </c>
      <c r="I18" s="234" t="s">
        <v>10</v>
      </c>
      <c r="J18" s="234" t="s">
        <v>8</v>
      </c>
      <c r="K18" s="234" t="s">
        <v>9</v>
      </c>
      <c r="L18" s="234" t="s">
        <v>10</v>
      </c>
      <c r="M18" s="235" t="s">
        <v>8</v>
      </c>
    </row>
    <row r="19" spans="1:16" s="201" customFormat="1" ht="24" customHeight="1" thickBot="1" x14ac:dyDescent="0.3">
      <c r="A19" s="275" t="s">
        <v>11</v>
      </c>
      <c r="B19" s="276"/>
      <c r="C19" s="277"/>
      <c r="D19" s="277" t="s">
        <v>396</v>
      </c>
      <c r="E19" s="277"/>
      <c r="F19" s="278"/>
      <c r="G19" s="278"/>
      <c r="H19" s="278"/>
      <c r="I19" s="278"/>
      <c r="J19" s="278"/>
      <c r="K19" s="278"/>
      <c r="L19" s="278"/>
      <c r="M19" s="279"/>
    </row>
    <row r="20" spans="1:16" s="201" customFormat="1" ht="24" customHeight="1" x14ac:dyDescent="0.25">
      <c r="A20" s="233" t="s">
        <v>13</v>
      </c>
      <c r="B20" s="228"/>
      <c r="C20" s="229"/>
      <c r="D20" s="228" t="s">
        <v>12</v>
      </c>
      <c r="E20" s="228"/>
      <c r="F20" s="230"/>
      <c r="G20" s="230"/>
      <c r="H20" s="230"/>
      <c r="I20" s="230"/>
      <c r="J20" s="231"/>
      <c r="K20" s="231">
        <f t="shared" ref="K20:L20" si="0">SUM(K21:K25)</f>
        <v>748.19</v>
      </c>
      <c r="L20" s="232">
        <f t="shared" si="0"/>
        <v>8351.82</v>
      </c>
      <c r="M20" s="232">
        <f>SUM(M21:M25)</f>
        <v>9100.01</v>
      </c>
    </row>
    <row r="21" spans="1:16" customFormat="1" ht="24" customHeight="1" x14ac:dyDescent="0.25">
      <c r="A21" s="202" t="s">
        <v>339</v>
      </c>
      <c r="B21" s="203" t="s">
        <v>14</v>
      </c>
      <c r="C21" s="202" t="s">
        <v>15</v>
      </c>
      <c r="D21" s="165" t="s">
        <v>16</v>
      </c>
      <c r="E21" s="184" t="s">
        <v>17</v>
      </c>
      <c r="F21" s="185">
        <v>8</v>
      </c>
      <c r="G21" s="185">
        <v>360.98</v>
      </c>
      <c r="H21" s="185">
        <v>56.71</v>
      </c>
      <c r="I21" s="185">
        <v>385.88</v>
      </c>
      <c r="J21" s="185">
        <f>H21+I21</f>
        <v>442.59</v>
      </c>
      <c r="K21" s="185">
        <f>H21*F21</f>
        <v>453.68</v>
      </c>
      <c r="L21" s="185">
        <f>F21*I21</f>
        <v>3087.04</v>
      </c>
      <c r="M21" s="185">
        <f>K21+L21</f>
        <v>3540.72</v>
      </c>
      <c r="N21" s="3"/>
      <c r="P21" s="3"/>
    </row>
    <row r="22" spans="1:16" customFormat="1" ht="51.95" customHeight="1" x14ac:dyDescent="0.25">
      <c r="A22" s="202" t="s">
        <v>340</v>
      </c>
      <c r="B22" s="203" t="s">
        <v>18</v>
      </c>
      <c r="C22" s="202" t="s">
        <v>15</v>
      </c>
      <c r="D22" s="165" t="s">
        <v>19</v>
      </c>
      <c r="E22" s="184" t="s">
        <v>20</v>
      </c>
      <c r="F22" s="185">
        <v>4</v>
      </c>
      <c r="G22" s="185">
        <v>673.59</v>
      </c>
      <c r="H22" s="185">
        <v>0</v>
      </c>
      <c r="I22" s="185">
        <v>825.88</v>
      </c>
      <c r="J22" s="185">
        <f t="shared" ref="J22:J25" si="1">H22+I22</f>
        <v>825.88</v>
      </c>
      <c r="K22" s="185">
        <f t="shared" ref="K22:K25" si="2">H22*F22</f>
        <v>0</v>
      </c>
      <c r="L22" s="185">
        <f t="shared" ref="L22:L25" si="3">F22*I22</f>
        <v>3303.52</v>
      </c>
      <c r="M22" s="185">
        <f t="shared" ref="M22:M25" si="4">K22+L22</f>
        <v>3303.52</v>
      </c>
    </row>
    <row r="23" spans="1:16" customFormat="1" ht="51.95" customHeight="1" x14ac:dyDescent="0.25">
      <c r="A23" s="202" t="s">
        <v>341</v>
      </c>
      <c r="B23" s="203" t="s">
        <v>21</v>
      </c>
      <c r="C23" s="202" t="s">
        <v>15</v>
      </c>
      <c r="D23" s="165" t="s">
        <v>22</v>
      </c>
      <c r="E23" s="184" t="s">
        <v>23</v>
      </c>
      <c r="F23" s="185">
        <v>325</v>
      </c>
      <c r="G23" s="185">
        <v>1.0900000000000001</v>
      </c>
      <c r="H23" s="185">
        <v>0.12</v>
      </c>
      <c r="I23" s="185">
        <v>1.21</v>
      </c>
      <c r="J23" s="185">
        <f t="shared" si="1"/>
        <v>1.33</v>
      </c>
      <c r="K23" s="185">
        <f t="shared" si="2"/>
        <v>39</v>
      </c>
      <c r="L23" s="185">
        <f t="shared" si="3"/>
        <v>393.25</v>
      </c>
      <c r="M23" s="185">
        <f t="shared" si="4"/>
        <v>432.25</v>
      </c>
    </row>
    <row r="24" spans="1:16" customFormat="1" ht="51.95" customHeight="1" x14ac:dyDescent="0.25">
      <c r="A24" s="202" t="s">
        <v>342</v>
      </c>
      <c r="B24" s="203" t="s">
        <v>24</v>
      </c>
      <c r="C24" s="202" t="s">
        <v>15</v>
      </c>
      <c r="D24" s="165" t="s">
        <v>25</v>
      </c>
      <c r="E24" s="184" t="s">
        <v>26</v>
      </c>
      <c r="F24" s="185">
        <v>1</v>
      </c>
      <c r="G24" s="185">
        <v>1197.78</v>
      </c>
      <c r="H24" s="185">
        <v>154</v>
      </c>
      <c r="I24" s="185">
        <v>1314.59</v>
      </c>
      <c r="J24" s="185">
        <f t="shared" si="1"/>
        <v>1468.59</v>
      </c>
      <c r="K24" s="185">
        <f t="shared" si="2"/>
        <v>154</v>
      </c>
      <c r="L24" s="185">
        <f t="shared" si="3"/>
        <v>1314.59</v>
      </c>
      <c r="M24" s="185">
        <f t="shared" si="4"/>
        <v>1468.59</v>
      </c>
    </row>
    <row r="25" spans="1:16" customFormat="1" ht="51.95" customHeight="1" x14ac:dyDescent="0.25">
      <c r="A25" s="204" t="s">
        <v>343</v>
      </c>
      <c r="B25" s="205" t="s">
        <v>27</v>
      </c>
      <c r="C25" s="204" t="s">
        <v>15</v>
      </c>
      <c r="D25" s="206" t="s">
        <v>28</v>
      </c>
      <c r="E25" s="207" t="s">
        <v>26</v>
      </c>
      <c r="F25" s="208">
        <v>1</v>
      </c>
      <c r="G25" s="208">
        <v>289.48</v>
      </c>
      <c r="H25" s="208">
        <v>101.51</v>
      </c>
      <c r="I25" s="208">
        <v>253.42</v>
      </c>
      <c r="J25" s="208">
        <f t="shared" si="1"/>
        <v>354.93</v>
      </c>
      <c r="K25" s="185">
        <f t="shared" si="2"/>
        <v>101.51</v>
      </c>
      <c r="L25" s="185">
        <f t="shared" si="3"/>
        <v>253.42</v>
      </c>
      <c r="M25" s="185">
        <f t="shared" si="4"/>
        <v>354.93</v>
      </c>
    </row>
    <row r="26" spans="1:16" s="201" customFormat="1" ht="24" customHeight="1" x14ac:dyDescent="0.25">
      <c r="A26" s="214" t="s">
        <v>29</v>
      </c>
      <c r="B26" s="215"/>
      <c r="C26" s="216"/>
      <c r="D26" s="215" t="s">
        <v>30</v>
      </c>
      <c r="E26" s="215"/>
      <c r="F26" s="217"/>
      <c r="G26" s="217"/>
      <c r="H26" s="217"/>
      <c r="I26" s="217"/>
      <c r="J26" s="218"/>
      <c r="K26" s="218">
        <f t="shared" ref="K26:L26" si="5">SUM(K27:K29)</f>
        <v>65290.720000000001</v>
      </c>
      <c r="L26" s="219">
        <f t="shared" si="5"/>
        <v>4849</v>
      </c>
      <c r="M26" s="219">
        <f>SUM(M27:M29)</f>
        <v>70139.72</v>
      </c>
    </row>
    <row r="27" spans="1:16" customFormat="1" ht="26.1" customHeight="1" x14ac:dyDescent="0.25">
      <c r="A27" s="209" t="s">
        <v>32</v>
      </c>
      <c r="B27" s="210" t="s">
        <v>33</v>
      </c>
      <c r="C27" s="209" t="s">
        <v>15</v>
      </c>
      <c r="D27" s="211" t="s">
        <v>34</v>
      </c>
      <c r="E27" s="212" t="s">
        <v>20</v>
      </c>
      <c r="F27" s="213">
        <v>4</v>
      </c>
      <c r="G27" s="213">
        <v>4845.03</v>
      </c>
      <c r="H27" s="213">
        <v>5309.92</v>
      </c>
      <c r="I27" s="213">
        <v>630.57000000000005</v>
      </c>
      <c r="J27" s="213">
        <f>H27+I27</f>
        <v>5940.49</v>
      </c>
      <c r="K27" s="185">
        <f>H27*F27</f>
        <v>21239.68</v>
      </c>
      <c r="L27" s="185">
        <f>F27*I27</f>
        <v>2522.2800000000002</v>
      </c>
      <c r="M27" s="185">
        <f>K27+L27</f>
        <v>23761.96</v>
      </c>
    </row>
    <row r="28" spans="1:16" customFormat="1" ht="26.1" customHeight="1" x14ac:dyDescent="0.25">
      <c r="A28" s="202" t="s">
        <v>32</v>
      </c>
      <c r="B28" s="203" t="s">
        <v>344</v>
      </c>
      <c r="C28" s="202" t="s">
        <v>15</v>
      </c>
      <c r="D28" s="165" t="s">
        <v>31</v>
      </c>
      <c r="E28" s="184" t="s">
        <v>345</v>
      </c>
      <c r="F28" s="185">
        <v>176</v>
      </c>
      <c r="G28" s="185">
        <v>116.82</v>
      </c>
      <c r="H28" s="185">
        <v>140.61000000000001</v>
      </c>
      <c r="I28" s="185">
        <v>2.62</v>
      </c>
      <c r="J28" s="185">
        <f t="shared" ref="J28:J29" si="6">H28+I28</f>
        <v>143.22999999999999</v>
      </c>
      <c r="K28" s="185">
        <f t="shared" ref="K28:K29" si="7">H28*F28</f>
        <v>24747.360000000001</v>
      </c>
      <c r="L28" s="185">
        <f t="shared" ref="L28:L29" si="8">F28*I28</f>
        <v>461.12</v>
      </c>
      <c r="M28" s="185">
        <f t="shared" ref="M28:M29" si="9">K28+L28</f>
        <v>25208.48</v>
      </c>
    </row>
    <row r="29" spans="1:16" customFormat="1" ht="24" customHeight="1" x14ac:dyDescent="0.25">
      <c r="A29" s="202" t="s">
        <v>346</v>
      </c>
      <c r="B29" s="203" t="s">
        <v>347</v>
      </c>
      <c r="C29" s="202" t="s">
        <v>15</v>
      </c>
      <c r="D29" s="165" t="s">
        <v>35</v>
      </c>
      <c r="E29" s="184" t="s">
        <v>345</v>
      </c>
      <c r="F29" s="185">
        <v>704</v>
      </c>
      <c r="G29" s="185">
        <v>24.53</v>
      </c>
      <c r="H29" s="185">
        <v>27.42</v>
      </c>
      <c r="I29" s="185">
        <v>2.65</v>
      </c>
      <c r="J29" s="185">
        <f t="shared" si="6"/>
        <v>30.07</v>
      </c>
      <c r="K29" s="185">
        <f t="shared" si="7"/>
        <v>19303.68</v>
      </c>
      <c r="L29" s="185">
        <f t="shared" si="8"/>
        <v>1865.6</v>
      </c>
      <c r="M29" s="185">
        <f t="shared" si="9"/>
        <v>21169.279999999999</v>
      </c>
    </row>
    <row r="30" spans="1:16" s="201" customFormat="1" ht="24" customHeight="1" x14ac:dyDescent="0.25">
      <c r="A30" s="214" t="s">
        <v>36</v>
      </c>
      <c r="B30" s="215"/>
      <c r="C30" s="216"/>
      <c r="D30" s="215" t="s">
        <v>37</v>
      </c>
      <c r="E30" s="215"/>
      <c r="F30" s="217"/>
      <c r="G30" s="217"/>
      <c r="H30" s="217"/>
      <c r="I30" s="217"/>
      <c r="J30" s="218"/>
      <c r="K30" s="218">
        <f t="shared" ref="K30:L30" si="10">SUM(K31,K50)</f>
        <v>122628</v>
      </c>
      <c r="L30" s="219">
        <f t="shared" si="10"/>
        <v>630509.31000000006</v>
      </c>
      <c r="M30" s="219">
        <f>SUM(M31,M42,M50)</f>
        <v>800171.11</v>
      </c>
      <c r="O30" s="295"/>
    </row>
    <row r="31" spans="1:16" s="201" customFormat="1" ht="24" customHeight="1" x14ac:dyDescent="0.25">
      <c r="A31" s="214" t="s">
        <v>38</v>
      </c>
      <c r="B31" s="215"/>
      <c r="C31" s="216"/>
      <c r="D31" s="215" t="s">
        <v>39</v>
      </c>
      <c r="E31" s="215"/>
      <c r="F31" s="217"/>
      <c r="G31" s="217"/>
      <c r="H31" s="217"/>
      <c r="I31" s="217"/>
      <c r="J31" s="218"/>
      <c r="K31" s="218">
        <f t="shared" ref="K31:L31" si="11">SUM(K32:K41)</f>
        <v>111543.33</v>
      </c>
      <c r="L31" s="219">
        <f t="shared" si="11"/>
        <v>589631.51</v>
      </c>
      <c r="M31" s="219">
        <f>SUM(M32:M41)</f>
        <v>701174.84</v>
      </c>
    </row>
    <row r="32" spans="1:16" customFormat="1" ht="78" customHeight="1" x14ac:dyDescent="0.25">
      <c r="A32" s="202" t="s">
        <v>40</v>
      </c>
      <c r="B32" s="203" t="s">
        <v>41</v>
      </c>
      <c r="C32" s="202" t="s">
        <v>15</v>
      </c>
      <c r="D32" s="165" t="s">
        <v>42</v>
      </c>
      <c r="E32" s="184" t="s">
        <v>43</v>
      </c>
      <c r="F32" s="185">
        <v>4729.1899999999996</v>
      </c>
      <c r="G32" s="185">
        <v>5.75</v>
      </c>
      <c r="H32" s="185">
        <v>1.69</v>
      </c>
      <c r="I32" s="185">
        <v>5.36</v>
      </c>
      <c r="J32" s="185">
        <f t="shared" ref="J32:J41" si="12">H32+I32</f>
        <v>7.05</v>
      </c>
      <c r="K32" s="185">
        <f t="shared" ref="K32:K41" si="13">H32*F32</f>
        <v>7992.33</v>
      </c>
      <c r="L32" s="185">
        <f t="shared" ref="L32:L41" si="14">F32*I32</f>
        <v>25348.46</v>
      </c>
      <c r="M32" s="185">
        <f t="shared" ref="M32:M41" si="15">K32+L32</f>
        <v>33340.79</v>
      </c>
    </row>
    <row r="33" spans="1:15" customFormat="1" ht="26.1" customHeight="1" x14ac:dyDescent="0.25">
      <c r="A33" s="202" t="s">
        <v>44</v>
      </c>
      <c r="B33" s="203" t="s">
        <v>45</v>
      </c>
      <c r="C33" s="202" t="s">
        <v>15</v>
      </c>
      <c r="D33" s="165" t="s">
        <v>46</v>
      </c>
      <c r="E33" s="184" t="s">
        <v>17</v>
      </c>
      <c r="F33" s="185">
        <v>1627.25</v>
      </c>
      <c r="G33" s="185">
        <v>5.84</v>
      </c>
      <c r="H33" s="185">
        <v>5.0599999999999996</v>
      </c>
      <c r="I33" s="185">
        <v>2.1</v>
      </c>
      <c r="J33" s="185">
        <f t="shared" si="12"/>
        <v>7.16</v>
      </c>
      <c r="K33" s="185">
        <f t="shared" si="13"/>
        <v>8233.89</v>
      </c>
      <c r="L33" s="185">
        <f t="shared" si="14"/>
        <v>3417.23</v>
      </c>
      <c r="M33" s="185">
        <f t="shared" si="15"/>
        <v>11651.12</v>
      </c>
    </row>
    <row r="34" spans="1:15" customFormat="1" ht="39" customHeight="1" x14ac:dyDescent="0.25">
      <c r="A34" s="202" t="s">
        <v>47</v>
      </c>
      <c r="B34" s="203" t="s">
        <v>48</v>
      </c>
      <c r="C34" s="202" t="s">
        <v>15</v>
      </c>
      <c r="D34" s="165" t="s">
        <v>49</v>
      </c>
      <c r="E34" s="184" t="s">
        <v>50</v>
      </c>
      <c r="F34" s="185">
        <v>1017.03</v>
      </c>
      <c r="G34" s="185">
        <v>216.47</v>
      </c>
      <c r="H34" s="185">
        <v>0</v>
      </c>
      <c r="I34" s="185">
        <v>265.41000000000003</v>
      </c>
      <c r="J34" s="185">
        <f t="shared" si="12"/>
        <v>265.41000000000003</v>
      </c>
      <c r="K34" s="185">
        <f t="shared" si="13"/>
        <v>0</v>
      </c>
      <c r="L34" s="185">
        <f t="shared" si="14"/>
        <v>269929.93</v>
      </c>
      <c r="M34" s="185">
        <f t="shared" si="15"/>
        <v>269929.93</v>
      </c>
      <c r="N34" s="3"/>
    </row>
    <row r="35" spans="1:15" customFormat="1" ht="51.95" customHeight="1" x14ac:dyDescent="0.25">
      <c r="A35" s="202" t="s">
        <v>51</v>
      </c>
      <c r="B35" s="203" t="s">
        <v>21</v>
      </c>
      <c r="C35" s="202" t="s">
        <v>15</v>
      </c>
      <c r="D35" s="165" t="s">
        <v>22</v>
      </c>
      <c r="E35" s="184" t="s">
        <v>23</v>
      </c>
      <c r="F35" s="185">
        <v>105312.9</v>
      </c>
      <c r="G35" s="185">
        <v>1.0900000000000001</v>
      </c>
      <c r="H35" s="185">
        <v>0.12</v>
      </c>
      <c r="I35" s="185">
        <v>1.21</v>
      </c>
      <c r="J35" s="185">
        <f t="shared" si="12"/>
        <v>1.33</v>
      </c>
      <c r="K35" s="185">
        <f t="shared" si="13"/>
        <v>12637.55</v>
      </c>
      <c r="L35" s="185">
        <f t="shared" si="14"/>
        <v>127428.61</v>
      </c>
      <c r="M35" s="185">
        <f t="shared" si="15"/>
        <v>140066.16</v>
      </c>
      <c r="O35">
        <v>1017.03</v>
      </c>
    </row>
    <row r="36" spans="1:15" customFormat="1" ht="51.95" customHeight="1" x14ac:dyDescent="0.25">
      <c r="A36" s="202" t="s">
        <v>52</v>
      </c>
      <c r="B36" s="203" t="s">
        <v>53</v>
      </c>
      <c r="C36" s="202" t="s">
        <v>15</v>
      </c>
      <c r="D36" s="165" t="s">
        <v>54</v>
      </c>
      <c r="E36" s="184" t="s">
        <v>50</v>
      </c>
      <c r="F36" s="185">
        <v>1017.03</v>
      </c>
      <c r="G36" s="185">
        <v>71.709999999999994</v>
      </c>
      <c r="H36" s="185">
        <v>34.950000000000003</v>
      </c>
      <c r="I36" s="185">
        <v>52.97</v>
      </c>
      <c r="J36" s="185">
        <f t="shared" si="12"/>
        <v>87.92</v>
      </c>
      <c r="K36" s="185">
        <f t="shared" si="13"/>
        <v>35545.199999999997</v>
      </c>
      <c r="L36" s="185">
        <f t="shared" si="14"/>
        <v>53872.08</v>
      </c>
      <c r="M36" s="185">
        <f t="shared" si="15"/>
        <v>89417.279999999999</v>
      </c>
      <c r="N36" s="3">
        <f>F36/2</f>
        <v>508.52</v>
      </c>
      <c r="O36">
        <v>38.25</v>
      </c>
    </row>
    <row r="37" spans="1:15" customFormat="1" ht="65.099999999999994" customHeight="1" x14ac:dyDescent="0.25">
      <c r="A37" s="202" t="s">
        <v>55</v>
      </c>
      <c r="B37" s="203" t="s">
        <v>56</v>
      </c>
      <c r="C37" s="202" t="s">
        <v>15</v>
      </c>
      <c r="D37" s="165" t="s">
        <v>57</v>
      </c>
      <c r="E37" s="184" t="s">
        <v>43</v>
      </c>
      <c r="F37" s="185">
        <v>4220.67</v>
      </c>
      <c r="G37" s="185">
        <v>19.239999999999998</v>
      </c>
      <c r="H37" s="185">
        <v>7.25</v>
      </c>
      <c r="I37" s="185">
        <v>16.34</v>
      </c>
      <c r="J37" s="185">
        <f t="shared" si="12"/>
        <v>23.59</v>
      </c>
      <c r="K37" s="185">
        <f t="shared" si="13"/>
        <v>30599.86</v>
      </c>
      <c r="L37" s="185">
        <f t="shared" si="14"/>
        <v>68965.75</v>
      </c>
      <c r="M37" s="185">
        <f t="shared" si="15"/>
        <v>99565.61</v>
      </c>
      <c r="O37">
        <v>23.5</v>
      </c>
    </row>
    <row r="38" spans="1:15" customFormat="1" ht="51.95" customHeight="1" x14ac:dyDescent="0.25">
      <c r="A38" s="202" t="s">
        <v>58</v>
      </c>
      <c r="B38" s="203" t="s">
        <v>59</v>
      </c>
      <c r="C38" s="202" t="s">
        <v>15</v>
      </c>
      <c r="D38" s="165" t="s">
        <v>60</v>
      </c>
      <c r="E38" s="184" t="s">
        <v>26</v>
      </c>
      <c r="F38" s="185">
        <v>5</v>
      </c>
      <c r="G38" s="185">
        <v>4119.84</v>
      </c>
      <c r="H38" s="185">
        <v>1391.19</v>
      </c>
      <c r="I38" s="185">
        <v>3660.14</v>
      </c>
      <c r="J38" s="185">
        <f t="shared" si="12"/>
        <v>5051.33</v>
      </c>
      <c r="K38" s="185">
        <f t="shared" si="13"/>
        <v>6955.95</v>
      </c>
      <c r="L38" s="185">
        <f t="shared" si="14"/>
        <v>18300.7</v>
      </c>
      <c r="M38" s="185">
        <f t="shared" si="15"/>
        <v>25256.65</v>
      </c>
      <c r="O38" s="2">
        <f>SUM(O35:O37)</f>
        <v>1078.78</v>
      </c>
    </row>
    <row r="39" spans="1:15" customFormat="1" ht="39" customHeight="1" x14ac:dyDescent="0.25">
      <c r="A39" s="202" t="s">
        <v>61</v>
      </c>
      <c r="B39" s="203" t="s">
        <v>62</v>
      </c>
      <c r="C39" s="202" t="s">
        <v>15</v>
      </c>
      <c r="D39" s="165" t="s">
        <v>63</v>
      </c>
      <c r="E39" s="184" t="s">
        <v>50</v>
      </c>
      <c r="F39" s="185">
        <v>10</v>
      </c>
      <c r="G39" s="185">
        <v>1776.18</v>
      </c>
      <c r="H39" s="185">
        <v>761.76</v>
      </c>
      <c r="I39" s="185">
        <v>1416.01</v>
      </c>
      <c r="J39" s="185">
        <f t="shared" si="12"/>
        <v>2177.77</v>
      </c>
      <c r="K39" s="185">
        <f t="shared" si="13"/>
        <v>7617.6</v>
      </c>
      <c r="L39" s="185">
        <f t="shared" si="14"/>
        <v>14160.1</v>
      </c>
      <c r="M39" s="185">
        <f t="shared" si="15"/>
        <v>21777.7</v>
      </c>
      <c r="O39" s="3">
        <f>O38/2</f>
        <v>539.39</v>
      </c>
    </row>
    <row r="40" spans="1:15" customFormat="1" ht="39" customHeight="1" x14ac:dyDescent="0.25">
      <c r="A40" s="202" t="s">
        <v>64</v>
      </c>
      <c r="B40" s="203" t="s">
        <v>65</v>
      </c>
      <c r="C40" s="202" t="s">
        <v>15</v>
      </c>
      <c r="D40" s="165" t="s">
        <v>66</v>
      </c>
      <c r="E40" s="184" t="s">
        <v>50</v>
      </c>
      <c r="F40" s="185">
        <v>5</v>
      </c>
      <c r="G40" s="185">
        <v>884.31</v>
      </c>
      <c r="H40" s="185">
        <v>392.19</v>
      </c>
      <c r="I40" s="185">
        <v>692.06</v>
      </c>
      <c r="J40" s="185">
        <f t="shared" si="12"/>
        <v>1084.25</v>
      </c>
      <c r="K40" s="185">
        <f t="shared" si="13"/>
        <v>1960.95</v>
      </c>
      <c r="L40" s="185">
        <f t="shared" si="14"/>
        <v>3460.3</v>
      </c>
      <c r="M40" s="185">
        <f t="shared" si="15"/>
        <v>5421.25</v>
      </c>
    </row>
    <row r="41" spans="1:15" customFormat="1" ht="26.1" customHeight="1" x14ac:dyDescent="0.25">
      <c r="A41" s="202" t="s">
        <v>67</v>
      </c>
      <c r="B41" s="203" t="s">
        <v>68</v>
      </c>
      <c r="C41" s="202" t="s">
        <v>15</v>
      </c>
      <c r="D41" s="165" t="s">
        <v>69</v>
      </c>
      <c r="E41" s="184" t="s">
        <v>26</v>
      </c>
      <c r="F41" s="185">
        <v>5</v>
      </c>
      <c r="G41" s="185">
        <v>774.55</v>
      </c>
      <c r="H41" s="185">
        <v>0</v>
      </c>
      <c r="I41" s="185">
        <v>949.67</v>
      </c>
      <c r="J41" s="185">
        <f t="shared" si="12"/>
        <v>949.67</v>
      </c>
      <c r="K41" s="185">
        <f t="shared" si="13"/>
        <v>0</v>
      </c>
      <c r="L41" s="185">
        <f t="shared" si="14"/>
        <v>4748.3500000000004</v>
      </c>
      <c r="M41" s="185">
        <f t="shared" si="15"/>
        <v>4748.3500000000004</v>
      </c>
    </row>
    <row r="42" spans="1:15" customFormat="1" ht="24" customHeight="1" x14ac:dyDescent="0.25">
      <c r="A42" s="243" t="s">
        <v>70</v>
      </c>
      <c r="B42" s="243"/>
      <c r="C42" s="243"/>
      <c r="D42" s="243" t="s">
        <v>353</v>
      </c>
      <c r="E42" s="243"/>
      <c r="F42" s="244"/>
      <c r="G42" s="243"/>
      <c r="H42" s="243"/>
      <c r="I42" s="243"/>
      <c r="J42" s="241"/>
      <c r="K42" s="242">
        <f t="shared" ref="K42:L42" si="16">SUM(K43:K49)</f>
        <v>6556.17</v>
      </c>
      <c r="L42" s="242">
        <f t="shared" si="16"/>
        <v>40477.629999999997</v>
      </c>
      <c r="M42" s="242">
        <f>SUM(M43:M49)</f>
        <v>47033.8</v>
      </c>
    </row>
    <row r="43" spans="1:15" customFormat="1" ht="78" customHeight="1" x14ac:dyDescent="0.25">
      <c r="A43" s="165" t="s">
        <v>74</v>
      </c>
      <c r="B43" s="245" t="s">
        <v>41</v>
      </c>
      <c r="C43" s="165" t="s">
        <v>15</v>
      </c>
      <c r="D43" s="165" t="s">
        <v>42</v>
      </c>
      <c r="E43" s="184" t="s">
        <v>43</v>
      </c>
      <c r="F43" s="185">
        <v>200.81</v>
      </c>
      <c r="G43" s="246">
        <v>5.75</v>
      </c>
      <c r="H43" s="246">
        <v>1.69</v>
      </c>
      <c r="I43" s="246">
        <v>5.36</v>
      </c>
      <c r="J43" s="185">
        <f t="shared" ref="J43:J49" si="17">H43+I43</f>
        <v>7.05</v>
      </c>
      <c r="K43" s="185">
        <f t="shared" ref="K43:K49" si="18">H43*F43</f>
        <v>339.37</v>
      </c>
      <c r="L43" s="185">
        <f t="shared" ref="L43:L49" si="19">F43*I43</f>
        <v>1076.3399999999999</v>
      </c>
      <c r="M43" s="185">
        <f t="shared" ref="M43:M49" si="20">K43+L43</f>
        <v>1415.71</v>
      </c>
    </row>
    <row r="44" spans="1:15" customFormat="1" ht="39" customHeight="1" x14ac:dyDescent="0.25">
      <c r="A44" s="165" t="s">
        <v>77</v>
      </c>
      <c r="B44" s="245" t="s">
        <v>376</v>
      </c>
      <c r="C44" s="165" t="s">
        <v>15</v>
      </c>
      <c r="D44" s="165" t="s">
        <v>377</v>
      </c>
      <c r="E44" s="184" t="s">
        <v>17</v>
      </c>
      <c r="F44" s="185">
        <v>76.5</v>
      </c>
      <c r="G44" s="246">
        <v>2.87</v>
      </c>
      <c r="H44" s="246">
        <v>2.4900000000000002</v>
      </c>
      <c r="I44" s="246">
        <v>1.02</v>
      </c>
      <c r="J44" s="185">
        <f t="shared" si="17"/>
        <v>3.51</v>
      </c>
      <c r="K44" s="185">
        <f t="shared" si="18"/>
        <v>190.49</v>
      </c>
      <c r="L44" s="185">
        <f t="shared" si="19"/>
        <v>78.03</v>
      </c>
      <c r="M44" s="185">
        <f t="shared" si="20"/>
        <v>268.52</v>
      </c>
    </row>
    <row r="45" spans="1:15" customFormat="1" ht="51.95" customHeight="1" x14ac:dyDescent="0.25">
      <c r="A45" s="165" t="s">
        <v>80</v>
      </c>
      <c r="B45" s="245" t="s">
        <v>21</v>
      </c>
      <c r="C45" s="165" t="s">
        <v>15</v>
      </c>
      <c r="D45" s="165" t="s">
        <v>22</v>
      </c>
      <c r="E45" s="184" t="s">
        <v>23</v>
      </c>
      <c r="F45" s="185">
        <v>5920.2</v>
      </c>
      <c r="G45" s="246">
        <v>1.0900000000000001</v>
      </c>
      <c r="H45" s="246">
        <v>0.12</v>
      </c>
      <c r="I45" s="246">
        <v>1.21</v>
      </c>
      <c r="J45" s="185">
        <f t="shared" si="17"/>
        <v>1.33</v>
      </c>
      <c r="K45" s="185">
        <f t="shared" si="18"/>
        <v>710.42</v>
      </c>
      <c r="L45" s="185">
        <f t="shared" si="19"/>
        <v>7163.44</v>
      </c>
      <c r="M45" s="185">
        <f t="shared" si="20"/>
        <v>7873.86</v>
      </c>
    </row>
    <row r="46" spans="1:15" customFormat="1" ht="39" customHeight="1" x14ac:dyDescent="0.25">
      <c r="A46" s="165" t="s">
        <v>80</v>
      </c>
      <c r="B46" s="245" t="s">
        <v>378</v>
      </c>
      <c r="C46" s="165" t="s">
        <v>15</v>
      </c>
      <c r="D46" s="165" t="s">
        <v>379</v>
      </c>
      <c r="E46" s="184" t="s">
        <v>50</v>
      </c>
      <c r="F46" s="185">
        <v>38.25</v>
      </c>
      <c r="G46" s="246">
        <v>403.6</v>
      </c>
      <c r="H46" s="246">
        <v>0</v>
      </c>
      <c r="I46" s="246">
        <v>494.85</v>
      </c>
      <c r="J46" s="185">
        <f t="shared" si="17"/>
        <v>494.85</v>
      </c>
      <c r="K46" s="185">
        <f t="shared" si="18"/>
        <v>0</v>
      </c>
      <c r="L46" s="185">
        <f t="shared" si="19"/>
        <v>18928.009999999998</v>
      </c>
      <c r="M46" s="185">
        <f t="shared" si="20"/>
        <v>18928.009999999998</v>
      </c>
    </row>
    <row r="47" spans="1:15" customFormat="1" ht="65.099999999999994" customHeight="1" x14ac:dyDescent="0.25">
      <c r="A47" s="165" t="s">
        <v>81</v>
      </c>
      <c r="B47" s="245" t="s">
        <v>56</v>
      </c>
      <c r="C47" s="165" t="s">
        <v>15</v>
      </c>
      <c r="D47" s="165" t="s">
        <v>57</v>
      </c>
      <c r="E47" s="184" t="s">
        <v>43</v>
      </c>
      <c r="F47" s="185">
        <v>170.59</v>
      </c>
      <c r="G47" s="246">
        <v>19.239999999999998</v>
      </c>
      <c r="H47" s="246">
        <v>7.25</v>
      </c>
      <c r="I47" s="246">
        <v>16.34</v>
      </c>
      <c r="J47" s="185">
        <f t="shared" si="17"/>
        <v>23.59</v>
      </c>
      <c r="K47" s="185">
        <f t="shared" si="18"/>
        <v>1236.78</v>
      </c>
      <c r="L47" s="185">
        <f t="shared" si="19"/>
        <v>2787.44</v>
      </c>
      <c r="M47" s="185">
        <f t="shared" si="20"/>
        <v>4024.22</v>
      </c>
    </row>
    <row r="48" spans="1:15" customFormat="1" ht="51.95" customHeight="1" x14ac:dyDescent="0.25">
      <c r="A48" s="165" t="s">
        <v>81</v>
      </c>
      <c r="B48" s="245" t="s">
        <v>380</v>
      </c>
      <c r="C48" s="165" t="s">
        <v>15</v>
      </c>
      <c r="D48" s="165" t="s">
        <v>357</v>
      </c>
      <c r="E48" s="184" t="s">
        <v>50</v>
      </c>
      <c r="F48" s="185">
        <v>38.25</v>
      </c>
      <c r="G48" s="246">
        <v>96.64</v>
      </c>
      <c r="H48" s="246">
        <v>46.18</v>
      </c>
      <c r="I48" s="246">
        <v>72.31</v>
      </c>
      <c r="J48" s="185">
        <f t="shared" si="17"/>
        <v>118.49</v>
      </c>
      <c r="K48" s="185">
        <f t="shared" si="18"/>
        <v>1766.39</v>
      </c>
      <c r="L48" s="185">
        <f t="shared" si="19"/>
        <v>2765.86</v>
      </c>
      <c r="M48" s="185">
        <f t="shared" si="20"/>
        <v>4532.25</v>
      </c>
    </row>
    <row r="49" spans="1:13" customFormat="1" ht="26.1" customHeight="1" x14ac:dyDescent="0.25">
      <c r="A49" s="165" t="s">
        <v>82</v>
      </c>
      <c r="B49" s="245" t="s">
        <v>381</v>
      </c>
      <c r="C49" s="165" t="s">
        <v>86</v>
      </c>
      <c r="D49" s="165" t="s">
        <v>382</v>
      </c>
      <c r="E49" s="184" t="s">
        <v>383</v>
      </c>
      <c r="F49" s="185">
        <v>1</v>
      </c>
      <c r="G49" s="246">
        <v>8148.79</v>
      </c>
      <c r="H49" s="246">
        <v>2312.7199999999998</v>
      </c>
      <c r="I49" s="246">
        <v>7678.51</v>
      </c>
      <c r="J49" s="185">
        <f t="shared" si="17"/>
        <v>9991.23</v>
      </c>
      <c r="K49" s="185">
        <f t="shared" si="18"/>
        <v>2312.7199999999998</v>
      </c>
      <c r="L49" s="185">
        <f t="shared" si="19"/>
        <v>7678.51</v>
      </c>
      <c r="M49" s="185">
        <f t="shared" si="20"/>
        <v>9991.23</v>
      </c>
    </row>
    <row r="50" spans="1:13" s="201" customFormat="1" ht="24" customHeight="1" x14ac:dyDescent="0.25">
      <c r="A50" s="214" t="s">
        <v>374</v>
      </c>
      <c r="B50" s="215"/>
      <c r="C50" s="216"/>
      <c r="D50" s="215" t="s">
        <v>71</v>
      </c>
      <c r="E50" s="215"/>
      <c r="F50" s="217"/>
      <c r="G50" s="217"/>
      <c r="H50" s="217"/>
      <c r="I50" s="217"/>
      <c r="J50" s="218"/>
      <c r="K50" s="218">
        <f>SUM(K51:K60)</f>
        <v>11084.67</v>
      </c>
      <c r="L50" s="219">
        <f>SUM(L51:L60)</f>
        <v>40877.800000000003</v>
      </c>
      <c r="M50" s="219">
        <f>SUM(M51:M60)</f>
        <v>51962.47</v>
      </c>
    </row>
    <row r="51" spans="1:13" customFormat="1" ht="78" customHeight="1" x14ac:dyDescent="0.25">
      <c r="A51" s="165" t="s">
        <v>384</v>
      </c>
      <c r="B51" s="245" t="s">
        <v>72</v>
      </c>
      <c r="C51" s="165" t="s">
        <v>15</v>
      </c>
      <c r="D51" s="165" t="s">
        <v>385</v>
      </c>
      <c r="E51" s="184" t="s">
        <v>43</v>
      </c>
      <c r="F51" s="245">
        <v>18.79</v>
      </c>
      <c r="G51" s="246">
        <v>6.67</v>
      </c>
      <c r="H51" s="246">
        <v>1.97</v>
      </c>
      <c r="I51" s="246">
        <v>6.2</v>
      </c>
      <c r="J51" s="185">
        <f t="shared" ref="J51:J60" si="21">H51+I51</f>
        <v>8.17</v>
      </c>
      <c r="K51" s="185">
        <f t="shared" ref="K51:K60" si="22">H51*F51</f>
        <v>37.020000000000003</v>
      </c>
      <c r="L51" s="185">
        <f t="shared" ref="L51:L60" si="23">F51*I51</f>
        <v>116.5</v>
      </c>
      <c r="M51" s="185">
        <f t="shared" ref="M51:M60" si="24">K51+L51</f>
        <v>153.52000000000001</v>
      </c>
    </row>
    <row r="52" spans="1:13" customFormat="1" ht="26.1" customHeight="1" x14ac:dyDescent="0.25">
      <c r="A52" s="165" t="s">
        <v>386</v>
      </c>
      <c r="B52" s="245" t="s">
        <v>75</v>
      </c>
      <c r="C52" s="165" t="s">
        <v>15</v>
      </c>
      <c r="D52" s="165" t="s">
        <v>76</v>
      </c>
      <c r="E52" s="184" t="s">
        <v>43</v>
      </c>
      <c r="F52" s="245">
        <v>1.88</v>
      </c>
      <c r="G52" s="246">
        <v>79.63</v>
      </c>
      <c r="H52" s="246">
        <v>66.569999999999993</v>
      </c>
      <c r="I52" s="246">
        <v>31.06</v>
      </c>
      <c r="J52" s="185">
        <f t="shared" si="21"/>
        <v>97.63</v>
      </c>
      <c r="K52" s="185">
        <f t="shared" si="22"/>
        <v>125.15</v>
      </c>
      <c r="L52" s="185">
        <f t="shared" si="23"/>
        <v>58.39</v>
      </c>
      <c r="M52" s="185">
        <f t="shared" si="24"/>
        <v>183.54</v>
      </c>
    </row>
    <row r="53" spans="1:13" customFormat="1" ht="26.1" customHeight="1" x14ac:dyDescent="0.25">
      <c r="A53" s="165" t="s">
        <v>387</v>
      </c>
      <c r="B53" s="245" t="s">
        <v>45</v>
      </c>
      <c r="C53" s="165" t="s">
        <v>15</v>
      </c>
      <c r="D53" s="165" t="s">
        <v>46</v>
      </c>
      <c r="E53" s="184" t="s">
        <v>17</v>
      </c>
      <c r="F53" s="245">
        <v>18.8</v>
      </c>
      <c r="G53" s="246">
        <v>5.84</v>
      </c>
      <c r="H53" s="246">
        <v>5.0599999999999996</v>
      </c>
      <c r="I53" s="246">
        <v>2.1</v>
      </c>
      <c r="J53" s="185">
        <f t="shared" si="21"/>
        <v>7.16</v>
      </c>
      <c r="K53" s="185">
        <f t="shared" si="22"/>
        <v>95.13</v>
      </c>
      <c r="L53" s="185">
        <f t="shared" si="23"/>
        <v>39.479999999999997</v>
      </c>
      <c r="M53" s="185">
        <f t="shared" si="24"/>
        <v>134.61000000000001</v>
      </c>
    </row>
    <row r="54" spans="1:13" customFormat="1" ht="39" customHeight="1" x14ac:dyDescent="0.25">
      <c r="A54" s="165" t="s">
        <v>388</v>
      </c>
      <c r="B54" s="245" t="s">
        <v>78</v>
      </c>
      <c r="C54" s="165" t="s">
        <v>15</v>
      </c>
      <c r="D54" s="165" t="s">
        <v>79</v>
      </c>
      <c r="E54" s="184" t="s">
        <v>50</v>
      </c>
      <c r="F54" s="245">
        <v>23.5</v>
      </c>
      <c r="G54" s="246">
        <v>136.28</v>
      </c>
      <c r="H54" s="246">
        <v>0</v>
      </c>
      <c r="I54" s="246">
        <v>167.09</v>
      </c>
      <c r="J54" s="185">
        <f t="shared" si="21"/>
        <v>167.09</v>
      </c>
      <c r="K54" s="185">
        <f t="shared" si="22"/>
        <v>0</v>
      </c>
      <c r="L54" s="185">
        <f t="shared" si="23"/>
        <v>3926.62</v>
      </c>
      <c r="M54" s="185">
        <f t="shared" si="24"/>
        <v>3926.62</v>
      </c>
    </row>
    <row r="55" spans="1:13" customFormat="1" ht="51.95" customHeight="1" x14ac:dyDescent="0.25">
      <c r="A55" s="165" t="s">
        <v>389</v>
      </c>
      <c r="B55" s="245" t="s">
        <v>21</v>
      </c>
      <c r="C55" s="165" t="s">
        <v>15</v>
      </c>
      <c r="D55" s="165" t="s">
        <v>22</v>
      </c>
      <c r="E55" s="184" t="s">
        <v>23</v>
      </c>
      <c r="F55" s="245">
        <v>1214.4000000000001</v>
      </c>
      <c r="G55" s="246">
        <v>1.0900000000000001</v>
      </c>
      <c r="H55" s="246">
        <v>0.12</v>
      </c>
      <c r="I55" s="246">
        <v>1.21</v>
      </c>
      <c r="J55" s="185">
        <f t="shared" si="21"/>
        <v>1.33</v>
      </c>
      <c r="K55" s="185">
        <f t="shared" si="22"/>
        <v>145.72999999999999</v>
      </c>
      <c r="L55" s="185">
        <f t="shared" si="23"/>
        <v>1469.42</v>
      </c>
      <c r="M55" s="185">
        <f t="shared" si="24"/>
        <v>1615.15</v>
      </c>
    </row>
    <row r="56" spans="1:13" customFormat="1" ht="51.95" customHeight="1" x14ac:dyDescent="0.25">
      <c r="A56" s="165" t="s">
        <v>390</v>
      </c>
      <c r="B56" s="245" t="s">
        <v>53</v>
      </c>
      <c r="C56" s="165" t="s">
        <v>15</v>
      </c>
      <c r="D56" s="165" t="s">
        <v>54</v>
      </c>
      <c r="E56" s="184" t="s">
        <v>50</v>
      </c>
      <c r="F56" s="245">
        <v>23.5</v>
      </c>
      <c r="G56" s="246">
        <v>71.709999999999994</v>
      </c>
      <c r="H56" s="246">
        <v>34.950000000000003</v>
      </c>
      <c r="I56" s="246">
        <v>52.97</v>
      </c>
      <c r="J56" s="185">
        <f t="shared" si="21"/>
        <v>87.92</v>
      </c>
      <c r="K56" s="185">
        <f t="shared" si="22"/>
        <v>821.33</v>
      </c>
      <c r="L56" s="185">
        <f t="shared" si="23"/>
        <v>1244.8</v>
      </c>
      <c r="M56" s="185">
        <f t="shared" si="24"/>
        <v>2066.13</v>
      </c>
    </row>
    <row r="57" spans="1:13" customFormat="1" ht="65.099999999999994" customHeight="1" x14ac:dyDescent="0.25">
      <c r="A57" s="165" t="s">
        <v>391</v>
      </c>
      <c r="B57" s="245" t="s">
        <v>56</v>
      </c>
      <c r="C57" s="165" t="s">
        <v>15</v>
      </c>
      <c r="D57" s="165" t="s">
        <v>57</v>
      </c>
      <c r="E57" s="184" t="s">
        <v>43</v>
      </c>
      <c r="F57" s="245">
        <v>14.09</v>
      </c>
      <c r="G57" s="246">
        <v>19.239999999999998</v>
      </c>
      <c r="H57" s="246">
        <v>7.25</v>
      </c>
      <c r="I57" s="246">
        <v>16.34</v>
      </c>
      <c r="J57" s="185">
        <f t="shared" si="21"/>
        <v>23.59</v>
      </c>
      <c r="K57" s="185">
        <f t="shared" si="22"/>
        <v>102.15</v>
      </c>
      <c r="L57" s="185">
        <f t="shared" si="23"/>
        <v>230.23</v>
      </c>
      <c r="M57" s="185">
        <f t="shared" si="24"/>
        <v>332.38</v>
      </c>
    </row>
    <row r="58" spans="1:13" customFormat="1" ht="39" customHeight="1" x14ac:dyDescent="0.25">
      <c r="A58" s="165" t="s">
        <v>392</v>
      </c>
      <c r="B58" s="245" t="s">
        <v>83</v>
      </c>
      <c r="C58" s="165" t="s">
        <v>15</v>
      </c>
      <c r="D58" s="165" t="s">
        <v>84</v>
      </c>
      <c r="E58" s="184" t="s">
        <v>26</v>
      </c>
      <c r="F58" s="245">
        <v>8</v>
      </c>
      <c r="G58" s="246">
        <v>1945.55</v>
      </c>
      <c r="H58" s="246">
        <v>703.41</v>
      </c>
      <c r="I58" s="246">
        <v>1682.02</v>
      </c>
      <c r="J58" s="185">
        <f t="shared" si="21"/>
        <v>2385.4299999999998</v>
      </c>
      <c r="K58" s="185">
        <f t="shared" si="22"/>
        <v>5627.28</v>
      </c>
      <c r="L58" s="185">
        <f t="shared" si="23"/>
        <v>13456.16</v>
      </c>
      <c r="M58" s="185">
        <f t="shared" si="24"/>
        <v>19083.439999999999</v>
      </c>
    </row>
    <row r="59" spans="1:13" customFormat="1" ht="65.099999999999994" customHeight="1" x14ac:dyDescent="0.25">
      <c r="A59" s="165" t="s">
        <v>393</v>
      </c>
      <c r="B59" s="245" t="s">
        <v>369</v>
      </c>
      <c r="C59" s="165" t="s">
        <v>15</v>
      </c>
      <c r="D59" s="165" t="s">
        <v>360</v>
      </c>
      <c r="E59" s="184" t="s">
        <v>26</v>
      </c>
      <c r="F59" s="245">
        <v>8</v>
      </c>
      <c r="G59" s="246">
        <v>241.59</v>
      </c>
      <c r="H59" s="246">
        <v>18.59</v>
      </c>
      <c r="I59" s="246">
        <v>277.62</v>
      </c>
      <c r="J59" s="185">
        <f t="shared" si="21"/>
        <v>296.20999999999998</v>
      </c>
      <c r="K59" s="185">
        <f t="shared" si="22"/>
        <v>148.72</v>
      </c>
      <c r="L59" s="185">
        <f t="shared" si="23"/>
        <v>2220.96</v>
      </c>
      <c r="M59" s="185">
        <f t="shared" si="24"/>
        <v>2369.6799999999998</v>
      </c>
    </row>
    <row r="60" spans="1:13" customFormat="1" ht="39" customHeight="1" x14ac:dyDescent="0.25">
      <c r="A60" s="165" t="s">
        <v>394</v>
      </c>
      <c r="B60" s="245" t="s">
        <v>85</v>
      </c>
      <c r="C60" s="165" t="s">
        <v>86</v>
      </c>
      <c r="D60" s="165" t="s">
        <v>395</v>
      </c>
      <c r="E60" s="184" t="s">
        <v>50</v>
      </c>
      <c r="F60" s="245">
        <v>26</v>
      </c>
      <c r="G60" s="246">
        <v>693.18</v>
      </c>
      <c r="H60" s="246">
        <v>153.16</v>
      </c>
      <c r="I60" s="246">
        <v>696.74</v>
      </c>
      <c r="J60" s="185">
        <f t="shared" si="21"/>
        <v>849.9</v>
      </c>
      <c r="K60" s="185">
        <f t="shared" si="22"/>
        <v>3982.16</v>
      </c>
      <c r="L60" s="185">
        <f t="shared" si="23"/>
        <v>18115.240000000002</v>
      </c>
      <c r="M60" s="185">
        <f t="shared" si="24"/>
        <v>22097.4</v>
      </c>
    </row>
    <row r="61" spans="1:13" s="201" customFormat="1" ht="24" customHeight="1" x14ac:dyDescent="0.25">
      <c r="A61" s="214" t="s">
        <v>87</v>
      </c>
      <c r="B61" s="215"/>
      <c r="C61" s="216"/>
      <c r="D61" s="215" t="s">
        <v>88</v>
      </c>
      <c r="E61" s="215"/>
      <c r="F61" s="217"/>
      <c r="G61" s="217"/>
      <c r="H61" s="217"/>
      <c r="I61" s="217"/>
      <c r="J61" s="218"/>
      <c r="K61" s="218">
        <f t="shared" ref="K61:L61" si="25">SUM(K62)</f>
        <v>91454.51</v>
      </c>
      <c r="L61" s="219">
        <f t="shared" si="25"/>
        <v>1264409.24</v>
      </c>
      <c r="M61" s="219">
        <f>SUM(M62)</f>
        <v>1355863.75</v>
      </c>
    </row>
    <row r="62" spans="1:13" s="201" customFormat="1" ht="24" customHeight="1" x14ac:dyDescent="0.25">
      <c r="A62" s="214" t="s">
        <v>89</v>
      </c>
      <c r="B62" s="215"/>
      <c r="C62" s="216"/>
      <c r="D62" s="215" t="s">
        <v>90</v>
      </c>
      <c r="E62" s="215"/>
      <c r="F62" s="217"/>
      <c r="G62" s="217"/>
      <c r="H62" s="217"/>
      <c r="I62" s="217"/>
      <c r="J62" s="218"/>
      <c r="K62" s="218">
        <f t="shared" ref="K62:L62" si="26">SUM(K63:K74)</f>
        <v>91454.51</v>
      </c>
      <c r="L62" s="219">
        <f t="shared" si="26"/>
        <v>1264409.24</v>
      </c>
      <c r="M62" s="219">
        <f>SUM(M63:M74)</f>
        <v>1355863.75</v>
      </c>
    </row>
    <row r="63" spans="1:13" customFormat="1" ht="65.099999999999994" customHeight="1" x14ac:dyDescent="0.25">
      <c r="A63" s="202" t="s">
        <v>91</v>
      </c>
      <c r="B63" s="203" t="s">
        <v>92</v>
      </c>
      <c r="C63" s="202" t="s">
        <v>15</v>
      </c>
      <c r="D63" s="165" t="s">
        <v>93</v>
      </c>
      <c r="E63" s="184" t="s">
        <v>43</v>
      </c>
      <c r="F63" s="185">
        <v>3300.51</v>
      </c>
      <c r="G63" s="185">
        <v>19.28</v>
      </c>
      <c r="H63" s="185">
        <v>4.29</v>
      </c>
      <c r="I63" s="185">
        <v>19.34</v>
      </c>
      <c r="J63" s="185">
        <f t="shared" ref="J63:J74" si="27">H63+I63</f>
        <v>23.63</v>
      </c>
      <c r="K63" s="185">
        <f t="shared" ref="K63:K74" si="28">H63*F63</f>
        <v>14159.19</v>
      </c>
      <c r="L63" s="185">
        <f t="shared" ref="L63:L74" si="29">F63*I63</f>
        <v>63831.86</v>
      </c>
      <c r="M63" s="185">
        <f t="shared" ref="M63:M74" si="30">K63+L63</f>
        <v>77991.05</v>
      </c>
    </row>
    <row r="64" spans="1:13" customFormat="1" ht="26.1" customHeight="1" x14ac:dyDescent="0.25">
      <c r="A64" s="202" t="s">
        <v>94</v>
      </c>
      <c r="B64" s="203" t="s">
        <v>95</v>
      </c>
      <c r="C64" s="202" t="s">
        <v>15</v>
      </c>
      <c r="D64" s="165" t="s">
        <v>96</v>
      </c>
      <c r="E64" s="184" t="s">
        <v>17</v>
      </c>
      <c r="F64" s="185">
        <v>9867.56</v>
      </c>
      <c r="G64" s="185">
        <v>2.4900000000000002</v>
      </c>
      <c r="H64" s="185">
        <v>0.78</v>
      </c>
      <c r="I64" s="185">
        <v>2.27</v>
      </c>
      <c r="J64" s="185">
        <f t="shared" si="27"/>
        <v>3.05</v>
      </c>
      <c r="K64" s="185">
        <f t="shared" si="28"/>
        <v>7696.7</v>
      </c>
      <c r="L64" s="185">
        <f t="shared" si="29"/>
        <v>22399.360000000001</v>
      </c>
      <c r="M64" s="185">
        <f t="shared" si="30"/>
        <v>30096.06</v>
      </c>
    </row>
    <row r="65" spans="1:15" customFormat="1" ht="78" customHeight="1" x14ac:dyDescent="0.25">
      <c r="A65" s="202" t="s">
        <v>97</v>
      </c>
      <c r="B65" s="203" t="s">
        <v>98</v>
      </c>
      <c r="C65" s="202" t="s">
        <v>15</v>
      </c>
      <c r="D65" s="165" t="s">
        <v>99</v>
      </c>
      <c r="E65" s="184" t="s">
        <v>43</v>
      </c>
      <c r="F65" s="185">
        <v>1534.8</v>
      </c>
      <c r="G65" s="185">
        <v>10.97</v>
      </c>
      <c r="H65" s="185">
        <v>1.52</v>
      </c>
      <c r="I65" s="185">
        <v>11.93</v>
      </c>
      <c r="J65" s="185">
        <f t="shared" si="27"/>
        <v>13.45</v>
      </c>
      <c r="K65" s="185">
        <f t="shared" si="28"/>
        <v>2332.9</v>
      </c>
      <c r="L65" s="185">
        <f t="shared" si="29"/>
        <v>18310.16</v>
      </c>
      <c r="M65" s="185">
        <f t="shared" si="30"/>
        <v>20643.060000000001</v>
      </c>
    </row>
    <row r="66" spans="1:15" customFormat="1" ht="26.1" customHeight="1" x14ac:dyDescent="0.25">
      <c r="A66" s="202" t="s">
        <v>100</v>
      </c>
      <c r="B66" s="203" t="s">
        <v>101</v>
      </c>
      <c r="C66" s="202" t="s">
        <v>15</v>
      </c>
      <c r="D66" s="165" t="s">
        <v>102</v>
      </c>
      <c r="E66" s="184" t="s">
        <v>43</v>
      </c>
      <c r="F66" s="185">
        <v>613.91999999999996</v>
      </c>
      <c r="G66" s="185">
        <v>100.22</v>
      </c>
      <c r="H66" s="185">
        <v>0</v>
      </c>
      <c r="I66" s="185">
        <v>122.87</v>
      </c>
      <c r="J66" s="185">
        <f t="shared" si="27"/>
        <v>122.87</v>
      </c>
      <c r="K66" s="185">
        <f t="shared" si="28"/>
        <v>0</v>
      </c>
      <c r="L66" s="185">
        <f t="shared" si="29"/>
        <v>75432.350000000006</v>
      </c>
      <c r="M66" s="185">
        <f t="shared" si="30"/>
        <v>75432.350000000006</v>
      </c>
    </row>
    <row r="67" spans="1:15" customFormat="1" ht="39" customHeight="1" x14ac:dyDescent="0.25">
      <c r="A67" s="202" t="s">
        <v>103</v>
      </c>
      <c r="B67" s="203" t="s">
        <v>104</v>
      </c>
      <c r="C67" s="202" t="s">
        <v>15</v>
      </c>
      <c r="D67" s="165" t="s">
        <v>105</v>
      </c>
      <c r="E67" s="184" t="s">
        <v>106</v>
      </c>
      <c r="F67" s="185">
        <v>36835.199999999997</v>
      </c>
      <c r="G67" s="185">
        <v>0.86</v>
      </c>
      <c r="H67" s="185">
        <v>0.06</v>
      </c>
      <c r="I67" s="185">
        <v>0.99</v>
      </c>
      <c r="J67" s="185">
        <f t="shared" si="27"/>
        <v>1.05</v>
      </c>
      <c r="K67" s="185">
        <f t="shared" si="28"/>
        <v>2210.11</v>
      </c>
      <c r="L67" s="185">
        <f t="shared" si="29"/>
        <v>36466.85</v>
      </c>
      <c r="M67" s="185">
        <f t="shared" si="30"/>
        <v>38676.959999999999</v>
      </c>
    </row>
    <row r="68" spans="1:15" customFormat="1" ht="39" customHeight="1" x14ac:dyDescent="0.25">
      <c r="A68" s="202" t="s">
        <v>107</v>
      </c>
      <c r="B68" s="203" t="s">
        <v>109</v>
      </c>
      <c r="C68" s="202" t="s">
        <v>15</v>
      </c>
      <c r="D68" s="165" t="s">
        <v>110</v>
      </c>
      <c r="E68" s="184" t="s">
        <v>43</v>
      </c>
      <c r="F68" s="185">
        <v>1534.8</v>
      </c>
      <c r="G68" s="185">
        <v>172.62</v>
      </c>
      <c r="H68" s="185">
        <v>5.58</v>
      </c>
      <c r="I68" s="185">
        <v>206.06</v>
      </c>
      <c r="J68" s="185">
        <f t="shared" si="27"/>
        <v>211.64</v>
      </c>
      <c r="K68" s="185">
        <f t="shared" si="28"/>
        <v>8564.18</v>
      </c>
      <c r="L68" s="185">
        <f t="shared" si="29"/>
        <v>316260.89</v>
      </c>
      <c r="M68" s="185">
        <f t="shared" si="30"/>
        <v>324825.07</v>
      </c>
    </row>
    <row r="69" spans="1:15" customFormat="1" ht="26.1" customHeight="1" x14ac:dyDescent="0.25">
      <c r="A69" s="202" t="s">
        <v>108</v>
      </c>
      <c r="B69" s="203" t="s">
        <v>112</v>
      </c>
      <c r="C69" s="202" t="s">
        <v>15</v>
      </c>
      <c r="D69" s="165" t="s">
        <v>113</v>
      </c>
      <c r="E69" s="184" t="s">
        <v>17</v>
      </c>
      <c r="F69" s="185">
        <v>9028.2099999999991</v>
      </c>
      <c r="G69" s="185">
        <v>7.09</v>
      </c>
      <c r="H69" s="185">
        <v>0.35</v>
      </c>
      <c r="I69" s="185">
        <v>8.34</v>
      </c>
      <c r="J69" s="185">
        <f t="shared" si="27"/>
        <v>8.69</v>
      </c>
      <c r="K69" s="185">
        <f t="shared" si="28"/>
        <v>3159.87</v>
      </c>
      <c r="L69" s="185">
        <f t="shared" si="29"/>
        <v>75295.27</v>
      </c>
      <c r="M69" s="185">
        <f t="shared" si="30"/>
        <v>78455.14</v>
      </c>
      <c r="N69" s="3">
        <f>F69/2</f>
        <v>4514.1099999999997</v>
      </c>
    </row>
    <row r="70" spans="1:15" customFormat="1" ht="39" customHeight="1" x14ac:dyDescent="0.25">
      <c r="A70" s="202" t="s">
        <v>111</v>
      </c>
      <c r="B70" s="203" t="s">
        <v>115</v>
      </c>
      <c r="C70" s="202" t="s">
        <v>15</v>
      </c>
      <c r="D70" s="165" t="s">
        <v>116</v>
      </c>
      <c r="E70" s="184" t="s">
        <v>23</v>
      </c>
      <c r="F70" s="185">
        <v>5202</v>
      </c>
      <c r="G70" s="185">
        <v>1.96</v>
      </c>
      <c r="H70" s="185">
        <v>0.17</v>
      </c>
      <c r="I70" s="185">
        <v>2.23</v>
      </c>
      <c r="J70" s="185">
        <f t="shared" si="27"/>
        <v>2.4</v>
      </c>
      <c r="K70" s="185">
        <f t="shared" si="28"/>
        <v>884.34</v>
      </c>
      <c r="L70" s="185">
        <f t="shared" si="29"/>
        <v>11600.46</v>
      </c>
      <c r="M70" s="185">
        <f t="shared" si="30"/>
        <v>12484.8</v>
      </c>
    </row>
    <row r="71" spans="1:15" customFormat="1" ht="26.1" customHeight="1" x14ac:dyDescent="0.25">
      <c r="A71" s="202" t="s">
        <v>114</v>
      </c>
      <c r="B71" s="203" t="s">
        <v>118</v>
      </c>
      <c r="C71" s="202" t="s">
        <v>15</v>
      </c>
      <c r="D71" s="165" t="s">
        <v>119</v>
      </c>
      <c r="E71" s="184" t="s">
        <v>106</v>
      </c>
      <c r="F71" s="185">
        <v>17605.25</v>
      </c>
      <c r="G71" s="185">
        <v>1.53</v>
      </c>
      <c r="H71" s="185">
        <v>0.13</v>
      </c>
      <c r="I71" s="185">
        <v>1.74</v>
      </c>
      <c r="J71" s="185">
        <f t="shared" si="27"/>
        <v>1.87</v>
      </c>
      <c r="K71" s="185">
        <f t="shared" si="28"/>
        <v>2288.6799999999998</v>
      </c>
      <c r="L71" s="185">
        <f t="shared" si="29"/>
        <v>30633.14</v>
      </c>
      <c r="M71" s="185">
        <f t="shared" si="30"/>
        <v>32921.82</v>
      </c>
    </row>
    <row r="72" spans="1:15" customFormat="1" ht="51.95" customHeight="1" x14ac:dyDescent="0.25">
      <c r="A72" s="202" t="s">
        <v>117</v>
      </c>
      <c r="B72" s="203" t="s">
        <v>121</v>
      </c>
      <c r="C72" s="202" t="s">
        <v>15</v>
      </c>
      <c r="D72" s="165" t="s">
        <v>122</v>
      </c>
      <c r="E72" s="184" t="s">
        <v>43</v>
      </c>
      <c r="F72" s="185">
        <f>'Mem. de Calc Etapa II'!H198</f>
        <v>270.85000000000002</v>
      </c>
      <c r="G72" s="185">
        <v>1495.22</v>
      </c>
      <c r="H72" s="185">
        <v>49.68</v>
      </c>
      <c r="I72" s="185">
        <v>1783.6</v>
      </c>
      <c r="J72" s="185">
        <f t="shared" si="27"/>
        <v>1833.28</v>
      </c>
      <c r="K72" s="185">
        <f t="shared" si="28"/>
        <v>13455.83</v>
      </c>
      <c r="L72" s="185">
        <f t="shared" si="29"/>
        <v>483088.06</v>
      </c>
      <c r="M72" s="185">
        <f t="shared" si="30"/>
        <v>496543.89</v>
      </c>
    </row>
    <row r="73" spans="1:15" customFormat="1" ht="51.95" customHeight="1" x14ac:dyDescent="0.25">
      <c r="A73" s="202" t="s">
        <v>120</v>
      </c>
      <c r="B73" s="203" t="s">
        <v>124</v>
      </c>
      <c r="C73" s="202" t="s">
        <v>15</v>
      </c>
      <c r="D73" s="165" t="s">
        <v>125</v>
      </c>
      <c r="E73" s="184" t="s">
        <v>50</v>
      </c>
      <c r="F73" s="185">
        <v>2268.4</v>
      </c>
      <c r="G73" s="185">
        <v>58.84</v>
      </c>
      <c r="H73" s="185">
        <v>15.1</v>
      </c>
      <c r="I73" s="185">
        <v>57.04</v>
      </c>
      <c r="J73" s="185">
        <f t="shared" si="27"/>
        <v>72.14</v>
      </c>
      <c r="K73" s="185">
        <f t="shared" si="28"/>
        <v>34252.839999999997</v>
      </c>
      <c r="L73" s="185">
        <f t="shared" si="29"/>
        <v>129389.54</v>
      </c>
      <c r="M73" s="185">
        <f t="shared" si="30"/>
        <v>163642.38</v>
      </c>
    </row>
    <row r="74" spans="1:15" customFormat="1" ht="26.1" customHeight="1" x14ac:dyDescent="0.25">
      <c r="A74" s="202" t="s">
        <v>123</v>
      </c>
      <c r="B74" s="203" t="s">
        <v>348</v>
      </c>
      <c r="C74" s="202" t="s">
        <v>15</v>
      </c>
      <c r="D74" s="165" t="s">
        <v>337</v>
      </c>
      <c r="E74" s="184" t="s">
        <v>50</v>
      </c>
      <c r="F74" s="185">
        <v>2268.4</v>
      </c>
      <c r="G74" s="185">
        <v>1.5</v>
      </c>
      <c r="H74" s="185">
        <v>1.08</v>
      </c>
      <c r="I74" s="185">
        <v>0.75</v>
      </c>
      <c r="J74" s="185">
        <f t="shared" si="27"/>
        <v>1.83</v>
      </c>
      <c r="K74" s="185">
        <f t="shared" si="28"/>
        <v>2449.87</v>
      </c>
      <c r="L74" s="185">
        <f t="shared" si="29"/>
        <v>1701.3</v>
      </c>
      <c r="M74" s="185">
        <f t="shared" si="30"/>
        <v>4151.17</v>
      </c>
    </row>
    <row r="75" spans="1:15" s="201" customFormat="1" ht="24" customHeight="1" x14ac:dyDescent="0.25">
      <c r="A75" s="214" t="s">
        <v>126</v>
      </c>
      <c r="B75" s="215"/>
      <c r="C75" s="216"/>
      <c r="D75" s="215" t="s">
        <v>127</v>
      </c>
      <c r="E75" s="215"/>
      <c r="F75" s="217"/>
      <c r="G75" s="217"/>
      <c r="H75" s="217"/>
      <c r="I75" s="217"/>
      <c r="J75" s="218"/>
      <c r="K75" s="218">
        <f t="shared" ref="K75:L75" si="31">SUM(K76:K78)</f>
        <v>556.28</v>
      </c>
      <c r="L75" s="219">
        <f t="shared" si="31"/>
        <v>1384.35</v>
      </c>
      <c r="M75" s="219">
        <f>SUM(M76:M78)</f>
        <v>1940.63</v>
      </c>
    </row>
    <row r="76" spans="1:15" customFormat="1" ht="51.95" customHeight="1" x14ac:dyDescent="0.25">
      <c r="A76" s="202" t="s">
        <v>128</v>
      </c>
      <c r="B76" s="203" t="s">
        <v>129</v>
      </c>
      <c r="C76" s="202" t="s">
        <v>15</v>
      </c>
      <c r="D76" s="165" t="s">
        <v>130</v>
      </c>
      <c r="E76" s="184" t="s">
        <v>50</v>
      </c>
      <c r="F76" s="185">
        <v>79.599999999999994</v>
      </c>
      <c r="G76" s="185">
        <v>5.38</v>
      </c>
      <c r="H76" s="185">
        <v>1.89</v>
      </c>
      <c r="I76" s="185">
        <v>4.7</v>
      </c>
      <c r="J76" s="185">
        <f t="shared" ref="J76:J78" si="32">H76+I76</f>
        <v>6.59</v>
      </c>
      <c r="K76" s="185">
        <f t="shared" ref="K76:K78" si="33">H76*F76</f>
        <v>150.44</v>
      </c>
      <c r="L76" s="185">
        <f t="shared" ref="L76:L78" si="34">F76*I76</f>
        <v>374.12</v>
      </c>
      <c r="M76" s="185">
        <f t="shared" ref="M76:M78" si="35">K76+L76</f>
        <v>524.55999999999995</v>
      </c>
    </row>
    <row r="77" spans="1:15" customFormat="1" ht="26.1" customHeight="1" x14ac:dyDescent="0.25">
      <c r="A77" s="202" t="s">
        <v>131</v>
      </c>
      <c r="B77" s="203" t="s">
        <v>133</v>
      </c>
      <c r="C77" s="202" t="s">
        <v>134</v>
      </c>
      <c r="D77" s="165" t="s">
        <v>135</v>
      </c>
      <c r="E77" s="184" t="s">
        <v>50</v>
      </c>
      <c r="F77" s="185">
        <v>6</v>
      </c>
      <c r="G77" s="185">
        <v>155.77000000000001</v>
      </c>
      <c r="H77" s="185">
        <v>66.900000000000006</v>
      </c>
      <c r="I77" s="185">
        <v>124.08</v>
      </c>
      <c r="J77" s="185">
        <f t="shared" si="32"/>
        <v>190.98</v>
      </c>
      <c r="K77" s="185">
        <f t="shared" si="33"/>
        <v>401.4</v>
      </c>
      <c r="L77" s="185">
        <f t="shared" si="34"/>
        <v>744.48</v>
      </c>
      <c r="M77" s="185">
        <f t="shared" si="35"/>
        <v>1145.8800000000001</v>
      </c>
    </row>
    <row r="78" spans="1:15" customFormat="1" ht="39" customHeight="1" thickBot="1" x14ac:dyDescent="0.3">
      <c r="A78" s="204" t="s">
        <v>131</v>
      </c>
      <c r="B78" s="205" t="s">
        <v>349</v>
      </c>
      <c r="C78" s="204" t="s">
        <v>350</v>
      </c>
      <c r="D78" s="206" t="s">
        <v>351</v>
      </c>
      <c r="E78" s="207" t="s">
        <v>17</v>
      </c>
      <c r="F78" s="208">
        <v>0.14000000000000001</v>
      </c>
      <c r="G78" s="208">
        <v>1574.06</v>
      </c>
      <c r="H78" s="208">
        <v>31.74</v>
      </c>
      <c r="I78" s="208">
        <v>1898.21</v>
      </c>
      <c r="J78" s="208">
        <f t="shared" si="32"/>
        <v>1929.95</v>
      </c>
      <c r="K78" s="208">
        <f t="shared" si="33"/>
        <v>4.4400000000000004</v>
      </c>
      <c r="L78" s="208">
        <f t="shared" si="34"/>
        <v>265.75</v>
      </c>
      <c r="M78" s="208">
        <f t="shared" si="35"/>
        <v>270.19</v>
      </c>
    </row>
    <row r="79" spans="1:15" customFormat="1" ht="24" customHeight="1" thickBot="1" x14ac:dyDescent="0.3">
      <c r="A79" s="220"/>
      <c r="B79" s="221"/>
      <c r="C79" s="221"/>
      <c r="D79" s="222"/>
      <c r="E79" s="222"/>
      <c r="F79" s="223"/>
      <c r="G79" s="224"/>
      <c r="H79" s="224"/>
      <c r="I79" s="224"/>
      <c r="J79" s="225" t="s">
        <v>352</v>
      </c>
      <c r="K79" s="226">
        <f>SUM(K75,K61,K30,K26,K20)</f>
        <v>280677.7</v>
      </c>
      <c r="L79" s="226">
        <f>SUM(L75,L61,L30,L26,L20)</f>
        <v>1909503.72</v>
      </c>
      <c r="M79" s="227">
        <f>SUM(M75,M61,M30,M26,M20)</f>
        <v>2237215.2200000002</v>
      </c>
      <c r="N79" s="3">
        <v>2983519.21</v>
      </c>
      <c r="O79" s="3">
        <f>SUM(M79:N79)</f>
        <v>5220734.43</v>
      </c>
    </row>
    <row r="80" spans="1:15" ht="3.75" customHeight="1" x14ac:dyDescent="0.25"/>
    <row r="81" spans="1:15" customFormat="1" ht="14.45" customHeight="1" x14ac:dyDescent="0.25">
      <c r="A81" s="76"/>
      <c r="B81" s="77"/>
      <c r="C81" s="77"/>
      <c r="D81" s="77"/>
      <c r="E81" s="77"/>
      <c r="F81" s="78"/>
      <c r="G81" s="77"/>
      <c r="H81" s="77"/>
      <c r="I81" s="77"/>
      <c r="J81" s="77"/>
      <c r="K81" s="77"/>
      <c r="L81" s="77"/>
      <c r="M81" s="80"/>
      <c r="N81" s="89"/>
      <c r="O81" s="89"/>
    </row>
    <row r="82" spans="1:15" customFormat="1" ht="14.45" customHeight="1" x14ac:dyDescent="0.25">
      <c r="A82" s="259" t="str">
        <f>A15</f>
        <v>Brasilandia-MS, 15 de julho  de 2024.</v>
      </c>
      <c r="B82" s="258"/>
      <c r="C82" s="258"/>
      <c r="D82" s="258"/>
      <c r="E82" s="166"/>
      <c r="F82" s="20"/>
      <c r="G82" s="17"/>
      <c r="H82" s="17"/>
      <c r="I82" s="17"/>
      <c r="J82" s="17"/>
      <c r="K82" s="17"/>
      <c r="L82" s="17"/>
      <c r="M82" s="81"/>
      <c r="N82" s="89"/>
      <c r="O82" s="89"/>
    </row>
    <row r="83" spans="1:15" customFormat="1" ht="14.45" customHeight="1" x14ac:dyDescent="0.25">
      <c r="A83" s="82"/>
      <c r="B83" s="17"/>
      <c r="C83" s="17"/>
      <c r="D83" s="17"/>
      <c r="E83" s="17"/>
      <c r="F83" s="13" t="s">
        <v>291</v>
      </c>
      <c r="G83" s="17"/>
      <c r="H83" s="17"/>
      <c r="I83" s="17"/>
      <c r="J83" s="17"/>
      <c r="K83" s="90"/>
      <c r="L83" s="17"/>
      <c r="M83" s="81"/>
      <c r="N83" s="89"/>
      <c r="O83" s="89"/>
    </row>
    <row r="84" spans="1:15" customFormat="1" ht="14.45" customHeight="1" x14ac:dyDescent="0.25">
      <c r="A84" s="82"/>
      <c r="B84" s="17"/>
      <c r="C84" s="17"/>
      <c r="D84" s="17"/>
      <c r="E84" s="17"/>
      <c r="F84" s="12" t="s">
        <v>292</v>
      </c>
      <c r="G84" s="17"/>
      <c r="H84" s="17"/>
      <c r="I84" s="17"/>
      <c r="J84" s="17"/>
      <c r="K84" s="90"/>
      <c r="L84" s="17"/>
      <c r="M84" s="81"/>
      <c r="N84" s="89"/>
      <c r="O84" s="89"/>
    </row>
    <row r="85" spans="1:15" customFormat="1" ht="24.6" customHeight="1" x14ac:dyDescent="0.25">
      <c r="A85" s="83"/>
      <c r="B85" s="25"/>
      <c r="C85" s="25"/>
      <c r="D85" s="25"/>
      <c r="E85" s="25"/>
      <c r="F85" s="86" t="s">
        <v>293</v>
      </c>
      <c r="G85" s="85"/>
      <c r="H85" s="85"/>
      <c r="I85" s="85"/>
      <c r="J85" s="85"/>
      <c r="K85" s="103"/>
      <c r="L85" s="87"/>
      <c r="M85" s="88"/>
      <c r="N85" s="89"/>
      <c r="O85" s="89"/>
    </row>
  </sheetData>
  <mergeCells count="10">
    <mergeCell ref="H17:J17"/>
    <mergeCell ref="K17:M17"/>
    <mergeCell ref="A16:M16"/>
    <mergeCell ref="A17:A18"/>
    <mergeCell ref="B17:B18"/>
    <mergeCell ref="C17:C18"/>
    <mergeCell ref="D17:D18"/>
    <mergeCell ref="E17:E18"/>
    <mergeCell ref="F17:F18"/>
    <mergeCell ref="G17:G18"/>
  </mergeCells>
  <phoneticPr fontId="6" type="noConversion"/>
  <pageMargins left="0.78740157480314965" right="0.23622047244094491" top="0.74803149606299213" bottom="0.74803149606299213" header="0.31496062992125984" footer="0.31496062992125984"/>
  <pageSetup paperSize="9" scale="64" fitToHeight="0" orientation="landscape" r:id="rId1"/>
  <headerFooter>
    <oddFooter>&amp;C
Pagina &amp;P</oddFooter>
  </headerFooter>
  <drawing r:id="rId2"/>
  <legacyDrawing r:id="rId3"/>
  <oleObjects>
    <mc:AlternateContent xmlns:mc="http://schemas.openxmlformats.org/markup-compatibility/2006">
      <mc:Choice Requires="x14">
        <oleObject progId="PBrush" shapeId="1025" r:id="rId4">
          <objectPr defaultSize="0" autoPict="0" r:id="rId5">
            <anchor moveWithCells="1" sizeWithCells="1">
              <from>
                <xdr:col>4</xdr:col>
                <xdr:colOff>38100</xdr:colOff>
                <xdr:row>0</xdr:row>
                <xdr:rowOff>114300</xdr:rowOff>
              </from>
              <to>
                <xdr:col>5</xdr:col>
                <xdr:colOff>390525</xdr:colOff>
                <xdr:row>5</xdr:row>
                <xdr:rowOff>28575</xdr:rowOff>
              </to>
            </anchor>
          </objectPr>
        </oleObject>
      </mc:Choice>
      <mc:Fallback>
        <oleObject progId="PBrush" shapeId="102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Q558"/>
  <sheetViews>
    <sheetView showGridLines="0" topLeftCell="A18" zoomScale="115" zoomScaleNormal="115" workbookViewId="0">
      <selection activeCell="O36" sqref="O36"/>
    </sheetView>
  </sheetViews>
  <sheetFormatPr defaultRowHeight="15" x14ac:dyDescent="0.25"/>
  <cols>
    <col min="1" max="1" width="12.28515625" customWidth="1"/>
    <col min="2" max="2" width="41.7109375" customWidth="1"/>
    <col min="3" max="3" width="10.140625" customWidth="1"/>
    <col min="5" max="5" width="8.85546875"/>
    <col min="6" max="6" width="13.7109375" style="2" customWidth="1"/>
    <col min="7" max="8" width="10.5703125" customWidth="1"/>
    <col min="9" max="9" width="16" customWidth="1"/>
    <col min="10" max="10" width="11.7109375" customWidth="1"/>
    <col min="11" max="11" width="9.28515625" customWidth="1"/>
    <col min="12" max="12" width="15.7109375" customWidth="1"/>
    <col min="13" max="14" width="10.7109375" customWidth="1"/>
    <col min="15" max="15" width="15.7109375" customWidth="1"/>
    <col min="16" max="16" width="20.5703125" customWidth="1"/>
  </cols>
  <sheetData>
    <row r="1" spans="1:17" x14ac:dyDescent="0.25">
      <c r="A1" s="250"/>
      <c r="F1" s="10"/>
      <c r="G1" s="10"/>
      <c r="H1" s="10"/>
      <c r="I1" s="10"/>
      <c r="J1" s="10"/>
      <c r="K1" s="10"/>
      <c r="L1" s="10"/>
      <c r="M1" s="10"/>
      <c r="N1" s="10"/>
      <c r="O1" s="10"/>
      <c r="P1" s="2"/>
      <c r="Q1" s="2"/>
    </row>
    <row r="2" spans="1:17" x14ac:dyDescent="0.25">
      <c r="A2" s="251"/>
      <c r="F2" s="10"/>
      <c r="G2" s="10"/>
      <c r="H2" s="10"/>
      <c r="I2" s="10"/>
      <c r="J2" s="10"/>
      <c r="K2" s="10"/>
      <c r="L2" s="10"/>
      <c r="M2" s="10"/>
      <c r="N2" s="10"/>
      <c r="O2" s="10"/>
      <c r="P2" s="2"/>
      <c r="Q2" s="2"/>
    </row>
    <row r="3" spans="1:17" x14ac:dyDescent="0.25">
      <c r="A3" s="251"/>
      <c r="F3" s="10"/>
      <c r="G3" s="10"/>
      <c r="H3" s="10"/>
      <c r="I3" s="10"/>
      <c r="J3" s="10"/>
      <c r="K3" s="10"/>
      <c r="L3" s="10"/>
      <c r="M3" s="10"/>
      <c r="N3" s="10"/>
      <c r="O3" s="10"/>
      <c r="P3" s="2"/>
      <c r="Q3" s="2"/>
    </row>
    <row r="4" spans="1:17" x14ac:dyDescent="0.25">
      <c r="A4" s="251"/>
      <c r="F4" s="10"/>
      <c r="G4" s="10"/>
      <c r="H4" s="10"/>
      <c r="I4" s="10"/>
      <c r="J4" s="10"/>
      <c r="K4" s="10"/>
      <c r="L4" s="10"/>
      <c r="M4" s="10"/>
      <c r="N4" s="10"/>
      <c r="O4" s="10"/>
      <c r="P4" s="2"/>
      <c r="Q4" s="2"/>
    </row>
    <row r="5" spans="1:17" x14ac:dyDescent="0.25">
      <c r="A5" s="251"/>
      <c r="F5" s="10"/>
      <c r="G5" s="10"/>
      <c r="H5" s="10"/>
      <c r="I5" s="10"/>
      <c r="J5" s="10"/>
      <c r="K5" s="10"/>
      <c r="L5" s="10"/>
      <c r="M5" s="10"/>
      <c r="N5" s="10"/>
      <c r="O5" s="10"/>
      <c r="P5" s="2"/>
      <c r="Q5" s="2"/>
    </row>
    <row r="6" spans="1:17" x14ac:dyDescent="0.25">
      <c r="A6" s="251"/>
      <c r="F6" s="10"/>
      <c r="G6" s="10"/>
      <c r="H6" s="10"/>
      <c r="I6" s="10"/>
      <c r="J6" s="10"/>
      <c r="K6" s="10"/>
      <c r="L6" s="10"/>
      <c r="M6" s="10"/>
      <c r="N6" s="10"/>
      <c r="O6" s="10"/>
      <c r="P6" s="2"/>
      <c r="Q6" s="2"/>
    </row>
    <row r="7" spans="1:17" x14ac:dyDescent="0.25">
      <c r="A7" s="251"/>
      <c r="F7" s="10"/>
      <c r="G7" s="10"/>
      <c r="H7" s="10"/>
      <c r="I7" s="10"/>
      <c r="J7" s="10"/>
      <c r="K7" s="10"/>
      <c r="L7" s="10"/>
      <c r="M7" s="10"/>
      <c r="N7" s="10"/>
      <c r="O7" s="10"/>
      <c r="P7" s="2"/>
      <c r="Q7" s="2"/>
    </row>
    <row r="8" spans="1:17" x14ac:dyDescent="0.25">
      <c r="A8" s="251"/>
      <c r="F8" s="10"/>
      <c r="G8" s="10"/>
      <c r="H8" s="10"/>
      <c r="I8" s="10"/>
      <c r="J8" s="10"/>
      <c r="K8" s="10"/>
      <c r="L8" s="10"/>
      <c r="M8" s="10"/>
      <c r="N8" s="10"/>
      <c r="O8" s="10"/>
      <c r="P8" s="2"/>
      <c r="Q8" s="2"/>
    </row>
    <row r="9" spans="1:17" x14ac:dyDescent="0.25">
      <c r="A9" s="251"/>
      <c r="F9" s="10"/>
      <c r="G9" s="10"/>
      <c r="H9" s="10"/>
      <c r="I9" s="10"/>
      <c r="J9" s="10"/>
      <c r="K9" s="10"/>
      <c r="L9" s="10"/>
      <c r="M9" s="10"/>
      <c r="N9" s="10"/>
      <c r="O9" s="10"/>
      <c r="P9" s="2"/>
      <c r="Q9" s="2"/>
    </row>
    <row r="10" spans="1:17" x14ac:dyDescent="0.25">
      <c r="A10" s="251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2"/>
      <c r="Q10" s="2"/>
    </row>
    <row r="11" spans="1:17" ht="6.6" customHeight="1" x14ac:dyDescent="0.25">
      <c r="A11" s="18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2"/>
    </row>
    <row r="12" spans="1:17" ht="21" customHeight="1" x14ac:dyDescent="0.3">
      <c r="A12" s="252" t="str">
        <f>Orçamento!A10</f>
        <v>Proprietário: Municíçpio de Brasilândia</v>
      </c>
      <c r="B12" s="253"/>
      <c r="C12" s="253"/>
      <c r="D12" s="253"/>
      <c r="E12" s="253"/>
      <c r="F12" s="254"/>
      <c r="G12" s="10"/>
      <c r="H12" s="10"/>
      <c r="I12" s="10"/>
      <c r="J12" s="10"/>
      <c r="K12" s="10"/>
      <c r="L12" s="10"/>
      <c r="M12" s="10"/>
      <c r="N12" s="10"/>
      <c r="O12" s="10"/>
      <c r="P12" s="2"/>
      <c r="Q12" s="2"/>
    </row>
    <row r="13" spans="1:17" ht="18.75" x14ac:dyDescent="0.3">
      <c r="A13" s="255" t="str">
        <f>Orçamento!A11</f>
        <v>Obra:  DRENAGEM E PAVIMENTO ASFALTICO COM CBUQ NOVO PORTO JOÃO ANDRE. ETAPA II - REVISÃO 15-07-2024</v>
      </c>
      <c r="C13" s="256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2"/>
      <c r="Q13" s="2"/>
    </row>
    <row r="14" spans="1:17" ht="18.75" x14ac:dyDescent="0.3">
      <c r="A14" s="255" t="str">
        <f>Orçamento!A12</f>
        <v>Encargos Sociais: Não Desonerado: embutido nos preços unitário dos insumos de mão de obra, de acordo com as bases.</v>
      </c>
      <c r="C14" s="256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2"/>
      <c r="Q14" s="2"/>
    </row>
    <row r="15" spans="1:17" ht="18.75" x14ac:dyDescent="0.3">
      <c r="A15" s="255" t="str">
        <f>Orçamento!A13</f>
        <v>Bancos: SINAPI - 02/2024 - Mato Grosso do Sul
CPOS/CDHU - 03/2024 - São Paulo
FDE - 01/2024 - São Paulo
AGESUL - 01/2024 - Mato Grosso do Sul</v>
      </c>
      <c r="C15" s="256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2"/>
      <c r="Q15" s="2"/>
    </row>
    <row r="16" spans="1:17" ht="18.75" x14ac:dyDescent="0.3">
      <c r="A16" s="255" t="str">
        <f>Orçamento!A14</f>
        <v>B.D.I:</v>
      </c>
      <c r="B16" s="3" t="str">
        <f>Orçamento!B14</f>
        <v>22,61%</v>
      </c>
      <c r="C16" s="256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2"/>
      <c r="Q16" s="2"/>
    </row>
    <row r="17" spans="1:17" s="89" customFormat="1" x14ac:dyDescent="0.25">
      <c r="A17" s="93" t="s">
        <v>399</v>
      </c>
      <c r="B17" s="257"/>
      <c r="C17" s="257"/>
      <c r="D17" s="257"/>
      <c r="E17" s="143"/>
      <c r="F17" s="143"/>
      <c r="G17" s="143"/>
      <c r="H17" s="143"/>
      <c r="I17" s="143"/>
      <c r="J17" s="143"/>
      <c r="K17" s="143"/>
      <c r="L17" s="143"/>
      <c r="M17" s="143"/>
      <c r="N17" s="90"/>
      <c r="O17" s="90"/>
    </row>
    <row r="18" spans="1:17" x14ac:dyDescent="0.25">
      <c r="B18" s="3"/>
      <c r="C18" s="256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2"/>
      <c r="Q18" s="2"/>
    </row>
    <row r="19" spans="1:17" x14ac:dyDescent="0.25">
      <c r="A19" s="249" t="s">
        <v>278</v>
      </c>
    </row>
    <row r="20" spans="1:17" ht="3.6" customHeight="1" x14ac:dyDescent="0.25"/>
    <row r="21" spans="1:17" s="5" customFormat="1" ht="12.4" customHeight="1" x14ac:dyDescent="0.2">
      <c r="A21" s="311" t="s">
        <v>0</v>
      </c>
      <c r="B21" s="311" t="s">
        <v>3</v>
      </c>
      <c r="C21" s="313" t="s">
        <v>279</v>
      </c>
      <c r="D21" s="308" t="s">
        <v>280</v>
      </c>
      <c r="E21" s="309"/>
      <c r="F21" s="310"/>
      <c r="G21" s="307" t="s">
        <v>281</v>
      </c>
      <c r="H21" s="305"/>
      <c r="I21" s="306"/>
      <c r="J21" s="167"/>
      <c r="K21" s="305" t="s">
        <v>282</v>
      </c>
      <c r="L21" s="306"/>
      <c r="M21" s="307" t="s">
        <v>283</v>
      </c>
      <c r="N21" s="305"/>
      <c r="O21" s="306"/>
    </row>
    <row r="22" spans="1:17" s="4" customFormat="1" ht="15" customHeight="1" x14ac:dyDescent="0.2">
      <c r="A22" s="312"/>
      <c r="B22" s="312"/>
      <c r="C22" s="314"/>
      <c r="D22" s="27" t="s">
        <v>284</v>
      </c>
      <c r="E22" s="48"/>
      <c r="F22" s="28" t="s">
        <v>285</v>
      </c>
      <c r="G22" s="27" t="s">
        <v>286</v>
      </c>
      <c r="H22" s="48"/>
      <c r="I22" s="26" t="s">
        <v>285</v>
      </c>
      <c r="J22" s="27" t="s">
        <v>286</v>
      </c>
      <c r="K22" s="29"/>
      <c r="L22" s="64" t="s">
        <v>285</v>
      </c>
      <c r="M22" s="26" t="s">
        <v>286</v>
      </c>
      <c r="N22" s="26"/>
      <c r="O22" s="64" t="s">
        <v>285</v>
      </c>
    </row>
    <row r="23" spans="1:17" s="6" customFormat="1" ht="15" hidden="1" customHeight="1" x14ac:dyDescent="0.2">
      <c r="A23" s="14"/>
      <c r="C23" s="16"/>
      <c r="D23" s="7"/>
      <c r="E23" s="7"/>
      <c r="F23" s="19"/>
      <c r="G23" s="7"/>
      <c r="I23" s="8"/>
      <c r="O23" s="8"/>
    </row>
    <row r="24" spans="1:17" s="6" customFormat="1" ht="22.5" hidden="1" customHeight="1" x14ac:dyDescent="0.2">
      <c r="A24" s="15" t="s">
        <v>172</v>
      </c>
      <c r="B24" s="9" t="s">
        <v>287</v>
      </c>
      <c r="C24" s="31" t="e">
        <f>SUM(#REF!)</f>
        <v>#REF!</v>
      </c>
      <c r="D24" s="7"/>
      <c r="E24" s="7"/>
      <c r="F24" s="19"/>
      <c r="G24" s="7"/>
      <c r="I24" s="8"/>
      <c r="O24" s="8"/>
    </row>
    <row r="25" spans="1:17" s="6" customFormat="1" ht="22.15" customHeight="1" x14ac:dyDescent="0.2">
      <c r="A25" s="239" t="str">
        <f>Orçamento!A20</f>
        <v xml:space="preserve"> 1.1 </v>
      </c>
      <c r="B25" s="236" t="str">
        <f>Orçamento!D20</f>
        <v>SERVIÇOS PRELIMINARES</v>
      </c>
      <c r="C25" s="36">
        <f>Orçamento!M20</f>
        <v>9100.01</v>
      </c>
      <c r="D25" s="49">
        <f>F25/C25</f>
        <v>1</v>
      </c>
      <c r="E25" s="60">
        <f>F25/$C$34</f>
        <v>4.1000000000000003E-3</v>
      </c>
      <c r="F25" s="61">
        <f>C25</f>
        <v>9100.01</v>
      </c>
      <c r="G25" s="54">
        <f>I25/C25</f>
        <v>0</v>
      </c>
      <c r="H25" s="62">
        <f>I25/$C$34</f>
        <v>0</v>
      </c>
      <c r="I25" s="55"/>
      <c r="J25" s="44">
        <f>L25/C25</f>
        <v>0</v>
      </c>
      <c r="K25" s="63">
        <f>L25/$C$34</f>
        <v>0</v>
      </c>
      <c r="L25" s="39"/>
      <c r="M25" s="38">
        <f>O25/C25</f>
        <v>0</v>
      </c>
      <c r="N25" s="63">
        <f>O25/$C$34</f>
        <v>0</v>
      </c>
      <c r="O25" s="32">
        <f>C25-F25-I25-L25</f>
        <v>0</v>
      </c>
    </row>
    <row r="26" spans="1:17" s="6" customFormat="1" ht="22.5" customHeight="1" x14ac:dyDescent="0.2">
      <c r="A26" s="240" t="str">
        <f>Orçamento!A26</f>
        <v xml:space="preserve"> 2 </v>
      </c>
      <c r="B26" s="237" t="str">
        <f>Orçamento!D26</f>
        <v>SERVIÇOS ADMINISTRATIVO</v>
      </c>
      <c r="C26" s="37">
        <f>Orçamento!M26</f>
        <v>70139.72</v>
      </c>
      <c r="D26" s="58">
        <f>F26/C26</f>
        <v>0.5</v>
      </c>
      <c r="E26" s="21">
        <f>F26/$C$34</f>
        <v>1.5699999999999999E-2</v>
      </c>
      <c r="F26" s="51">
        <f>C26/2</f>
        <v>35069.86</v>
      </c>
      <c r="G26" s="56">
        <f>(I26+F26)/C26</f>
        <v>1</v>
      </c>
      <c r="H26" s="21">
        <f>I26/$C$34</f>
        <v>1.5699999999999999E-2</v>
      </c>
      <c r="I26" s="33">
        <f>C26-F26</f>
        <v>35069.86</v>
      </c>
      <c r="J26" s="45">
        <f t="shared" ref="J26:J28" si="0">L26/C26</f>
        <v>0</v>
      </c>
      <c r="K26" s="30">
        <f>L26/$C$34</f>
        <v>0</v>
      </c>
      <c r="L26" s="59"/>
      <c r="M26" s="42">
        <f t="shared" ref="M26:M30" si="1">O26/C26</f>
        <v>0</v>
      </c>
      <c r="N26" s="30">
        <f>O26/$C$34</f>
        <v>0</v>
      </c>
      <c r="O26" s="33">
        <f t="shared" ref="O26:O33" si="2">C26-F26-I26-L26</f>
        <v>0</v>
      </c>
    </row>
    <row r="27" spans="1:17" s="6" customFormat="1" ht="22.5" customHeight="1" x14ac:dyDescent="0.2">
      <c r="A27" s="240" t="str">
        <f>Orçamento!A31</f>
        <v xml:space="preserve"> 3.1 </v>
      </c>
      <c r="B27" s="237" t="str">
        <f>Orçamento!D30</f>
        <v>SERVIÇOS DE DRENAGEM</v>
      </c>
      <c r="C27" s="37"/>
      <c r="D27" s="58"/>
      <c r="E27" s="21"/>
      <c r="F27" s="51"/>
      <c r="G27" s="56"/>
      <c r="H27" s="21"/>
      <c r="I27" s="33"/>
      <c r="J27" s="45"/>
      <c r="K27" s="30"/>
      <c r="L27" s="59"/>
      <c r="M27" s="42"/>
      <c r="N27" s="30"/>
      <c r="O27" s="33"/>
    </row>
    <row r="28" spans="1:17" s="6" customFormat="1" ht="22.5" customHeight="1" x14ac:dyDescent="0.2">
      <c r="A28" s="240" t="str">
        <f>Orçamento!A31</f>
        <v xml:space="preserve"> 3.1 </v>
      </c>
      <c r="B28" s="237" t="str">
        <f>Orçamento!D31</f>
        <v>TUBO DE 600 MM</v>
      </c>
      <c r="C28" s="37">
        <f>Orçamento!M31</f>
        <v>701174.84</v>
      </c>
      <c r="D28" s="50">
        <f>F28/C28</f>
        <v>0.5</v>
      </c>
      <c r="E28" s="22">
        <f>F28/$C$34</f>
        <v>0.15670000000000001</v>
      </c>
      <c r="F28" s="52">
        <f>C28/2</f>
        <v>350587.42</v>
      </c>
      <c r="G28" s="56">
        <f t="shared" ref="G28:G33" si="3">(I28+F28)/C28</f>
        <v>1</v>
      </c>
      <c r="H28" s="22">
        <f>I28/$C$34</f>
        <v>0.15670000000000001</v>
      </c>
      <c r="I28" s="40">
        <f>C28-F28</f>
        <v>350587.42</v>
      </c>
      <c r="J28" s="45">
        <f t="shared" si="0"/>
        <v>0</v>
      </c>
      <c r="K28" s="23">
        <f>L28/$C$34</f>
        <v>0</v>
      </c>
      <c r="L28" s="41"/>
      <c r="M28" s="42">
        <f t="shared" si="1"/>
        <v>0</v>
      </c>
      <c r="N28" s="23">
        <f>O28/$C$34</f>
        <v>0</v>
      </c>
      <c r="O28" s="33">
        <f t="shared" si="2"/>
        <v>0</v>
      </c>
    </row>
    <row r="29" spans="1:17" s="6" customFormat="1" ht="22.5" customHeight="1" x14ac:dyDescent="0.2">
      <c r="A29" s="240" t="str">
        <f>Orçamento!A42</f>
        <v xml:space="preserve"> 3.2 </v>
      </c>
      <c r="B29" s="237" t="str">
        <f>Orçamento!D42</f>
        <v>TUBO DE 800 MM</v>
      </c>
      <c r="C29" s="37">
        <f>Orçamento!M42</f>
        <v>47033.8</v>
      </c>
      <c r="D29" s="50">
        <f>F29/C29</f>
        <v>0.5</v>
      </c>
      <c r="E29" s="22">
        <f>F29/$C$34</f>
        <v>1.0500000000000001E-2</v>
      </c>
      <c r="F29" s="52">
        <f>C29/2</f>
        <v>23516.9</v>
      </c>
      <c r="G29" s="56">
        <f t="shared" ref="G29" si="4">(I29+F29)/C29</f>
        <v>1</v>
      </c>
      <c r="H29" s="22">
        <f>I29/$C$34</f>
        <v>1.0500000000000001E-2</v>
      </c>
      <c r="I29" s="40">
        <f>C29-F29</f>
        <v>23516.9</v>
      </c>
      <c r="J29" s="45">
        <f t="shared" ref="J29" si="5">L29/C29</f>
        <v>0</v>
      </c>
      <c r="K29" s="23">
        <f>L29/$C$34</f>
        <v>0</v>
      </c>
      <c r="L29" s="41"/>
      <c r="M29" s="42">
        <f t="shared" ref="M29" si="6">O29/C29</f>
        <v>0</v>
      </c>
      <c r="N29" s="23">
        <f>O29/$C$34</f>
        <v>0</v>
      </c>
      <c r="O29" s="33">
        <f t="shared" ref="O29" si="7">C29-F29-I29-L29</f>
        <v>0</v>
      </c>
    </row>
    <row r="30" spans="1:17" s="6" customFormat="1" ht="22.5" customHeight="1" x14ac:dyDescent="0.2">
      <c r="A30" s="240" t="str">
        <f>Orçamento!A50</f>
        <v>3.3</v>
      </c>
      <c r="B30" s="237" t="str">
        <f>Orçamento!D50</f>
        <v>TUBO DE 400 MM</v>
      </c>
      <c r="C30" s="37">
        <f>Orçamento!M50</f>
        <v>51962.47</v>
      </c>
      <c r="D30" s="53">
        <f t="shared" ref="D30:D33" si="8">F30/C30</f>
        <v>0</v>
      </c>
      <c r="E30" s="23">
        <f>F30/$C$34</f>
        <v>0</v>
      </c>
      <c r="F30" s="52"/>
      <c r="G30" s="57">
        <f t="shared" si="3"/>
        <v>0</v>
      </c>
      <c r="H30" s="23">
        <f>I30/$C$34</f>
        <v>0</v>
      </c>
      <c r="I30" s="41"/>
      <c r="J30" s="46">
        <v>1</v>
      </c>
      <c r="K30" s="22">
        <f>L30/$C$34</f>
        <v>2.3199999999999998E-2</v>
      </c>
      <c r="L30" s="40">
        <f>C30</f>
        <v>51962.47</v>
      </c>
      <c r="M30" s="42">
        <f t="shared" si="1"/>
        <v>0</v>
      </c>
      <c r="N30" s="23">
        <f>O30/$C$34</f>
        <v>0</v>
      </c>
      <c r="O30" s="33">
        <f t="shared" si="2"/>
        <v>0</v>
      </c>
    </row>
    <row r="31" spans="1:17" s="6" customFormat="1" ht="22.5" customHeight="1" x14ac:dyDescent="0.2">
      <c r="A31" s="240" t="str">
        <f>Orçamento!A61</f>
        <v xml:space="preserve"> 4 </v>
      </c>
      <c r="B31" s="237" t="str">
        <f>Orçamento!D61</f>
        <v>PAVIMENTAÇÃO</v>
      </c>
      <c r="C31" s="37"/>
      <c r="D31" s="53"/>
      <c r="E31" s="23"/>
      <c r="F31" s="52"/>
      <c r="G31" s="57"/>
      <c r="H31" s="23"/>
      <c r="I31" s="41"/>
      <c r="J31" s="46"/>
      <c r="K31" s="22"/>
      <c r="L31" s="40"/>
      <c r="M31" s="42"/>
      <c r="N31" s="23"/>
      <c r="O31" s="33"/>
    </row>
    <row r="32" spans="1:17" s="6" customFormat="1" ht="22.5" customHeight="1" x14ac:dyDescent="0.2">
      <c r="A32" s="240" t="str">
        <f>Orçamento!A62</f>
        <v xml:space="preserve"> 4.1 </v>
      </c>
      <c r="B32" s="237" t="str">
        <f>Orçamento!D62</f>
        <v>TERRAPLENAGEM</v>
      </c>
      <c r="C32" s="37">
        <f>Orçamento!M62</f>
        <v>1355863.75</v>
      </c>
      <c r="D32" s="53">
        <f t="shared" si="8"/>
        <v>0</v>
      </c>
      <c r="E32" s="23">
        <f>F32/$C$34</f>
        <v>0</v>
      </c>
      <c r="F32" s="52"/>
      <c r="G32" s="57">
        <f t="shared" si="3"/>
        <v>0</v>
      </c>
      <c r="H32" s="23">
        <f>I32/$C$34</f>
        <v>0</v>
      </c>
      <c r="I32" s="41"/>
      <c r="J32" s="46">
        <v>0.5</v>
      </c>
      <c r="K32" s="22">
        <f>L32/$C$34</f>
        <v>0.30299999999999999</v>
      </c>
      <c r="L32" s="40">
        <f>J32*C32</f>
        <v>677931.88</v>
      </c>
      <c r="M32" s="43">
        <v>1</v>
      </c>
      <c r="N32" s="22">
        <f>O32/$C$34</f>
        <v>0.30299999999999999</v>
      </c>
      <c r="O32" s="33">
        <f t="shared" si="2"/>
        <v>677931.87</v>
      </c>
    </row>
    <row r="33" spans="1:16" s="6" customFormat="1" ht="22.5" customHeight="1" x14ac:dyDescent="0.2">
      <c r="A33" s="240" t="str">
        <f>Orçamento!A75</f>
        <v xml:space="preserve"> 5 </v>
      </c>
      <c r="B33" s="238" t="str">
        <f>Orçamento!D75</f>
        <v>SINALIZAÇÃO</v>
      </c>
      <c r="C33" s="37">
        <f>Orçamento!M75</f>
        <v>1940.63</v>
      </c>
      <c r="D33" s="53">
        <f t="shared" si="8"/>
        <v>0</v>
      </c>
      <c r="E33" s="23">
        <f>F33/$C$34</f>
        <v>0</v>
      </c>
      <c r="F33" s="52"/>
      <c r="G33" s="57">
        <f t="shared" si="3"/>
        <v>0</v>
      </c>
      <c r="H33" s="23">
        <f>I33/$C$34</f>
        <v>0</v>
      </c>
      <c r="I33" s="41"/>
      <c r="J33" s="47">
        <v>0.3</v>
      </c>
      <c r="K33" s="22">
        <f>L33/$C$34</f>
        <v>2.9999999999999997E-4</v>
      </c>
      <c r="L33" s="40">
        <f>J33*C33</f>
        <v>582.19000000000005</v>
      </c>
      <c r="M33" s="43">
        <v>1</v>
      </c>
      <c r="N33" s="22">
        <f>O33/$C$34</f>
        <v>5.9999999999999995E-4</v>
      </c>
      <c r="O33" s="33">
        <f t="shared" si="2"/>
        <v>1358.44</v>
      </c>
    </row>
    <row r="34" spans="1:16" s="6" customFormat="1" ht="22.5" customHeight="1" x14ac:dyDescent="0.2">
      <c r="A34" s="34" t="s">
        <v>288</v>
      </c>
      <c r="B34" s="35"/>
      <c r="C34" s="111">
        <f>SUM(C25:C33)</f>
        <v>2237215.2200000002</v>
      </c>
      <c r="D34" s="114"/>
      <c r="E34" s="115"/>
      <c r="F34" s="115"/>
      <c r="G34" s="116"/>
      <c r="H34" s="115"/>
      <c r="I34" s="117"/>
      <c r="J34" s="118"/>
      <c r="K34" s="115"/>
      <c r="L34" s="117"/>
      <c r="M34" s="118"/>
      <c r="N34" s="117"/>
      <c r="O34" s="119"/>
    </row>
    <row r="35" spans="1:16" x14ac:dyDescent="0.25">
      <c r="A35" s="65" t="s">
        <v>289</v>
      </c>
      <c r="B35" s="67"/>
      <c r="C35" s="71"/>
      <c r="D35" s="74"/>
      <c r="E35" s="68">
        <f>SUM(E25:E34)</f>
        <v>0.187</v>
      </c>
      <c r="F35" s="112">
        <f>SUM(F25:F34)</f>
        <v>418274.19</v>
      </c>
      <c r="G35" s="74"/>
      <c r="H35" s="68">
        <f>SUM(H25:H34)</f>
        <v>0.18290000000000001</v>
      </c>
      <c r="I35" s="112">
        <f>SUM(I25:I34)</f>
        <v>409174.18</v>
      </c>
      <c r="J35" s="113"/>
      <c r="K35" s="68">
        <f>SUM(K25:K34)</f>
        <v>0.32650000000000001</v>
      </c>
      <c r="L35" s="112">
        <f>SUM(L25:L34)</f>
        <v>730476.54</v>
      </c>
      <c r="M35" s="73"/>
      <c r="N35" s="68">
        <f>SUM(N25:N34)</f>
        <v>0.30359999999999998</v>
      </c>
      <c r="O35" s="112">
        <f>SUM(O25:O34)</f>
        <v>679290.31</v>
      </c>
    </row>
    <row r="36" spans="1:16" x14ac:dyDescent="0.25">
      <c r="A36" s="65" t="s">
        <v>290</v>
      </c>
      <c r="B36" s="67"/>
      <c r="C36" s="72"/>
      <c r="D36" s="74"/>
      <c r="E36" s="68">
        <f>E35</f>
        <v>0.187</v>
      </c>
      <c r="F36" s="66">
        <f>SUM(F35)</f>
        <v>418274.19</v>
      </c>
      <c r="G36" s="74"/>
      <c r="H36" s="69">
        <f>H35+E36</f>
        <v>0.36990000000000001</v>
      </c>
      <c r="I36" s="66">
        <f>F36+I35</f>
        <v>827448.37</v>
      </c>
      <c r="J36" s="75"/>
      <c r="K36" s="69">
        <f>K35+H36</f>
        <v>0.69640000000000002</v>
      </c>
      <c r="L36" s="66">
        <f>I36+L35</f>
        <v>1557924.91</v>
      </c>
      <c r="M36" s="73"/>
      <c r="N36" s="70">
        <f>N35+K36</f>
        <v>1</v>
      </c>
      <c r="O36" s="66">
        <f>L36+O35</f>
        <v>2237215.2200000002</v>
      </c>
      <c r="P36" s="3"/>
    </row>
    <row r="37" spans="1:16" ht="3.6" customHeight="1" x14ac:dyDescent="0.25"/>
    <row r="38" spans="1:16" ht="14.45" customHeight="1" x14ac:dyDescent="0.25">
      <c r="A38" s="76"/>
      <c r="B38" s="77"/>
      <c r="C38" s="77"/>
      <c r="D38" s="77"/>
      <c r="E38" s="77"/>
      <c r="F38" s="78"/>
      <c r="G38" s="77"/>
      <c r="H38" s="77"/>
      <c r="I38" s="77"/>
      <c r="J38" s="77"/>
      <c r="K38" s="77"/>
      <c r="L38" s="77"/>
      <c r="M38" s="79"/>
      <c r="N38" s="79"/>
      <c r="O38" s="80"/>
    </row>
    <row r="39" spans="1:16" ht="14.45" customHeight="1" x14ac:dyDescent="0.25">
      <c r="A39" s="259" t="str">
        <f>A17</f>
        <v>Basilandia- MS, 15 de julho de 2024</v>
      </c>
      <c r="B39" s="258"/>
      <c r="C39" s="258"/>
      <c r="D39" s="258"/>
      <c r="E39" s="166"/>
      <c r="F39" s="20"/>
      <c r="G39" s="17"/>
      <c r="H39" s="17"/>
      <c r="I39" s="17"/>
      <c r="J39" s="17"/>
      <c r="K39" s="17"/>
      <c r="L39" s="17"/>
      <c r="M39" s="11"/>
      <c r="N39" s="11"/>
      <c r="O39" s="81"/>
    </row>
    <row r="40" spans="1:16" ht="14.45" customHeight="1" x14ac:dyDescent="0.25">
      <c r="A40" s="82"/>
      <c r="B40" s="17"/>
      <c r="C40" s="17"/>
      <c r="D40" s="17"/>
      <c r="E40" s="17"/>
      <c r="F40" s="20"/>
      <c r="G40" s="17"/>
      <c r="H40" s="17"/>
      <c r="I40" s="17"/>
      <c r="J40" s="17"/>
      <c r="K40" s="13" t="s">
        <v>291</v>
      </c>
      <c r="L40" s="17"/>
      <c r="M40" s="11"/>
      <c r="N40" s="11"/>
      <c r="O40" s="81"/>
    </row>
    <row r="41" spans="1:16" ht="14.45" customHeight="1" x14ac:dyDescent="0.25">
      <c r="A41" s="82"/>
      <c r="B41" s="17"/>
      <c r="C41" s="17"/>
      <c r="D41" s="17"/>
      <c r="E41" s="17"/>
      <c r="F41" s="20"/>
      <c r="G41" s="17"/>
      <c r="H41" s="17"/>
      <c r="I41" s="17"/>
      <c r="J41" s="17"/>
      <c r="K41" s="12" t="s">
        <v>292</v>
      </c>
      <c r="L41" s="17"/>
      <c r="M41" s="11"/>
      <c r="N41" s="11"/>
      <c r="O41" s="81"/>
    </row>
    <row r="42" spans="1:16" ht="24.6" customHeight="1" x14ac:dyDescent="0.25">
      <c r="A42" s="83"/>
      <c r="B42" s="25"/>
      <c r="C42" s="25"/>
      <c r="D42" s="25"/>
      <c r="E42" s="25"/>
      <c r="F42" s="84"/>
      <c r="G42" s="85"/>
      <c r="H42" s="85"/>
      <c r="I42" s="85"/>
      <c r="J42" s="85"/>
      <c r="K42" s="86" t="s">
        <v>293</v>
      </c>
      <c r="L42" s="87"/>
      <c r="M42" s="87"/>
      <c r="N42" s="87"/>
      <c r="O42" s="88"/>
    </row>
    <row r="63" spans="1:1" x14ac:dyDescent="0.25">
      <c r="A63" s="1" t="s">
        <v>294</v>
      </c>
    </row>
    <row r="64" spans="1:1" x14ac:dyDescent="0.25">
      <c r="A64" s="1"/>
    </row>
    <row r="65" spans="1:1" x14ac:dyDescent="0.25">
      <c r="A65" s="1"/>
    </row>
    <row r="66" spans="1:1" x14ac:dyDescent="0.25">
      <c r="A66" s="1"/>
    </row>
    <row r="67" spans="1:1" x14ac:dyDescent="0.25">
      <c r="A67" s="1"/>
    </row>
    <row r="68" spans="1:1" x14ac:dyDescent="0.25">
      <c r="A68" s="1"/>
    </row>
    <row r="69" spans="1:1" x14ac:dyDescent="0.25">
      <c r="A69" s="1"/>
    </row>
    <row r="70" spans="1:1" x14ac:dyDescent="0.25">
      <c r="A70" s="1"/>
    </row>
    <row r="71" spans="1:1" x14ac:dyDescent="0.25">
      <c r="A71" s="1"/>
    </row>
    <row r="72" spans="1:1" x14ac:dyDescent="0.25">
      <c r="A72" s="1"/>
    </row>
    <row r="73" spans="1:1" x14ac:dyDescent="0.25">
      <c r="A73" s="1"/>
    </row>
    <row r="74" spans="1:1" x14ac:dyDescent="0.25">
      <c r="A74" s="1"/>
    </row>
    <row r="75" spans="1:1" x14ac:dyDescent="0.25">
      <c r="A75" s="1"/>
    </row>
    <row r="76" spans="1:1" x14ac:dyDescent="0.25">
      <c r="A76" s="1"/>
    </row>
    <row r="77" spans="1:1" x14ac:dyDescent="0.25">
      <c r="A77" s="1"/>
    </row>
    <row r="78" spans="1:1" x14ac:dyDescent="0.25">
      <c r="A78" s="1"/>
    </row>
    <row r="79" spans="1:1" x14ac:dyDescent="0.25">
      <c r="A79" s="1"/>
    </row>
    <row r="80" spans="1:1" x14ac:dyDescent="0.25">
      <c r="A80" s="1"/>
    </row>
    <row r="81" spans="1:1" x14ac:dyDescent="0.25">
      <c r="A81" s="1"/>
    </row>
    <row r="82" spans="1:1" x14ac:dyDescent="0.25">
      <c r="A82" s="1"/>
    </row>
    <row r="83" spans="1:1" x14ac:dyDescent="0.25">
      <c r="A83" s="1"/>
    </row>
    <row r="84" spans="1:1" x14ac:dyDescent="0.25">
      <c r="A84" s="1"/>
    </row>
    <row r="85" spans="1:1" x14ac:dyDescent="0.25">
      <c r="A85" s="1"/>
    </row>
    <row r="86" spans="1:1" x14ac:dyDescent="0.25">
      <c r="A86" s="1"/>
    </row>
    <row r="87" spans="1:1" x14ac:dyDescent="0.25">
      <c r="A87" s="1"/>
    </row>
    <row r="88" spans="1:1" x14ac:dyDescent="0.25">
      <c r="A88" s="1"/>
    </row>
    <row r="89" spans="1:1" x14ac:dyDescent="0.25">
      <c r="A89" s="1"/>
    </row>
    <row r="90" spans="1:1" x14ac:dyDescent="0.25">
      <c r="A90" s="1"/>
    </row>
    <row r="91" spans="1:1" x14ac:dyDescent="0.25">
      <c r="A91" s="1"/>
    </row>
    <row r="92" spans="1:1" x14ac:dyDescent="0.25">
      <c r="A92" s="1"/>
    </row>
    <row r="93" spans="1:1" x14ac:dyDescent="0.25">
      <c r="A93" s="1"/>
    </row>
    <row r="94" spans="1:1" x14ac:dyDescent="0.25">
      <c r="A94" s="1"/>
    </row>
    <row r="95" spans="1:1" x14ac:dyDescent="0.25">
      <c r="A95" s="1"/>
    </row>
    <row r="96" spans="1:1" x14ac:dyDescent="0.25">
      <c r="A96" s="1"/>
    </row>
    <row r="97" spans="1:1" x14ac:dyDescent="0.25">
      <c r="A97" s="1"/>
    </row>
    <row r="98" spans="1:1" x14ac:dyDescent="0.25">
      <c r="A98" s="1"/>
    </row>
    <row r="99" spans="1:1" x14ac:dyDescent="0.25">
      <c r="A99" s="1"/>
    </row>
    <row r="100" spans="1:1" x14ac:dyDescent="0.25">
      <c r="A100" s="1"/>
    </row>
    <row r="101" spans="1:1" x14ac:dyDescent="0.25">
      <c r="A101" s="1"/>
    </row>
    <row r="102" spans="1:1" x14ac:dyDescent="0.25">
      <c r="A102" s="1"/>
    </row>
    <row r="103" spans="1:1" x14ac:dyDescent="0.25">
      <c r="A103" s="1"/>
    </row>
    <row r="104" spans="1:1" x14ac:dyDescent="0.25">
      <c r="A104" s="1"/>
    </row>
    <row r="105" spans="1:1" x14ac:dyDescent="0.25">
      <c r="A105" s="1"/>
    </row>
    <row r="106" spans="1:1" x14ac:dyDescent="0.25">
      <c r="A106" s="1"/>
    </row>
    <row r="107" spans="1:1" x14ac:dyDescent="0.25">
      <c r="A107" s="1"/>
    </row>
    <row r="108" spans="1:1" x14ac:dyDescent="0.25">
      <c r="A108" s="1"/>
    </row>
    <row r="109" spans="1:1" x14ac:dyDescent="0.25">
      <c r="A109" s="1"/>
    </row>
    <row r="110" spans="1:1" x14ac:dyDescent="0.25">
      <c r="A110" s="1"/>
    </row>
    <row r="111" spans="1:1" x14ac:dyDescent="0.25">
      <c r="A111" s="1"/>
    </row>
    <row r="112" spans="1:1" x14ac:dyDescent="0.25">
      <c r="A112" s="1"/>
    </row>
    <row r="113" spans="1:1" x14ac:dyDescent="0.25">
      <c r="A113" s="1"/>
    </row>
    <row r="114" spans="1:1" x14ac:dyDescent="0.25">
      <c r="A114" s="1"/>
    </row>
    <row r="115" spans="1:1" x14ac:dyDescent="0.25">
      <c r="A115" s="1"/>
    </row>
    <row r="116" spans="1:1" x14ac:dyDescent="0.25">
      <c r="A116" s="1"/>
    </row>
    <row r="117" spans="1:1" x14ac:dyDescent="0.25">
      <c r="A117" s="1"/>
    </row>
    <row r="118" spans="1:1" x14ac:dyDescent="0.25">
      <c r="A118" s="1"/>
    </row>
    <row r="119" spans="1:1" x14ac:dyDescent="0.25">
      <c r="A119" s="1"/>
    </row>
    <row r="120" spans="1:1" x14ac:dyDescent="0.25">
      <c r="A120" s="1"/>
    </row>
    <row r="121" spans="1:1" x14ac:dyDescent="0.25">
      <c r="A121" s="1"/>
    </row>
    <row r="122" spans="1:1" x14ac:dyDescent="0.25">
      <c r="A122" s="1"/>
    </row>
    <row r="123" spans="1:1" x14ac:dyDescent="0.25">
      <c r="A123" s="1"/>
    </row>
    <row r="124" spans="1:1" x14ac:dyDescent="0.25">
      <c r="A124" s="1"/>
    </row>
    <row r="125" spans="1:1" x14ac:dyDescent="0.25">
      <c r="A125" s="1"/>
    </row>
    <row r="126" spans="1:1" x14ac:dyDescent="0.25">
      <c r="A126" s="1"/>
    </row>
    <row r="127" spans="1:1" x14ac:dyDescent="0.25">
      <c r="A127" s="1"/>
    </row>
    <row r="128" spans="1:1" x14ac:dyDescent="0.25">
      <c r="A128" s="1"/>
    </row>
    <row r="129" spans="1:1" x14ac:dyDescent="0.25">
      <c r="A129" s="1"/>
    </row>
    <row r="130" spans="1:1" x14ac:dyDescent="0.25">
      <c r="A130" s="1"/>
    </row>
    <row r="131" spans="1:1" x14ac:dyDescent="0.25">
      <c r="A131" s="1"/>
    </row>
    <row r="132" spans="1:1" x14ac:dyDescent="0.25">
      <c r="A132" s="1"/>
    </row>
    <row r="133" spans="1:1" x14ac:dyDescent="0.25">
      <c r="A133" s="1"/>
    </row>
    <row r="134" spans="1:1" x14ac:dyDescent="0.25">
      <c r="A134" s="1"/>
    </row>
    <row r="135" spans="1:1" x14ac:dyDescent="0.25">
      <c r="A135" s="1"/>
    </row>
    <row r="136" spans="1:1" x14ac:dyDescent="0.25">
      <c r="A136" s="1"/>
    </row>
    <row r="137" spans="1:1" x14ac:dyDescent="0.25">
      <c r="A137" s="1"/>
    </row>
    <row r="138" spans="1:1" x14ac:dyDescent="0.25">
      <c r="A138" s="1"/>
    </row>
    <row r="139" spans="1:1" x14ac:dyDescent="0.25">
      <c r="A139" s="1"/>
    </row>
    <row r="140" spans="1:1" x14ac:dyDescent="0.25">
      <c r="A140" s="1"/>
    </row>
    <row r="141" spans="1:1" x14ac:dyDescent="0.25">
      <c r="A141" s="1"/>
    </row>
    <row r="142" spans="1:1" x14ac:dyDescent="0.25">
      <c r="A142" s="1"/>
    </row>
    <row r="143" spans="1:1" x14ac:dyDescent="0.25">
      <c r="A143" s="1"/>
    </row>
    <row r="144" spans="1:1" x14ac:dyDescent="0.25">
      <c r="A144" s="1"/>
    </row>
    <row r="145" spans="1:1" x14ac:dyDescent="0.25">
      <c r="A145" s="1"/>
    </row>
    <row r="146" spans="1:1" x14ac:dyDescent="0.25">
      <c r="A146" s="1"/>
    </row>
    <row r="147" spans="1:1" x14ac:dyDescent="0.25">
      <c r="A147" s="1"/>
    </row>
    <row r="148" spans="1:1" x14ac:dyDescent="0.25">
      <c r="A148" s="1"/>
    </row>
    <row r="149" spans="1:1" x14ac:dyDescent="0.25">
      <c r="A149" s="1"/>
    </row>
    <row r="150" spans="1:1" x14ac:dyDescent="0.25">
      <c r="A150" s="1"/>
    </row>
    <row r="151" spans="1:1" x14ac:dyDescent="0.25">
      <c r="A151" s="1"/>
    </row>
    <row r="152" spans="1:1" x14ac:dyDescent="0.25">
      <c r="A152" s="1"/>
    </row>
    <row r="153" spans="1:1" x14ac:dyDescent="0.25">
      <c r="A153" s="1"/>
    </row>
    <row r="154" spans="1:1" x14ac:dyDescent="0.25">
      <c r="A154" s="1"/>
    </row>
    <row r="155" spans="1:1" x14ac:dyDescent="0.25">
      <c r="A155" s="1"/>
    </row>
    <row r="156" spans="1:1" x14ac:dyDescent="0.25">
      <c r="A156" s="1"/>
    </row>
    <row r="157" spans="1:1" x14ac:dyDescent="0.25">
      <c r="A157" s="1"/>
    </row>
    <row r="158" spans="1:1" x14ac:dyDescent="0.25">
      <c r="A158" s="1"/>
    </row>
    <row r="159" spans="1:1" x14ac:dyDescent="0.25">
      <c r="A159" s="1"/>
    </row>
    <row r="160" spans="1:1" x14ac:dyDescent="0.25">
      <c r="A160" s="1"/>
    </row>
    <row r="161" spans="1:1" x14ac:dyDescent="0.25">
      <c r="A161" s="1"/>
    </row>
    <row r="162" spans="1:1" x14ac:dyDescent="0.25">
      <c r="A162" s="1"/>
    </row>
    <row r="163" spans="1:1" x14ac:dyDescent="0.25">
      <c r="A163" s="1"/>
    </row>
    <row r="164" spans="1:1" x14ac:dyDescent="0.25">
      <c r="A164" s="1"/>
    </row>
    <row r="165" spans="1:1" x14ac:dyDescent="0.25">
      <c r="A165" s="1"/>
    </row>
    <row r="166" spans="1:1" x14ac:dyDescent="0.25">
      <c r="A166" s="1"/>
    </row>
    <row r="167" spans="1:1" x14ac:dyDescent="0.25">
      <c r="A167" s="1"/>
    </row>
    <row r="168" spans="1:1" x14ac:dyDescent="0.25">
      <c r="A168" s="1"/>
    </row>
    <row r="169" spans="1:1" x14ac:dyDescent="0.25">
      <c r="A169" s="1"/>
    </row>
    <row r="170" spans="1:1" x14ac:dyDescent="0.25">
      <c r="A170" s="1"/>
    </row>
    <row r="171" spans="1:1" x14ac:dyDescent="0.25">
      <c r="A171" s="1"/>
    </row>
    <row r="172" spans="1:1" x14ac:dyDescent="0.25">
      <c r="A172" s="1"/>
    </row>
    <row r="173" spans="1:1" x14ac:dyDescent="0.25">
      <c r="A173" s="1"/>
    </row>
    <row r="174" spans="1:1" x14ac:dyDescent="0.25">
      <c r="A174" s="1"/>
    </row>
    <row r="175" spans="1:1" x14ac:dyDescent="0.25">
      <c r="A175" s="1"/>
    </row>
    <row r="176" spans="1:1" x14ac:dyDescent="0.25">
      <c r="A176" s="1"/>
    </row>
    <row r="177" spans="1:1" x14ac:dyDescent="0.25">
      <c r="A177" s="1"/>
    </row>
    <row r="178" spans="1:1" x14ac:dyDescent="0.25">
      <c r="A178" s="1"/>
    </row>
    <row r="179" spans="1:1" x14ac:dyDescent="0.25">
      <c r="A179" s="1"/>
    </row>
    <row r="180" spans="1:1" x14ac:dyDescent="0.25">
      <c r="A180" s="1"/>
    </row>
    <row r="181" spans="1:1" x14ac:dyDescent="0.25">
      <c r="A181" s="1"/>
    </row>
    <row r="182" spans="1:1" x14ac:dyDescent="0.25">
      <c r="A182" s="1"/>
    </row>
    <row r="183" spans="1:1" x14ac:dyDescent="0.25">
      <c r="A183" s="1"/>
    </row>
    <row r="184" spans="1:1" x14ac:dyDescent="0.25">
      <c r="A184" s="1"/>
    </row>
    <row r="185" spans="1:1" x14ac:dyDescent="0.25">
      <c r="A185" s="1"/>
    </row>
    <row r="186" spans="1:1" x14ac:dyDescent="0.25">
      <c r="A186" s="1"/>
    </row>
    <row r="187" spans="1:1" x14ac:dyDescent="0.25">
      <c r="A187" s="1"/>
    </row>
    <row r="188" spans="1:1" x14ac:dyDescent="0.25">
      <c r="A188" s="1"/>
    </row>
    <row r="189" spans="1:1" x14ac:dyDescent="0.25">
      <c r="A189" s="1"/>
    </row>
    <row r="190" spans="1:1" x14ac:dyDescent="0.25">
      <c r="A190" s="1"/>
    </row>
    <row r="191" spans="1:1" x14ac:dyDescent="0.25">
      <c r="A191" s="1"/>
    </row>
    <row r="192" spans="1:1" x14ac:dyDescent="0.25">
      <c r="A192" s="1"/>
    </row>
    <row r="193" spans="1:1" x14ac:dyDescent="0.25">
      <c r="A193" s="1"/>
    </row>
    <row r="194" spans="1:1" x14ac:dyDescent="0.25">
      <c r="A194" s="1"/>
    </row>
    <row r="195" spans="1:1" x14ac:dyDescent="0.25">
      <c r="A195" s="1"/>
    </row>
    <row r="196" spans="1:1" x14ac:dyDescent="0.25">
      <c r="A196" s="1"/>
    </row>
    <row r="197" spans="1:1" x14ac:dyDescent="0.25">
      <c r="A197" s="1"/>
    </row>
    <row r="198" spans="1:1" x14ac:dyDescent="0.25">
      <c r="A198" s="1"/>
    </row>
    <row r="199" spans="1:1" x14ac:dyDescent="0.25">
      <c r="A199" s="1"/>
    </row>
    <row r="200" spans="1:1" x14ac:dyDescent="0.25">
      <c r="A200" s="1"/>
    </row>
    <row r="201" spans="1:1" x14ac:dyDescent="0.25">
      <c r="A201" s="1"/>
    </row>
    <row r="202" spans="1:1" x14ac:dyDescent="0.25">
      <c r="A202" s="1"/>
    </row>
    <row r="203" spans="1:1" x14ac:dyDescent="0.25">
      <c r="A203" s="1"/>
    </row>
    <row r="204" spans="1:1" x14ac:dyDescent="0.25">
      <c r="A204" s="1"/>
    </row>
    <row r="205" spans="1:1" x14ac:dyDescent="0.25">
      <c r="A205" s="1"/>
    </row>
    <row r="206" spans="1:1" x14ac:dyDescent="0.25">
      <c r="A206" s="1"/>
    </row>
    <row r="207" spans="1:1" x14ac:dyDescent="0.25">
      <c r="A207" s="1"/>
    </row>
    <row r="208" spans="1:1" x14ac:dyDescent="0.25">
      <c r="A208" s="1"/>
    </row>
    <row r="209" spans="1:1" x14ac:dyDescent="0.25">
      <c r="A209" s="1"/>
    </row>
    <row r="210" spans="1:1" x14ac:dyDescent="0.25">
      <c r="A210" s="1"/>
    </row>
    <row r="211" spans="1:1" x14ac:dyDescent="0.25">
      <c r="A211" s="1"/>
    </row>
    <row r="212" spans="1:1" x14ac:dyDescent="0.25">
      <c r="A212" s="1"/>
    </row>
    <row r="213" spans="1:1" x14ac:dyDescent="0.25">
      <c r="A213" s="1"/>
    </row>
    <row r="214" spans="1:1" x14ac:dyDescent="0.25">
      <c r="A214" s="1"/>
    </row>
    <row r="215" spans="1:1" x14ac:dyDescent="0.25">
      <c r="A215" s="1"/>
    </row>
    <row r="216" spans="1:1" x14ac:dyDescent="0.25">
      <c r="A216" s="1"/>
    </row>
    <row r="217" spans="1:1" x14ac:dyDescent="0.25">
      <c r="A217" s="1"/>
    </row>
    <row r="218" spans="1:1" x14ac:dyDescent="0.25">
      <c r="A218" s="1"/>
    </row>
    <row r="219" spans="1:1" x14ac:dyDescent="0.25">
      <c r="A219" s="1"/>
    </row>
    <row r="220" spans="1:1" x14ac:dyDescent="0.25">
      <c r="A220" s="1"/>
    </row>
    <row r="221" spans="1:1" x14ac:dyDescent="0.25">
      <c r="A221" s="1"/>
    </row>
    <row r="222" spans="1:1" x14ac:dyDescent="0.25">
      <c r="A222" s="1"/>
    </row>
    <row r="223" spans="1:1" x14ac:dyDescent="0.25">
      <c r="A223" s="1"/>
    </row>
    <row r="224" spans="1:1" x14ac:dyDescent="0.25">
      <c r="A224" s="1"/>
    </row>
    <row r="225" spans="1:1" x14ac:dyDescent="0.25">
      <c r="A225" s="1"/>
    </row>
    <row r="226" spans="1:1" x14ac:dyDescent="0.25">
      <c r="A226" s="1"/>
    </row>
    <row r="227" spans="1:1" x14ac:dyDescent="0.25">
      <c r="A227" s="1"/>
    </row>
    <row r="228" spans="1:1" x14ac:dyDescent="0.25">
      <c r="A228" s="1"/>
    </row>
    <row r="229" spans="1:1" x14ac:dyDescent="0.25">
      <c r="A229" s="1"/>
    </row>
    <row r="230" spans="1:1" x14ac:dyDescent="0.25">
      <c r="A230" s="1"/>
    </row>
    <row r="231" spans="1:1" x14ac:dyDescent="0.25">
      <c r="A231" s="1"/>
    </row>
    <row r="232" spans="1:1" x14ac:dyDescent="0.25">
      <c r="A232" s="1"/>
    </row>
    <row r="233" spans="1:1" x14ac:dyDescent="0.25">
      <c r="A233" s="1"/>
    </row>
    <row r="234" spans="1:1" x14ac:dyDescent="0.25">
      <c r="A234" s="1"/>
    </row>
    <row r="235" spans="1:1" x14ac:dyDescent="0.25">
      <c r="A235" s="1"/>
    </row>
    <row r="236" spans="1:1" x14ac:dyDescent="0.25">
      <c r="A236" s="1"/>
    </row>
    <row r="237" spans="1:1" x14ac:dyDescent="0.25">
      <c r="A237" s="1"/>
    </row>
    <row r="238" spans="1:1" x14ac:dyDescent="0.25">
      <c r="A238" s="1"/>
    </row>
    <row r="239" spans="1:1" x14ac:dyDescent="0.25">
      <c r="A239" s="1"/>
    </row>
    <row r="240" spans="1:1" x14ac:dyDescent="0.25">
      <c r="A240" s="1"/>
    </row>
    <row r="241" spans="1:1" x14ac:dyDescent="0.25">
      <c r="A241" s="1"/>
    </row>
    <row r="242" spans="1:1" x14ac:dyDescent="0.25">
      <c r="A242" s="1"/>
    </row>
    <row r="243" spans="1:1" x14ac:dyDescent="0.25">
      <c r="A243" s="1"/>
    </row>
    <row r="244" spans="1:1" x14ac:dyDescent="0.25">
      <c r="A244" s="1"/>
    </row>
    <row r="245" spans="1:1" x14ac:dyDescent="0.25">
      <c r="A245" s="1"/>
    </row>
    <row r="246" spans="1:1" x14ac:dyDescent="0.25">
      <c r="A246" s="1"/>
    </row>
    <row r="247" spans="1:1" x14ac:dyDescent="0.25">
      <c r="A247" s="1"/>
    </row>
    <row r="248" spans="1:1" x14ac:dyDescent="0.25">
      <c r="A248" s="1"/>
    </row>
    <row r="249" spans="1:1" x14ac:dyDescent="0.25">
      <c r="A249" s="1"/>
    </row>
    <row r="250" spans="1:1" x14ac:dyDescent="0.25">
      <c r="A250" s="1"/>
    </row>
    <row r="251" spans="1:1" x14ac:dyDescent="0.25">
      <c r="A251" s="1"/>
    </row>
    <row r="252" spans="1:1" x14ac:dyDescent="0.25">
      <c r="A252" s="1"/>
    </row>
    <row r="253" spans="1:1" x14ac:dyDescent="0.25">
      <c r="A253" s="1"/>
    </row>
    <row r="254" spans="1:1" x14ac:dyDescent="0.25">
      <c r="A254" s="1"/>
    </row>
    <row r="255" spans="1:1" x14ac:dyDescent="0.25">
      <c r="A255" s="1"/>
    </row>
    <row r="256" spans="1:1" x14ac:dyDescent="0.25">
      <c r="A256" s="1"/>
    </row>
    <row r="257" spans="1:1" x14ac:dyDescent="0.25">
      <c r="A257" s="1"/>
    </row>
    <row r="258" spans="1:1" x14ac:dyDescent="0.25">
      <c r="A258" s="1"/>
    </row>
    <row r="259" spans="1:1" x14ac:dyDescent="0.25">
      <c r="A259" s="1"/>
    </row>
    <row r="260" spans="1:1" x14ac:dyDescent="0.25">
      <c r="A260" s="1"/>
    </row>
    <row r="261" spans="1:1" x14ac:dyDescent="0.25">
      <c r="A261" s="1"/>
    </row>
    <row r="262" spans="1:1" x14ac:dyDescent="0.25">
      <c r="A262" s="1"/>
    </row>
    <row r="263" spans="1:1" x14ac:dyDescent="0.25">
      <c r="A263" s="1"/>
    </row>
    <row r="264" spans="1:1" x14ac:dyDescent="0.25">
      <c r="A264" s="1"/>
    </row>
    <row r="265" spans="1:1" x14ac:dyDescent="0.25">
      <c r="A265" s="1"/>
    </row>
    <row r="266" spans="1:1" x14ac:dyDescent="0.25">
      <c r="A266" s="1"/>
    </row>
    <row r="267" spans="1:1" x14ac:dyDescent="0.25">
      <c r="A267" s="1"/>
    </row>
    <row r="268" spans="1:1" x14ac:dyDescent="0.25">
      <c r="A268" s="1"/>
    </row>
    <row r="269" spans="1:1" x14ac:dyDescent="0.25">
      <c r="A269" s="1"/>
    </row>
    <row r="270" spans="1:1" x14ac:dyDescent="0.25">
      <c r="A270" s="1"/>
    </row>
    <row r="271" spans="1:1" x14ac:dyDescent="0.25">
      <c r="A271" s="1"/>
    </row>
    <row r="272" spans="1:1" x14ac:dyDescent="0.25">
      <c r="A272" s="1"/>
    </row>
    <row r="273" spans="1:1" x14ac:dyDescent="0.25">
      <c r="A273" s="1"/>
    </row>
    <row r="274" spans="1:1" x14ac:dyDescent="0.25">
      <c r="A274" s="1"/>
    </row>
    <row r="275" spans="1:1" x14ac:dyDescent="0.25">
      <c r="A275" s="1"/>
    </row>
    <row r="276" spans="1:1" x14ac:dyDescent="0.25">
      <c r="A276" s="1"/>
    </row>
    <row r="277" spans="1:1" x14ac:dyDescent="0.25">
      <c r="A277" s="1"/>
    </row>
    <row r="278" spans="1:1" x14ac:dyDescent="0.25">
      <c r="A278" s="1"/>
    </row>
    <row r="279" spans="1:1" x14ac:dyDescent="0.25">
      <c r="A279" s="1"/>
    </row>
    <row r="280" spans="1:1" x14ac:dyDescent="0.25">
      <c r="A280" s="1"/>
    </row>
    <row r="281" spans="1:1" x14ac:dyDescent="0.25">
      <c r="A281" s="1"/>
    </row>
    <row r="282" spans="1:1" x14ac:dyDescent="0.25">
      <c r="A282" s="1"/>
    </row>
    <row r="283" spans="1:1" x14ac:dyDescent="0.25">
      <c r="A283" s="1"/>
    </row>
    <row r="284" spans="1:1" x14ac:dyDescent="0.25">
      <c r="A284" s="1"/>
    </row>
    <row r="285" spans="1:1" x14ac:dyDescent="0.25">
      <c r="A285" s="1"/>
    </row>
    <row r="286" spans="1:1" x14ac:dyDescent="0.25">
      <c r="A286" s="1"/>
    </row>
    <row r="287" spans="1:1" x14ac:dyDescent="0.25">
      <c r="A287" s="1"/>
    </row>
    <row r="288" spans="1:1" x14ac:dyDescent="0.25">
      <c r="A288" s="1"/>
    </row>
    <row r="289" spans="1:1" x14ac:dyDescent="0.25">
      <c r="A289" s="1"/>
    </row>
    <row r="290" spans="1:1" x14ac:dyDescent="0.25">
      <c r="A290" s="1"/>
    </row>
    <row r="291" spans="1:1" x14ac:dyDescent="0.25">
      <c r="A291" s="1"/>
    </row>
    <row r="292" spans="1:1" x14ac:dyDescent="0.25">
      <c r="A292" s="1"/>
    </row>
    <row r="293" spans="1:1" x14ac:dyDescent="0.25">
      <c r="A293" s="1"/>
    </row>
    <row r="294" spans="1:1" x14ac:dyDescent="0.25">
      <c r="A294" s="1"/>
    </row>
    <row r="295" spans="1:1" x14ac:dyDescent="0.25">
      <c r="A295" s="1"/>
    </row>
    <row r="296" spans="1:1" x14ac:dyDescent="0.25">
      <c r="A296" s="1"/>
    </row>
    <row r="297" spans="1:1" x14ac:dyDescent="0.25">
      <c r="A297" s="1"/>
    </row>
    <row r="298" spans="1:1" x14ac:dyDescent="0.25">
      <c r="A298" s="1"/>
    </row>
    <row r="299" spans="1:1" x14ac:dyDescent="0.25">
      <c r="A299" s="1"/>
    </row>
    <row r="300" spans="1:1" x14ac:dyDescent="0.25">
      <c r="A300" s="1"/>
    </row>
    <row r="301" spans="1:1" x14ac:dyDescent="0.25">
      <c r="A301" s="1"/>
    </row>
    <row r="302" spans="1:1" x14ac:dyDescent="0.25">
      <c r="A302" s="1"/>
    </row>
    <row r="303" spans="1:1" x14ac:dyDescent="0.25">
      <c r="A303" s="1"/>
    </row>
    <row r="304" spans="1:1" x14ac:dyDescent="0.25">
      <c r="A304" s="1"/>
    </row>
    <row r="305" spans="1:1" x14ac:dyDescent="0.25">
      <c r="A305" s="1"/>
    </row>
    <row r="306" spans="1:1" x14ac:dyDescent="0.25">
      <c r="A306" s="1"/>
    </row>
    <row r="307" spans="1:1" x14ac:dyDescent="0.25">
      <c r="A307" s="1"/>
    </row>
    <row r="308" spans="1:1" x14ac:dyDescent="0.25">
      <c r="A308" s="1"/>
    </row>
    <row r="309" spans="1:1" x14ac:dyDescent="0.25">
      <c r="A309" s="1"/>
    </row>
    <row r="310" spans="1:1" x14ac:dyDescent="0.25">
      <c r="A310" s="1"/>
    </row>
    <row r="311" spans="1:1" x14ac:dyDescent="0.25">
      <c r="A311" s="1"/>
    </row>
    <row r="312" spans="1:1" x14ac:dyDescent="0.25">
      <c r="A312" s="1"/>
    </row>
    <row r="313" spans="1:1" x14ac:dyDescent="0.25">
      <c r="A313" s="1"/>
    </row>
    <row r="314" spans="1:1" x14ac:dyDescent="0.25">
      <c r="A314" s="1"/>
    </row>
    <row r="315" spans="1:1" x14ac:dyDescent="0.25">
      <c r="A315" s="1"/>
    </row>
    <row r="316" spans="1:1" x14ac:dyDescent="0.25">
      <c r="A316" s="1"/>
    </row>
    <row r="317" spans="1:1" x14ac:dyDescent="0.25">
      <c r="A317" s="1"/>
    </row>
    <row r="318" spans="1:1" x14ac:dyDescent="0.25">
      <c r="A318" s="1"/>
    </row>
    <row r="319" spans="1:1" x14ac:dyDescent="0.25">
      <c r="A319" s="1"/>
    </row>
    <row r="320" spans="1:1" x14ac:dyDescent="0.25">
      <c r="A320" s="1"/>
    </row>
    <row r="321" spans="1:1" x14ac:dyDescent="0.25">
      <c r="A321" s="1"/>
    </row>
    <row r="322" spans="1:1" x14ac:dyDescent="0.25">
      <c r="A322" s="1"/>
    </row>
    <row r="323" spans="1:1" x14ac:dyDescent="0.25">
      <c r="A323" s="1"/>
    </row>
    <row r="324" spans="1:1" x14ac:dyDescent="0.25">
      <c r="A324" s="1"/>
    </row>
    <row r="325" spans="1:1" x14ac:dyDescent="0.25">
      <c r="A325" s="1"/>
    </row>
    <row r="326" spans="1:1" x14ac:dyDescent="0.25">
      <c r="A326" s="1"/>
    </row>
    <row r="327" spans="1:1" x14ac:dyDescent="0.25">
      <c r="A327" s="1"/>
    </row>
    <row r="328" spans="1:1" x14ac:dyDescent="0.25">
      <c r="A328" s="1"/>
    </row>
    <row r="329" spans="1:1" x14ac:dyDescent="0.25">
      <c r="A329" s="1"/>
    </row>
    <row r="330" spans="1:1" x14ac:dyDescent="0.25">
      <c r="A330" s="1"/>
    </row>
    <row r="331" spans="1:1" x14ac:dyDescent="0.25">
      <c r="A331" s="1"/>
    </row>
    <row r="332" spans="1:1" x14ac:dyDescent="0.25">
      <c r="A332" s="1"/>
    </row>
    <row r="333" spans="1:1" x14ac:dyDescent="0.25">
      <c r="A333" s="1"/>
    </row>
    <row r="334" spans="1:1" x14ac:dyDescent="0.25">
      <c r="A334" s="1"/>
    </row>
    <row r="335" spans="1:1" x14ac:dyDescent="0.25">
      <c r="A335" s="1"/>
    </row>
    <row r="336" spans="1:1" x14ac:dyDescent="0.25">
      <c r="A336" s="1"/>
    </row>
    <row r="337" spans="1:1" x14ac:dyDescent="0.25">
      <c r="A337" s="1"/>
    </row>
    <row r="338" spans="1:1" x14ac:dyDescent="0.25">
      <c r="A338" s="1"/>
    </row>
    <row r="339" spans="1:1" x14ac:dyDescent="0.25">
      <c r="A339" s="1"/>
    </row>
    <row r="340" spans="1:1" x14ac:dyDescent="0.25">
      <c r="A340" s="1"/>
    </row>
    <row r="341" spans="1:1" x14ac:dyDescent="0.25">
      <c r="A341" s="1"/>
    </row>
    <row r="342" spans="1:1" x14ac:dyDescent="0.25">
      <c r="A342" s="1"/>
    </row>
    <row r="343" spans="1:1" x14ac:dyDescent="0.25">
      <c r="A343" s="1"/>
    </row>
    <row r="344" spans="1:1" x14ac:dyDescent="0.25">
      <c r="A344" s="1"/>
    </row>
    <row r="345" spans="1:1" x14ac:dyDescent="0.25">
      <c r="A345" s="1"/>
    </row>
    <row r="346" spans="1:1" x14ac:dyDescent="0.25">
      <c r="A346" s="1"/>
    </row>
    <row r="347" spans="1:1" x14ac:dyDescent="0.25">
      <c r="A347" s="1"/>
    </row>
    <row r="348" spans="1:1" x14ac:dyDescent="0.25">
      <c r="A348" s="1"/>
    </row>
    <row r="349" spans="1:1" x14ac:dyDescent="0.25">
      <c r="A349" s="1"/>
    </row>
    <row r="350" spans="1:1" x14ac:dyDescent="0.25">
      <c r="A350" s="1"/>
    </row>
    <row r="351" spans="1:1" x14ac:dyDescent="0.25">
      <c r="A351" s="1"/>
    </row>
    <row r="352" spans="1:1" x14ac:dyDescent="0.25">
      <c r="A352" s="1"/>
    </row>
    <row r="353" spans="1:1" x14ac:dyDescent="0.25">
      <c r="A353" s="1"/>
    </row>
    <row r="354" spans="1:1" x14ac:dyDescent="0.25">
      <c r="A354" s="1"/>
    </row>
    <row r="355" spans="1:1" x14ac:dyDescent="0.25">
      <c r="A355" s="1"/>
    </row>
    <row r="356" spans="1:1" x14ac:dyDescent="0.25">
      <c r="A356" s="1"/>
    </row>
    <row r="357" spans="1:1" x14ac:dyDescent="0.25">
      <c r="A357" s="1"/>
    </row>
    <row r="358" spans="1:1" x14ac:dyDescent="0.25">
      <c r="A358" s="1"/>
    </row>
    <row r="359" spans="1:1" x14ac:dyDescent="0.25">
      <c r="A359" s="1"/>
    </row>
    <row r="360" spans="1:1" x14ac:dyDescent="0.25">
      <c r="A360" s="1"/>
    </row>
    <row r="361" spans="1:1" x14ac:dyDescent="0.25">
      <c r="A361" s="1"/>
    </row>
    <row r="362" spans="1:1" x14ac:dyDescent="0.25">
      <c r="A362" s="1"/>
    </row>
    <row r="363" spans="1:1" x14ac:dyDescent="0.25">
      <c r="A363" s="1"/>
    </row>
    <row r="364" spans="1:1" x14ac:dyDescent="0.25">
      <c r="A364" s="1"/>
    </row>
    <row r="365" spans="1:1" x14ac:dyDescent="0.25">
      <c r="A365" s="1"/>
    </row>
    <row r="366" spans="1:1" x14ac:dyDescent="0.25">
      <c r="A366" s="1"/>
    </row>
    <row r="367" spans="1:1" x14ac:dyDescent="0.25">
      <c r="A367" s="1"/>
    </row>
    <row r="368" spans="1:1" x14ac:dyDescent="0.25">
      <c r="A368" s="1"/>
    </row>
    <row r="369" spans="1:1" x14ac:dyDescent="0.25">
      <c r="A369" s="1"/>
    </row>
    <row r="370" spans="1:1" x14ac:dyDescent="0.25">
      <c r="A370" s="1"/>
    </row>
    <row r="371" spans="1:1" x14ac:dyDescent="0.25">
      <c r="A371" s="1"/>
    </row>
    <row r="372" spans="1:1" x14ac:dyDescent="0.25">
      <c r="A372" s="1"/>
    </row>
    <row r="373" spans="1:1" x14ac:dyDescent="0.25">
      <c r="A373" s="1"/>
    </row>
    <row r="374" spans="1:1" x14ac:dyDescent="0.25">
      <c r="A374" s="1"/>
    </row>
    <row r="375" spans="1:1" x14ac:dyDescent="0.25">
      <c r="A375" s="1"/>
    </row>
    <row r="376" spans="1:1" x14ac:dyDescent="0.25">
      <c r="A376" s="1"/>
    </row>
    <row r="377" spans="1:1" x14ac:dyDescent="0.25">
      <c r="A377" s="1"/>
    </row>
    <row r="378" spans="1:1" x14ac:dyDescent="0.25">
      <c r="A378" s="1"/>
    </row>
    <row r="379" spans="1:1" x14ac:dyDescent="0.25">
      <c r="A379" s="1"/>
    </row>
    <row r="380" spans="1:1" x14ac:dyDescent="0.25">
      <c r="A380" s="1"/>
    </row>
    <row r="381" spans="1:1" x14ac:dyDescent="0.25">
      <c r="A381" s="1"/>
    </row>
    <row r="382" spans="1:1" x14ac:dyDescent="0.25">
      <c r="A382" s="1"/>
    </row>
    <row r="383" spans="1:1" x14ac:dyDescent="0.25">
      <c r="A383" s="1"/>
    </row>
    <row r="384" spans="1:1" x14ac:dyDescent="0.25">
      <c r="A384" s="1"/>
    </row>
    <row r="385" spans="1:1" x14ac:dyDescent="0.25">
      <c r="A385" s="1"/>
    </row>
    <row r="386" spans="1:1" x14ac:dyDescent="0.25">
      <c r="A386" s="1"/>
    </row>
    <row r="387" spans="1:1" x14ac:dyDescent="0.25">
      <c r="A387" s="1"/>
    </row>
    <row r="388" spans="1:1" x14ac:dyDescent="0.25">
      <c r="A388" s="1"/>
    </row>
    <row r="389" spans="1:1" x14ac:dyDescent="0.25">
      <c r="A389" s="1"/>
    </row>
    <row r="390" spans="1:1" x14ac:dyDescent="0.25">
      <c r="A390" s="1"/>
    </row>
    <row r="391" spans="1:1" x14ac:dyDescent="0.25">
      <c r="A391" s="1"/>
    </row>
    <row r="392" spans="1:1" x14ac:dyDescent="0.25">
      <c r="A392" s="1"/>
    </row>
    <row r="393" spans="1:1" x14ac:dyDescent="0.25">
      <c r="A393" s="1"/>
    </row>
    <row r="394" spans="1:1" x14ac:dyDescent="0.25">
      <c r="A394" s="1"/>
    </row>
    <row r="395" spans="1:1" x14ac:dyDescent="0.25">
      <c r="A395" s="1"/>
    </row>
    <row r="396" spans="1:1" x14ac:dyDescent="0.25">
      <c r="A396" s="1"/>
    </row>
    <row r="397" spans="1:1" x14ac:dyDescent="0.25">
      <c r="A397" s="1"/>
    </row>
    <row r="398" spans="1:1" x14ac:dyDescent="0.25">
      <c r="A398" s="1"/>
    </row>
    <row r="399" spans="1:1" x14ac:dyDescent="0.25">
      <c r="A399" s="1"/>
    </row>
    <row r="400" spans="1:1" x14ac:dyDescent="0.25">
      <c r="A400" s="1"/>
    </row>
    <row r="401" spans="1:1" x14ac:dyDescent="0.25">
      <c r="A401" s="1"/>
    </row>
    <row r="402" spans="1:1" x14ac:dyDescent="0.25">
      <c r="A402" s="1"/>
    </row>
    <row r="403" spans="1:1" x14ac:dyDescent="0.25">
      <c r="A403" s="1"/>
    </row>
    <row r="404" spans="1:1" x14ac:dyDescent="0.25">
      <c r="A404" s="1"/>
    </row>
    <row r="405" spans="1:1" x14ac:dyDescent="0.25">
      <c r="A405" s="1"/>
    </row>
    <row r="406" spans="1:1" x14ac:dyDescent="0.25">
      <c r="A406" s="1"/>
    </row>
    <row r="407" spans="1:1" x14ac:dyDescent="0.25">
      <c r="A407" s="1"/>
    </row>
    <row r="408" spans="1:1" x14ac:dyDescent="0.25">
      <c r="A408" s="1"/>
    </row>
    <row r="409" spans="1:1" x14ac:dyDescent="0.25">
      <c r="A409" s="1"/>
    </row>
    <row r="410" spans="1:1" x14ac:dyDescent="0.25">
      <c r="A410" s="1"/>
    </row>
    <row r="411" spans="1:1" x14ac:dyDescent="0.25">
      <c r="A411" s="1"/>
    </row>
    <row r="412" spans="1:1" x14ac:dyDescent="0.25">
      <c r="A412" s="1"/>
    </row>
    <row r="413" spans="1:1" x14ac:dyDescent="0.25">
      <c r="A413" s="1"/>
    </row>
    <row r="414" spans="1:1" x14ac:dyDescent="0.25">
      <c r="A414" s="1"/>
    </row>
    <row r="415" spans="1:1" x14ac:dyDescent="0.25">
      <c r="A415" s="1"/>
    </row>
    <row r="416" spans="1:1" x14ac:dyDescent="0.25">
      <c r="A416" s="1"/>
    </row>
    <row r="417" spans="1:1" x14ac:dyDescent="0.25">
      <c r="A417" s="1"/>
    </row>
    <row r="418" spans="1:1" x14ac:dyDescent="0.25">
      <c r="A418" s="1"/>
    </row>
    <row r="419" spans="1:1" x14ac:dyDescent="0.25">
      <c r="A419" s="1"/>
    </row>
    <row r="420" spans="1:1" x14ac:dyDescent="0.25">
      <c r="A420" s="1"/>
    </row>
    <row r="421" spans="1:1" x14ac:dyDescent="0.25">
      <c r="A421" s="1"/>
    </row>
    <row r="422" spans="1:1" x14ac:dyDescent="0.25">
      <c r="A422" s="1"/>
    </row>
    <row r="423" spans="1:1" x14ac:dyDescent="0.25">
      <c r="A423" s="1"/>
    </row>
    <row r="424" spans="1:1" x14ac:dyDescent="0.25">
      <c r="A424" s="1"/>
    </row>
    <row r="425" spans="1:1" x14ac:dyDescent="0.25">
      <c r="A425" s="1"/>
    </row>
    <row r="426" spans="1:1" x14ac:dyDescent="0.25">
      <c r="A426" s="1"/>
    </row>
    <row r="427" spans="1:1" x14ac:dyDescent="0.25">
      <c r="A427" s="1"/>
    </row>
    <row r="428" spans="1:1" x14ac:dyDescent="0.25">
      <c r="A428" s="1"/>
    </row>
    <row r="429" spans="1:1" x14ac:dyDescent="0.25">
      <c r="A429" s="1"/>
    </row>
    <row r="430" spans="1:1" x14ac:dyDescent="0.25">
      <c r="A430" s="1"/>
    </row>
    <row r="431" spans="1:1" x14ac:dyDescent="0.25">
      <c r="A431" s="1"/>
    </row>
    <row r="432" spans="1:1" x14ac:dyDescent="0.25">
      <c r="A432" s="1"/>
    </row>
    <row r="433" spans="1:1" x14ac:dyDescent="0.25">
      <c r="A433" s="1"/>
    </row>
    <row r="434" spans="1:1" x14ac:dyDescent="0.25">
      <c r="A434" s="1"/>
    </row>
    <row r="435" spans="1:1" x14ac:dyDescent="0.25">
      <c r="A435" s="1"/>
    </row>
    <row r="436" spans="1:1" x14ac:dyDescent="0.25">
      <c r="A436" s="1"/>
    </row>
    <row r="437" spans="1:1" x14ac:dyDescent="0.25">
      <c r="A437" s="1"/>
    </row>
    <row r="438" spans="1:1" x14ac:dyDescent="0.25">
      <c r="A438" s="1"/>
    </row>
    <row r="439" spans="1:1" x14ac:dyDescent="0.25">
      <c r="A439" s="1"/>
    </row>
    <row r="440" spans="1:1" x14ac:dyDescent="0.25">
      <c r="A440" s="1"/>
    </row>
    <row r="441" spans="1:1" x14ac:dyDescent="0.25">
      <c r="A441" s="1"/>
    </row>
    <row r="442" spans="1:1" x14ac:dyDescent="0.25">
      <c r="A442" s="1"/>
    </row>
    <row r="443" spans="1:1" x14ac:dyDescent="0.25">
      <c r="A443" s="1"/>
    </row>
    <row r="444" spans="1:1" x14ac:dyDescent="0.25">
      <c r="A444" s="1"/>
    </row>
    <row r="445" spans="1:1" x14ac:dyDescent="0.25">
      <c r="A445" s="1"/>
    </row>
    <row r="446" spans="1:1" x14ac:dyDescent="0.25">
      <c r="A446" s="1"/>
    </row>
    <row r="447" spans="1:1" x14ac:dyDescent="0.25">
      <c r="A447" s="1"/>
    </row>
    <row r="448" spans="1:1" x14ac:dyDescent="0.25">
      <c r="A448" s="1"/>
    </row>
    <row r="449" spans="1:1" x14ac:dyDescent="0.25">
      <c r="A449" s="1"/>
    </row>
    <row r="450" spans="1:1" x14ac:dyDescent="0.25">
      <c r="A450" s="1"/>
    </row>
    <row r="451" spans="1:1" x14ac:dyDescent="0.25">
      <c r="A451" s="1"/>
    </row>
    <row r="452" spans="1:1" x14ac:dyDescent="0.25">
      <c r="A452" s="1"/>
    </row>
    <row r="453" spans="1:1" x14ac:dyDescent="0.25">
      <c r="A453" s="1"/>
    </row>
    <row r="454" spans="1:1" x14ac:dyDescent="0.25">
      <c r="A454" s="1"/>
    </row>
    <row r="455" spans="1:1" x14ac:dyDescent="0.25">
      <c r="A455" s="1"/>
    </row>
    <row r="456" spans="1:1" x14ac:dyDescent="0.25">
      <c r="A456" s="1"/>
    </row>
    <row r="457" spans="1:1" x14ac:dyDescent="0.25">
      <c r="A457" s="1"/>
    </row>
    <row r="458" spans="1:1" x14ac:dyDescent="0.25">
      <c r="A458" s="1"/>
    </row>
    <row r="459" spans="1:1" x14ac:dyDescent="0.25">
      <c r="A459" s="1"/>
    </row>
    <row r="460" spans="1:1" x14ac:dyDescent="0.25">
      <c r="A460" s="1"/>
    </row>
    <row r="461" spans="1:1" x14ac:dyDescent="0.25">
      <c r="A461" s="1"/>
    </row>
    <row r="462" spans="1:1" x14ac:dyDescent="0.25">
      <c r="A462" s="1"/>
    </row>
    <row r="463" spans="1:1" x14ac:dyDescent="0.25">
      <c r="A463" s="1"/>
    </row>
    <row r="464" spans="1:1" x14ac:dyDescent="0.25">
      <c r="A464" s="1"/>
    </row>
    <row r="465" spans="1:1" x14ac:dyDescent="0.25">
      <c r="A465" s="1"/>
    </row>
    <row r="466" spans="1:1" x14ac:dyDescent="0.25">
      <c r="A466" s="1"/>
    </row>
    <row r="467" spans="1:1" x14ac:dyDescent="0.25">
      <c r="A467" s="1"/>
    </row>
    <row r="468" spans="1:1" x14ac:dyDescent="0.25">
      <c r="A468" s="1"/>
    </row>
    <row r="469" spans="1:1" x14ac:dyDescent="0.25">
      <c r="A469" s="1"/>
    </row>
    <row r="470" spans="1:1" x14ac:dyDescent="0.25">
      <c r="A470" s="1"/>
    </row>
    <row r="471" spans="1:1" x14ac:dyDescent="0.25">
      <c r="A471" s="1"/>
    </row>
    <row r="472" spans="1:1" x14ac:dyDescent="0.25">
      <c r="A472" s="1"/>
    </row>
    <row r="473" spans="1:1" x14ac:dyDescent="0.25">
      <c r="A473" s="1"/>
    </row>
    <row r="474" spans="1:1" x14ac:dyDescent="0.25">
      <c r="A474" s="1"/>
    </row>
    <row r="475" spans="1:1" x14ac:dyDescent="0.25">
      <c r="A475" s="1"/>
    </row>
    <row r="476" spans="1:1" x14ac:dyDescent="0.25">
      <c r="A476" s="1"/>
    </row>
    <row r="477" spans="1:1" x14ac:dyDescent="0.25">
      <c r="A477" s="1"/>
    </row>
    <row r="478" spans="1:1" x14ac:dyDescent="0.25">
      <c r="A478" s="1"/>
    </row>
    <row r="479" spans="1:1" x14ac:dyDescent="0.25">
      <c r="A479" s="1"/>
    </row>
    <row r="480" spans="1:1" x14ac:dyDescent="0.25">
      <c r="A480" s="1"/>
    </row>
    <row r="481" spans="1:1" x14ac:dyDescent="0.25">
      <c r="A481" s="1"/>
    </row>
    <row r="482" spans="1:1" x14ac:dyDescent="0.25">
      <c r="A482" s="1"/>
    </row>
    <row r="483" spans="1:1" x14ac:dyDescent="0.25">
      <c r="A483" s="1"/>
    </row>
    <row r="484" spans="1:1" x14ac:dyDescent="0.25">
      <c r="A484" s="1"/>
    </row>
    <row r="485" spans="1:1" x14ac:dyDescent="0.25">
      <c r="A485" s="1"/>
    </row>
    <row r="486" spans="1:1" x14ac:dyDescent="0.25">
      <c r="A486" s="1"/>
    </row>
    <row r="487" spans="1:1" x14ac:dyDescent="0.25">
      <c r="A487" s="1"/>
    </row>
    <row r="488" spans="1:1" x14ac:dyDescent="0.25">
      <c r="A488" s="1"/>
    </row>
    <row r="489" spans="1:1" x14ac:dyDescent="0.25">
      <c r="A489" s="1"/>
    </row>
    <row r="490" spans="1:1" x14ac:dyDescent="0.25">
      <c r="A490" s="1"/>
    </row>
    <row r="491" spans="1:1" x14ac:dyDescent="0.25">
      <c r="A491" s="1"/>
    </row>
    <row r="492" spans="1:1" x14ac:dyDescent="0.25">
      <c r="A492" s="1"/>
    </row>
    <row r="493" spans="1:1" x14ac:dyDescent="0.25">
      <c r="A493" s="1"/>
    </row>
    <row r="494" spans="1:1" x14ac:dyDescent="0.25">
      <c r="A494" s="1"/>
    </row>
    <row r="495" spans="1:1" x14ac:dyDescent="0.25">
      <c r="A495" s="1"/>
    </row>
    <row r="496" spans="1:1" x14ac:dyDescent="0.25">
      <c r="A496" s="1"/>
    </row>
    <row r="497" spans="1:1" x14ac:dyDescent="0.25">
      <c r="A497" s="1"/>
    </row>
    <row r="498" spans="1:1" x14ac:dyDescent="0.25">
      <c r="A498" s="1"/>
    </row>
    <row r="499" spans="1:1" x14ac:dyDescent="0.25">
      <c r="A499" s="1"/>
    </row>
    <row r="500" spans="1:1" x14ac:dyDescent="0.25">
      <c r="A500" s="1"/>
    </row>
    <row r="501" spans="1:1" x14ac:dyDescent="0.25">
      <c r="A501" s="1"/>
    </row>
    <row r="502" spans="1:1" x14ac:dyDescent="0.25">
      <c r="A502" s="1"/>
    </row>
    <row r="503" spans="1:1" x14ac:dyDescent="0.25">
      <c r="A503" s="1"/>
    </row>
    <row r="504" spans="1:1" x14ac:dyDescent="0.25">
      <c r="A504" s="1"/>
    </row>
    <row r="505" spans="1:1" x14ac:dyDescent="0.25">
      <c r="A505" s="1"/>
    </row>
    <row r="506" spans="1:1" x14ac:dyDescent="0.25">
      <c r="A506" s="1"/>
    </row>
    <row r="507" spans="1:1" x14ac:dyDescent="0.25">
      <c r="A507" s="1"/>
    </row>
    <row r="508" spans="1:1" x14ac:dyDescent="0.25">
      <c r="A508" s="1"/>
    </row>
    <row r="509" spans="1:1" x14ac:dyDescent="0.25">
      <c r="A509" s="1"/>
    </row>
    <row r="510" spans="1:1" x14ac:dyDescent="0.25">
      <c r="A510" s="1"/>
    </row>
    <row r="511" spans="1:1" x14ac:dyDescent="0.25">
      <c r="A511" s="1"/>
    </row>
    <row r="512" spans="1:1" x14ac:dyDescent="0.25">
      <c r="A512" s="1"/>
    </row>
    <row r="513" spans="1:1" x14ac:dyDescent="0.25">
      <c r="A513" s="1"/>
    </row>
    <row r="514" spans="1:1" x14ac:dyDescent="0.25">
      <c r="A514" s="1"/>
    </row>
    <row r="515" spans="1:1" x14ac:dyDescent="0.25">
      <c r="A515" s="1"/>
    </row>
    <row r="516" spans="1:1" x14ac:dyDescent="0.25">
      <c r="A516" s="1"/>
    </row>
    <row r="517" spans="1:1" x14ac:dyDescent="0.25">
      <c r="A517" s="1"/>
    </row>
    <row r="518" spans="1:1" x14ac:dyDescent="0.25">
      <c r="A518" s="1"/>
    </row>
    <row r="519" spans="1:1" x14ac:dyDescent="0.25">
      <c r="A519" s="1"/>
    </row>
    <row r="520" spans="1:1" x14ac:dyDescent="0.25">
      <c r="A520" s="1"/>
    </row>
    <row r="521" spans="1:1" x14ac:dyDescent="0.25">
      <c r="A521" s="1"/>
    </row>
    <row r="522" spans="1:1" x14ac:dyDescent="0.25">
      <c r="A522" s="1"/>
    </row>
    <row r="523" spans="1:1" x14ac:dyDescent="0.25">
      <c r="A523" s="1"/>
    </row>
    <row r="524" spans="1:1" x14ac:dyDescent="0.25">
      <c r="A524" s="1"/>
    </row>
    <row r="525" spans="1:1" x14ac:dyDescent="0.25">
      <c r="A525" s="1"/>
    </row>
    <row r="526" spans="1:1" x14ac:dyDescent="0.25">
      <c r="A526" s="1"/>
    </row>
    <row r="527" spans="1:1" x14ac:dyDescent="0.25">
      <c r="A527" s="1"/>
    </row>
    <row r="528" spans="1:1" x14ac:dyDescent="0.25">
      <c r="A528" s="1"/>
    </row>
    <row r="529" spans="1:1" x14ac:dyDescent="0.25">
      <c r="A529" s="1"/>
    </row>
    <row r="530" spans="1:1" x14ac:dyDescent="0.25">
      <c r="A530" s="1"/>
    </row>
    <row r="531" spans="1:1" x14ac:dyDescent="0.25">
      <c r="A531" s="1"/>
    </row>
    <row r="532" spans="1:1" x14ac:dyDescent="0.25">
      <c r="A532" s="1"/>
    </row>
    <row r="533" spans="1:1" x14ac:dyDescent="0.25">
      <c r="A533" s="1"/>
    </row>
    <row r="534" spans="1:1" x14ac:dyDescent="0.25">
      <c r="A534" s="1"/>
    </row>
    <row r="535" spans="1:1" x14ac:dyDescent="0.25">
      <c r="A535" s="1"/>
    </row>
    <row r="536" spans="1:1" x14ac:dyDescent="0.25">
      <c r="A536" s="1"/>
    </row>
    <row r="537" spans="1:1" x14ac:dyDescent="0.25">
      <c r="A537" s="1"/>
    </row>
    <row r="538" spans="1:1" x14ac:dyDescent="0.25">
      <c r="A538" s="1"/>
    </row>
    <row r="539" spans="1:1" x14ac:dyDescent="0.25">
      <c r="A539" s="1"/>
    </row>
    <row r="540" spans="1:1" x14ac:dyDescent="0.25">
      <c r="A540" s="1"/>
    </row>
    <row r="541" spans="1:1" x14ac:dyDescent="0.25">
      <c r="A541" s="1"/>
    </row>
    <row r="542" spans="1:1" x14ac:dyDescent="0.25">
      <c r="A542" s="1"/>
    </row>
    <row r="543" spans="1:1" x14ac:dyDescent="0.25">
      <c r="A543" s="1"/>
    </row>
    <row r="544" spans="1:1" x14ac:dyDescent="0.25">
      <c r="A544" s="1"/>
    </row>
    <row r="545" spans="1:1" x14ac:dyDescent="0.25">
      <c r="A545" s="1"/>
    </row>
    <row r="546" spans="1:1" x14ac:dyDescent="0.25">
      <c r="A546" s="1"/>
    </row>
    <row r="547" spans="1:1" x14ac:dyDescent="0.25">
      <c r="A547" s="1"/>
    </row>
    <row r="548" spans="1:1" x14ac:dyDescent="0.25">
      <c r="A548" s="1"/>
    </row>
    <row r="549" spans="1:1" x14ac:dyDescent="0.25">
      <c r="A549" s="1"/>
    </row>
    <row r="550" spans="1:1" x14ac:dyDescent="0.25">
      <c r="A550" s="1"/>
    </row>
    <row r="551" spans="1:1" x14ac:dyDescent="0.25">
      <c r="A551" s="1"/>
    </row>
    <row r="552" spans="1:1" x14ac:dyDescent="0.25">
      <c r="A552" s="1"/>
    </row>
    <row r="553" spans="1:1" x14ac:dyDescent="0.25">
      <c r="A553" s="1"/>
    </row>
    <row r="554" spans="1:1" x14ac:dyDescent="0.25">
      <c r="A554" s="1"/>
    </row>
    <row r="555" spans="1:1" x14ac:dyDescent="0.25">
      <c r="A555" s="1"/>
    </row>
    <row r="556" spans="1:1" x14ac:dyDescent="0.25">
      <c r="A556" s="1"/>
    </row>
    <row r="557" spans="1:1" x14ac:dyDescent="0.25">
      <c r="A557" s="1"/>
    </row>
    <row r="558" spans="1:1" x14ac:dyDescent="0.25">
      <c r="A558" s="1"/>
    </row>
  </sheetData>
  <mergeCells count="7">
    <mergeCell ref="K21:L21"/>
    <mergeCell ref="M21:O21"/>
    <mergeCell ref="D21:F21"/>
    <mergeCell ref="G21:I21"/>
    <mergeCell ref="A21:A22"/>
    <mergeCell ref="B21:B22"/>
    <mergeCell ref="C21:C22"/>
  </mergeCells>
  <pageMargins left="0.7" right="0.7" top="0.75" bottom="0.75" header="0.3" footer="0.3"/>
  <pageSetup paperSize="9" scale="61" orientation="landscape" r:id="rId1"/>
  <headerFooter>
    <oddFooter>&amp;C&amp;K000000Rua Elviro Mancini n° 530, CEP 79.670-000 Brasilândia MSCNPJ – 03.184.058/0001-20 fone- FAX (67) 3546 1338</oddFooter>
  </headerFooter>
  <drawing r:id="rId2"/>
  <legacyDrawing r:id="rId3"/>
  <oleObjects>
    <mc:AlternateContent xmlns:mc="http://schemas.openxmlformats.org/markup-compatibility/2006">
      <mc:Choice Requires="x14">
        <oleObject progId="PBrush" shapeId="9219" r:id="rId4">
          <objectPr defaultSize="0" autoPict="0" r:id="rId5">
            <anchor moveWithCells="1" sizeWithCells="1">
              <from>
                <xdr:col>5</xdr:col>
                <xdr:colOff>847725</xdr:colOff>
                <xdr:row>0</xdr:row>
                <xdr:rowOff>47625</xdr:rowOff>
              </from>
              <to>
                <xdr:col>7</xdr:col>
                <xdr:colOff>47625</xdr:colOff>
                <xdr:row>4</xdr:row>
                <xdr:rowOff>152400</xdr:rowOff>
              </to>
            </anchor>
          </objectPr>
        </oleObject>
      </mc:Choice>
      <mc:Fallback>
        <oleObject progId="PBrush" shapeId="9219" r:id="rId4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AF950-9EC0-47B4-ACB7-37C2D0126121}">
  <sheetPr>
    <pageSetUpPr fitToPage="1"/>
  </sheetPr>
  <dimension ref="A3:R235"/>
  <sheetViews>
    <sheetView showGridLines="0" topLeftCell="A2" workbookViewId="0">
      <selection activeCell="A13" sqref="A13"/>
    </sheetView>
  </sheetViews>
  <sheetFormatPr defaultRowHeight="15" x14ac:dyDescent="0.25"/>
  <cols>
    <col min="1" max="1" width="8.28515625" style="89" customWidth="1"/>
    <col min="2" max="2" width="11.42578125" style="89" customWidth="1"/>
    <col min="3" max="3" width="7.5703125" style="89" customWidth="1"/>
    <col min="4" max="4" width="58.85546875" style="102" customWidth="1"/>
    <col min="5" max="5" width="13.42578125" style="89" customWidth="1"/>
    <col min="6" max="6" width="14.42578125" style="89" customWidth="1"/>
    <col min="7" max="7" width="17.85546875" style="89" customWidth="1"/>
    <col min="8" max="8" width="17.5703125" style="89" customWidth="1"/>
    <col min="9" max="9" width="18" style="89" customWidth="1"/>
    <col min="10" max="10" width="15.140625" style="89" customWidth="1"/>
    <col min="11" max="11" width="18.140625" style="89" customWidth="1"/>
    <col min="12" max="12" width="13.140625" style="89" customWidth="1"/>
    <col min="13" max="13" width="16.42578125" style="89" customWidth="1"/>
    <col min="14" max="14" width="9.140625" style="89"/>
    <col min="15" max="15" width="19" style="89" customWidth="1"/>
    <col min="16" max="16384" width="9.140625" style="89"/>
  </cols>
  <sheetData>
    <row r="3" spans="1:17" customFormat="1" x14ac:dyDescent="0.25">
      <c r="A3" s="250"/>
      <c r="F3" s="10"/>
      <c r="G3" s="10"/>
      <c r="H3" s="10"/>
      <c r="I3" s="10"/>
      <c r="J3" s="10"/>
      <c r="K3" s="10"/>
      <c r="L3" s="10"/>
      <c r="M3" s="10"/>
      <c r="N3" s="10"/>
      <c r="O3" s="10"/>
      <c r="P3" s="2"/>
      <c r="Q3" s="2"/>
    </row>
    <row r="4" spans="1:17" customFormat="1" x14ac:dyDescent="0.25">
      <c r="A4" s="251"/>
      <c r="F4" s="10"/>
      <c r="G4" s="10"/>
      <c r="H4" s="10"/>
      <c r="I4" s="10"/>
      <c r="J4" s="10"/>
      <c r="K4" s="10"/>
      <c r="L4" s="10"/>
      <c r="M4" s="10"/>
      <c r="N4" s="10"/>
      <c r="O4" s="10"/>
      <c r="P4" s="2"/>
      <c r="Q4" s="2"/>
    </row>
    <row r="5" spans="1:17" customFormat="1" x14ac:dyDescent="0.25">
      <c r="A5" s="251"/>
      <c r="F5" s="10"/>
      <c r="G5" s="10"/>
      <c r="H5" s="10"/>
      <c r="I5" s="10"/>
      <c r="J5" s="10"/>
      <c r="K5" s="10"/>
      <c r="L5" s="10"/>
      <c r="M5" s="10"/>
      <c r="N5" s="10"/>
      <c r="O5" s="10"/>
      <c r="P5" s="2"/>
      <c r="Q5" s="2"/>
    </row>
    <row r="6" spans="1:17" customFormat="1" x14ac:dyDescent="0.25">
      <c r="A6" s="251"/>
      <c r="F6" s="10"/>
      <c r="G6" s="10"/>
      <c r="H6" s="10"/>
      <c r="I6" s="10"/>
      <c r="J6" s="10"/>
      <c r="K6" s="10"/>
      <c r="L6" s="10"/>
      <c r="M6" s="10"/>
      <c r="N6" s="10"/>
      <c r="O6" s="10"/>
      <c r="P6" s="2"/>
      <c r="Q6" s="2"/>
    </row>
    <row r="7" spans="1:17" customFormat="1" x14ac:dyDescent="0.25">
      <c r="A7" s="251"/>
      <c r="F7" s="10"/>
      <c r="G7" s="10"/>
      <c r="H7" s="10"/>
      <c r="I7" s="10"/>
      <c r="J7" s="10"/>
      <c r="K7" s="10"/>
      <c r="L7" s="10"/>
      <c r="M7" s="10"/>
      <c r="N7" s="10"/>
      <c r="O7" s="10"/>
      <c r="P7" s="2"/>
      <c r="Q7" s="2"/>
    </row>
    <row r="8" spans="1:17" customFormat="1" x14ac:dyDescent="0.25">
      <c r="A8" s="251"/>
      <c r="F8" s="10"/>
      <c r="G8" s="10"/>
      <c r="H8" s="10"/>
      <c r="I8" s="10"/>
      <c r="J8" s="10"/>
      <c r="K8" s="10"/>
      <c r="L8" s="10"/>
      <c r="M8" s="10"/>
      <c r="N8" s="10"/>
      <c r="O8" s="10"/>
      <c r="P8" s="2"/>
      <c r="Q8" s="2"/>
    </row>
    <row r="9" spans="1:17" customFormat="1" x14ac:dyDescent="0.25">
      <c r="A9" s="251"/>
      <c r="F9" s="10"/>
      <c r="G9" s="10"/>
      <c r="H9" s="10"/>
      <c r="I9" s="10"/>
      <c r="J9" s="10"/>
      <c r="K9" s="10"/>
      <c r="L9" s="10"/>
      <c r="M9" s="10"/>
      <c r="N9" s="10"/>
      <c r="O9" s="10"/>
      <c r="P9" s="2"/>
      <c r="Q9" s="2"/>
    </row>
    <row r="10" spans="1:17" customFormat="1" x14ac:dyDescent="0.25">
      <c r="A10" s="251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2"/>
      <c r="Q10" s="2"/>
    </row>
    <row r="11" spans="1:17" customFormat="1" x14ac:dyDescent="0.25">
      <c r="A11" s="251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2"/>
      <c r="Q11" s="2"/>
    </row>
    <row r="12" spans="1:17" s="169" customFormat="1" ht="18.75" x14ac:dyDescent="0.25">
      <c r="A12" s="267" t="str">
        <f>Orçamento!A10</f>
        <v>Proprietário: Municíçpio de Brasilândia</v>
      </c>
      <c r="B12" s="268"/>
      <c r="C12" s="268"/>
      <c r="D12" s="268"/>
      <c r="E12" s="168"/>
      <c r="F12" s="168"/>
      <c r="G12" s="168"/>
      <c r="H12" s="168"/>
    </row>
    <row r="13" spans="1:17" s="169" customFormat="1" ht="18.75" x14ac:dyDescent="0.25">
      <c r="A13" s="267" t="str">
        <f>Orçamento!A11</f>
        <v>Obra:  DRENAGEM E PAVIMENTO ASFALTICO COM CBUQ NOVO PORTO JOÃO ANDRE. ETAPA II - REVISÃO 15-07-2024</v>
      </c>
      <c r="B13" s="268"/>
      <c r="C13" s="268"/>
      <c r="D13" s="268"/>
      <c r="E13" s="168"/>
      <c r="F13" s="168"/>
      <c r="G13" s="168"/>
      <c r="H13" s="168"/>
    </row>
    <row r="14" spans="1:17" s="169" customFormat="1" ht="18.75" x14ac:dyDescent="0.25">
      <c r="A14" s="267" t="str">
        <f>Orçamento!A12</f>
        <v>Encargos Sociais: Não Desonerado: embutido nos preços unitário dos insumos de mão de obra, de acordo com as bases.</v>
      </c>
      <c r="B14" s="268"/>
      <c r="C14" s="268"/>
      <c r="D14" s="268"/>
      <c r="E14" s="168"/>
      <c r="F14" s="168"/>
      <c r="G14" s="168"/>
      <c r="H14" s="168"/>
    </row>
    <row r="15" spans="1:17" s="169" customFormat="1" ht="18.75" x14ac:dyDescent="0.25">
      <c r="A15" s="267" t="str">
        <f>Orçamento!A13</f>
        <v>Bancos: SINAPI - 02/2024 - Mato Grosso do Sul
CPOS/CDHU - 03/2024 - São Paulo
FDE - 01/2024 - São Paulo
AGESUL - 01/2024 - Mato Grosso do Sul</v>
      </c>
      <c r="B15" s="268"/>
      <c r="C15" s="268"/>
      <c r="D15" s="268"/>
      <c r="E15" s="168"/>
      <c r="F15" s="168"/>
      <c r="G15" s="168"/>
      <c r="H15" s="168"/>
    </row>
    <row r="16" spans="1:17" s="169" customFormat="1" ht="18.75" x14ac:dyDescent="0.25">
      <c r="A16" s="267" t="str">
        <f>Orçamento!A14</f>
        <v>B.D.I:</v>
      </c>
      <c r="B16" s="268" t="str">
        <f>Orçamento!B14</f>
        <v>22,61%</v>
      </c>
      <c r="C16" s="268"/>
      <c r="D16" s="268"/>
      <c r="E16" s="168"/>
      <c r="F16" s="168"/>
      <c r="G16" s="168"/>
      <c r="H16" s="168"/>
    </row>
    <row r="17" spans="1:14" s="169" customFormat="1" ht="18.75" x14ac:dyDescent="0.25">
      <c r="A17" s="267" t="str">
        <f>Orçamento!A15</f>
        <v>Brasilandia-MS, 15 de julho  de 2024.</v>
      </c>
      <c r="B17" s="268"/>
      <c r="C17" s="268"/>
      <c r="D17" s="268"/>
      <c r="E17" s="168"/>
      <c r="F17" s="168"/>
      <c r="G17" s="168"/>
      <c r="H17" s="168"/>
    </row>
    <row r="18" spans="1:14" ht="15" customHeight="1" x14ac:dyDescent="0.25">
      <c r="A18" s="315" t="s">
        <v>136</v>
      </c>
      <c r="B18" s="316"/>
      <c r="C18" s="316"/>
      <c r="D18" s="316"/>
      <c r="E18" s="316"/>
      <c r="F18" s="316"/>
      <c r="G18" s="316"/>
      <c r="H18" s="317"/>
    </row>
    <row r="19" spans="1:14" s="91" customFormat="1" ht="15" customHeight="1" x14ac:dyDescent="0.25">
      <c r="A19" s="248" t="s">
        <v>140</v>
      </c>
      <c r="B19" s="247" t="s">
        <v>396</v>
      </c>
      <c r="C19" s="95"/>
      <c r="D19" s="105"/>
      <c r="E19" s="95"/>
      <c r="F19" s="95"/>
      <c r="G19" s="95"/>
      <c r="H19" s="96"/>
    </row>
    <row r="20" spans="1:14" s="94" customFormat="1" ht="12.6" customHeight="1" x14ac:dyDescent="0.25">
      <c r="A20" s="120" t="s">
        <v>0</v>
      </c>
      <c r="B20" s="120" t="s">
        <v>1</v>
      </c>
      <c r="C20" s="120" t="s">
        <v>2</v>
      </c>
      <c r="D20" s="120" t="s">
        <v>3</v>
      </c>
      <c r="E20" s="156" t="s">
        <v>4</v>
      </c>
      <c r="F20" s="156" t="s">
        <v>298</v>
      </c>
      <c r="G20" s="156" t="s">
        <v>138</v>
      </c>
      <c r="H20" s="156" t="s">
        <v>139</v>
      </c>
    </row>
    <row r="21" spans="1:14" s="91" customFormat="1" ht="15" customHeight="1" x14ac:dyDescent="0.25">
      <c r="A21" s="106" t="s">
        <v>141</v>
      </c>
      <c r="B21" s="130" t="s">
        <v>12</v>
      </c>
      <c r="C21" s="95"/>
      <c r="D21" s="105"/>
      <c r="E21" s="95"/>
      <c r="F21" s="95"/>
      <c r="G21" s="95"/>
      <c r="H21" s="96"/>
    </row>
    <row r="22" spans="1:14" s="91" customFormat="1" ht="22.5" customHeight="1" x14ac:dyDescent="0.25">
      <c r="A22" s="109" t="s">
        <v>300</v>
      </c>
      <c r="B22" s="100" t="s">
        <v>142</v>
      </c>
      <c r="C22" s="100" t="s">
        <v>15</v>
      </c>
      <c r="D22" s="101" t="s">
        <v>16</v>
      </c>
      <c r="E22" s="100" t="s">
        <v>17</v>
      </c>
      <c r="F22" s="100">
        <v>2</v>
      </c>
      <c r="G22" s="131">
        <v>4</v>
      </c>
      <c r="H22" s="149">
        <f>F22*G22</f>
        <v>8</v>
      </c>
    </row>
    <row r="23" spans="1:14" s="125" customFormat="1" ht="15" customHeight="1" x14ac:dyDescent="0.25">
      <c r="A23" s="122"/>
      <c r="B23" s="123"/>
      <c r="C23" s="123"/>
      <c r="D23" s="124"/>
      <c r="E23" s="123"/>
      <c r="F23" s="123"/>
      <c r="G23" s="123"/>
      <c r="H23" s="121"/>
    </row>
    <row r="24" spans="1:14" s="91" customFormat="1" ht="33.75" x14ac:dyDescent="0.25">
      <c r="A24" s="107" t="s">
        <v>301</v>
      </c>
      <c r="B24" s="98" t="s">
        <v>143</v>
      </c>
      <c r="C24" s="98" t="s">
        <v>15</v>
      </c>
      <c r="D24" s="99" t="s">
        <v>19</v>
      </c>
      <c r="E24" s="134" t="s">
        <v>144</v>
      </c>
      <c r="F24" s="149">
        <v>4</v>
      </c>
      <c r="G24" s="139"/>
    </row>
    <row r="25" spans="1:14" s="125" customFormat="1" ht="15" customHeight="1" x14ac:dyDescent="0.25">
      <c r="A25" s="122"/>
      <c r="B25" s="123"/>
      <c r="C25" s="123"/>
      <c r="D25" s="124"/>
      <c r="E25" s="123"/>
      <c r="F25" s="123"/>
      <c r="G25" s="123"/>
      <c r="H25" s="121"/>
    </row>
    <row r="26" spans="1:14" s="94" customFormat="1" ht="12.6" customHeight="1" x14ac:dyDescent="0.25">
      <c r="A26" s="120" t="s">
        <v>0</v>
      </c>
      <c r="B26" s="120" t="s">
        <v>1</v>
      </c>
      <c r="C26" s="120" t="s">
        <v>2</v>
      </c>
      <c r="D26" s="120" t="s">
        <v>3</v>
      </c>
      <c r="E26" s="156" t="s">
        <v>4</v>
      </c>
      <c r="F26" s="156" t="s">
        <v>137</v>
      </c>
      <c r="G26" s="156" t="s">
        <v>138</v>
      </c>
      <c r="H26" s="156" t="s">
        <v>145</v>
      </c>
      <c r="I26" s="156" t="s">
        <v>146</v>
      </c>
      <c r="J26" s="147" t="s">
        <v>147</v>
      </c>
    </row>
    <row r="27" spans="1:14" s="91" customFormat="1" ht="34.5" customHeight="1" x14ac:dyDescent="0.25">
      <c r="A27" s="135" t="s">
        <v>302</v>
      </c>
      <c r="B27" s="98" t="s">
        <v>306</v>
      </c>
      <c r="C27" s="98" t="s">
        <v>15</v>
      </c>
      <c r="D27" s="99" t="s">
        <v>148</v>
      </c>
      <c r="E27" s="98" t="s">
        <v>149</v>
      </c>
      <c r="F27" s="98">
        <v>2.2000000000000002</v>
      </c>
      <c r="G27" s="98">
        <v>2.5</v>
      </c>
      <c r="H27" s="98">
        <v>5</v>
      </c>
      <c r="I27" s="134">
        <v>65</v>
      </c>
      <c r="J27" s="149">
        <f>H27*I27</f>
        <v>325</v>
      </c>
      <c r="M27" s="173"/>
      <c r="N27" s="132"/>
    </row>
    <row r="28" spans="1:14" s="125" customFormat="1" ht="15" customHeight="1" x14ac:dyDescent="0.25">
      <c r="A28" s="122"/>
      <c r="B28" s="123"/>
      <c r="C28" s="123"/>
      <c r="D28" s="124"/>
      <c r="E28" s="123"/>
      <c r="F28" s="123"/>
      <c r="G28" s="123"/>
      <c r="H28" s="121"/>
    </row>
    <row r="29" spans="1:14" s="91" customFormat="1" ht="33.75" x14ac:dyDescent="0.25">
      <c r="A29" s="110" t="s">
        <v>303</v>
      </c>
      <c r="B29" s="98" t="s">
        <v>307</v>
      </c>
      <c r="C29" s="98" t="s">
        <v>15</v>
      </c>
      <c r="D29" s="99" t="s">
        <v>25</v>
      </c>
      <c r="E29" s="134" t="s">
        <v>26</v>
      </c>
      <c r="F29" s="149">
        <v>1</v>
      </c>
      <c r="N29" s="132"/>
    </row>
    <row r="30" spans="1:14" s="125" customFormat="1" ht="15" customHeight="1" x14ac:dyDescent="0.25">
      <c r="A30" s="122"/>
      <c r="B30" s="123"/>
      <c r="C30" s="123"/>
      <c r="D30" s="124"/>
      <c r="E30" s="123"/>
      <c r="F30" s="123"/>
      <c r="G30" s="123"/>
      <c r="H30" s="121"/>
    </row>
    <row r="31" spans="1:14" s="91" customFormat="1" ht="33.75" x14ac:dyDescent="0.25">
      <c r="A31" s="110" t="s">
        <v>304</v>
      </c>
      <c r="B31" s="98" t="s">
        <v>308</v>
      </c>
      <c r="C31" s="98" t="s">
        <v>15</v>
      </c>
      <c r="D31" s="99" t="s">
        <v>28</v>
      </c>
      <c r="E31" s="134" t="s">
        <v>26</v>
      </c>
      <c r="F31" s="149">
        <v>1</v>
      </c>
    </row>
    <row r="32" spans="1:14" s="125" customFormat="1" ht="15" customHeight="1" x14ac:dyDescent="0.25">
      <c r="A32" s="122"/>
      <c r="B32" s="123"/>
      <c r="C32" s="123"/>
      <c r="D32" s="124"/>
      <c r="E32" s="123"/>
      <c r="F32" s="123"/>
      <c r="G32" s="123"/>
      <c r="H32" s="121"/>
    </row>
    <row r="33" spans="1:11" s="91" customFormat="1" ht="15" customHeight="1" x14ac:dyDescent="0.25">
      <c r="A33" s="127" t="s">
        <v>150</v>
      </c>
      <c r="B33" s="130" t="s">
        <v>151</v>
      </c>
      <c r="C33" s="126"/>
      <c r="D33" s="126"/>
      <c r="E33" s="95"/>
      <c r="F33" s="95"/>
      <c r="G33" s="95"/>
      <c r="H33" s="95"/>
      <c r="I33" s="96"/>
    </row>
    <row r="34" spans="1:11" s="125" customFormat="1" ht="25.5" customHeight="1" x14ac:dyDescent="0.25">
      <c r="A34" s="174" t="s">
        <v>0</v>
      </c>
      <c r="B34" s="128" t="s">
        <v>1</v>
      </c>
      <c r="C34" s="128" t="s">
        <v>2</v>
      </c>
      <c r="D34" s="128" t="s">
        <v>3</v>
      </c>
      <c r="E34" s="129" t="s">
        <v>4</v>
      </c>
      <c r="F34" s="129" t="s">
        <v>152</v>
      </c>
      <c r="G34" s="129" t="s">
        <v>153</v>
      </c>
      <c r="H34" s="129" t="s">
        <v>154</v>
      </c>
      <c r="I34" s="147" t="s">
        <v>155</v>
      </c>
    </row>
    <row r="35" spans="1:11" s="91" customFormat="1" ht="22.5" x14ac:dyDescent="0.25">
      <c r="A35" s="110" t="s">
        <v>156</v>
      </c>
      <c r="B35" s="100" t="s">
        <v>305</v>
      </c>
      <c r="C35" s="100" t="s">
        <v>15</v>
      </c>
      <c r="D35" s="101" t="s">
        <v>31</v>
      </c>
      <c r="E35" s="100" t="s">
        <v>299</v>
      </c>
      <c r="F35" s="100">
        <v>4</v>
      </c>
      <c r="G35" s="100">
        <v>22</v>
      </c>
      <c r="H35" s="131">
        <v>4</v>
      </c>
      <c r="I35" s="149">
        <f>F35*G35*H35</f>
        <v>352</v>
      </c>
    </row>
    <row r="36" spans="1:11" s="91" customFormat="1" ht="22.5" x14ac:dyDescent="0.25">
      <c r="A36" s="175" t="s">
        <v>157</v>
      </c>
      <c r="B36" s="98" t="s">
        <v>158</v>
      </c>
      <c r="C36" s="98" t="s">
        <v>15</v>
      </c>
      <c r="D36" s="99" t="s">
        <v>34</v>
      </c>
      <c r="E36" s="98" t="s">
        <v>144</v>
      </c>
      <c r="F36" s="98">
        <v>4</v>
      </c>
      <c r="G36" s="98"/>
      <c r="H36" s="134"/>
      <c r="I36" s="149">
        <f>F36</f>
        <v>4</v>
      </c>
    </row>
    <row r="37" spans="1:11" s="91" customFormat="1" ht="22.5" x14ac:dyDescent="0.25">
      <c r="A37" s="175" t="s">
        <v>159</v>
      </c>
      <c r="B37" s="98" t="s">
        <v>160</v>
      </c>
      <c r="C37" s="98" t="s">
        <v>15</v>
      </c>
      <c r="D37" s="99" t="s">
        <v>35</v>
      </c>
      <c r="E37" s="97" t="s">
        <v>299</v>
      </c>
      <c r="F37" s="98">
        <v>4</v>
      </c>
      <c r="G37" s="98">
        <v>22</v>
      </c>
      <c r="H37" s="134">
        <v>8</v>
      </c>
      <c r="I37" s="149">
        <f>F37*G37*H37</f>
        <v>704</v>
      </c>
    </row>
    <row r="38" spans="1:11" s="91" customFormat="1" ht="10.5" customHeight="1" x14ac:dyDescent="0.25">
      <c r="A38" s="122"/>
      <c r="B38" s="123"/>
      <c r="C38" s="123"/>
      <c r="D38" s="124"/>
      <c r="E38" s="123"/>
      <c r="F38" s="123"/>
      <c r="G38" s="123"/>
      <c r="H38" s="123"/>
      <c r="I38" s="123"/>
    </row>
    <row r="39" spans="1:11" s="91" customFormat="1" ht="15.75" customHeight="1" x14ac:dyDescent="0.25">
      <c r="A39" s="127" t="s">
        <v>161</v>
      </c>
      <c r="B39" s="190" t="s">
        <v>37</v>
      </c>
      <c r="C39" s="126"/>
      <c r="D39" s="126"/>
      <c r="E39" s="95"/>
      <c r="F39" s="95"/>
      <c r="G39" s="95"/>
      <c r="H39" s="95"/>
      <c r="I39" s="95"/>
      <c r="J39" s="95"/>
      <c r="K39" s="96"/>
    </row>
    <row r="40" spans="1:11" s="91" customFormat="1" ht="15.75" customHeight="1" x14ac:dyDescent="0.25">
      <c r="A40" s="127" t="s">
        <v>162</v>
      </c>
      <c r="B40" s="189" t="s">
        <v>39</v>
      </c>
      <c r="C40" s="126"/>
      <c r="D40" s="126"/>
      <c r="E40" s="95"/>
      <c r="F40" s="95"/>
      <c r="G40" s="95"/>
      <c r="H40" s="95"/>
      <c r="I40" s="95"/>
      <c r="J40" s="95"/>
      <c r="K40" s="96"/>
    </row>
    <row r="41" spans="1:11" s="125" customFormat="1" ht="15" customHeight="1" x14ac:dyDescent="0.25">
      <c r="A41" s="120" t="s">
        <v>0</v>
      </c>
      <c r="B41" s="128" t="s">
        <v>1</v>
      </c>
      <c r="C41" s="128" t="s">
        <v>2</v>
      </c>
      <c r="D41" s="128" t="s">
        <v>3</v>
      </c>
      <c r="E41" s="129" t="s">
        <v>4</v>
      </c>
      <c r="F41" s="129" t="s">
        <v>163</v>
      </c>
      <c r="G41" s="129" t="s">
        <v>164</v>
      </c>
      <c r="H41" s="129" t="s">
        <v>355</v>
      </c>
      <c r="I41" s="129" t="s">
        <v>166</v>
      </c>
      <c r="J41" s="156" t="s">
        <v>167</v>
      </c>
      <c r="K41" s="156" t="s">
        <v>168</v>
      </c>
    </row>
    <row r="42" spans="1:11" s="91" customFormat="1" ht="45" x14ac:dyDescent="0.25">
      <c r="A42" s="110" t="s">
        <v>169</v>
      </c>
      <c r="B42" s="98" t="s">
        <v>170</v>
      </c>
      <c r="C42" s="98" t="s">
        <v>15</v>
      </c>
      <c r="D42" s="133" t="s">
        <v>42</v>
      </c>
      <c r="E42" s="134" t="s">
        <v>171</v>
      </c>
      <c r="F42" s="188" t="s">
        <v>172</v>
      </c>
      <c r="G42" s="98">
        <v>400.43</v>
      </c>
      <c r="H42" s="98">
        <v>1.6</v>
      </c>
      <c r="I42" s="98">
        <f>(J42*2)+H42</f>
        <v>4.5999999999999996</v>
      </c>
      <c r="J42" s="97">
        <v>1.5</v>
      </c>
      <c r="K42" s="97">
        <f>G42*((H42+I42)/2)*J42</f>
        <v>1862</v>
      </c>
    </row>
    <row r="43" spans="1:11" s="91" customFormat="1" ht="11.25" x14ac:dyDescent="0.25">
      <c r="A43" s="186"/>
      <c r="B43" s="98"/>
      <c r="C43" s="98"/>
      <c r="D43" s="133"/>
      <c r="E43" s="134"/>
      <c r="F43" s="107" t="s">
        <v>174</v>
      </c>
      <c r="G43" s="98">
        <v>286.69</v>
      </c>
      <c r="H43" s="98">
        <v>1.6</v>
      </c>
      <c r="I43" s="98">
        <f t="shared" ref="I43:I45" si="0">(J43*2)+H43</f>
        <v>4.5999999999999996</v>
      </c>
      <c r="J43" s="97">
        <f>J42</f>
        <v>1.5</v>
      </c>
      <c r="K43" s="97">
        <f>G43*((H43+I43)/2)*J43</f>
        <v>1333.11</v>
      </c>
    </row>
    <row r="44" spans="1:11" s="91" customFormat="1" ht="11.25" x14ac:dyDescent="0.25">
      <c r="A44" s="186"/>
      <c r="B44" s="98"/>
      <c r="C44" s="98"/>
      <c r="D44" s="133"/>
      <c r="E44" s="134"/>
      <c r="F44" s="107" t="s">
        <v>175</v>
      </c>
      <c r="G44" s="98">
        <v>255.22</v>
      </c>
      <c r="H44" s="98">
        <v>1.6</v>
      </c>
      <c r="I44" s="98">
        <f t="shared" si="0"/>
        <v>4.5999999999999996</v>
      </c>
      <c r="J44" s="97">
        <f t="shared" ref="J44:J45" si="1">J43</f>
        <v>1.5</v>
      </c>
      <c r="K44" s="97">
        <f t="shared" ref="K44" si="2">G44*((H44+I44)/2)*J44</f>
        <v>1186.77</v>
      </c>
    </row>
    <row r="45" spans="1:11" s="91" customFormat="1" ht="11.25" x14ac:dyDescent="0.25">
      <c r="A45" s="107" t="s">
        <v>173</v>
      </c>
      <c r="B45" s="107" t="s">
        <v>173</v>
      </c>
      <c r="C45" s="107" t="s">
        <v>173</v>
      </c>
      <c r="D45" s="107" t="s">
        <v>173</v>
      </c>
      <c r="E45" s="134" t="s">
        <v>173</v>
      </c>
      <c r="F45" s="107" t="s">
        <v>176</v>
      </c>
      <c r="G45" s="98">
        <v>74.69</v>
      </c>
      <c r="H45" s="98">
        <v>1.6</v>
      </c>
      <c r="I45" s="98">
        <f t="shared" si="0"/>
        <v>4.5999999999999996</v>
      </c>
      <c r="J45" s="97">
        <f t="shared" si="1"/>
        <v>1.5</v>
      </c>
      <c r="K45" s="97">
        <f>G45*((H45+I45)/2)*J45</f>
        <v>347.31</v>
      </c>
    </row>
    <row r="46" spans="1:11" s="91" customFormat="1" ht="18.75" x14ac:dyDescent="0.25">
      <c r="A46" s="136"/>
      <c r="B46" s="137"/>
      <c r="C46" s="137"/>
      <c r="D46" s="140" t="s">
        <v>177</v>
      </c>
      <c r="E46" s="138"/>
      <c r="F46" s="137"/>
      <c r="G46" s="141">
        <f>SUM(G42:G45)</f>
        <v>1017.03</v>
      </c>
      <c r="H46" s="138"/>
      <c r="I46" s="138"/>
      <c r="J46" s="149"/>
      <c r="K46" s="149">
        <f>SUM(K42:K45)</f>
        <v>4729.1899999999996</v>
      </c>
    </row>
    <row r="47" spans="1:11" s="125" customFormat="1" ht="19.5" customHeight="1" x14ac:dyDescent="0.25">
      <c r="A47" s="122"/>
      <c r="B47" s="122"/>
      <c r="C47" s="122"/>
      <c r="D47" s="122"/>
      <c r="E47" s="123"/>
      <c r="F47" s="122"/>
      <c r="G47" s="123"/>
      <c r="H47" s="123"/>
      <c r="I47" s="123"/>
      <c r="J47" s="123"/>
    </row>
    <row r="48" spans="1:11" s="125" customFormat="1" ht="12" x14ac:dyDescent="0.25">
      <c r="A48" s="120" t="s">
        <v>0</v>
      </c>
      <c r="B48" s="120" t="s">
        <v>1</v>
      </c>
      <c r="C48" s="120" t="s">
        <v>2</v>
      </c>
      <c r="D48" s="120" t="s">
        <v>3</v>
      </c>
      <c r="E48" s="156" t="s">
        <v>4</v>
      </c>
      <c r="F48" s="156" t="s">
        <v>164</v>
      </c>
      <c r="G48" s="156" t="s">
        <v>165</v>
      </c>
      <c r="H48" s="147" t="s">
        <v>178</v>
      </c>
    </row>
    <row r="49" spans="1:11" s="91" customFormat="1" ht="22.5" x14ac:dyDescent="0.25">
      <c r="A49" s="109" t="s">
        <v>179</v>
      </c>
      <c r="B49" s="100" t="s">
        <v>180</v>
      </c>
      <c r="C49" s="100" t="s">
        <v>15</v>
      </c>
      <c r="D49" s="101" t="s">
        <v>46</v>
      </c>
      <c r="E49" s="100" t="s">
        <v>43</v>
      </c>
      <c r="F49" s="100">
        <f>G46</f>
        <v>1017.03</v>
      </c>
      <c r="G49" s="131">
        <v>1.6</v>
      </c>
      <c r="H49" s="149">
        <f>G49*F49</f>
        <v>1627.25</v>
      </c>
    </row>
    <row r="50" spans="1:11" s="125" customFormat="1" ht="13.5" customHeight="1" x14ac:dyDescent="0.25">
      <c r="A50" s="142"/>
      <c r="B50" s="142"/>
      <c r="C50" s="142"/>
      <c r="D50" s="142"/>
      <c r="E50" s="143"/>
      <c r="F50" s="143"/>
      <c r="G50" s="143"/>
      <c r="H50" s="143"/>
      <c r="I50" s="143"/>
      <c r="J50" s="143"/>
    </row>
    <row r="51" spans="1:11" s="91" customFormat="1" ht="22.5" x14ac:dyDescent="0.25">
      <c r="A51" s="110" t="s">
        <v>181</v>
      </c>
      <c r="B51" s="107" t="s">
        <v>182</v>
      </c>
      <c r="C51" s="98" t="s">
        <v>183</v>
      </c>
      <c r="D51" s="99" t="s">
        <v>49</v>
      </c>
      <c r="E51" s="134" t="s">
        <v>50</v>
      </c>
      <c r="F51" s="149">
        <f>G46</f>
        <v>1017.03</v>
      </c>
      <c r="J51" s="132"/>
    </row>
    <row r="52" spans="1:11" s="91" customFormat="1" ht="14.25" customHeight="1" x14ac:dyDescent="0.25">
      <c r="A52" s="122"/>
      <c r="B52" s="123"/>
      <c r="C52" s="123"/>
      <c r="D52" s="124"/>
      <c r="E52" s="123"/>
      <c r="F52" s="89"/>
      <c r="J52" s="132"/>
    </row>
    <row r="53" spans="1:11" s="125" customFormat="1" ht="24" x14ac:dyDescent="0.25">
      <c r="A53" s="120" t="s">
        <v>0</v>
      </c>
      <c r="B53" s="120" t="s">
        <v>1</v>
      </c>
      <c r="C53" s="120" t="s">
        <v>2</v>
      </c>
      <c r="D53" s="120" t="s">
        <v>3</v>
      </c>
      <c r="E53" s="156" t="s">
        <v>4</v>
      </c>
      <c r="F53" s="156" t="s">
        <v>164</v>
      </c>
      <c r="G53" s="156" t="s">
        <v>184</v>
      </c>
      <c r="H53" s="156" t="s">
        <v>185</v>
      </c>
      <c r="I53" s="156" t="s">
        <v>186</v>
      </c>
      <c r="J53" s="156" t="s">
        <v>187</v>
      </c>
      <c r="K53" s="156" t="s">
        <v>188</v>
      </c>
    </row>
    <row r="54" spans="1:11" s="91" customFormat="1" ht="35.25" customHeight="1" x14ac:dyDescent="0.25">
      <c r="A54" s="109" t="s">
        <v>189</v>
      </c>
      <c r="B54" s="100" t="s">
        <v>190</v>
      </c>
      <c r="C54" s="100" t="s">
        <v>15</v>
      </c>
      <c r="D54" s="101" t="s">
        <v>22</v>
      </c>
      <c r="E54" s="100"/>
      <c r="F54" s="100">
        <f>F51</f>
        <v>1017.03</v>
      </c>
      <c r="G54" s="100">
        <v>1.5</v>
      </c>
      <c r="H54" s="100">
        <f>ROUNDUP(F54/G54,0)</f>
        <v>679</v>
      </c>
      <c r="I54" s="100">
        <v>0.47</v>
      </c>
      <c r="J54" s="100">
        <v>330</v>
      </c>
      <c r="K54" s="150">
        <f>J54*I54*H54</f>
        <v>105312.9</v>
      </c>
    </row>
    <row r="55" spans="1:11" s="91" customFormat="1" ht="14.25" customHeight="1" x14ac:dyDescent="0.25">
      <c r="A55" s="122"/>
      <c r="B55" s="123"/>
      <c r="C55" s="123"/>
      <c r="D55" s="124"/>
      <c r="E55" s="123"/>
      <c r="F55" s="89"/>
      <c r="J55" s="132"/>
    </row>
    <row r="56" spans="1:11" s="125" customFormat="1" ht="12" x14ac:dyDescent="0.25">
      <c r="A56" s="120" t="s">
        <v>0</v>
      </c>
      <c r="B56" s="120" t="s">
        <v>1</v>
      </c>
      <c r="C56" s="120" t="s">
        <v>2</v>
      </c>
      <c r="D56" s="120" t="s">
        <v>3</v>
      </c>
      <c r="E56" s="156" t="s">
        <v>4</v>
      </c>
      <c r="F56" s="156" t="s">
        <v>163</v>
      </c>
      <c r="G56" s="156" t="s">
        <v>164</v>
      </c>
      <c r="H56" s="132"/>
      <c r="I56" s="132"/>
      <c r="J56" s="132"/>
      <c r="K56" s="132"/>
    </row>
    <row r="57" spans="1:11" s="91" customFormat="1" ht="33.75" x14ac:dyDescent="0.25">
      <c r="A57" s="109" t="s">
        <v>191</v>
      </c>
      <c r="B57" s="100" t="s">
        <v>192</v>
      </c>
      <c r="C57" s="100" t="s">
        <v>15</v>
      </c>
      <c r="D57" s="101" t="s">
        <v>54</v>
      </c>
      <c r="E57" s="100"/>
      <c r="F57" s="100" t="s">
        <v>8</v>
      </c>
      <c r="G57" s="150">
        <f>F51</f>
        <v>1017.03</v>
      </c>
      <c r="J57" s="132"/>
    </row>
    <row r="58" spans="1:11" s="91" customFormat="1" ht="14.25" customHeight="1" x14ac:dyDescent="0.25">
      <c r="A58" s="122"/>
      <c r="B58" s="123"/>
      <c r="C58" s="123"/>
      <c r="D58" s="124"/>
      <c r="E58" s="123"/>
      <c r="F58" s="89"/>
      <c r="J58" s="132"/>
    </row>
    <row r="59" spans="1:11" s="91" customFormat="1" ht="14.25" customHeight="1" x14ac:dyDescent="0.25">
      <c r="A59" s="122"/>
      <c r="B59" s="123"/>
      <c r="C59" s="123"/>
      <c r="D59" s="124"/>
      <c r="E59" s="123"/>
      <c r="F59" s="89"/>
      <c r="J59" s="132"/>
    </row>
    <row r="60" spans="1:11" s="125" customFormat="1" ht="36" x14ac:dyDescent="0.25">
      <c r="A60" s="120" t="s">
        <v>0</v>
      </c>
      <c r="B60" s="120" t="s">
        <v>1</v>
      </c>
      <c r="C60" s="120" t="s">
        <v>2</v>
      </c>
      <c r="D60" s="120" t="s">
        <v>3</v>
      </c>
      <c r="E60" s="156" t="s">
        <v>4</v>
      </c>
      <c r="F60" s="156" t="s">
        <v>164</v>
      </c>
      <c r="G60" s="147" t="s">
        <v>193</v>
      </c>
      <c r="H60" s="156" t="s">
        <v>194</v>
      </c>
      <c r="I60" s="156" t="s">
        <v>195</v>
      </c>
      <c r="J60" s="156" t="s">
        <v>168</v>
      </c>
      <c r="K60" s="147" t="s">
        <v>196</v>
      </c>
    </row>
    <row r="61" spans="1:11" s="91" customFormat="1" ht="45" x14ac:dyDescent="0.25">
      <c r="A61" s="135" t="s">
        <v>197</v>
      </c>
      <c r="B61" s="100">
        <v>93368</v>
      </c>
      <c r="C61" s="100" t="s">
        <v>15</v>
      </c>
      <c r="D61" s="101" t="s">
        <v>198</v>
      </c>
      <c r="E61" s="100" t="s">
        <v>43</v>
      </c>
      <c r="F61" s="100">
        <f>G46</f>
        <v>1017.03</v>
      </c>
      <c r="G61" s="146">
        <v>0.8</v>
      </c>
      <c r="H61" s="146">
        <f>PI()*(G61/2)^2</f>
        <v>0.5</v>
      </c>
      <c r="I61" s="144">
        <f>H61*F61</f>
        <v>508.52</v>
      </c>
      <c r="J61" s="148">
        <f>K46</f>
        <v>4729.1899999999996</v>
      </c>
      <c r="K61" s="150">
        <f>J61-I61</f>
        <v>4220.67</v>
      </c>
    </row>
    <row r="62" spans="1:11" s="91" customFormat="1" ht="14.25" customHeight="1" x14ac:dyDescent="0.25">
      <c r="A62" s="122"/>
      <c r="B62" s="123"/>
      <c r="C62" s="123"/>
      <c r="D62" s="124"/>
      <c r="E62" s="123"/>
      <c r="F62" s="89"/>
      <c r="J62" s="132"/>
    </row>
    <row r="63" spans="1:11" s="125" customFormat="1" ht="36" x14ac:dyDescent="0.25">
      <c r="A63" s="120" t="s">
        <v>0</v>
      </c>
      <c r="B63" s="120" t="s">
        <v>1</v>
      </c>
      <c r="C63" s="120" t="s">
        <v>2</v>
      </c>
      <c r="D63" s="120" t="s">
        <v>3</v>
      </c>
      <c r="E63" s="156" t="s">
        <v>199</v>
      </c>
      <c r="F63" s="147" t="s">
        <v>196</v>
      </c>
    </row>
    <row r="64" spans="1:11" s="91" customFormat="1" ht="33.75" x14ac:dyDescent="0.25">
      <c r="A64" s="135" t="s">
        <v>200</v>
      </c>
      <c r="B64" s="100" t="s">
        <v>201</v>
      </c>
      <c r="C64" s="100" t="s">
        <v>15</v>
      </c>
      <c r="D64" s="101" t="s">
        <v>60</v>
      </c>
      <c r="E64" s="156" t="s">
        <v>202</v>
      </c>
      <c r="F64" s="150">
        <v>5</v>
      </c>
      <c r="G64" s="125"/>
      <c r="H64" s="125"/>
      <c r="I64" s="125"/>
      <c r="J64" s="125"/>
    </row>
    <row r="65" spans="1:11" s="91" customFormat="1" ht="14.25" customHeight="1" x14ac:dyDescent="0.25">
      <c r="A65" s="122"/>
      <c r="B65" s="123"/>
      <c r="C65" s="123"/>
      <c r="D65" s="124"/>
      <c r="E65" s="123"/>
      <c r="F65" s="89"/>
      <c r="G65" s="125"/>
      <c r="H65" s="125"/>
      <c r="I65" s="125"/>
      <c r="J65" s="125"/>
    </row>
    <row r="66" spans="1:11" s="91" customFormat="1" ht="52.5" customHeight="1" x14ac:dyDescent="0.25">
      <c r="A66" s="135" t="s">
        <v>203</v>
      </c>
      <c r="B66" s="100" t="s">
        <v>204</v>
      </c>
      <c r="C66" s="100" t="s">
        <v>15</v>
      </c>
      <c r="D66" s="100" t="s">
        <v>63</v>
      </c>
      <c r="E66" s="156" t="s">
        <v>205</v>
      </c>
      <c r="F66" s="150">
        <v>10</v>
      </c>
      <c r="G66" s="123"/>
      <c r="H66" s="123"/>
      <c r="I66" s="123"/>
      <c r="J66" s="125"/>
    </row>
    <row r="67" spans="1:11" s="91" customFormat="1" ht="16.5" customHeight="1" x14ac:dyDescent="0.25">
      <c r="A67" s="145"/>
      <c r="B67" s="123"/>
      <c r="C67" s="123"/>
      <c r="D67" s="124"/>
      <c r="E67" s="123"/>
      <c r="F67" s="123"/>
      <c r="G67" s="123"/>
      <c r="H67" s="123"/>
      <c r="I67" s="123"/>
      <c r="J67" s="125"/>
    </row>
    <row r="68" spans="1:11" s="91" customFormat="1" ht="52.5" customHeight="1" x14ac:dyDescent="0.25">
      <c r="A68" s="135" t="s">
        <v>206</v>
      </c>
      <c r="B68" s="100" t="s">
        <v>207</v>
      </c>
      <c r="C68" s="100" t="s">
        <v>15</v>
      </c>
      <c r="D68" s="100" t="s">
        <v>66</v>
      </c>
      <c r="E68" s="156" t="s">
        <v>205</v>
      </c>
      <c r="F68" s="150">
        <v>5</v>
      </c>
      <c r="G68" s="123"/>
      <c r="H68" s="123"/>
      <c r="I68" s="123"/>
      <c r="J68" s="125"/>
    </row>
    <row r="69" spans="1:11" s="91" customFormat="1" ht="20.25" customHeight="1" x14ac:dyDescent="0.25">
      <c r="A69" s="145"/>
      <c r="B69" s="123"/>
      <c r="C69" s="123"/>
      <c r="D69" s="124"/>
      <c r="E69" s="123"/>
      <c r="F69" s="123"/>
      <c r="G69" s="123"/>
      <c r="H69" s="123"/>
      <c r="I69" s="123"/>
      <c r="J69" s="125"/>
    </row>
    <row r="70" spans="1:11" s="91" customFormat="1" ht="52.5" customHeight="1" x14ac:dyDescent="0.25">
      <c r="A70" s="135" t="s">
        <v>208</v>
      </c>
      <c r="B70" s="100" t="s">
        <v>209</v>
      </c>
      <c r="C70" s="100" t="s">
        <v>183</v>
      </c>
      <c r="D70" s="100" t="s">
        <v>69</v>
      </c>
      <c r="E70" s="156"/>
      <c r="F70" s="150">
        <v>5</v>
      </c>
      <c r="G70" s="123"/>
      <c r="H70" s="123"/>
      <c r="I70" s="123"/>
      <c r="J70" s="125"/>
    </row>
    <row r="71" spans="1:11" s="91" customFormat="1" ht="17.25" customHeight="1" x14ac:dyDescent="0.25">
      <c r="A71" s="145"/>
      <c r="B71" s="123"/>
      <c r="C71" s="123"/>
      <c r="D71" s="124"/>
      <c r="E71" s="123"/>
      <c r="F71" s="123"/>
      <c r="G71" s="123"/>
      <c r="H71" s="123"/>
      <c r="I71" s="123"/>
      <c r="J71" s="125"/>
    </row>
    <row r="72" spans="1:11" s="91" customFormat="1" ht="21" customHeight="1" x14ac:dyDescent="0.25">
      <c r="A72" s="127" t="s">
        <v>309</v>
      </c>
      <c r="B72" s="189" t="s">
        <v>353</v>
      </c>
      <c r="C72" s="126"/>
      <c r="D72" s="126"/>
      <c r="E72" s="95"/>
      <c r="F72" s="95"/>
      <c r="G72" s="95"/>
      <c r="H72" s="95"/>
      <c r="I72" s="95"/>
      <c r="J72" s="95"/>
      <c r="K72" s="96"/>
    </row>
    <row r="73" spans="1:11" s="125" customFormat="1" ht="21.75" customHeight="1" x14ac:dyDescent="0.25">
      <c r="A73" s="120" t="s">
        <v>0</v>
      </c>
      <c r="B73" s="128" t="s">
        <v>1</v>
      </c>
      <c r="C73" s="128" t="s">
        <v>2</v>
      </c>
      <c r="D73" s="128" t="s">
        <v>3</v>
      </c>
      <c r="E73" s="129" t="s">
        <v>4</v>
      </c>
      <c r="F73" s="129" t="s">
        <v>163</v>
      </c>
      <c r="G73" s="129" t="s">
        <v>164</v>
      </c>
      <c r="H73" s="129" t="s">
        <v>355</v>
      </c>
      <c r="I73" s="129" t="s">
        <v>166</v>
      </c>
      <c r="J73" s="156" t="s">
        <v>167</v>
      </c>
      <c r="K73" s="156" t="s">
        <v>168</v>
      </c>
    </row>
    <row r="74" spans="1:11" s="91" customFormat="1" ht="48.75" customHeight="1" x14ac:dyDescent="0.25">
      <c r="A74" s="110" t="s">
        <v>169</v>
      </c>
      <c r="B74" s="98" t="s">
        <v>170</v>
      </c>
      <c r="C74" s="98" t="s">
        <v>15</v>
      </c>
      <c r="D74" s="133" t="s">
        <v>42</v>
      </c>
      <c r="E74" s="134" t="s">
        <v>171</v>
      </c>
      <c r="F74" s="188" t="s">
        <v>356</v>
      </c>
      <c r="G74" s="98">
        <v>38.25</v>
      </c>
      <c r="H74" s="98">
        <v>2</v>
      </c>
      <c r="I74" s="98">
        <f>(J74*2)+H74</f>
        <v>5</v>
      </c>
      <c r="J74" s="97">
        <v>1.5</v>
      </c>
      <c r="K74" s="97">
        <f>G74*((H74+I74)/2)*J74</f>
        <v>200.81</v>
      </c>
    </row>
    <row r="75" spans="1:11" s="91" customFormat="1" ht="18.75" x14ac:dyDescent="0.25">
      <c r="A75" s="136"/>
      <c r="B75" s="137"/>
      <c r="C75" s="137"/>
      <c r="D75" s="140" t="s">
        <v>354</v>
      </c>
      <c r="E75" s="138"/>
      <c r="F75" s="137"/>
      <c r="G75" s="141">
        <f>SUM(G74:G74)</f>
        <v>38.25</v>
      </c>
      <c r="H75" s="138"/>
      <c r="I75" s="138"/>
      <c r="J75" s="149"/>
      <c r="K75" s="149">
        <f>SUM(K74:K74)</f>
        <v>200.81</v>
      </c>
    </row>
    <row r="76" spans="1:11" s="125" customFormat="1" ht="12.75" customHeight="1" x14ac:dyDescent="0.25">
      <c r="A76" s="122"/>
      <c r="B76" s="122"/>
      <c r="C76" s="122"/>
      <c r="D76" s="122"/>
      <c r="E76" s="123"/>
      <c r="F76" s="122"/>
      <c r="G76" s="123"/>
      <c r="H76" s="123"/>
      <c r="I76" s="123"/>
      <c r="J76" s="123"/>
    </row>
    <row r="77" spans="1:11" s="125" customFormat="1" ht="12" x14ac:dyDescent="0.25">
      <c r="A77" s="120" t="s">
        <v>0</v>
      </c>
      <c r="B77" s="120" t="s">
        <v>1</v>
      </c>
      <c r="C77" s="120" t="s">
        <v>2</v>
      </c>
      <c r="D77" s="120" t="s">
        <v>3</v>
      </c>
      <c r="E77" s="156" t="s">
        <v>4</v>
      </c>
      <c r="F77" s="156" t="s">
        <v>164</v>
      </c>
      <c r="G77" s="156" t="s">
        <v>165</v>
      </c>
      <c r="H77" s="147" t="s">
        <v>178</v>
      </c>
    </row>
    <row r="78" spans="1:11" s="91" customFormat="1" ht="22.5" x14ac:dyDescent="0.25">
      <c r="A78" s="109" t="s">
        <v>179</v>
      </c>
      <c r="B78" s="100" t="s">
        <v>180</v>
      </c>
      <c r="C78" s="100" t="s">
        <v>15</v>
      </c>
      <c r="D78" s="101" t="s">
        <v>46</v>
      </c>
      <c r="E78" s="100" t="s">
        <v>43</v>
      </c>
      <c r="F78" s="100">
        <f>G75</f>
        <v>38.25</v>
      </c>
      <c r="G78" s="131">
        <f>H74</f>
        <v>2</v>
      </c>
      <c r="H78" s="149">
        <f>G78*F78</f>
        <v>76.5</v>
      </c>
    </row>
    <row r="79" spans="1:11" s="125" customFormat="1" ht="13.5" customHeight="1" x14ac:dyDescent="0.25">
      <c r="A79" s="142"/>
      <c r="B79" s="142"/>
      <c r="C79" s="142"/>
      <c r="D79" s="142"/>
      <c r="E79" s="143"/>
      <c r="F79" s="143"/>
      <c r="G79" s="143"/>
      <c r="H79" s="143"/>
      <c r="I79" s="143"/>
      <c r="J79" s="143"/>
    </row>
    <row r="80" spans="1:11" s="91" customFormat="1" ht="22.5" x14ac:dyDescent="0.25">
      <c r="A80" s="110" t="s">
        <v>181</v>
      </c>
      <c r="B80" s="107" t="s">
        <v>182</v>
      </c>
      <c r="C80" s="98" t="s">
        <v>183</v>
      </c>
      <c r="D80" s="99" t="s">
        <v>49</v>
      </c>
      <c r="E80" s="134" t="s">
        <v>50</v>
      </c>
      <c r="F80" s="149">
        <f>G75</f>
        <v>38.25</v>
      </c>
      <c r="J80" s="132"/>
    </row>
    <row r="81" spans="1:11" s="91" customFormat="1" ht="14.25" customHeight="1" x14ac:dyDescent="0.25">
      <c r="A81" s="122"/>
      <c r="B81" s="123"/>
      <c r="C81" s="123"/>
      <c r="D81" s="124"/>
      <c r="E81" s="123"/>
      <c r="F81" s="89"/>
      <c r="J81" s="132"/>
    </row>
    <row r="82" spans="1:11" s="125" customFormat="1" ht="15" customHeight="1" x14ac:dyDescent="0.25">
      <c r="A82" s="120" t="s">
        <v>0</v>
      </c>
      <c r="B82" s="120" t="s">
        <v>1</v>
      </c>
      <c r="C82" s="120" t="s">
        <v>2</v>
      </c>
      <c r="D82" s="120" t="s">
        <v>3</v>
      </c>
      <c r="E82" s="156" t="s">
        <v>4</v>
      </c>
      <c r="F82" s="156" t="s">
        <v>164</v>
      </c>
      <c r="G82" s="156" t="s">
        <v>184</v>
      </c>
      <c r="H82" s="156" t="s">
        <v>185</v>
      </c>
      <c r="I82" s="156" t="s">
        <v>186</v>
      </c>
      <c r="J82" s="156" t="s">
        <v>187</v>
      </c>
      <c r="K82" s="156" t="s">
        <v>188</v>
      </c>
    </row>
    <row r="83" spans="1:11" s="91" customFormat="1" ht="35.25" customHeight="1" x14ac:dyDescent="0.25">
      <c r="A83" s="109" t="s">
        <v>189</v>
      </c>
      <c r="B83" s="100" t="s">
        <v>190</v>
      </c>
      <c r="C83" s="100" t="s">
        <v>15</v>
      </c>
      <c r="D83" s="101" t="s">
        <v>22</v>
      </c>
      <c r="E83" s="100"/>
      <c r="F83" s="100">
        <f>F80</f>
        <v>38.25</v>
      </c>
      <c r="G83" s="100">
        <v>1.5</v>
      </c>
      <c r="H83" s="100">
        <f>ROUNDUP(F83/G83,0)</f>
        <v>26</v>
      </c>
      <c r="I83" s="100">
        <v>0.69</v>
      </c>
      <c r="J83" s="100">
        <v>330</v>
      </c>
      <c r="K83" s="150">
        <f>J83*I83*H83</f>
        <v>5920.2</v>
      </c>
    </row>
    <row r="84" spans="1:11" s="91" customFormat="1" ht="14.25" customHeight="1" x14ac:dyDescent="0.25">
      <c r="A84" s="122"/>
      <c r="B84" s="123"/>
      <c r="C84" s="123"/>
      <c r="D84" s="124"/>
      <c r="E84" s="123"/>
      <c r="F84" s="89"/>
      <c r="J84" s="132"/>
    </row>
    <row r="85" spans="1:11" s="125" customFormat="1" ht="12" x14ac:dyDescent="0.25">
      <c r="A85" s="120" t="s">
        <v>0</v>
      </c>
      <c r="B85" s="120" t="s">
        <v>1</v>
      </c>
      <c r="C85" s="120" t="s">
        <v>2</v>
      </c>
      <c r="D85" s="120" t="s">
        <v>3</v>
      </c>
      <c r="E85" s="156" t="s">
        <v>4</v>
      </c>
      <c r="F85" s="156" t="s">
        <v>163</v>
      </c>
      <c r="G85" s="156" t="s">
        <v>164</v>
      </c>
      <c r="H85" s="132"/>
      <c r="I85" s="132"/>
      <c r="J85" s="132"/>
      <c r="K85" s="132"/>
    </row>
    <row r="86" spans="1:11" s="91" customFormat="1" ht="33.75" x14ac:dyDescent="0.25">
      <c r="A86" s="109" t="s">
        <v>191</v>
      </c>
      <c r="B86" s="100" t="s">
        <v>192</v>
      </c>
      <c r="C86" s="100" t="s">
        <v>15</v>
      </c>
      <c r="D86" s="101" t="s">
        <v>357</v>
      </c>
      <c r="E86" s="100"/>
      <c r="F86" s="100" t="s">
        <v>8</v>
      </c>
      <c r="G86" s="150">
        <f>F80</f>
        <v>38.25</v>
      </c>
      <c r="J86" s="132"/>
    </row>
    <row r="87" spans="1:11" s="91" customFormat="1" ht="14.25" customHeight="1" x14ac:dyDescent="0.25">
      <c r="A87" s="122"/>
      <c r="B87" s="123"/>
      <c r="C87" s="123"/>
      <c r="D87" s="124"/>
      <c r="E87" s="123"/>
      <c r="F87" s="89"/>
      <c r="J87" s="132"/>
    </row>
    <row r="88" spans="1:11" s="125" customFormat="1" ht="30" customHeight="1" x14ac:dyDescent="0.25">
      <c r="A88" s="120" t="s">
        <v>0</v>
      </c>
      <c r="B88" s="120" t="s">
        <v>1</v>
      </c>
      <c r="C88" s="120" t="s">
        <v>2</v>
      </c>
      <c r="D88" s="120" t="s">
        <v>3</v>
      </c>
      <c r="E88" s="156" t="s">
        <v>4</v>
      </c>
      <c r="F88" s="156" t="s">
        <v>164</v>
      </c>
      <c r="G88" s="147" t="s">
        <v>193</v>
      </c>
      <c r="H88" s="156" t="s">
        <v>194</v>
      </c>
      <c r="I88" s="156" t="s">
        <v>195</v>
      </c>
      <c r="J88" s="156" t="s">
        <v>168</v>
      </c>
      <c r="K88" s="147" t="s">
        <v>196</v>
      </c>
    </row>
    <row r="89" spans="1:11" s="91" customFormat="1" ht="45" x14ac:dyDescent="0.25">
      <c r="A89" s="135" t="s">
        <v>197</v>
      </c>
      <c r="B89" s="100">
        <v>93368</v>
      </c>
      <c r="C89" s="100" t="s">
        <v>15</v>
      </c>
      <c r="D89" s="101" t="s">
        <v>198</v>
      </c>
      <c r="E89" s="100" t="s">
        <v>43</v>
      </c>
      <c r="F89" s="100">
        <f>G75</f>
        <v>38.25</v>
      </c>
      <c r="G89" s="146">
        <v>1</v>
      </c>
      <c r="H89" s="146">
        <f>PI()*(G89/2)^2</f>
        <v>0.79</v>
      </c>
      <c r="I89" s="144">
        <f>H89*F89</f>
        <v>30.22</v>
      </c>
      <c r="J89" s="148">
        <f>K75</f>
        <v>200.81</v>
      </c>
      <c r="K89" s="150">
        <f>J89-I89</f>
        <v>170.59</v>
      </c>
    </row>
    <row r="90" spans="1:11" s="91" customFormat="1" ht="11.25" x14ac:dyDescent="0.25">
      <c r="A90" s="122"/>
      <c r="B90" s="123"/>
      <c r="C90" s="123"/>
      <c r="D90" s="124"/>
      <c r="E90" s="123"/>
      <c r="F90" s="123"/>
      <c r="G90" s="125"/>
      <c r="H90" s="125"/>
      <c r="I90" s="125"/>
      <c r="J90" s="125"/>
    </row>
    <row r="91" spans="1:11" s="91" customFormat="1" ht="18.75" x14ac:dyDescent="0.25">
      <c r="A91" s="135" t="s">
        <v>197</v>
      </c>
      <c r="B91" s="100" t="s">
        <v>359</v>
      </c>
      <c r="C91" s="100" t="s">
        <v>15</v>
      </c>
      <c r="D91" s="101" t="s">
        <v>358</v>
      </c>
      <c r="E91" s="156" t="s">
        <v>4</v>
      </c>
      <c r="F91" s="150">
        <v>1</v>
      </c>
    </row>
    <row r="92" spans="1:11" s="91" customFormat="1" ht="11.25" x14ac:dyDescent="0.25">
      <c r="A92" s="122"/>
      <c r="B92" s="123"/>
      <c r="C92" s="123"/>
      <c r="D92" s="124"/>
      <c r="E92" s="123"/>
      <c r="F92" s="123"/>
      <c r="G92" s="125"/>
      <c r="H92" s="125"/>
      <c r="I92" s="125"/>
      <c r="J92" s="125"/>
    </row>
    <row r="93" spans="1:11" customFormat="1" ht="15.75" x14ac:dyDescent="0.25">
      <c r="A93" s="89"/>
      <c r="C93" s="151" t="s">
        <v>277</v>
      </c>
    </row>
    <row r="94" spans="1:11" customFormat="1" x14ac:dyDescent="0.25"/>
    <row r="95" spans="1:11" customFormat="1" x14ac:dyDescent="0.25"/>
    <row r="96" spans="1:11" customFormat="1" x14ac:dyDescent="0.25"/>
    <row r="97" spans="1:10" customFormat="1" x14ac:dyDescent="0.25"/>
    <row r="98" spans="1:10" customFormat="1" x14ac:dyDescent="0.25"/>
    <row r="99" spans="1:10" customFormat="1" x14ac:dyDescent="0.25"/>
    <row r="100" spans="1:10" customFormat="1" x14ac:dyDescent="0.25"/>
    <row r="101" spans="1:10" customFormat="1" x14ac:dyDescent="0.25"/>
    <row r="102" spans="1:10" customFormat="1" x14ac:dyDescent="0.25"/>
    <row r="103" spans="1:10" customFormat="1" x14ac:dyDescent="0.25"/>
    <row r="104" spans="1:10" customFormat="1" x14ac:dyDescent="0.25"/>
    <row r="105" spans="1:10" customFormat="1" x14ac:dyDescent="0.25"/>
    <row r="106" spans="1:10" customFormat="1" x14ac:dyDescent="0.25"/>
    <row r="107" spans="1:10" customFormat="1" x14ac:dyDescent="0.25"/>
    <row r="108" spans="1:10" customFormat="1" x14ac:dyDescent="0.25"/>
    <row r="109" spans="1:10" customFormat="1" x14ac:dyDescent="0.25"/>
    <row r="110" spans="1:10" customFormat="1" x14ac:dyDescent="0.25"/>
    <row r="111" spans="1:10" s="91" customFormat="1" ht="15.75" customHeight="1" x14ac:dyDescent="0.25">
      <c r="A111" s="127" t="s">
        <v>374</v>
      </c>
      <c r="B111" s="189" t="s">
        <v>71</v>
      </c>
      <c r="C111" s="126"/>
      <c r="D111" s="126"/>
      <c r="E111" s="95"/>
      <c r="F111" s="95"/>
      <c r="G111" s="95"/>
      <c r="H111" s="95"/>
      <c r="I111" s="95"/>
      <c r="J111" s="96"/>
    </row>
    <row r="112" spans="1:10" s="125" customFormat="1" ht="24" x14ac:dyDescent="0.25">
      <c r="A112" s="120" t="s">
        <v>0</v>
      </c>
      <c r="B112" s="128" t="s">
        <v>1</v>
      </c>
      <c r="C112" s="128" t="s">
        <v>2</v>
      </c>
      <c r="D112" s="128" t="s">
        <v>3</v>
      </c>
      <c r="E112" s="129" t="s">
        <v>4</v>
      </c>
      <c r="F112" s="129" t="s">
        <v>163</v>
      </c>
      <c r="G112" s="129" t="s">
        <v>164</v>
      </c>
      <c r="H112" s="129" t="s">
        <v>165</v>
      </c>
      <c r="I112" s="156" t="s">
        <v>167</v>
      </c>
      <c r="J112" s="156" t="s">
        <v>168</v>
      </c>
    </row>
    <row r="113" spans="1:11" s="91" customFormat="1" ht="52.5" customHeight="1" x14ac:dyDescent="0.25">
      <c r="A113" s="135" t="s">
        <v>210</v>
      </c>
      <c r="B113" s="100" t="s">
        <v>211</v>
      </c>
      <c r="C113" s="100" t="s">
        <v>15</v>
      </c>
      <c r="D113" s="152" t="s">
        <v>73</v>
      </c>
      <c r="E113" s="134" t="s">
        <v>171</v>
      </c>
      <c r="F113" s="188"/>
      <c r="G113" s="98">
        <v>3.14</v>
      </c>
      <c r="H113" s="98">
        <v>0.8</v>
      </c>
      <c r="I113" s="97">
        <v>1</v>
      </c>
      <c r="J113" s="97">
        <f>I113*H113*G113</f>
        <v>2.5099999999999998</v>
      </c>
    </row>
    <row r="114" spans="1:11" s="91" customFormat="1" ht="11.25" x14ac:dyDescent="0.25">
      <c r="A114" s="107"/>
      <c r="B114" s="107"/>
      <c r="C114" s="107"/>
      <c r="D114" s="107"/>
      <c r="E114" s="107"/>
      <c r="F114" s="191" t="s">
        <v>172</v>
      </c>
      <c r="G114" s="98">
        <v>2.75</v>
      </c>
      <c r="H114" s="98">
        <f>H113</f>
        <v>0.8</v>
      </c>
      <c r="I114" s="97">
        <f>I113</f>
        <v>1</v>
      </c>
      <c r="J114" s="97">
        <f>I114*H114*G114</f>
        <v>2.2000000000000002</v>
      </c>
    </row>
    <row r="115" spans="1:11" s="91" customFormat="1" ht="11.25" x14ac:dyDescent="0.25">
      <c r="A115" s="107"/>
      <c r="B115" s="107"/>
      <c r="C115" s="107"/>
      <c r="D115" s="107"/>
      <c r="E115" s="107"/>
      <c r="F115" s="191"/>
      <c r="G115" s="98">
        <v>3.18</v>
      </c>
      <c r="H115" s="98">
        <f t="shared" ref="H115:H120" si="3">H114</f>
        <v>0.8</v>
      </c>
      <c r="I115" s="97">
        <f t="shared" ref="I115:I120" si="4">I114</f>
        <v>1</v>
      </c>
      <c r="J115" s="97">
        <f t="shared" ref="J115:J120" si="5">I115*H115*G115</f>
        <v>2.54</v>
      </c>
    </row>
    <row r="116" spans="1:11" s="91" customFormat="1" ht="11.25" x14ac:dyDescent="0.25">
      <c r="A116" s="107"/>
      <c r="B116" s="107"/>
      <c r="C116" s="107"/>
      <c r="D116" s="107"/>
      <c r="E116" s="107"/>
      <c r="F116" s="187"/>
      <c r="G116" s="98">
        <v>2.75</v>
      </c>
      <c r="H116" s="98">
        <f t="shared" si="3"/>
        <v>0.8</v>
      </c>
      <c r="I116" s="97">
        <f t="shared" si="4"/>
        <v>1</v>
      </c>
      <c r="J116" s="97">
        <f t="shared" si="5"/>
        <v>2.2000000000000002</v>
      </c>
    </row>
    <row r="117" spans="1:11" s="91" customFormat="1" ht="11.25" x14ac:dyDescent="0.25">
      <c r="A117" s="107" t="s">
        <v>173</v>
      </c>
      <c r="B117" s="107" t="s">
        <v>173</v>
      </c>
      <c r="C117" s="107" t="s">
        <v>173</v>
      </c>
      <c r="D117" s="107" t="s">
        <v>173</v>
      </c>
      <c r="E117" s="107" t="s">
        <v>173</v>
      </c>
      <c r="F117" s="192" t="s">
        <v>174</v>
      </c>
      <c r="G117" s="98">
        <v>3.14</v>
      </c>
      <c r="H117" s="98">
        <f t="shared" si="3"/>
        <v>0.8</v>
      </c>
      <c r="I117" s="97">
        <f t="shared" si="4"/>
        <v>1</v>
      </c>
      <c r="J117" s="97">
        <f t="shared" si="5"/>
        <v>2.5099999999999998</v>
      </c>
    </row>
    <row r="118" spans="1:11" s="91" customFormat="1" ht="11.25" x14ac:dyDescent="0.25">
      <c r="A118" s="107"/>
      <c r="B118" s="107"/>
      <c r="C118" s="107"/>
      <c r="D118" s="107"/>
      <c r="E118" s="107"/>
      <c r="F118" s="187"/>
      <c r="G118" s="98">
        <v>2.76</v>
      </c>
      <c r="H118" s="98">
        <f t="shared" si="3"/>
        <v>0.8</v>
      </c>
      <c r="I118" s="97">
        <f t="shared" si="4"/>
        <v>1</v>
      </c>
      <c r="J118" s="97">
        <f t="shared" si="5"/>
        <v>2.21</v>
      </c>
    </row>
    <row r="119" spans="1:11" s="91" customFormat="1" ht="11.25" x14ac:dyDescent="0.25">
      <c r="A119" s="107"/>
      <c r="B119" s="107"/>
      <c r="C119" s="107"/>
      <c r="D119" s="107"/>
      <c r="E119" s="107"/>
      <c r="F119" s="192"/>
      <c r="G119" s="98">
        <v>2.7</v>
      </c>
      <c r="H119" s="98">
        <f t="shared" si="3"/>
        <v>0.8</v>
      </c>
      <c r="I119" s="97">
        <f t="shared" si="4"/>
        <v>1</v>
      </c>
      <c r="J119" s="97">
        <f t="shared" si="5"/>
        <v>2.16</v>
      </c>
    </row>
    <row r="120" spans="1:11" s="91" customFormat="1" ht="11.25" x14ac:dyDescent="0.25">
      <c r="A120" s="107" t="s">
        <v>173</v>
      </c>
      <c r="B120" s="107" t="s">
        <v>173</v>
      </c>
      <c r="C120" s="107" t="s">
        <v>173</v>
      </c>
      <c r="D120" s="107" t="s">
        <v>173</v>
      </c>
      <c r="E120" s="107" t="s">
        <v>173</v>
      </c>
      <c r="F120" s="187" t="s">
        <v>175</v>
      </c>
      <c r="G120" s="98">
        <v>3.08</v>
      </c>
      <c r="H120" s="98">
        <f t="shared" si="3"/>
        <v>0.8</v>
      </c>
      <c r="I120" s="97">
        <f t="shared" si="4"/>
        <v>1</v>
      </c>
      <c r="J120" s="97">
        <f t="shared" si="5"/>
        <v>2.46</v>
      </c>
    </row>
    <row r="121" spans="1:11" s="91" customFormat="1" ht="18.75" x14ac:dyDescent="0.25">
      <c r="A121" s="136"/>
      <c r="B121" s="138"/>
      <c r="C121" s="138"/>
      <c r="D121" s="154"/>
      <c r="E121" s="138"/>
      <c r="F121" s="137"/>
      <c r="G121" s="149">
        <f>SUM(G113:G120)</f>
        <v>23.5</v>
      </c>
      <c r="H121" s="154"/>
      <c r="I121" s="155"/>
      <c r="J121" s="149">
        <f>SUM(J113:J120)</f>
        <v>18.79</v>
      </c>
    </row>
    <row r="122" spans="1:11" s="91" customFormat="1" ht="11.25" x14ac:dyDescent="0.25">
      <c r="A122" s="122"/>
      <c r="B122" s="123"/>
      <c r="C122" s="123"/>
      <c r="D122" s="153"/>
      <c r="E122" s="123"/>
      <c r="F122" s="122"/>
      <c r="G122" s="123"/>
      <c r="H122" s="123"/>
      <c r="I122" s="123"/>
      <c r="J122" s="123"/>
    </row>
    <row r="123" spans="1:11" s="125" customFormat="1" ht="36" x14ac:dyDescent="0.25">
      <c r="A123" s="120" t="s">
        <v>0</v>
      </c>
      <c r="B123" s="120" t="s">
        <v>1</v>
      </c>
      <c r="C123" s="120" t="s">
        <v>2</v>
      </c>
      <c r="D123" s="120" t="s">
        <v>3</v>
      </c>
      <c r="E123" s="156" t="s">
        <v>4</v>
      </c>
      <c r="F123" s="156" t="s">
        <v>163</v>
      </c>
      <c r="G123" s="156" t="s">
        <v>164</v>
      </c>
      <c r="H123" s="156" t="s">
        <v>165</v>
      </c>
      <c r="I123" s="156" t="s">
        <v>167</v>
      </c>
      <c r="J123" s="156" t="s">
        <v>361</v>
      </c>
      <c r="K123" s="156" t="s">
        <v>212</v>
      </c>
    </row>
    <row r="124" spans="1:11" ht="22.5" x14ac:dyDescent="0.25">
      <c r="A124" s="109" t="s">
        <v>213</v>
      </c>
      <c r="B124" s="100" t="s">
        <v>214</v>
      </c>
      <c r="C124" s="100" t="s">
        <v>15</v>
      </c>
      <c r="D124" s="101" t="s">
        <v>76</v>
      </c>
      <c r="E124" s="134" t="s">
        <v>171</v>
      </c>
      <c r="F124" s="135" t="s">
        <v>215</v>
      </c>
      <c r="G124" s="98">
        <f>F129</f>
        <v>23.5</v>
      </c>
      <c r="H124" s="98">
        <v>0.8</v>
      </c>
      <c r="I124" s="97">
        <v>1</v>
      </c>
      <c r="J124" s="158">
        <v>0.1</v>
      </c>
      <c r="K124" s="97">
        <f>G124*H124*I124*J124</f>
        <v>1.88</v>
      </c>
    </row>
    <row r="125" spans="1:11" s="91" customFormat="1" ht="11.25" x14ac:dyDescent="0.25">
      <c r="A125" s="122"/>
      <c r="B125" s="123"/>
      <c r="C125" s="123"/>
      <c r="D125" s="153"/>
      <c r="E125" s="123"/>
      <c r="F125" s="122"/>
      <c r="G125" s="123"/>
      <c r="H125" s="123"/>
      <c r="I125" s="123"/>
      <c r="J125" s="123"/>
    </row>
    <row r="126" spans="1:11" s="125" customFormat="1" ht="12" x14ac:dyDescent="0.25">
      <c r="A126" s="120" t="s">
        <v>0</v>
      </c>
      <c r="B126" s="120" t="s">
        <v>1</v>
      </c>
      <c r="C126" s="120" t="s">
        <v>2</v>
      </c>
      <c r="D126" s="120" t="s">
        <v>3</v>
      </c>
      <c r="E126" s="156" t="s">
        <v>4</v>
      </c>
      <c r="F126" s="156" t="s">
        <v>164</v>
      </c>
      <c r="G126" s="156" t="s">
        <v>165</v>
      </c>
      <c r="H126" s="147" t="s">
        <v>178</v>
      </c>
      <c r="J126" s="159"/>
    </row>
    <row r="127" spans="1:11" s="91" customFormat="1" ht="22.5" x14ac:dyDescent="0.25">
      <c r="A127" s="109" t="s">
        <v>216</v>
      </c>
      <c r="B127" s="100" t="s">
        <v>180</v>
      </c>
      <c r="C127" s="100" t="s">
        <v>15</v>
      </c>
      <c r="D127" s="101" t="s">
        <v>46</v>
      </c>
      <c r="E127" s="100" t="s">
        <v>43</v>
      </c>
      <c r="F127" s="100">
        <f>G121</f>
        <v>23.5</v>
      </c>
      <c r="G127" s="131">
        <f>H113</f>
        <v>0.8</v>
      </c>
      <c r="H127" s="149">
        <f>G127*F127</f>
        <v>18.8</v>
      </c>
    </row>
    <row r="128" spans="1:11" s="91" customFormat="1" ht="11.25" x14ac:dyDescent="0.25">
      <c r="A128" s="122"/>
      <c r="B128" s="123"/>
      <c r="C128" s="123"/>
      <c r="D128" s="153"/>
      <c r="E128" s="123"/>
      <c r="F128" s="122"/>
      <c r="G128" s="123"/>
      <c r="H128" s="123"/>
      <c r="I128" s="123"/>
      <c r="J128" s="123"/>
    </row>
    <row r="129" spans="1:11" s="91" customFormat="1" ht="22.5" x14ac:dyDescent="0.25">
      <c r="A129" s="109" t="s">
        <v>217</v>
      </c>
      <c r="B129" s="107" t="s">
        <v>218</v>
      </c>
      <c r="C129" s="98" t="s">
        <v>183</v>
      </c>
      <c r="D129" s="99" t="s">
        <v>79</v>
      </c>
      <c r="E129" s="134" t="s">
        <v>50</v>
      </c>
      <c r="F129" s="149">
        <f>G121</f>
        <v>23.5</v>
      </c>
      <c r="J129" s="132"/>
    </row>
    <row r="130" spans="1:11" s="91" customFormat="1" ht="18.75" x14ac:dyDescent="0.25">
      <c r="A130" s="122"/>
      <c r="B130" s="122"/>
      <c r="C130" s="123"/>
      <c r="D130" s="124"/>
      <c r="E130" s="123"/>
      <c r="F130" s="274"/>
      <c r="J130" s="132"/>
    </row>
    <row r="131" spans="1:11" s="91" customFormat="1" ht="11.25" x14ac:dyDescent="0.25">
      <c r="A131" s="122"/>
      <c r="B131" s="123"/>
      <c r="C131" s="123"/>
      <c r="D131" s="153"/>
      <c r="E131" s="123"/>
      <c r="F131" s="122"/>
      <c r="G131" s="123"/>
      <c r="H131" s="123"/>
      <c r="I131" s="123"/>
      <c r="J131" s="123"/>
    </row>
    <row r="132" spans="1:11" s="125" customFormat="1" ht="24" x14ac:dyDescent="0.25">
      <c r="A132" s="120" t="s">
        <v>0</v>
      </c>
      <c r="B132" s="120" t="s">
        <v>1</v>
      </c>
      <c r="C132" s="120" t="s">
        <v>2</v>
      </c>
      <c r="D132" s="120" t="s">
        <v>3</v>
      </c>
      <c r="E132" s="156" t="s">
        <v>4</v>
      </c>
      <c r="F132" s="156" t="s">
        <v>164</v>
      </c>
      <c r="G132" s="156" t="s">
        <v>184</v>
      </c>
      <c r="H132" s="156" t="s">
        <v>219</v>
      </c>
      <c r="I132" s="156" t="s">
        <v>186</v>
      </c>
      <c r="J132" s="156" t="s">
        <v>187</v>
      </c>
      <c r="K132" s="156" t="s">
        <v>188</v>
      </c>
    </row>
    <row r="133" spans="1:11" s="91" customFormat="1" ht="35.25" customHeight="1" x14ac:dyDescent="0.25">
      <c r="A133" s="109" t="s">
        <v>220</v>
      </c>
      <c r="B133" s="100" t="s">
        <v>190</v>
      </c>
      <c r="C133" s="100" t="s">
        <v>15</v>
      </c>
      <c r="D133" s="101" t="s">
        <v>22</v>
      </c>
      <c r="E133" s="100"/>
      <c r="F133" s="100">
        <f>F129</f>
        <v>23.5</v>
      </c>
      <c r="G133" s="100">
        <v>1.5</v>
      </c>
      <c r="H133" s="100">
        <f>ROUNDUP(F133/G133,0)</f>
        <v>16</v>
      </c>
      <c r="I133" s="100">
        <v>0.23</v>
      </c>
      <c r="J133" s="100">
        <v>330</v>
      </c>
      <c r="K133" s="150">
        <f>J133*I133*H133</f>
        <v>1214.4000000000001</v>
      </c>
    </row>
    <row r="135" spans="1:11" s="125" customFormat="1" ht="12" x14ac:dyDescent="0.25">
      <c r="A135" s="120" t="s">
        <v>0</v>
      </c>
      <c r="B135" s="120" t="s">
        <v>1</v>
      </c>
      <c r="C135" s="120" t="s">
        <v>2</v>
      </c>
      <c r="D135" s="120" t="s">
        <v>3</v>
      </c>
      <c r="E135" s="156" t="s">
        <v>4</v>
      </c>
      <c r="F135" s="156" t="s">
        <v>163</v>
      </c>
      <c r="G135" s="156" t="s">
        <v>164</v>
      </c>
      <c r="H135" s="132"/>
      <c r="I135" s="132"/>
      <c r="J135" s="132"/>
      <c r="K135" s="132"/>
    </row>
    <row r="136" spans="1:11" s="91" customFormat="1" ht="33.75" x14ac:dyDescent="0.25">
      <c r="A136" s="109" t="s">
        <v>197</v>
      </c>
      <c r="B136" s="100" t="s">
        <v>221</v>
      </c>
      <c r="C136" s="100" t="s">
        <v>15</v>
      </c>
      <c r="D136" s="101" t="s">
        <v>54</v>
      </c>
      <c r="E136" s="100"/>
      <c r="F136" s="100" t="s">
        <v>8</v>
      </c>
      <c r="G136" s="150">
        <f>F129</f>
        <v>23.5</v>
      </c>
      <c r="J136" s="132"/>
    </row>
    <row r="137" spans="1:11" x14ac:dyDescent="0.25">
      <c r="F137" s="157"/>
    </row>
    <row r="138" spans="1:11" s="125" customFormat="1" ht="36" x14ac:dyDescent="0.25">
      <c r="A138" s="120" t="s">
        <v>0</v>
      </c>
      <c r="B138" s="120" t="s">
        <v>1</v>
      </c>
      <c r="C138" s="120" t="s">
        <v>2</v>
      </c>
      <c r="D138" s="120" t="s">
        <v>3</v>
      </c>
      <c r="E138" s="156" t="s">
        <v>4</v>
      </c>
      <c r="F138" s="156" t="s">
        <v>164</v>
      </c>
      <c r="G138" s="147" t="s">
        <v>193</v>
      </c>
      <c r="H138" s="156" t="s">
        <v>194</v>
      </c>
      <c r="I138" s="156" t="s">
        <v>195</v>
      </c>
      <c r="J138" s="156" t="s">
        <v>168</v>
      </c>
      <c r="K138" s="147" t="s">
        <v>196</v>
      </c>
    </row>
    <row r="139" spans="1:11" s="91" customFormat="1" ht="45" x14ac:dyDescent="0.25">
      <c r="A139" s="135" t="s">
        <v>200</v>
      </c>
      <c r="B139" s="100" t="s">
        <v>222</v>
      </c>
      <c r="C139" s="100" t="s">
        <v>15</v>
      </c>
      <c r="D139" s="101" t="s">
        <v>198</v>
      </c>
      <c r="E139" s="100" t="s">
        <v>43</v>
      </c>
      <c r="F139" s="100">
        <f>G136</f>
        <v>23.5</v>
      </c>
      <c r="G139" s="146">
        <v>0.5</v>
      </c>
      <c r="H139" s="146">
        <f>PI()*(G139/2)^2</f>
        <v>0.2</v>
      </c>
      <c r="I139" s="144">
        <f>H139*F139</f>
        <v>4.7</v>
      </c>
      <c r="J139" s="148">
        <f>J121</f>
        <v>18.79</v>
      </c>
      <c r="K139" s="150">
        <f>J139-I139</f>
        <v>14.09</v>
      </c>
    </row>
    <row r="141" spans="1:11" x14ac:dyDescent="0.25">
      <c r="A141" s="120" t="s">
        <v>0</v>
      </c>
      <c r="B141" s="120" t="s">
        <v>1</v>
      </c>
      <c r="C141" s="120" t="s">
        <v>2</v>
      </c>
      <c r="D141" s="120" t="s">
        <v>3</v>
      </c>
      <c r="E141" s="156" t="s">
        <v>4</v>
      </c>
      <c r="F141" s="156" t="s">
        <v>223</v>
      </c>
    </row>
    <row r="142" spans="1:11" ht="22.5" x14ac:dyDescent="0.25">
      <c r="A142" s="135" t="s">
        <v>203</v>
      </c>
      <c r="B142" s="193">
        <v>97936</v>
      </c>
      <c r="C142" s="100" t="s">
        <v>15</v>
      </c>
      <c r="D142" s="101" t="s">
        <v>84</v>
      </c>
      <c r="E142" s="100" t="s">
        <v>224</v>
      </c>
      <c r="F142" s="150">
        <v>8</v>
      </c>
    </row>
    <row r="143" spans="1:11" x14ac:dyDescent="0.25">
      <c r="A143" s="122"/>
      <c r="B143" s="123"/>
      <c r="C143" s="123"/>
      <c r="D143" s="124"/>
      <c r="E143" s="123"/>
      <c r="F143" s="123"/>
    </row>
    <row r="144" spans="1:11" x14ac:dyDescent="0.25">
      <c r="A144" s="120" t="s">
        <v>0</v>
      </c>
      <c r="B144" s="120" t="s">
        <v>1</v>
      </c>
      <c r="C144" s="120" t="s">
        <v>2</v>
      </c>
      <c r="D144" s="120" t="s">
        <v>3</v>
      </c>
      <c r="E144" s="156" t="s">
        <v>4</v>
      </c>
      <c r="F144" s="156" t="s">
        <v>223</v>
      </c>
    </row>
    <row r="145" spans="1:6" ht="22.5" x14ac:dyDescent="0.25">
      <c r="A145" s="270" t="s">
        <v>206</v>
      </c>
      <c r="B145" s="271" t="s">
        <v>375</v>
      </c>
      <c r="C145" s="272" t="s">
        <v>15</v>
      </c>
      <c r="D145" s="273" t="s">
        <v>360</v>
      </c>
      <c r="E145" s="272" t="s">
        <v>224</v>
      </c>
      <c r="F145" s="150">
        <v>8</v>
      </c>
    </row>
    <row r="146" spans="1:6" s="90" customFormat="1" x14ac:dyDescent="0.25">
      <c r="A146" s="122"/>
      <c r="B146" s="269"/>
      <c r="C146" s="123"/>
      <c r="D146" s="124"/>
      <c r="E146" s="123"/>
    </row>
    <row r="147" spans="1:6" s="90" customFormat="1" x14ac:dyDescent="0.25">
      <c r="A147" s="122"/>
      <c r="B147" s="269"/>
      <c r="C147" s="123"/>
      <c r="D147" s="124"/>
      <c r="E147" s="123"/>
    </row>
    <row r="148" spans="1:6" s="90" customFormat="1" x14ac:dyDescent="0.25">
      <c r="A148" s="122"/>
      <c r="B148" s="269"/>
      <c r="C148" s="123"/>
      <c r="D148" s="124"/>
      <c r="E148" s="123"/>
    </row>
    <row r="149" spans="1:6" s="90" customFormat="1" x14ac:dyDescent="0.25">
      <c r="A149" s="122"/>
      <c r="B149" s="269"/>
      <c r="C149" s="123"/>
      <c r="D149" s="124"/>
      <c r="E149" s="123"/>
    </row>
    <row r="150" spans="1:6" s="90" customFormat="1" x14ac:dyDescent="0.25">
      <c r="A150" s="122"/>
      <c r="B150" s="269"/>
      <c r="C150" s="123"/>
      <c r="D150" s="124"/>
      <c r="E150" s="123"/>
    </row>
    <row r="151" spans="1:6" s="90" customFormat="1" x14ac:dyDescent="0.25">
      <c r="A151" s="122"/>
      <c r="B151" s="269"/>
      <c r="C151" s="123"/>
      <c r="D151" s="124"/>
      <c r="E151" s="123"/>
    </row>
    <row r="152" spans="1:6" s="90" customFormat="1" x14ac:dyDescent="0.25">
      <c r="A152" s="122"/>
      <c r="B152" s="269"/>
      <c r="C152" s="123"/>
      <c r="D152" s="124"/>
      <c r="E152" s="123"/>
    </row>
    <row r="153" spans="1:6" s="90" customFormat="1" x14ac:dyDescent="0.25">
      <c r="A153" s="122"/>
      <c r="B153" s="269"/>
      <c r="C153" s="123"/>
      <c r="D153" s="124"/>
      <c r="E153" s="123"/>
    </row>
    <row r="154" spans="1:6" s="90" customFormat="1" x14ac:dyDescent="0.25">
      <c r="A154" s="122"/>
      <c r="B154" s="269"/>
      <c r="C154" s="123"/>
      <c r="D154" s="124"/>
      <c r="E154" s="123"/>
    </row>
    <row r="155" spans="1:6" s="90" customFormat="1" x14ac:dyDescent="0.25">
      <c r="A155" s="122"/>
      <c r="B155" s="269"/>
      <c r="C155" s="123"/>
      <c r="D155" s="124"/>
      <c r="E155" s="123"/>
    </row>
    <row r="156" spans="1:6" s="90" customFormat="1" x14ac:dyDescent="0.25">
      <c r="A156" s="122"/>
      <c r="B156" s="269"/>
      <c r="C156" s="123"/>
      <c r="D156" s="124"/>
      <c r="E156" s="123"/>
    </row>
    <row r="157" spans="1:6" s="90" customFormat="1" x14ac:dyDescent="0.25">
      <c r="A157" s="122"/>
      <c r="B157" s="269"/>
      <c r="C157" s="123"/>
      <c r="D157" s="124"/>
      <c r="E157" s="123"/>
    </row>
    <row r="158" spans="1:6" s="90" customFormat="1" x14ac:dyDescent="0.25">
      <c r="A158" s="122"/>
      <c r="B158" s="269"/>
      <c r="C158" s="123"/>
      <c r="D158" s="124"/>
      <c r="E158" s="123"/>
    </row>
    <row r="159" spans="1:6" s="90" customFormat="1" x14ac:dyDescent="0.25">
      <c r="A159" s="122"/>
      <c r="B159" s="269"/>
      <c r="C159" s="123"/>
      <c r="D159" s="124"/>
      <c r="E159" s="123"/>
    </row>
    <row r="160" spans="1:6" s="90" customFormat="1" x14ac:dyDescent="0.25">
      <c r="A160" s="122"/>
      <c r="B160" s="269"/>
      <c r="C160" s="123"/>
      <c r="D160" s="124"/>
      <c r="E160" s="123"/>
    </row>
    <row r="161" spans="1:12" s="125" customFormat="1" ht="12" x14ac:dyDescent="0.25">
      <c r="A161" s="120" t="s">
        <v>0</v>
      </c>
      <c r="B161" s="120" t="s">
        <v>1</v>
      </c>
      <c r="C161" s="120" t="s">
        <v>2</v>
      </c>
      <c r="D161" s="120" t="s">
        <v>3</v>
      </c>
      <c r="E161" s="156" t="s">
        <v>50</v>
      </c>
      <c r="F161" s="156" t="s">
        <v>362</v>
      </c>
      <c r="G161" s="156" t="s">
        <v>363</v>
      </c>
      <c r="H161" s="91"/>
      <c r="I161" s="91"/>
    </row>
    <row r="162" spans="1:12" s="91" customFormat="1" ht="52.5" customHeight="1" x14ac:dyDescent="0.25">
      <c r="A162" s="109" t="s">
        <v>208</v>
      </c>
      <c r="B162" s="135" t="s">
        <v>225</v>
      </c>
      <c r="C162" s="100" t="s">
        <v>15</v>
      </c>
      <c r="D162" s="101" t="s">
        <v>226</v>
      </c>
      <c r="E162" s="131" t="s">
        <v>50</v>
      </c>
      <c r="F162" s="188" t="s">
        <v>172</v>
      </c>
      <c r="G162" s="195">
        <v>8.6999999999999993</v>
      </c>
    </row>
    <row r="163" spans="1:12" s="91" customFormat="1" ht="11.25" x14ac:dyDescent="0.25">
      <c r="A163" s="110"/>
      <c r="B163" s="107"/>
      <c r="C163" s="107"/>
      <c r="D163" s="107"/>
      <c r="E163" s="107"/>
      <c r="F163" s="107" t="s">
        <v>174</v>
      </c>
      <c r="G163" s="197">
        <v>8.6</v>
      </c>
    </row>
    <row r="164" spans="1:12" s="91" customFormat="1" ht="11.25" x14ac:dyDescent="0.25">
      <c r="A164" s="196"/>
      <c r="B164" s="108"/>
      <c r="C164" s="108"/>
      <c r="D164" s="108"/>
      <c r="E164" s="108"/>
      <c r="F164" s="108" t="s">
        <v>175</v>
      </c>
      <c r="G164" s="198">
        <v>8.6999999999999993</v>
      </c>
    </row>
    <row r="165" spans="1:12" s="91" customFormat="1" ht="18.75" x14ac:dyDescent="0.25">
      <c r="A165" s="89"/>
      <c r="B165" s="89"/>
      <c r="C165" s="89"/>
      <c r="D165" s="89"/>
      <c r="E165" s="89"/>
      <c r="F165" s="89"/>
      <c r="G165" s="194">
        <f>SUM(G162:G164)</f>
        <v>26</v>
      </c>
    </row>
    <row r="167" spans="1:12" s="91" customFormat="1" ht="15.75" customHeight="1" x14ac:dyDescent="0.25">
      <c r="A167" s="127" t="s">
        <v>227</v>
      </c>
      <c r="B167" s="130" t="s">
        <v>88</v>
      </c>
      <c r="C167" s="126"/>
      <c r="D167" s="126"/>
      <c r="E167" s="95"/>
      <c r="F167" s="95"/>
      <c r="G167" s="95"/>
      <c r="H167" s="96"/>
    </row>
    <row r="168" spans="1:12" s="91" customFormat="1" ht="15.75" customHeight="1" x14ac:dyDescent="0.25">
      <c r="A168" s="127" t="s">
        <v>228</v>
      </c>
      <c r="B168" s="130" t="s">
        <v>90</v>
      </c>
      <c r="C168" s="126"/>
      <c r="D168" s="126"/>
      <c r="E168" s="95"/>
      <c r="F168" s="95"/>
      <c r="G168" s="95"/>
      <c r="H168" s="96"/>
    </row>
    <row r="169" spans="1:12" s="125" customFormat="1" ht="12" x14ac:dyDescent="0.25">
      <c r="A169" s="120" t="s">
        <v>0</v>
      </c>
      <c r="B169" s="120" t="s">
        <v>1</v>
      </c>
      <c r="C169" s="120" t="s">
        <v>2</v>
      </c>
      <c r="D169" s="120" t="s">
        <v>3</v>
      </c>
      <c r="E169" s="156" t="s">
        <v>4</v>
      </c>
      <c r="F169" s="156" t="s">
        <v>178</v>
      </c>
      <c r="G169" s="147" t="s">
        <v>167</v>
      </c>
      <c r="H169" s="156" t="s">
        <v>229</v>
      </c>
      <c r="I169" s="91"/>
      <c r="J169" s="91"/>
      <c r="K169" s="91"/>
    </row>
    <row r="170" spans="1:12" s="91" customFormat="1" ht="45" x14ac:dyDescent="0.25">
      <c r="A170" s="135" t="s">
        <v>230</v>
      </c>
      <c r="B170" s="100" t="s">
        <v>231</v>
      </c>
      <c r="C170" s="100" t="s">
        <v>15</v>
      </c>
      <c r="D170" s="101" t="s">
        <v>295</v>
      </c>
      <c r="E170" s="100" t="s">
        <v>43</v>
      </c>
      <c r="F170" s="100">
        <v>11001.69</v>
      </c>
      <c r="G170" s="146">
        <v>0.3</v>
      </c>
      <c r="H170" s="150">
        <f>F170*G170</f>
        <v>3300.51</v>
      </c>
    </row>
    <row r="172" spans="1:12" s="125" customFormat="1" x14ac:dyDescent="0.25">
      <c r="A172" s="120" t="s">
        <v>0</v>
      </c>
      <c r="B172" s="120" t="s">
        <v>1</v>
      </c>
      <c r="C172" s="120" t="s">
        <v>2</v>
      </c>
      <c r="D172" s="120" t="s">
        <v>3</v>
      </c>
      <c r="E172" s="156" t="s">
        <v>4</v>
      </c>
      <c r="F172" s="156" t="s">
        <v>178</v>
      </c>
      <c r="G172" s="89"/>
      <c r="H172" s="89"/>
      <c r="I172" s="91"/>
      <c r="J172" s="91"/>
      <c r="K172" s="91"/>
    </row>
    <row r="173" spans="1:12" ht="22.5" x14ac:dyDescent="0.25">
      <c r="A173" s="135" t="s">
        <v>232</v>
      </c>
      <c r="B173" s="100" t="s">
        <v>233</v>
      </c>
      <c r="C173" s="100" t="s">
        <v>15</v>
      </c>
      <c r="D173" s="101" t="s">
        <v>296</v>
      </c>
      <c r="E173" s="100" t="s">
        <v>17</v>
      </c>
      <c r="F173" s="150">
        <v>9867.56</v>
      </c>
    </row>
    <row r="175" spans="1:12" s="125" customFormat="1" ht="24" x14ac:dyDescent="0.25">
      <c r="A175" s="120" t="s">
        <v>0</v>
      </c>
      <c r="B175" s="120" t="s">
        <v>1</v>
      </c>
      <c r="C175" s="120" t="s">
        <v>2</v>
      </c>
      <c r="D175" s="120" t="s">
        <v>3</v>
      </c>
      <c r="E175" s="156" t="s">
        <v>4</v>
      </c>
      <c r="F175" s="156" t="s">
        <v>178</v>
      </c>
      <c r="G175" s="147" t="s">
        <v>167</v>
      </c>
      <c r="H175" s="147" t="s">
        <v>234</v>
      </c>
      <c r="I175" s="147" t="s">
        <v>235</v>
      </c>
      <c r="J175" s="147" t="s">
        <v>236</v>
      </c>
      <c r="K175" s="147" t="s">
        <v>237</v>
      </c>
      <c r="L175" s="147" t="s">
        <v>238</v>
      </c>
    </row>
    <row r="176" spans="1:12" ht="45" x14ac:dyDescent="0.25">
      <c r="A176" s="135" t="s">
        <v>239</v>
      </c>
      <c r="B176" s="100" t="s">
        <v>240</v>
      </c>
      <c r="C176" s="100" t="s">
        <v>15</v>
      </c>
      <c r="D176" s="152" t="s">
        <v>241</v>
      </c>
      <c r="E176" s="100" t="s">
        <v>43</v>
      </c>
      <c r="F176" s="146">
        <v>9028.2099999999991</v>
      </c>
      <c r="G176" s="146">
        <v>0.17</v>
      </c>
      <c r="H176" s="146">
        <f>G176*F176</f>
        <v>1534.8</v>
      </c>
      <c r="I176" s="160">
        <v>0.6</v>
      </c>
      <c r="J176" s="150">
        <f>I176*H176</f>
        <v>920.88</v>
      </c>
      <c r="K176" s="161">
        <v>0.4</v>
      </c>
      <c r="L176" s="150">
        <f>K176*H176</f>
        <v>613.91999999999996</v>
      </c>
    </row>
    <row r="178" spans="1:11" s="125" customFormat="1" x14ac:dyDescent="0.25">
      <c r="A178" s="120" t="s">
        <v>0</v>
      </c>
      <c r="B178" s="120" t="s">
        <v>1</v>
      </c>
      <c r="C178" s="120" t="s">
        <v>2</v>
      </c>
      <c r="D178" s="120" t="s">
        <v>3</v>
      </c>
      <c r="E178" s="156" t="s">
        <v>4</v>
      </c>
      <c r="F178" s="146" t="s">
        <v>238</v>
      </c>
      <c r="G178" s="89"/>
      <c r="H178" s="89"/>
      <c r="I178" s="89"/>
      <c r="J178" s="89"/>
      <c r="K178" s="89"/>
    </row>
    <row r="179" spans="1:11" ht="18.75" x14ac:dyDescent="0.25">
      <c r="A179" s="135" t="s">
        <v>242</v>
      </c>
      <c r="B179" s="100" t="s">
        <v>243</v>
      </c>
      <c r="C179" s="100" t="s">
        <v>15</v>
      </c>
      <c r="D179" s="152" t="s">
        <v>102</v>
      </c>
      <c r="E179" s="100" t="s">
        <v>244</v>
      </c>
      <c r="F179" s="150">
        <f>L176</f>
        <v>613.91999999999996</v>
      </c>
    </row>
    <row r="181" spans="1:11" s="125" customFormat="1" x14ac:dyDescent="0.25">
      <c r="A181" s="120" t="s">
        <v>0</v>
      </c>
      <c r="B181" s="120" t="s">
        <v>1</v>
      </c>
      <c r="C181" s="120" t="s">
        <v>2</v>
      </c>
      <c r="D181" s="120" t="s">
        <v>3</v>
      </c>
      <c r="E181" s="156" t="s">
        <v>4</v>
      </c>
      <c r="F181" s="146" t="s">
        <v>238</v>
      </c>
      <c r="G181" s="147" t="s">
        <v>187</v>
      </c>
      <c r="H181" s="162" t="s">
        <v>245</v>
      </c>
      <c r="I181" s="89"/>
      <c r="J181" s="89"/>
      <c r="K181" s="89"/>
    </row>
    <row r="182" spans="1:11" ht="22.5" x14ac:dyDescent="0.25">
      <c r="A182" s="135" t="s">
        <v>246</v>
      </c>
      <c r="B182" s="100" t="s">
        <v>247</v>
      </c>
      <c r="C182" s="100" t="s">
        <v>15</v>
      </c>
      <c r="D182" s="152" t="s">
        <v>105</v>
      </c>
      <c r="E182" s="100" t="s">
        <v>244</v>
      </c>
      <c r="F182" s="146">
        <f>F179</f>
        <v>613.91999999999996</v>
      </c>
      <c r="G182" s="146">
        <v>60</v>
      </c>
      <c r="H182" s="150">
        <f>G182*F182</f>
        <v>36835.199999999997</v>
      </c>
    </row>
    <row r="185" spans="1:11" ht="24" x14ac:dyDescent="0.25">
      <c r="A185" s="120" t="s">
        <v>0</v>
      </c>
      <c r="B185" s="120" t="s">
        <v>1</v>
      </c>
      <c r="C185" s="120" t="s">
        <v>2</v>
      </c>
      <c r="D185" s="120" t="s">
        <v>3</v>
      </c>
      <c r="E185" s="156" t="s">
        <v>4</v>
      </c>
      <c r="F185" s="147" t="s">
        <v>234</v>
      </c>
    </row>
    <row r="186" spans="1:11" ht="22.5" x14ac:dyDescent="0.25">
      <c r="A186" s="135" t="s">
        <v>248</v>
      </c>
      <c r="B186" s="100" t="s">
        <v>247</v>
      </c>
      <c r="C186" s="100" t="s">
        <v>15</v>
      </c>
      <c r="D186" s="152" t="s">
        <v>110</v>
      </c>
      <c r="E186" s="100" t="s">
        <v>43</v>
      </c>
      <c r="F186" s="150">
        <f>H176</f>
        <v>1534.8</v>
      </c>
    </row>
    <row r="188" spans="1:11" x14ac:dyDescent="0.25">
      <c r="A188" s="120" t="s">
        <v>0</v>
      </c>
      <c r="B188" s="120" t="s">
        <v>1</v>
      </c>
      <c r="C188" s="120" t="s">
        <v>2</v>
      </c>
      <c r="D188" s="120" t="s">
        <v>3</v>
      </c>
      <c r="E188" s="156" t="s">
        <v>4</v>
      </c>
      <c r="F188" s="156" t="s">
        <v>178</v>
      </c>
    </row>
    <row r="189" spans="1:11" ht="22.5" x14ac:dyDescent="0.25">
      <c r="A189" s="135" t="s">
        <v>249</v>
      </c>
      <c r="B189" s="100" t="s">
        <v>247</v>
      </c>
      <c r="C189" s="100" t="s">
        <v>15</v>
      </c>
      <c r="D189" s="152" t="s">
        <v>113</v>
      </c>
      <c r="E189" s="100" t="s">
        <v>43</v>
      </c>
      <c r="F189" s="150">
        <f>F176</f>
        <v>9028.2099999999991</v>
      </c>
    </row>
    <row r="191" spans="1:11" ht="24" x14ac:dyDescent="0.25">
      <c r="A191" s="120" t="s">
        <v>0</v>
      </c>
      <c r="B191" s="120" t="s">
        <v>1</v>
      </c>
      <c r="C191" s="120" t="s">
        <v>2</v>
      </c>
      <c r="D191" s="120" t="s">
        <v>3</v>
      </c>
      <c r="E191" s="156" t="s">
        <v>4</v>
      </c>
      <c r="F191" s="156" t="s">
        <v>178</v>
      </c>
      <c r="G191" s="156" t="s">
        <v>251</v>
      </c>
      <c r="H191" s="156" t="s">
        <v>252</v>
      </c>
      <c r="I191" s="156" t="s">
        <v>253</v>
      </c>
      <c r="J191" s="156" t="s">
        <v>187</v>
      </c>
      <c r="K191" s="156" t="s">
        <v>254</v>
      </c>
    </row>
    <row r="192" spans="1:11" ht="17.25" customHeight="1" x14ac:dyDescent="0.25">
      <c r="A192" s="135" t="s">
        <v>250</v>
      </c>
      <c r="B192" s="135">
        <v>100970</v>
      </c>
      <c r="C192" s="100" t="s">
        <v>15</v>
      </c>
      <c r="D192" s="152" t="s">
        <v>116</v>
      </c>
      <c r="E192" s="100" t="s">
        <v>256</v>
      </c>
      <c r="F192" s="146">
        <f>F189</f>
        <v>9028.2099999999991</v>
      </c>
      <c r="G192" s="101">
        <v>1.6</v>
      </c>
      <c r="H192" s="101">
        <f>G192*F192</f>
        <v>14445.14</v>
      </c>
      <c r="I192" s="101">
        <f>(G192*F192)/1000</f>
        <v>14.45</v>
      </c>
      <c r="J192" s="101">
        <v>360</v>
      </c>
      <c r="K192" s="150">
        <f>J192*I192</f>
        <v>5202</v>
      </c>
    </row>
    <row r="194" spans="1:18" ht="24" x14ac:dyDescent="0.25">
      <c r="A194" s="120" t="s">
        <v>0</v>
      </c>
      <c r="B194" s="120" t="s">
        <v>1</v>
      </c>
      <c r="C194" s="120" t="s">
        <v>2</v>
      </c>
      <c r="D194" s="120" t="s">
        <v>3</v>
      </c>
      <c r="E194" s="156" t="s">
        <v>4</v>
      </c>
      <c r="F194" s="156" t="s">
        <v>178</v>
      </c>
      <c r="G194" s="156" t="s">
        <v>257</v>
      </c>
      <c r="H194" s="156" t="s">
        <v>258</v>
      </c>
      <c r="I194" s="156" t="s">
        <v>187</v>
      </c>
      <c r="J194" s="156" t="s">
        <v>254</v>
      </c>
    </row>
    <row r="195" spans="1:18" ht="22.5" x14ac:dyDescent="0.25">
      <c r="A195" s="135" t="s">
        <v>255</v>
      </c>
      <c r="B195" s="135" t="s">
        <v>260</v>
      </c>
      <c r="C195" s="100" t="s">
        <v>15</v>
      </c>
      <c r="D195" s="152" t="s">
        <v>119</v>
      </c>
      <c r="E195" s="100" t="s">
        <v>244</v>
      </c>
      <c r="F195" s="146">
        <f>F192</f>
        <v>9028.2099999999991</v>
      </c>
      <c r="G195" s="101">
        <v>0.03</v>
      </c>
      <c r="H195" s="101">
        <f>G195*F195</f>
        <v>270.85000000000002</v>
      </c>
      <c r="I195" s="101">
        <v>65</v>
      </c>
      <c r="J195" s="150">
        <f>I195*H195</f>
        <v>17605.25</v>
      </c>
    </row>
    <row r="197" spans="1:18" ht="19.5" customHeight="1" x14ac:dyDescent="0.25">
      <c r="A197" s="120" t="s">
        <v>0</v>
      </c>
      <c r="B197" s="120" t="s">
        <v>1</v>
      </c>
      <c r="C197" s="120" t="s">
        <v>2</v>
      </c>
      <c r="D197" s="120" t="s">
        <v>3</v>
      </c>
      <c r="E197" s="156" t="s">
        <v>4</v>
      </c>
      <c r="F197" s="156" t="s">
        <v>178</v>
      </c>
      <c r="G197" s="156" t="s">
        <v>257</v>
      </c>
      <c r="H197" s="156" t="s">
        <v>258</v>
      </c>
      <c r="I197" s="156" t="s">
        <v>297</v>
      </c>
      <c r="J197" s="156" t="s">
        <v>253</v>
      </c>
    </row>
    <row r="198" spans="1:18" ht="33.75" x14ac:dyDescent="0.25">
      <c r="A198" s="135" t="s">
        <v>259</v>
      </c>
      <c r="B198" s="135" t="s">
        <v>262</v>
      </c>
      <c r="C198" s="100" t="s">
        <v>15</v>
      </c>
      <c r="D198" s="152" t="s">
        <v>122</v>
      </c>
      <c r="E198" s="100" t="s">
        <v>43</v>
      </c>
      <c r="F198" s="146">
        <f>F176</f>
        <v>9028.2099999999991</v>
      </c>
      <c r="G198" s="101">
        <v>0.03</v>
      </c>
      <c r="H198" s="150">
        <f>G198*F198</f>
        <v>270.85000000000002</v>
      </c>
      <c r="I198" s="150">
        <v>2.5</v>
      </c>
      <c r="J198" s="150">
        <f>I198*H198</f>
        <v>677.13</v>
      </c>
    </row>
    <row r="200" spans="1:18" x14ac:dyDescent="0.25">
      <c r="A200" s="120" t="s">
        <v>0</v>
      </c>
      <c r="B200" s="120" t="s">
        <v>1</v>
      </c>
      <c r="C200" s="120" t="s">
        <v>2</v>
      </c>
      <c r="D200" s="120" t="s">
        <v>3</v>
      </c>
      <c r="E200" s="156" t="s">
        <v>4</v>
      </c>
      <c r="F200" s="156" t="s">
        <v>164</v>
      </c>
    </row>
    <row r="201" spans="1:18" ht="33.75" x14ac:dyDescent="0.25">
      <c r="A201" s="135" t="s">
        <v>261</v>
      </c>
      <c r="B201" s="135" t="s">
        <v>264</v>
      </c>
      <c r="C201" s="100" t="s">
        <v>15</v>
      </c>
      <c r="D201" s="152" t="s">
        <v>125</v>
      </c>
      <c r="E201" s="100" t="s">
        <v>50</v>
      </c>
      <c r="F201" s="150">
        <v>2268.4</v>
      </c>
    </row>
    <row r="202" spans="1:18" x14ac:dyDescent="0.25">
      <c r="A202" s="122"/>
      <c r="B202" s="122"/>
      <c r="C202" s="123"/>
      <c r="D202" s="153"/>
      <c r="E202" s="123"/>
    </row>
    <row r="203" spans="1:18" x14ac:dyDescent="0.25">
      <c r="A203" s="120" t="s">
        <v>0</v>
      </c>
      <c r="B203" s="120" t="s">
        <v>1</v>
      </c>
      <c r="C203" s="120" t="s">
        <v>2</v>
      </c>
      <c r="D203" s="120" t="s">
        <v>3</v>
      </c>
      <c r="E203" s="156" t="s">
        <v>4</v>
      </c>
      <c r="F203" s="156" t="s">
        <v>164</v>
      </c>
    </row>
    <row r="204" spans="1:18" ht="18.75" x14ac:dyDescent="0.25">
      <c r="A204" s="135" t="s">
        <v>263</v>
      </c>
      <c r="B204" s="135" t="s">
        <v>338</v>
      </c>
      <c r="C204" s="100" t="s">
        <v>15</v>
      </c>
      <c r="D204" s="152" t="s">
        <v>337</v>
      </c>
      <c r="E204" s="100" t="s">
        <v>50</v>
      </c>
      <c r="F204" s="150">
        <f>F201</f>
        <v>2268.4</v>
      </c>
    </row>
    <row r="205" spans="1:18" x14ac:dyDescent="0.25">
      <c r="A205" s="122"/>
      <c r="B205" s="122"/>
      <c r="C205" s="123"/>
      <c r="D205" s="153"/>
      <c r="E205" s="123"/>
    </row>
    <row r="206" spans="1:18" s="91" customFormat="1" ht="15.75" customHeight="1" x14ac:dyDescent="0.25">
      <c r="A206" s="127" t="s">
        <v>265</v>
      </c>
      <c r="B206" s="318" t="s">
        <v>127</v>
      </c>
      <c r="C206" s="319"/>
      <c r="D206" s="319"/>
      <c r="E206" s="319"/>
      <c r="F206" s="319"/>
      <c r="G206" s="319"/>
      <c r="H206" s="319"/>
      <c r="I206" s="319"/>
      <c r="J206" s="320"/>
    </row>
    <row r="207" spans="1:18" ht="15" customHeight="1" x14ac:dyDescent="0.25">
      <c r="A207" s="120" t="s">
        <v>0</v>
      </c>
      <c r="B207" s="120" t="s">
        <v>1</v>
      </c>
      <c r="C207" s="120" t="s">
        <v>2</v>
      </c>
      <c r="D207" s="120" t="s">
        <v>3</v>
      </c>
      <c r="E207" s="156" t="s">
        <v>4</v>
      </c>
      <c r="F207" s="156" t="s">
        <v>223</v>
      </c>
      <c r="G207" s="156" t="s">
        <v>266</v>
      </c>
      <c r="H207" s="156" t="s">
        <v>331</v>
      </c>
      <c r="I207" s="181" t="s">
        <v>332</v>
      </c>
      <c r="J207" s="156" t="s">
        <v>139</v>
      </c>
    </row>
    <row r="208" spans="1:18" ht="33.75" x14ac:dyDescent="0.25">
      <c r="A208" s="135" t="s">
        <v>267</v>
      </c>
      <c r="B208" s="135" t="s">
        <v>268</v>
      </c>
      <c r="C208" s="100" t="s">
        <v>15</v>
      </c>
      <c r="D208" s="152" t="s">
        <v>130</v>
      </c>
      <c r="E208" s="135" t="s">
        <v>50</v>
      </c>
      <c r="F208" s="100"/>
      <c r="G208" s="146"/>
      <c r="H208" s="101"/>
      <c r="I208" s="101"/>
      <c r="J208" s="100"/>
      <c r="P208" s="172"/>
      <c r="Q208" s="172"/>
      <c r="R208" s="172"/>
    </row>
    <row r="209" spans="1:18" x14ac:dyDescent="0.25">
      <c r="A209" s="107" t="s">
        <v>173</v>
      </c>
      <c r="B209" s="107" t="s">
        <v>173</v>
      </c>
      <c r="C209" s="107" t="s">
        <v>173</v>
      </c>
      <c r="D209" s="163" t="s">
        <v>269</v>
      </c>
      <c r="E209" s="107" t="s">
        <v>17</v>
      </c>
      <c r="F209" s="98">
        <v>184</v>
      </c>
      <c r="G209" s="164">
        <v>0.1</v>
      </c>
      <c r="H209" s="99">
        <v>4</v>
      </c>
      <c r="I209" s="99">
        <v>2</v>
      </c>
      <c r="J209" s="98">
        <f>H209*G209*F209</f>
        <v>73.599999999999994</v>
      </c>
      <c r="P209" s="172"/>
      <c r="Q209" s="172"/>
      <c r="R209" s="172"/>
    </row>
    <row r="210" spans="1:18" x14ac:dyDescent="0.25">
      <c r="A210" s="107" t="s">
        <v>173</v>
      </c>
      <c r="B210" s="107" t="s">
        <v>173</v>
      </c>
      <c r="C210" s="107" t="s">
        <v>173</v>
      </c>
      <c r="D210" s="163" t="s">
        <v>270</v>
      </c>
      <c r="E210" s="107" t="s">
        <v>17</v>
      </c>
      <c r="F210" s="98">
        <v>4</v>
      </c>
      <c r="G210" s="164">
        <v>0.1</v>
      </c>
      <c r="H210" s="99">
        <v>15</v>
      </c>
      <c r="I210" s="99"/>
      <c r="J210" s="98">
        <f>H210*G210*F210</f>
        <v>6</v>
      </c>
      <c r="P210" s="90"/>
    </row>
    <row r="211" spans="1:18" x14ac:dyDescent="0.25">
      <c r="A211" s="107" t="s">
        <v>173</v>
      </c>
      <c r="B211" s="107" t="s">
        <v>173</v>
      </c>
      <c r="C211" s="107" t="s">
        <v>173</v>
      </c>
      <c r="D211" s="163" t="s">
        <v>271</v>
      </c>
      <c r="E211" s="107" t="s">
        <v>17</v>
      </c>
      <c r="F211" s="98"/>
      <c r="G211" s="164"/>
      <c r="H211" s="99"/>
      <c r="I211" s="99"/>
      <c r="J211" s="98">
        <f>H211*G211*F211</f>
        <v>0</v>
      </c>
      <c r="P211" s="90"/>
    </row>
    <row r="212" spans="1:18" x14ac:dyDescent="0.25">
      <c r="A212" s="107" t="s">
        <v>173</v>
      </c>
      <c r="B212" s="107" t="s">
        <v>173</v>
      </c>
      <c r="C212" s="107" t="s">
        <v>173</v>
      </c>
      <c r="D212" s="163" t="s">
        <v>272</v>
      </c>
      <c r="E212" s="107" t="s">
        <v>17</v>
      </c>
      <c r="F212" s="98"/>
      <c r="G212" s="164"/>
      <c r="H212" s="99"/>
      <c r="I212" s="99"/>
      <c r="J212" s="98">
        <f>H212*G212*F212</f>
        <v>0</v>
      </c>
      <c r="P212" s="90"/>
    </row>
    <row r="213" spans="1:18" x14ac:dyDescent="0.25">
      <c r="A213" s="107" t="s">
        <v>173</v>
      </c>
      <c r="B213" s="107" t="s">
        <v>173</v>
      </c>
      <c r="C213" s="107" t="s">
        <v>173</v>
      </c>
      <c r="D213" s="163" t="s">
        <v>273</v>
      </c>
      <c r="E213" s="107" t="s">
        <v>17</v>
      </c>
      <c r="F213" s="98"/>
      <c r="G213" s="164"/>
      <c r="H213" s="99"/>
      <c r="I213" s="99"/>
      <c r="J213" s="98">
        <f>H213*G213*F213</f>
        <v>0</v>
      </c>
    </row>
    <row r="214" spans="1:18" ht="18.75" x14ac:dyDescent="0.25">
      <c r="A214" s="107"/>
      <c r="B214" s="107"/>
      <c r="C214" s="107"/>
      <c r="D214" s="163"/>
      <c r="E214" s="107"/>
      <c r="F214" s="98"/>
      <c r="G214" s="164"/>
      <c r="H214" s="99"/>
      <c r="I214" s="99"/>
      <c r="J214" s="150">
        <f>SUM(J209:J213)</f>
        <v>79.599999999999994</v>
      </c>
    </row>
    <row r="215" spans="1:18" x14ac:dyDescent="0.25">
      <c r="A215" s="122"/>
      <c r="B215" s="122"/>
      <c r="C215" s="122"/>
      <c r="D215" s="153"/>
      <c r="E215" s="122"/>
      <c r="F215" s="123"/>
      <c r="G215" s="125"/>
      <c r="H215" s="124"/>
      <c r="I215" s="124"/>
      <c r="K215" s="90"/>
      <c r="L215" s="90"/>
      <c r="M215" s="183"/>
      <c r="N215" s="183"/>
      <c r="O215" s="183"/>
    </row>
    <row r="216" spans="1:18" s="90" customFormat="1" ht="24" x14ac:dyDescent="0.25">
      <c r="A216" s="120" t="s">
        <v>0</v>
      </c>
      <c r="B216" s="120" t="s">
        <v>1</v>
      </c>
      <c r="C216" s="120" t="s">
        <v>2</v>
      </c>
      <c r="D216" s="120" t="s">
        <v>3</v>
      </c>
      <c r="E216" s="156" t="s">
        <v>4</v>
      </c>
      <c r="F216" s="156" t="s">
        <v>223</v>
      </c>
      <c r="G216" s="156" t="s">
        <v>298</v>
      </c>
      <c r="H216" s="156" t="s">
        <v>335</v>
      </c>
      <c r="I216" s="156" t="s">
        <v>336</v>
      </c>
      <c r="J216" s="156" t="s">
        <v>139</v>
      </c>
    </row>
    <row r="217" spans="1:18" ht="18.75" x14ac:dyDescent="0.25">
      <c r="A217" s="135" t="s">
        <v>275</v>
      </c>
      <c r="B217" s="135" t="s">
        <v>333</v>
      </c>
      <c r="C217" s="100" t="s">
        <v>134</v>
      </c>
      <c r="D217" s="152" t="s">
        <v>135</v>
      </c>
      <c r="E217" s="135"/>
      <c r="F217" s="100">
        <v>2</v>
      </c>
      <c r="G217" s="146">
        <v>2</v>
      </c>
      <c r="H217" s="146">
        <v>0.3</v>
      </c>
      <c r="I217" s="146">
        <v>0.7</v>
      </c>
      <c r="J217" s="150">
        <f>F217*(G217+H217+I217)</f>
        <v>6</v>
      </c>
    </row>
    <row r="218" spans="1:18" x14ac:dyDescent="0.25">
      <c r="A218" s="122"/>
      <c r="B218" s="122"/>
      <c r="C218" s="123"/>
      <c r="D218" s="153"/>
      <c r="E218" s="123"/>
    </row>
    <row r="219" spans="1:18" s="90" customFormat="1" x14ac:dyDescent="0.25">
      <c r="A219" s="120" t="s">
        <v>0</v>
      </c>
      <c r="B219" s="120" t="s">
        <v>1</v>
      </c>
      <c r="C219" s="120" t="s">
        <v>2</v>
      </c>
      <c r="D219" s="120" t="s">
        <v>3</v>
      </c>
      <c r="E219" s="156" t="s">
        <v>4</v>
      </c>
      <c r="F219" s="156" t="s">
        <v>223</v>
      </c>
      <c r="G219" s="156" t="s">
        <v>274</v>
      </c>
      <c r="H219" s="156" t="s">
        <v>139</v>
      </c>
    </row>
    <row r="220" spans="1:18" ht="18.75" x14ac:dyDescent="0.25">
      <c r="A220" s="135" t="s">
        <v>334</v>
      </c>
      <c r="B220" s="135" t="s">
        <v>276</v>
      </c>
      <c r="C220" s="100" t="s">
        <v>15</v>
      </c>
      <c r="D220" s="152" t="s">
        <v>132</v>
      </c>
      <c r="E220" s="135"/>
      <c r="F220" s="100">
        <v>2</v>
      </c>
      <c r="G220" s="146">
        <v>0.3</v>
      </c>
      <c r="H220" s="150">
        <f>PI()*((G220/2)^2)*F220</f>
        <v>0.14000000000000001</v>
      </c>
    </row>
    <row r="221" spans="1:18" ht="18.75" x14ac:dyDescent="0.25">
      <c r="A221" s="122"/>
      <c r="B221" s="122"/>
      <c r="C221" s="123"/>
      <c r="D221" s="153"/>
      <c r="E221" s="122"/>
      <c r="F221" s="123"/>
      <c r="G221" s="125"/>
      <c r="H221" s="260"/>
    </row>
    <row r="222" spans="1:18" ht="18.75" x14ac:dyDescent="0.25">
      <c r="A222" s="321" t="s">
        <v>323</v>
      </c>
      <c r="B222" s="322"/>
      <c r="C222" s="322"/>
      <c r="D222" s="322"/>
      <c r="E222" s="322"/>
      <c r="F222" s="123"/>
      <c r="G222" s="125"/>
      <c r="H222" s="260"/>
    </row>
    <row r="223" spans="1:18" ht="18.75" x14ac:dyDescent="0.25">
      <c r="A223" s="322"/>
      <c r="B223" s="322"/>
      <c r="C223" s="322"/>
      <c r="D223" s="322"/>
      <c r="E223" s="322"/>
      <c r="F223" s="123"/>
      <c r="G223" s="125"/>
      <c r="H223" s="260"/>
    </row>
    <row r="224" spans="1:18" x14ac:dyDescent="0.25">
      <c r="A224" s="179"/>
      <c r="B224" s="263"/>
      <c r="C224" s="263"/>
      <c r="D224" s="261" t="s">
        <v>310</v>
      </c>
      <c r="E224" s="261" t="s">
        <v>313</v>
      </c>
      <c r="F224" s="176" t="s">
        <v>316</v>
      </c>
      <c r="G224" s="179" t="s">
        <v>318</v>
      </c>
      <c r="H224" s="176" t="s">
        <v>320</v>
      </c>
    </row>
    <row r="225" spans="1:8" x14ac:dyDescent="0.25">
      <c r="A225" s="92"/>
      <c r="B225" s="90"/>
      <c r="C225" s="90"/>
      <c r="D225" s="262" t="s">
        <v>311</v>
      </c>
      <c r="E225" s="262" t="s">
        <v>314</v>
      </c>
      <c r="F225" s="177" t="s">
        <v>317</v>
      </c>
      <c r="G225" s="92" t="s">
        <v>319</v>
      </c>
      <c r="H225" s="177" t="s">
        <v>321</v>
      </c>
    </row>
    <row r="226" spans="1:8" x14ac:dyDescent="0.25">
      <c r="A226" s="92"/>
      <c r="B226" s="90"/>
      <c r="C226" s="90"/>
      <c r="D226" s="262" t="s">
        <v>312</v>
      </c>
      <c r="E226" s="104" t="s">
        <v>315</v>
      </c>
      <c r="F226" s="178"/>
      <c r="G226" s="180" t="s">
        <v>315</v>
      </c>
      <c r="H226" s="178" t="s">
        <v>315</v>
      </c>
    </row>
    <row r="227" spans="1:8" x14ac:dyDescent="0.25">
      <c r="A227" s="265"/>
      <c r="B227" s="266"/>
      <c r="C227" s="266"/>
      <c r="D227" s="264" t="s">
        <v>324</v>
      </c>
      <c r="E227" s="264">
        <v>0.1</v>
      </c>
      <c r="F227" s="182" t="s">
        <v>327</v>
      </c>
      <c r="G227" s="182" t="s">
        <v>328</v>
      </c>
      <c r="H227" s="182" t="s">
        <v>329</v>
      </c>
    </row>
    <row r="228" spans="1:8" x14ac:dyDescent="0.25">
      <c r="A228" s="179"/>
      <c r="B228" s="263"/>
      <c r="C228" s="263"/>
      <c r="D228" s="261" t="s">
        <v>322</v>
      </c>
      <c r="E228" s="264">
        <v>0.15</v>
      </c>
      <c r="F228" s="182" t="s">
        <v>327</v>
      </c>
      <c r="G228" s="182" t="s">
        <v>329</v>
      </c>
      <c r="H228" s="182" t="s">
        <v>330</v>
      </c>
    </row>
    <row r="229" spans="1:8" x14ac:dyDescent="0.25">
      <c r="A229" s="180"/>
      <c r="B229" s="103"/>
      <c r="C229" s="103"/>
      <c r="D229" s="104" t="s">
        <v>325</v>
      </c>
      <c r="E229" s="264"/>
      <c r="F229" s="182"/>
      <c r="G229" s="182"/>
      <c r="H229" s="182"/>
    </row>
    <row r="230" spans="1:8" x14ac:dyDescent="0.25">
      <c r="A230" s="265"/>
      <c r="B230" s="266"/>
      <c r="C230" s="266"/>
      <c r="D230" s="264" t="s">
        <v>326</v>
      </c>
      <c r="E230" s="264">
        <v>0.15</v>
      </c>
      <c r="F230" s="182" t="s">
        <v>327</v>
      </c>
      <c r="G230" s="182" t="s">
        <v>329</v>
      </c>
      <c r="H230" s="182" t="s">
        <v>330</v>
      </c>
    </row>
    <row r="231" spans="1:8" ht="18.75" x14ac:dyDescent="0.25">
      <c r="A231" s="122"/>
      <c r="B231" s="122"/>
      <c r="C231" s="123"/>
      <c r="D231" s="153"/>
      <c r="E231" s="122"/>
      <c r="F231" s="123"/>
      <c r="G231" s="125"/>
      <c r="H231" s="260"/>
    </row>
    <row r="232" spans="1:8" customFormat="1" x14ac:dyDescent="0.25"/>
    <row r="233" spans="1:8" ht="18.75" x14ac:dyDescent="0.25">
      <c r="A233" s="170" t="str">
        <f>A17</f>
        <v>Brasilandia-MS, 15 de julho  de 2024.</v>
      </c>
      <c r="E233" s="172" t="s">
        <v>366</v>
      </c>
    </row>
    <row r="234" spans="1:8" s="90" customFormat="1" ht="21" x14ac:dyDescent="0.25">
      <c r="C234" s="89"/>
      <c r="D234" s="199" t="s">
        <v>364</v>
      </c>
      <c r="E234" s="89"/>
      <c r="F234" s="89"/>
      <c r="G234" s="89"/>
      <c r="H234" s="89"/>
    </row>
    <row r="235" spans="1:8" ht="15.75" x14ac:dyDescent="0.25">
      <c r="D235" s="171" t="s">
        <v>365</v>
      </c>
    </row>
  </sheetData>
  <mergeCells count="3">
    <mergeCell ref="A18:H18"/>
    <mergeCell ref="B206:J206"/>
    <mergeCell ref="A222:E223"/>
  </mergeCells>
  <phoneticPr fontId="6" type="noConversion"/>
  <pageMargins left="0.78740157480314965" right="0.23622047244094491" top="0.74803149606299213" bottom="0.74803149606299213" header="0.31496062992125984" footer="0.31496062992125984"/>
  <pageSetup paperSize="9" scale="63" fitToHeight="0" orientation="landscape" r:id="rId1"/>
  <headerFooter>
    <oddFooter>&amp;C&amp;10
Pagina &amp;P</oddFooter>
  </headerFooter>
  <drawing r:id="rId2"/>
  <legacyDrawing r:id="rId3"/>
  <oleObjects>
    <mc:AlternateContent xmlns:mc="http://schemas.openxmlformats.org/markup-compatibility/2006">
      <mc:Choice Requires="x14">
        <oleObject progId="PBrush" shapeId="11265" r:id="rId4">
          <objectPr defaultSize="0" autoPict="0" r:id="rId5">
            <anchor moveWithCells="1" sizeWithCells="1">
              <from>
                <xdr:col>3</xdr:col>
                <xdr:colOff>2524125</xdr:colOff>
                <xdr:row>0</xdr:row>
                <xdr:rowOff>0</xdr:rowOff>
              </from>
              <to>
                <xdr:col>4</xdr:col>
                <xdr:colOff>161925</xdr:colOff>
                <xdr:row>7</xdr:row>
                <xdr:rowOff>180975</xdr:rowOff>
              </to>
            </anchor>
          </objectPr>
        </oleObject>
      </mc:Choice>
      <mc:Fallback>
        <oleObject progId="PBrush" shapeId="1126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5</vt:i4>
      </vt:variant>
    </vt:vector>
  </HeadingPairs>
  <TitlesOfParts>
    <vt:vector size="8" baseType="lpstr">
      <vt:lpstr>Orçamento</vt:lpstr>
      <vt:lpstr>Cronograma</vt:lpstr>
      <vt:lpstr>Mem. de Calc Etapa II</vt:lpstr>
      <vt:lpstr>Cronograma!Area_de_impressao</vt:lpstr>
      <vt:lpstr>'Mem. de Calc Etapa II'!Area_de_impressao</vt:lpstr>
      <vt:lpstr>Orçamento!Area_de_impressao</vt:lpstr>
      <vt:lpstr>Cronograma!Titulos_de_impressao</vt:lpstr>
      <vt:lpstr>'Mem. de Calc Etapa II'!Titulos_de_impressao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Action</dc:creator>
  <cp:keywords/>
  <dc:description/>
  <cp:lastModifiedBy>Vitalino Pires dos Santos</cp:lastModifiedBy>
  <cp:revision/>
  <cp:lastPrinted>2024-07-15T19:28:24Z</cp:lastPrinted>
  <dcterms:created xsi:type="dcterms:W3CDTF">2017-05-03T17:27:21Z</dcterms:created>
  <dcterms:modified xsi:type="dcterms:W3CDTF">2024-07-22T17:18:14Z</dcterms:modified>
  <cp:category/>
  <cp:contentStatus/>
</cp:coreProperties>
</file>