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lmachado\Desktop\TELES\Fuphan\11-Videomonitoramento para Guarda Municipal\"/>
    </mc:Choice>
  </mc:AlternateContent>
  <xr:revisionPtr revIDLastSave="0" documentId="13_ncr:1_{0D1A772D-A600-4F53-B946-067F1D4ADE45}" xr6:coauthVersionLast="47" xr6:coauthVersionMax="47" xr10:uidLastSave="{00000000-0000-0000-0000-000000000000}"/>
  <bookViews>
    <workbookView xWindow="-120" yWindow="-120" windowWidth="29040" windowHeight="15720" activeTab="5" xr2:uid="{00000000-000D-0000-FFFF-FFFF00000000}"/>
  </bookViews>
  <sheets>
    <sheet name="Resumo" sheetId="5" r:id="rId1"/>
    <sheet name="Orçamento Sintético" sheetId="1" r:id="rId2"/>
    <sheet name="Planilha de Composição" sheetId="6" r:id="rId3"/>
    <sheet name="Curva ABC" sheetId="3" r:id="rId4"/>
    <sheet name="Memória de Cálculo" sheetId="7" r:id="rId5"/>
    <sheet name="Cronograma" sheetId="9" r:id="rId6"/>
  </sheets>
  <definedNames>
    <definedName name="_xlnm._FilterDatabase" localSheetId="3" hidden="1">'Curva ABC'!$A$6:$G$13</definedName>
    <definedName name="_xlnm.Print_Area" localSheetId="5">Cronograma!$A$1:$T$10</definedName>
    <definedName name="_xlnm.Print_Area" localSheetId="3">'Curva ABC'!$A$1:$I$34</definedName>
    <definedName name="_xlnm.Print_Area" localSheetId="4">'Memória de Cálculo'!$A$1:$E$82</definedName>
    <definedName name="_xlnm.Print_Area" localSheetId="1">'Orçamento Sintético'!$A$1:$G$90</definedName>
    <definedName name="_xlnm.Print_Area" localSheetId="2">'Planilha de Composição'!$A$1:$L$330</definedName>
    <definedName name="_xlnm.Print_Area" localSheetId="0">Resumo!$A$1:$I$17</definedName>
    <definedName name="_xlnm.Criteria" localSheetId="3">'Curva ABC'!$G$6:$G$13</definedName>
    <definedName name="_xlnm.Print_Titles" localSheetId="5">Cronograma!$1:$3</definedName>
    <definedName name="_xlnm.Print_Titles" localSheetId="3">'Curva ABC'!$1:$1</definedName>
    <definedName name="_xlnm.Print_Titles" localSheetId="4">'Memória de Cálculo'!$1:$3</definedName>
    <definedName name="_xlnm.Print_Titles" localSheetId="1">'Orçamento Sintético'!$1:$3</definedName>
    <definedName name="_xlnm.Print_Titles" localSheetId="2">'Planilha de Composição'!$1:$2</definedName>
    <definedName name="_xlnm.Print_Titles" localSheetId="0">Resumo!$1:$4</definedName>
  </definedNames>
  <calcPr calcId="191029"/>
</workbook>
</file>

<file path=xl/calcChain.xml><?xml version="1.0" encoding="utf-8"?>
<calcChain xmlns="http://schemas.openxmlformats.org/spreadsheetml/2006/main">
  <c r="I23" i="3" l="1"/>
  <c r="F34" i="3"/>
  <c r="F33" i="3"/>
  <c r="F32" i="3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3" i="3"/>
  <c r="F12" i="3"/>
  <c r="F11" i="3"/>
  <c r="F10" i="3"/>
  <c r="F9" i="3"/>
  <c r="F8" i="3"/>
  <c r="F7" i="3"/>
  <c r="F6" i="3"/>
  <c r="L320" i="6"/>
  <c r="L321" i="6"/>
  <c r="L319" i="6"/>
  <c r="L315" i="6"/>
  <c r="L314" i="6"/>
  <c r="L308" i="6"/>
  <c r="L309" i="6"/>
  <c r="L310" i="6"/>
  <c r="L307" i="6"/>
  <c r="L303" i="6"/>
  <c r="L304" i="6"/>
  <c r="L305" i="6"/>
  <c r="L302" i="6"/>
  <c r="L299" i="6"/>
  <c r="L300" i="6"/>
  <c r="L298" i="6"/>
  <c r="L293" i="6"/>
  <c r="L294" i="6"/>
  <c r="L295" i="6"/>
  <c r="L296" i="6"/>
  <c r="L292" i="6"/>
  <c r="L289" i="6"/>
  <c r="L290" i="6"/>
  <c r="L288" i="6"/>
  <c r="L282" i="6"/>
  <c r="L283" i="6"/>
  <c r="L281" i="6"/>
  <c r="L277" i="6"/>
  <c r="L278" i="6"/>
  <c r="L279" i="6"/>
  <c r="L276" i="6"/>
  <c r="L272" i="6"/>
  <c r="L273" i="6"/>
  <c r="L274" i="6"/>
  <c r="L271" i="6"/>
  <c r="L267" i="6"/>
  <c r="L268" i="6"/>
  <c r="L269" i="6"/>
  <c r="L266" i="6"/>
  <c r="L260" i="6"/>
  <c r="L261" i="6"/>
  <c r="L259" i="6"/>
  <c r="L256" i="6"/>
  <c r="L257" i="6"/>
  <c r="L255" i="6"/>
  <c r="L252" i="6"/>
  <c r="L253" i="6"/>
  <c r="L251" i="6"/>
  <c r="L250" i="6" s="1"/>
  <c r="L248" i="6"/>
  <c r="L249" i="6"/>
  <c r="L247" i="6"/>
  <c r="L243" i="6"/>
  <c r="L244" i="6"/>
  <c r="L245" i="6"/>
  <c r="L242" i="6"/>
  <c r="L241" i="6" s="1"/>
  <c r="L237" i="6"/>
  <c r="L235" i="6"/>
  <c r="L236" i="6"/>
  <c r="L234" i="6"/>
  <c r="L224" i="6"/>
  <c r="L225" i="6"/>
  <c r="L226" i="6"/>
  <c r="L227" i="6"/>
  <c r="L228" i="6"/>
  <c r="L229" i="6"/>
  <c r="L230" i="6"/>
  <c r="L231" i="6"/>
  <c r="L232" i="6"/>
  <c r="L223" i="6"/>
  <c r="L214" i="6"/>
  <c r="L215" i="6"/>
  <c r="L216" i="6"/>
  <c r="L217" i="6"/>
  <c r="L218" i="6"/>
  <c r="L213" i="6"/>
  <c r="L200" i="6"/>
  <c r="L201" i="6"/>
  <c r="L202" i="6"/>
  <c r="L203" i="6"/>
  <c r="L204" i="6"/>
  <c r="L205" i="6"/>
  <c r="L206" i="6"/>
  <c r="L207" i="6"/>
  <c r="L208" i="6"/>
  <c r="L209" i="6"/>
  <c r="L199" i="6"/>
  <c r="L185" i="6"/>
  <c r="L186" i="6"/>
  <c r="L187" i="6"/>
  <c r="L188" i="6"/>
  <c r="L189" i="6"/>
  <c r="L190" i="6"/>
  <c r="L191" i="6"/>
  <c r="L192" i="6"/>
  <c r="L193" i="6"/>
  <c r="L194" i="6"/>
  <c r="L195" i="6"/>
  <c r="L184" i="6"/>
  <c r="L179" i="6"/>
  <c r="L180" i="6"/>
  <c r="L178" i="6"/>
  <c r="L169" i="6"/>
  <c r="L170" i="6"/>
  <c r="L171" i="6"/>
  <c r="L172" i="6"/>
  <c r="L173" i="6"/>
  <c r="L174" i="6"/>
  <c r="L168" i="6"/>
  <c r="L144" i="6"/>
  <c r="L145" i="6"/>
  <c r="L146" i="6"/>
  <c r="L147" i="6"/>
  <c r="L148" i="6"/>
  <c r="L149" i="6"/>
  <c r="L150" i="6"/>
  <c r="L151" i="6"/>
  <c r="L152" i="6"/>
  <c r="L153" i="6"/>
  <c r="L154" i="6"/>
  <c r="L155" i="6"/>
  <c r="L156" i="6"/>
  <c r="L157" i="6"/>
  <c r="L158" i="6"/>
  <c r="L159" i="6"/>
  <c r="L160" i="6"/>
  <c r="L161" i="6"/>
  <c r="L162" i="6"/>
  <c r="L163" i="6"/>
  <c r="L164" i="6"/>
  <c r="L143" i="6"/>
  <c r="L137" i="6"/>
  <c r="L138" i="6"/>
  <c r="L139" i="6"/>
  <c r="L136" i="6"/>
  <c r="L135" i="6"/>
  <c r="L134" i="6"/>
  <c r="L125" i="6"/>
  <c r="L126" i="6"/>
  <c r="L127" i="6"/>
  <c r="L128" i="6"/>
  <c r="L129" i="6"/>
  <c r="L130" i="6"/>
  <c r="L124" i="6"/>
  <c r="L119" i="6"/>
  <c r="L120" i="6"/>
  <c r="L118" i="6"/>
  <c r="L111" i="6"/>
  <c r="L112" i="6"/>
  <c r="L113" i="6"/>
  <c r="L114" i="6"/>
  <c r="L110" i="6"/>
  <c r="L94" i="6"/>
  <c r="L95" i="6"/>
  <c r="L96" i="6"/>
  <c r="L97" i="6"/>
  <c r="L98" i="6"/>
  <c r="L99" i="6"/>
  <c r="L100" i="6"/>
  <c r="L101" i="6"/>
  <c r="L102" i="6"/>
  <c r="L103" i="6"/>
  <c r="L104" i="6"/>
  <c r="L105" i="6"/>
  <c r="L106" i="6"/>
  <c r="L93" i="6"/>
  <c r="L80" i="6"/>
  <c r="L81" i="6"/>
  <c r="L82" i="6"/>
  <c r="L83" i="6"/>
  <c r="L84" i="6"/>
  <c r="L79" i="6"/>
  <c r="L78" i="6"/>
  <c r="L77" i="6"/>
  <c r="L76" i="6"/>
  <c r="L75" i="6"/>
  <c r="L68" i="6"/>
  <c r="L69" i="6"/>
  <c r="L70" i="6"/>
  <c r="L71" i="6"/>
  <c r="L72" i="6"/>
  <c r="L73" i="6"/>
  <c r="L74" i="6"/>
  <c r="L67" i="6"/>
  <c r="L66" i="6"/>
  <c r="L65" i="6"/>
  <c r="L64" i="6"/>
  <c r="L63" i="6"/>
  <c r="L62" i="6"/>
  <c r="L61" i="6"/>
  <c r="L57" i="6"/>
  <c r="L53" i="6"/>
  <c r="L54" i="6"/>
  <c r="L55" i="6"/>
  <c r="L56" i="6"/>
  <c r="L52" i="6"/>
  <c r="L51" i="6"/>
  <c r="L47" i="6"/>
  <c r="L43" i="6"/>
  <c r="L42" i="6"/>
  <c r="L38" i="6"/>
  <c r="L37" i="6"/>
  <c r="L36" i="6"/>
  <c r="L32" i="6"/>
  <c r="L31" i="6"/>
  <c r="L30" i="6"/>
  <c r="L29" i="6"/>
  <c r="L24" i="6"/>
  <c r="L25" i="6"/>
  <c r="L26" i="6"/>
  <c r="L27" i="6"/>
  <c r="L28" i="6"/>
  <c r="L23" i="6"/>
  <c r="L18" i="6"/>
  <c r="L15" i="6"/>
  <c r="L16" i="6"/>
  <c r="L17" i="6"/>
  <c r="L14" i="6"/>
  <c r="L10" i="6"/>
  <c r="L8" i="6"/>
  <c r="L9" i="6"/>
  <c r="L7" i="6"/>
  <c r="T9" i="9"/>
  <c r="D9" i="9"/>
  <c r="E9" i="9"/>
  <c r="F9" i="9" s="1"/>
  <c r="G9" i="9" s="1"/>
  <c r="H9" i="9" s="1"/>
  <c r="I9" i="9" s="1"/>
  <c r="J9" i="9" s="1"/>
  <c r="K9" i="9" s="1"/>
  <c r="L9" i="9" s="1"/>
  <c r="M9" i="9" s="1"/>
  <c r="N9" i="9" s="1"/>
  <c r="O9" i="9" s="1"/>
  <c r="P9" i="9" s="1"/>
  <c r="Q9" i="9" s="1"/>
  <c r="R9" i="9" s="1"/>
  <c r="S9" i="9" s="1"/>
  <c r="C9" i="9"/>
  <c r="B9" i="9"/>
  <c r="T7" i="9"/>
  <c r="F84" i="1"/>
  <c r="E84" i="1"/>
  <c r="F81" i="1"/>
  <c r="E81" i="1"/>
  <c r="F78" i="1"/>
  <c r="E78" i="1"/>
  <c r="F75" i="1"/>
  <c r="E75" i="1"/>
  <c r="F72" i="1"/>
  <c r="E72" i="1"/>
  <c r="F69" i="1"/>
  <c r="E69" i="1"/>
  <c r="F66" i="1"/>
  <c r="E66" i="1"/>
  <c r="F63" i="1"/>
  <c r="E63" i="1"/>
  <c r="F60" i="1"/>
  <c r="E60" i="1"/>
  <c r="F57" i="1"/>
  <c r="E57" i="1"/>
  <c r="F54" i="1"/>
  <c r="E54" i="1"/>
  <c r="F51" i="1"/>
  <c r="E51" i="1"/>
  <c r="F48" i="1"/>
  <c r="E48" i="1"/>
  <c r="F45" i="1"/>
  <c r="E45" i="1"/>
  <c r="F42" i="1"/>
  <c r="E42" i="1"/>
  <c r="F39" i="1"/>
  <c r="E39" i="1"/>
  <c r="F36" i="1"/>
  <c r="E36" i="1"/>
  <c r="F28" i="1"/>
  <c r="E28" i="1"/>
  <c r="F25" i="1"/>
  <c r="E25" i="1"/>
  <c r="F22" i="1"/>
  <c r="E22" i="1"/>
  <c r="F19" i="1"/>
  <c r="E19" i="1"/>
  <c r="F16" i="1"/>
  <c r="E16" i="1"/>
  <c r="F13" i="1"/>
  <c r="E13" i="1"/>
  <c r="F10" i="1"/>
  <c r="E10" i="1"/>
  <c r="K321" i="6"/>
  <c r="K320" i="6"/>
  <c r="K319" i="6"/>
  <c r="K318" i="6"/>
  <c r="J318" i="6"/>
  <c r="K315" i="6"/>
  <c r="J314" i="6"/>
  <c r="K314" i="6" s="1"/>
  <c r="K310" i="6"/>
  <c r="K309" i="6"/>
  <c r="K308" i="6"/>
  <c r="K307" i="6"/>
  <c r="K306" i="6"/>
  <c r="J306" i="6"/>
  <c r="K305" i="6"/>
  <c r="K304" i="6"/>
  <c r="K303" i="6"/>
  <c r="K302" i="6"/>
  <c r="J301" i="6"/>
  <c r="K300" i="6"/>
  <c r="K299" i="6"/>
  <c r="K298" i="6"/>
  <c r="K297" i="6"/>
  <c r="J297" i="6"/>
  <c r="K296" i="6"/>
  <c r="K295" i="6"/>
  <c r="K294" i="6"/>
  <c r="K291" i="6" s="1"/>
  <c r="K293" i="6"/>
  <c r="K292" i="6"/>
  <c r="J291" i="6"/>
  <c r="K290" i="6"/>
  <c r="K289" i="6"/>
  <c r="K288" i="6"/>
  <c r="K287" i="6"/>
  <c r="J287" i="6"/>
  <c r="K283" i="6"/>
  <c r="K282" i="6"/>
  <c r="K281" i="6"/>
  <c r="K280" i="6"/>
  <c r="J280" i="6"/>
  <c r="K279" i="6"/>
  <c r="K278" i="6"/>
  <c r="K277" i="6"/>
  <c r="K276" i="6"/>
  <c r="K275" i="6"/>
  <c r="J275" i="6"/>
  <c r="K274" i="6"/>
  <c r="K273" i="6"/>
  <c r="K272" i="6"/>
  <c r="K271" i="6"/>
  <c r="J270" i="6"/>
  <c r="K269" i="6"/>
  <c r="K268" i="6"/>
  <c r="K267" i="6"/>
  <c r="K266" i="6"/>
  <c r="J265" i="6"/>
  <c r="K261" i="6"/>
  <c r="K260" i="6"/>
  <c r="K259" i="6"/>
  <c r="L258" i="6" s="1"/>
  <c r="K258" i="6"/>
  <c r="J258" i="6"/>
  <c r="K257" i="6"/>
  <c r="K256" i="6"/>
  <c r="K255" i="6"/>
  <c r="K254" i="6" s="1"/>
  <c r="J254" i="6"/>
  <c r="K253" i="6"/>
  <c r="K252" i="6"/>
  <c r="K251" i="6"/>
  <c r="K250" i="6"/>
  <c r="J250" i="6"/>
  <c r="K249" i="6"/>
  <c r="K248" i="6"/>
  <c r="K247" i="6"/>
  <c r="J246" i="6"/>
  <c r="K245" i="6"/>
  <c r="K244" i="6"/>
  <c r="K243" i="6"/>
  <c r="K242" i="6"/>
  <c r="K241" i="6"/>
  <c r="J241" i="6"/>
  <c r="K237" i="6"/>
  <c r="K236" i="6"/>
  <c r="J236" i="6"/>
  <c r="J235" i="6"/>
  <c r="K235" i="6" s="1"/>
  <c r="J234" i="6"/>
  <c r="K234" i="6" s="1"/>
  <c r="K232" i="6"/>
  <c r="K231" i="6"/>
  <c r="K230" i="6"/>
  <c r="K229" i="6"/>
  <c r="K228" i="6"/>
  <c r="K227" i="6"/>
  <c r="K222" i="6" s="1"/>
  <c r="K226" i="6"/>
  <c r="K225" i="6"/>
  <c r="K224" i="6"/>
  <c r="K223" i="6"/>
  <c r="J222" i="6"/>
  <c r="K218" i="6"/>
  <c r="K217" i="6"/>
  <c r="K216" i="6"/>
  <c r="K215" i="6"/>
  <c r="K214" i="6"/>
  <c r="K213" i="6"/>
  <c r="K212" i="6" s="1"/>
  <c r="J212" i="6" s="1"/>
  <c r="K209" i="6"/>
  <c r="K208" i="6"/>
  <c r="K207" i="6"/>
  <c r="K206" i="6"/>
  <c r="K205" i="6"/>
  <c r="K198" i="6" s="1"/>
  <c r="J198" i="6" s="1"/>
  <c r="K204" i="6"/>
  <c r="K203" i="6"/>
  <c r="K202" i="6"/>
  <c r="K201" i="6"/>
  <c r="K200" i="6"/>
  <c r="K199" i="6"/>
  <c r="K195" i="6"/>
  <c r="K194" i="6"/>
  <c r="K193" i="6"/>
  <c r="K192" i="6"/>
  <c r="K191" i="6"/>
  <c r="K190" i="6"/>
  <c r="K189" i="6"/>
  <c r="K188" i="6"/>
  <c r="K187" i="6"/>
  <c r="K186" i="6"/>
  <c r="K185" i="6"/>
  <c r="K184" i="6"/>
  <c r="K180" i="6"/>
  <c r="K179" i="6"/>
  <c r="K178" i="6"/>
  <c r="K174" i="6"/>
  <c r="K173" i="6"/>
  <c r="K172" i="6"/>
  <c r="K171" i="6"/>
  <c r="K170" i="6"/>
  <c r="K169" i="6"/>
  <c r="K168" i="6"/>
  <c r="K164" i="6"/>
  <c r="K163" i="6"/>
  <c r="K162" i="6"/>
  <c r="K161" i="6"/>
  <c r="K160" i="6"/>
  <c r="K159" i="6"/>
  <c r="K158" i="6"/>
  <c r="K157" i="6"/>
  <c r="K156" i="6"/>
  <c r="K155" i="6"/>
  <c r="K154" i="6"/>
  <c r="K153" i="6"/>
  <c r="K152" i="6"/>
  <c r="K151" i="6"/>
  <c r="K150" i="6"/>
  <c r="K149" i="6"/>
  <c r="K142" i="6" s="1"/>
  <c r="J142" i="6" s="1"/>
  <c r="K148" i="6"/>
  <c r="K147" i="6"/>
  <c r="K146" i="6"/>
  <c r="K145" i="6"/>
  <c r="K144" i="6"/>
  <c r="K143" i="6"/>
  <c r="K139" i="6"/>
  <c r="K138" i="6"/>
  <c r="K137" i="6"/>
  <c r="K136" i="6"/>
  <c r="J135" i="6"/>
  <c r="K135" i="6" s="1"/>
  <c r="K134" i="6"/>
  <c r="J134" i="6"/>
  <c r="K130" i="6"/>
  <c r="K129" i="6"/>
  <c r="K128" i="6"/>
  <c r="K127" i="6"/>
  <c r="K123" i="6" s="1"/>
  <c r="J123" i="6" s="1"/>
  <c r="K126" i="6"/>
  <c r="K125" i="6"/>
  <c r="K124" i="6"/>
  <c r="K120" i="6"/>
  <c r="K119" i="6"/>
  <c r="K118" i="6"/>
  <c r="K117" i="6"/>
  <c r="J117" i="6"/>
  <c r="K114" i="6"/>
  <c r="K113" i="6"/>
  <c r="K112" i="6"/>
  <c r="K111" i="6"/>
  <c r="K110" i="6"/>
  <c r="K106" i="6"/>
  <c r="K105" i="6"/>
  <c r="K104" i="6"/>
  <c r="K103" i="6"/>
  <c r="K102" i="6"/>
  <c r="K101" i="6"/>
  <c r="K100" i="6"/>
  <c r="K99" i="6"/>
  <c r="K98" i="6"/>
  <c r="K97" i="6"/>
  <c r="K96" i="6"/>
  <c r="K95" i="6"/>
  <c r="K94" i="6"/>
  <c r="K93" i="6"/>
  <c r="K84" i="6"/>
  <c r="K83" i="6"/>
  <c r="K82" i="6"/>
  <c r="K81" i="6"/>
  <c r="K80" i="6"/>
  <c r="K79" i="6"/>
  <c r="J78" i="6"/>
  <c r="K78" i="6" s="1"/>
  <c r="K77" i="6"/>
  <c r="J77" i="6"/>
  <c r="J76" i="6"/>
  <c r="K76" i="6" s="1"/>
  <c r="K75" i="6"/>
  <c r="J74" i="6"/>
  <c r="K74" i="6" s="1"/>
  <c r="J73" i="6"/>
  <c r="K73" i="6" s="1"/>
  <c r="J72" i="6"/>
  <c r="K72" i="6" s="1"/>
  <c r="J71" i="6"/>
  <c r="K71" i="6" s="1"/>
  <c r="K70" i="6"/>
  <c r="J70" i="6"/>
  <c r="J69" i="6"/>
  <c r="K69" i="6" s="1"/>
  <c r="J68" i="6"/>
  <c r="K68" i="6" s="1"/>
  <c r="J67" i="6"/>
  <c r="K67" i="6" s="1"/>
  <c r="K66" i="6"/>
  <c r="J65" i="6"/>
  <c r="K65" i="6" s="1"/>
  <c r="J64" i="6"/>
  <c r="K64" i="6" s="1"/>
  <c r="K63" i="6"/>
  <c r="J62" i="6"/>
  <c r="K62" i="6" s="1"/>
  <c r="K61" i="6"/>
  <c r="J61" i="6"/>
  <c r="K57" i="6"/>
  <c r="J56" i="6"/>
  <c r="K56" i="6" s="1"/>
  <c r="J55" i="6"/>
  <c r="K55" i="6" s="1"/>
  <c r="J54" i="6"/>
  <c r="K54" i="6" s="1"/>
  <c r="J53" i="6"/>
  <c r="K53" i="6" s="1"/>
  <c r="K52" i="6"/>
  <c r="J52" i="6"/>
  <c r="K51" i="6"/>
  <c r="J47" i="6"/>
  <c r="K47" i="6" s="1"/>
  <c r="K43" i="6"/>
  <c r="J42" i="6"/>
  <c r="K42" i="6" s="1"/>
  <c r="K38" i="6"/>
  <c r="J37" i="6"/>
  <c r="K37" i="6" s="1"/>
  <c r="J36" i="6"/>
  <c r="K36" i="6" s="1"/>
  <c r="K32" i="6"/>
  <c r="K31" i="6"/>
  <c r="J30" i="6"/>
  <c r="K30" i="6" s="1"/>
  <c r="K29" i="6"/>
  <c r="K28" i="6"/>
  <c r="J28" i="6"/>
  <c r="J27" i="6"/>
  <c r="K27" i="6" s="1"/>
  <c r="J26" i="6"/>
  <c r="K26" i="6" s="1"/>
  <c r="J25" i="6"/>
  <c r="K25" i="6" s="1"/>
  <c r="J24" i="6"/>
  <c r="K24" i="6" s="1"/>
  <c r="J23" i="6"/>
  <c r="K23" i="6" s="1"/>
  <c r="L19" i="6"/>
  <c r="K19" i="6"/>
  <c r="K18" i="6"/>
  <c r="J17" i="6"/>
  <c r="K17" i="6" s="1"/>
  <c r="J16" i="6"/>
  <c r="K16" i="6" s="1"/>
  <c r="K15" i="6"/>
  <c r="J15" i="6"/>
  <c r="J14" i="6"/>
  <c r="K14" i="6" s="1"/>
  <c r="K10" i="6"/>
  <c r="J9" i="6"/>
  <c r="K9" i="6" s="1"/>
  <c r="J8" i="6"/>
  <c r="K8" i="6" s="1"/>
  <c r="J7" i="6"/>
  <c r="K7" i="6" s="1"/>
  <c r="A10" i="5"/>
  <c r="A5" i="5"/>
  <c r="B6" i="3"/>
  <c r="E32" i="3"/>
  <c r="D32" i="3"/>
  <c r="B32" i="3"/>
  <c r="A32" i="3"/>
  <c r="E21" i="3"/>
  <c r="D21" i="3"/>
  <c r="B21" i="3"/>
  <c r="A21" i="3"/>
  <c r="E27" i="3"/>
  <c r="D27" i="3"/>
  <c r="B27" i="3"/>
  <c r="A27" i="3"/>
  <c r="E26" i="3"/>
  <c r="D26" i="3"/>
  <c r="B26" i="3"/>
  <c r="A26" i="3"/>
  <c r="E28" i="3"/>
  <c r="D28" i="3"/>
  <c r="B28" i="3"/>
  <c r="A28" i="3"/>
  <c r="E25" i="3"/>
  <c r="D25" i="3"/>
  <c r="B25" i="3"/>
  <c r="A25" i="3"/>
  <c r="E30" i="3"/>
  <c r="D30" i="3"/>
  <c r="B30" i="3"/>
  <c r="A30" i="3"/>
  <c r="E29" i="3"/>
  <c r="D29" i="3"/>
  <c r="B29" i="3"/>
  <c r="A29" i="3"/>
  <c r="E19" i="3"/>
  <c r="D19" i="3"/>
  <c r="B19" i="3"/>
  <c r="A19" i="3"/>
  <c r="E33" i="3"/>
  <c r="D33" i="3"/>
  <c r="B33" i="3"/>
  <c r="A33" i="3"/>
  <c r="E31" i="3"/>
  <c r="D31" i="3"/>
  <c r="B31" i="3"/>
  <c r="A31" i="3"/>
  <c r="E20" i="3"/>
  <c r="D20" i="3"/>
  <c r="B20" i="3"/>
  <c r="A20" i="3"/>
  <c r="E23" i="3"/>
  <c r="D23" i="3"/>
  <c r="B23" i="3"/>
  <c r="A23" i="3"/>
  <c r="E24" i="3"/>
  <c r="D24" i="3"/>
  <c r="B24" i="3"/>
  <c r="A24" i="3"/>
  <c r="E34" i="3"/>
  <c r="D34" i="3"/>
  <c r="B34" i="3"/>
  <c r="A34" i="3"/>
  <c r="A18" i="3"/>
  <c r="E18" i="3"/>
  <c r="D18" i="3"/>
  <c r="B18" i="3"/>
  <c r="E22" i="3"/>
  <c r="D22" i="3"/>
  <c r="B22" i="3"/>
  <c r="A22" i="3"/>
  <c r="E6" i="3"/>
  <c r="D6" i="3"/>
  <c r="A6" i="3"/>
  <c r="E13" i="3"/>
  <c r="D13" i="3"/>
  <c r="B13" i="3"/>
  <c r="A13" i="3"/>
  <c r="D11" i="3"/>
  <c r="E11" i="3"/>
  <c r="B11" i="3"/>
  <c r="A11" i="3"/>
  <c r="E12" i="3"/>
  <c r="D12" i="3"/>
  <c r="B12" i="3"/>
  <c r="A12" i="3"/>
  <c r="E8" i="3"/>
  <c r="D8" i="3"/>
  <c r="B8" i="3"/>
  <c r="A8" i="3"/>
  <c r="E9" i="3"/>
  <c r="D9" i="3"/>
  <c r="B9" i="3"/>
  <c r="A9" i="3"/>
  <c r="E10" i="3"/>
  <c r="D10" i="3"/>
  <c r="B10" i="3"/>
  <c r="A10" i="3"/>
  <c r="A7" i="3"/>
  <c r="B7" i="3"/>
  <c r="D7" i="3"/>
  <c r="E7" i="3"/>
  <c r="L306" i="6" l="1"/>
  <c r="L301" i="6"/>
  <c r="L287" i="6"/>
  <c r="L280" i="6"/>
  <c r="L275" i="6"/>
  <c r="L270" i="6"/>
  <c r="L265" i="6"/>
  <c r="L254" i="6"/>
  <c r="L212" i="6"/>
  <c r="G66" i="1" s="1"/>
  <c r="L177" i="6"/>
  <c r="G57" i="1" s="1"/>
  <c r="G33" i="3" s="1"/>
  <c r="L167" i="6"/>
  <c r="G54" i="1" s="1"/>
  <c r="L123" i="6"/>
  <c r="G45" i="1" s="1"/>
  <c r="L117" i="6"/>
  <c r="G42" i="1" s="1"/>
  <c r="L109" i="6"/>
  <c r="G39" i="1" s="1"/>
  <c r="L6" i="6"/>
  <c r="G7" i="1" s="1"/>
  <c r="K6" i="6"/>
  <c r="F7" i="1" s="1"/>
  <c r="L60" i="6"/>
  <c r="G28" i="1" s="1"/>
  <c r="K13" i="6"/>
  <c r="J13" i="6" s="1"/>
  <c r="L13" i="6"/>
  <c r="G10" i="1" s="1"/>
  <c r="G9" i="3" s="1"/>
  <c r="L92" i="6"/>
  <c r="G36" i="1" s="1"/>
  <c r="L22" i="6"/>
  <c r="G13" i="1" s="1"/>
  <c r="K22" i="6"/>
  <c r="J22" i="6" s="1"/>
  <c r="L183" i="6"/>
  <c r="G60" i="1" s="1"/>
  <c r="L318" i="6"/>
  <c r="G84" i="1" s="1"/>
  <c r="L233" i="6"/>
  <c r="K233" i="6"/>
  <c r="L198" i="6"/>
  <c r="G63" i="1" s="1"/>
  <c r="L50" i="6"/>
  <c r="G25" i="1" s="1"/>
  <c r="K50" i="6"/>
  <c r="J50" i="6" s="1"/>
  <c r="K221" i="6"/>
  <c r="J221" i="6" s="1"/>
  <c r="L246" i="6"/>
  <c r="L240" i="6" s="1"/>
  <c r="G72" i="1" s="1"/>
  <c r="L297" i="6"/>
  <c r="K35" i="6"/>
  <c r="J35" i="6" s="1"/>
  <c r="L35" i="6"/>
  <c r="G16" i="1" s="1"/>
  <c r="K41" i="6"/>
  <c r="J41" i="6" s="1"/>
  <c r="L41" i="6"/>
  <c r="G19" i="1" s="1"/>
  <c r="L46" i="6"/>
  <c r="G22" i="1" s="1"/>
  <c r="K46" i="6"/>
  <c r="J46" i="6" s="1"/>
  <c r="K133" i="6"/>
  <c r="J133" i="6" s="1"/>
  <c r="L133" i="6"/>
  <c r="G48" i="1" s="1"/>
  <c r="L313" i="6"/>
  <c r="G81" i="1" s="1"/>
  <c r="K313" i="6"/>
  <c r="J313" i="6" s="1"/>
  <c r="L222" i="6"/>
  <c r="L142" i="6"/>
  <c r="G51" i="1" s="1"/>
  <c r="K92" i="6"/>
  <c r="K183" i="6"/>
  <c r="J183" i="6" s="1"/>
  <c r="K265" i="6"/>
  <c r="K264" i="6" s="1"/>
  <c r="J264" i="6" s="1"/>
  <c r="K246" i="6"/>
  <c r="K240" i="6" s="1"/>
  <c r="J240" i="6" s="1"/>
  <c r="L291" i="6"/>
  <c r="K109" i="6"/>
  <c r="J109" i="6" s="1"/>
  <c r="K177" i="6"/>
  <c r="J177" i="6" s="1"/>
  <c r="K270" i="6"/>
  <c r="K60" i="6"/>
  <c r="J60" i="6" s="1"/>
  <c r="J233" i="6"/>
  <c r="K167" i="6"/>
  <c r="J167" i="6" s="1"/>
  <c r="K301" i="6"/>
  <c r="K286" i="6" s="1"/>
  <c r="J286" i="6" s="1"/>
  <c r="L286" i="6" l="1"/>
  <c r="G78" i="1" s="1"/>
  <c r="L264" i="6"/>
  <c r="G75" i="1" s="1"/>
  <c r="L221" i="6"/>
  <c r="G69" i="1" s="1"/>
  <c r="G32" i="3"/>
  <c r="G21" i="3"/>
  <c r="G13" i="3"/>
  <c r="G34" i="3"/>
  <c r="G24" i="3"/>
  <c r="J92" i="6"/>
  <c r="K324" i="6"/>
  <c r="K87" i="6"/>
  <c r="J6" i="6"/>
  <c r="E7" i="1" s="1"/>
  <c r="L87" i="6"/>
  <c r="G30" i="3"/>
  <c r="G23" i="3"/>
  <c r="G31" i="3"/>
  <c r="G20" i="3"/>
  <c r="G29" i="3"/>
  <c r="G19" i="3"/>
  <c r="G18" i="3"/>
  <c r="G7" i="3"/>
  <c r="G6" i="3"/>
  <c r="G11" i="3"/>
  <c r="G12" i="3"/>
  <c r="G8" i="3"/>
  <c r="G10" i="3"/>
  <c r="L324" i="6" l="1"/>
  <c r="L327" i="6"/>
  <c r="I8" i="5"/>
  <c r="K327" i="6"/>
  <c r="K330" i="6" s="1"/>
  <c r="H8" i="5"/>
  <c r="G26" i="3"/>
  <c r="G14" i="3"/>
  <c r="H10" i="3" s="1"/>
  <c r="G25" i="3"/>
  <c r="G22" i="3"/>
  <c r="G27" i="3"/>
  <c r="G28" i="3"/>
  <c r="F31" i="1"/>
  <c r="G31" i="1"/>
  <c r="L330" i="6" l="1"/>
  <c r="T10" i="9" s="1"/>
  <c r="K8" i="9" s="1"/>
  <c r="F87" i="1"/>
  <c r="F90" i="1" s="1"/>
  <c r="G87" i="1"/>
  <c r="G90" i="1" s="1"/>
  <c r="G35" i="3"/>
  <c r="H22" i="3" s="1"/>
  <c r="H13" i="3"/>
  <c r="H12" i="3"/>
  <c r="H6" i="3"/>
  <c r="I6" i="3" s="1"/>
  <c r="H8" i="3"/>
  <c r="H11" i="3"/>
  <c r="H7" i="3"/>
  <c r="H9" i="3"/>
  <c r="M8" i="9" l="1"/>
  <c r="I8" i="9"/>
  <c r="H8" i="9"/>
  <c r="G8" i="9"/>
  <c r="J8" i="9"/>
  <c r="F8" i="9"/>
  <c r="D8" i="9"/>
  <c r="C8" i="9"/>
  <c r="L8" i="9"/>
  <c r="Q8" i="9"/>
  <c r="O8" i="9"/>
  <c r="E8" i="9"/>
  <c r="B8" i="9"/>
  <c r="B10" i="9" s="1"/>
  <c r="S8" i="9"/>
  <c r="R8" i="9"/>
  <c r="P8" i="9"/>
  <c r="N8" i="9"/>
  <c r="H13" i="5"/>
  <c r="H17" i="5"/>
  <c r="I17" i="5"/>
  <c r="I13" i="5"/>
  <c r="H21" i="3"/>
  <c r="H25" i="3"/>
  <c r="H20" i="3"/>
  <c r="H26" i="3"/>
  <c r="H19" i="3"/>
  <c r="H24" i="3"/>
  <c r="H31" i="3"/>
  <c r="H34" i="3"/>
  <c r="H23" i="3"/>
  <c r="H27" i="3"/>
  <c r="H30" i="3"/>
  <c r="H33" i="3"/>
  <c r="H32" i="3"/>
  <c r="H28" i="3"/>
  <c r="H29" i="3"/>
  <c r="H18" i="3"/>
  <c r="I18" i="3" s="1"/>
  <c r="I7" i="3"/>
  <c r="I8" i="3" s="1"/>
  <c r="I9" i="3" s="1"/>
  <c r="I10" i="3" s="1"/>
  <c r="I11" i="3" s="1"/>
  <c r="I12" i="3" s="1"/>
  <c r="I13" i="3" s="1"/>
  <c r="C10" i="9" l="1"/>
  <c r="D10" i="9" s="1"/>
  <c r="E10" i="9" s="1"/>
  <c r="F10" i="9" s="1"/>
  <c r="G10" i="9" s="1"/>
  <c r="H10" i="9" s="1"/>
  <c r="I10" i="9" s="1"/>
  <c r="J10" i="9" s="1"/>
  <c r="K10" i="9" s="1"/>
  <c r="L10" i="9" s="1"/>
  <c r="M10" i="9" s="1"/>
  <c r="N10" i="9" s="1"/>
  <c r="O10" i="9" s="1"/>
  <c r="P10" i="9" s="1"/>
  <c r="Q10" i="9" s="1"/>
  <c r="R10" i="9" s="1"/>
  <c r="S10" i="9" s="1"/>
  <c r="T8" i="9"/>
  <c r="I19" i="3"/>
  <c r="I20" i="3" s="1"/>
  <c r="I21" i="3" s="1"/>
  <c r="I22" i="3" s="1"/>
  <c r="I24" i="3" s="1"/>
  <c r="I25" i="3" s="1"/>
  <c r="I26" i="3" s="1"/>
  <c r="I27" i="3" s="1"/>
  <c r="I28" i="3" s="1"/>
  <c r="I29" i="3" s="1"/>
  <c r="I30" i="3" s="1"/>
  <c r="I31" i="3" s="1"/>
  <c r="I32" i="3" s="1"/>
  <c r="I33" i="3" s="1"/>
  <c r="I34" i="3" s="1"/>
</calcChain>
</file>

<file path=xl/sharedStrings.xml><?xml version="1.0" encoding="utf-8"?>
<sst xmlns="http://schemas.openxmlformats.org/spreadsheetml/2006/main" count="2056" uniqueCount="515">
  <si>
    <r>
      <rPr>
        <b/>
        <sz val="6"/>
        <rFont val="Helvetica"/>
        <family val="2"/>
      </rPr>
      <t>INFRAESTRUTURA DE TI (CFTV)</t>
    </r>
  </si>
  <si>
    <r>
      <rPr>
        <sz val="6"/>
        <rFont val="Helvetica"/>
        <family val="2"/>
      </rPr>
      <t>SEM BDI</t>
    </r>
  </si>
  <si>
    <r>
      <rPr>
        <b/>
        <sz val="6"/>
        <rFont val="Helvetica"/>
        <family val="2"/>
      </rPr>
      <t>ITEM</t>
    </r>
  </si>
  <si>
    <r>
      <rPr>
        <b/>
        <sz val="6"/>
        <rFont val="Helvetica"/>
        <family val="2"/>
      </rPr>
      <t>FONTE</t>
    </r>
  </si>
  <si>
    <r>
      <rPr>
        <b/>
        <sz val="6"/>
        <rFont val="Helvetica"/>
        <family val="2"/>
      </rPr>
      <t>CÓDIGO</t>
    </r>
  </si>
  <si>
    <r>
      <rPr>
        <b/>
        <sz val="6"/>
        <rFont val="Helvetica"/>
        <family val="2"/>
      </rPr>
      <t>SOFTWARE DE VIDEOMONITORAMENTO E ANALITICOS (CCI) - ESPECIF. TEC. - ANEXO I</t>
    </r>
  </si>
  <si>
    <r>
      <rPr>
        <b/>
        <sz val="6"/>
        <rFont val="Helvetica"/>
        <family val="2"/>
      </rPr>
      <t>UNIDADE</t>
    </r>
  </si>
  <si>
    <r>
      <rPr>
        <b/>
        <sz val="6"/>
        <rFont val="Helvetica"/>
        <family val="2"/>
      </rPr>
      <t>COEFIC.</t>
    </r>
  </si>
  <si>
    <r>
      <rPr>
        <b/>
        <sz val="6"/>
        <rFont val="Helvetica"/>
        <family val="2"/>
      </rPr>
      <t>QUANTIDADE OPERATIVA</t>
    </r>
  </si>
  <si>
    <r>
      <rPr>
        <sz val="6"/>
        <rFont val="Helvetica"/>
        <family val="2"/>
      </rPr>
      <t>FORNECIMENTO,INSTALAÇÃO,CONFIGURAÇÃO, TREINAMENTO E SUPORTE TECNICO DE 36  MESES - LINCENÇAS BASE (VMS) PARA 28 CÂMERAS / LICENÇA ANALITICO E RECONHECIMENTO FACIAL PARA 20 CÂMERA SPEED DOME - 20 LICENÇAS / LICENÇA LPR PARA CÂMERA FIXA - 8 LICENÇAS</t>
    </r>
  </si>
  <si>
    <r>
      <rPr>
        <sz val="6"/>
        <rFont val="Helvetica"/>
        <family val="2"/>
      </rPr>
      <t>UN.</t>
    </r>
  </si>
  <si>
    <r>
      <rPr>
        <sz val="6"/>
        <rFont val="Helvetica"/>
        <family val="2"/>
      </rPr>
      <t>1.1</t>
    </r>
  </si>
  <si>
    <r>
      <rPr>
        <sz val="6"/>
        <rFont val="Helvetica"/>
        <family val="2"/>
      </rPr>
      <t>COTAÇÃO</t>
    </r>
  </si>
  <si>
    <r>
      <rPr>
        <sz val="6"/>
        <rFont val="Helvetica"/>
        <family val="2"/>
      </rPr>
      <t>N/D</t>
    </r>
  </si>
  <si>
    <r>
      <rPr>
        <sz val="6"/>
        <rFont val="Helvetica"/>
        <family val="2"/>
      </rPr>
      <t xml:space="preserve">FORNECIMENTO,INSTALAÇÃO E CONFIGURAÇÃO DE SOFTWARE GESTÃO (VMS) COM LICENÇA POR CÂMERA (VER
</t>
    </r>
    <r>
      <rPr>
        <sz val="6"/>
        <rFont val="Helvetica"/>
        <family val="2"/>
      </rPr>
      <t>DESCRIÇÃO COMPLETA CONTIDA NO TERMO DE REFERENCIA)</t>
    </r>
  </si>
  <si>
    <r>
      <rPr>
        <sz val="6"/>
        <rFont val="Helvetica"/>
        <family val="2"/>
      </rPr>
      <t>1.2</t>
    </r>
  </si>
  <si>
    <r>
      <rPr>
        <sz val="6"/>
        <rFont val="Helvetica"/>
        <family val="2"/>
      </rPr>
      <t>FORNECIMENTO,INSTALAÇÃO E CONFIGURAÇÃO DE SOFTWARE GESTÃO ANALITICO COM LICENÇA POR CÂMERA - CÂMERA SPEED DOME IP - (DESCRIÇÃO COMPLETA CONTIDA NO TERMO DE REFERENCIA)</t>
    </r>
  </si>
  <si>
    <r>
      <rPr>
        <sz val="6"/>
        <rFont val="Helvetica"/>
        <family val="2"/>
      </rPr>
      <t>1.3</t>
    </r>
  </si>
  <si>
    <r>
      <rPr>
        <sz val="6"/>
        <rFont val="Helvetica"/>
        <family val="2"/>
      </rPr>
      <t>FORNECIMENTO,INSTALAÇÃO E CONFIGURAÇÃO DE SOFTWARE GESTÃO ANALITICO OCR/LPR POR CÂMERA - CÂMERA BOLLET FIXA IP (CONFORME DESCRIÇÃO COMPLETA CONTIDA NO TERMO DE REFERENCIA)</t>
    </r>
  </si>
  <si>
    <r>
      <rPr>
        <sz val="6"/>
        <rFont val="Helvetica"/>
        <family val="2"/>
      </rPr>
      <t>1.4</t>
    </r>
  </si>
  <si>
    <r>
      <rPr>
        <sz val="6"/>
        <rFont val="Helvetica"/>
        <family val="2"/>
      </rPr>
      <t xml:space="preserve">SINAPI -
</t>
    </r>
    <r>
      <rPr>
        <sz val="6"/>
        <rFont val="Helvetica"/>
        <family val="2"/>
      </rPr>
      <t>03/2026</t>
    </r>
  </si>
  <si>
    <r>
      <rPr>
        <sz val="6"/>
        <rFont val="Helvetica"/>
        <family val="2"/>
      </rPr>
      <t>TRANSFERENCIA DE TECNOLOGIA - TREINAMENTO DE EQUIPE PARA USO DE SOFTWARE E SUAS FUNCIONALIDADES</t>
    </r>
  </si>
  <si>
    <r>
      <rPr>
        <sz val="6"/>
        <rFont val="Helvetica"/>
        <family val="2"/>
      </rPr>
      <t>H</t>
    </r>
  </si>
  <si>
    <r>
      <rPr>
        <b/>
        <sz val="6"/>
        <rFont val="Helvetica"/>
        <family val="2"/>
      </rPr>
      <t>EQUIPAMENTO E MATERIAIS PARA SISTEMA DE VIDEOWALL -(CCI) - ESPECIF. TEC. - ANEXO II</t>
    </r>
  </si>
  <si>
    <r>
      <rPr>
        <b/>
        <sz val="6"/>
        <rFont val="Helvetica"/>
        <family val="2"/>
      </rPr>
      <t xml:space="preserve">QUANTIDADE
</t>
    </r>
    <r>
      <rPr>
        <b/>
        <sz val="6"/>
        <rFont val="Helvetica"/>
        <family val="2"/>
      </rPr>
      <t>OPERATIVA</t>
    </r>
  </si>
  <si>
    <r>
      <rPr>
        <sz val="6"/>
        <rFont val="Helvetica"/>
        <family val="2"/>
      </rPr>
      <t>SUPORTES E COMPONENTES PARA MONITOR DE VIDEOWALL / MONITORES PARA VIDDEOWALL LCD LED 55"/ CONTROLADORA  DE VIDEOWALL / CABO HDMI / COM FORNECIMENTO, INSTALAÇÃO, CONFIGURAÇÃO E AJUSTES</t>
    </r>
  </si>
  <si>
    <r>
      <rPr>
        <sz val="6"/>
        <rFont val="Helvetica"/>
        <family val="2"/>
      </rPr>
      <t>2.1</t>
    </r>
  </si>
  <si>
    <r>
      <rPr>
        <sz val="6"/>
        <rFont val="Helvetica"/>
        <family val="2"/>
      </rPr>
      <t>MONITOR PARA VIDEOWALL 55" (DESCRIÇÃO COMPLETA CONTIDA NO TERMO DE REFERENCIA)</t>
    </r>
  </si>
  <si>
    <r>
      <rPr>
        <sz val="6"/>
        <rFont val="Helvetica"/>
        <family val="2"/>
      </rPr>
      <t>2.2</t>
    </r>
  </si>
  <si>
    <r>
      <rPr>
        <sz val="6"/>
        <rFont val="Helvetica"/>
        <family val="2"/>
      </rPr>
      <t>CONTROLADORA DE VIDEOWALL (DESCRIÇÃO COMPLETA CONTIDA NO TERMO DE REFERENCIA)</t>
    </r>
  </si>
  <si>
    <r>
      <rPr>
        <sz val="6"/>
        <rFont val="Helvetica"/>
        <family val="2"/>
      </rPr>
      <t>2.3</t>
    </r>
  </si>
  <si>
    <r>
      <rPr>
        <sz val="6"/>
        <rFont val="Helvetica"/>
        <family val="2"/>
      </rPr>
      <t xml:space="preserve">SUPORTES E COMPONENTES PARA MONITOR DE VIDEOWALL (DESCRIÇÃO COMPLETA CONTIDA NO TERMO DE
</t>
    </r>
    <r>
      <rPr>
        <sz val="6"/>
        <rFont val="Helvetica"/>
        <family val="2"/>
      </rPr>
      <t>REFERENCIA)</t>
    </r>
  </si>
  <si>
    <r>
      <rPr>
        <sz val="6"/>
        <rFont val="Helvetica"/>
        <family val="2"/>
      </rPr>
      <t>2.4</t>
    </r>
  </si>
  <si>
    <r>
      <rPr>
        <sz val="6"/>
        <rFont val="Helvetica"/>
        <family val="2"/>
      </rPr>
      <t>CABO HDMI 10M (DESCRIÇÃO COMPLETA CONTIDA NO TERMO DE REFERENCIA)</t>
    </r>
  </si>
  <si>
    <r>
      <rPr>
        <sz val="6"/>
        <rFont val="Helvetica"/>
        <family val="2"/>
      </rPr>
      <t>2.5</t>
    </r>
  </si>
  <si>
    <r>
      <rPr>
        <sz val="6"/>
        <rFont val="Helvetica"/>
        <family val="2"/>
      </rPr>
      <t>SINAPI - 03/2026</t>
    </r>
  </si>
  <si>
    <r>
      <rPr>
        <sz val="6"/>
        <rFont val="Helvetica"/>
        <family val="2"/>
      </rPr>
      <t>ELETROTECNICO COM ENCARGOS COMPLEMENTARES (SERVIÇO MONTAGEM, INSTALAÇÃO E CONFIGURAÇÃO SISTEMA DE VIDEOWALL)</t>
    </r>
  </si>
  <si>
    <r>
      <rPr>
        <sz val="6"/>
        <rFont val="Helvetica"/>
        <family val="2"/>
      </rPr>
      <t>2.6</t>
    </r>
  </si>
  <si>
    <r>
      <rPr>
        <sz val="6"/>
        <rFont val="Helvetica"/>
        <family val="2"/>
      </rPr>
      <t xml:space="preserve">ELETROTECNICO COM ENCARGOS COMPLEMENTARES (TRANSFERENCIA DE TECNOLOGIA - TREINAMENTO DE
</t>
    </r>
    <r>
      <rPr>
        <sz val="6"/>
        <rFont val="Helvetica"/>
        <family val="2"/>
      </rPr>
      <t>EQUIPE PARA USO DO SISTEMA DE VIDEOWALL)</t>
    </r>
  </si>
  <si>
    <r>
      <rPr>
        <b/>
        <sz val="6"/>
        <rFont val="Helvetica"/>
        <family val="2"/>
      </rPr>
      <t>EQUIPAMENTO E MATERIAIS PARA SISTEMA DE VIDEOMONITORAMENTE (CCI) - ESPECIF. TEC. - ANEXO III</t>
    </r>
  </si>
  <si>
    <r>
      <rPr>
        <sz val="6"/>
        <rFont val="Helvetica"/>
        <family val="2"/>
      </rPr>
      <t xml:space="preserve">SWITCH GIGABIT 24 PORTAS GERENCIAVEL LAYER/ WORKSTATION COM 2 MONITORES, TECLADO E MOUSE/
</t>
    </r>
    <r>
      <rPr>
        <sz val="6"/>
        <rFont val="Helvetica"/>
        <family val="2"/>
      </rPr>
      <t>SERVIDOR DE DADOS DE PROCESSAMENTO E ARMAZENAMENTO DE IMAGENS/ COM FORNECIMENTO, INSTALAÇÃO E</t>
    </r>
  </si>
  <si>
    <r>
      <rPr>
        <sz val="6"/>
        <rFont val="Helvetica"/>
        <family val="2"/>
      </rPr>
      <t>3.1</t>
    </r>
  </si>
  <si>
    <r>
      <rPr>
        <sz val="6"/>
        <rFont val="Helvetica"/>
        <family val="2"/>
      </rPr>
      <t>WORKSTATION (CONFORME DESCRIÇÃO COMPLETA CONTIDA NO TERMO DE REFERENCIA)</t>
    </r>
  </si>
  <si>
    <r>
      <rPr>
        <sz val="6"/>
        <rFont val="Helvetica"/>
        <family val="2"/>
      </rPr>
      <t>3.2</t>
    </r>
  </si>
  <si>
    <r>
      <rPr>
        <sz val="6"/>
        <rFont val="Helvetica"/>
        <family val="2"/>
      </rPr>
      <t>MONITOR DE 27" PARA WORKSTATION (CONFORME DESCRIÇÃO COMPLETA CONTIDA NO TERMO DE REFERENCIA)</t>
    </r>
  </si>
  <si>
    <r>
      <rPr>
        <sz val="6"/>
        <rFont val="Helvetica"/>
        <family val="2"/>
      </rPr>
      <t>3.3</t>
    </r>
  </si>
  <si>
    <r>
      <rPr>
        <sz val="6"/>
        <rFont val="Helvetica"/>
        <family val="2"/>
      </rPr>
      <t xml:space="preserve">SWITCH GIGABIT 24 PORTAS GERENCIAVEL LAYER (CONFORME DESCRIÇÃO COMPLETA CONTIDA NO TERMO DE
</t>
    </r>
    <r>
      <rPr>
        <sz val="6"/>
        <rFont val="Helvetica"/>
        <family val="2"/>
      </rPr>
      <t>REFERENCIA)</t>
    </r>
  </si>
  <si>
    <r>
      <rPr>
        <sz val="6"/>
        <rFont val="Helvetica"/>
        <family val="2"/>
      </rPr>
      <t>3.4</t>
    </r>
  </si>
  <si>
    <r>
      <rPr>
        <sz val="6"/>
        <rFont val="Helvetica"/>
        <family val="2"/>
      </rPr>
      <t>MESA CONTROLADORA (CONFORME DESCRIÇÃO COMPLETA CONTIDA NO TERMO DE REFERENCIA)</t>
    </r>
  </si>
  <si>
    <r>
      <rPr>
        <sz val="6"/>
        <rFont val="Helvetica"/>
        <family val="2"/>
      </rPr>
      <t>3.5</t>
    </r>
  </si>
  <si>
    <r>
      <rPr>
        <sz val="6"/>
        <rFont val="Helvetica"/>
        <family val="2"/>
      </rPr>
      <t>SERVIDOR DE DADOS DE PROCESSAMENTO E ARMAZENAMENTO DE IMAGENS (CONFORME DESCRIÇÃO COMPLETA CONTIDA NO TERMO DE REFERENCIA)</t>
    </r>
  </si>
  <si>
    <r>
      <rPr>
        <sz val="6"/>
        <rFont val="Helvetica"/>
        <family val="2"/>
      </rPr>
      <t>3.6</t>
    </r>
  </si>
  <si>
    <r>
      <rPr>
        <sz val="6"/>
        <rFont val="Helvetica"/>
        <family val="2"/>
      </rPr>
      <t xml:space="preserve">HD DE 10TB PARA SERVIDOR DE DADOS DE PROCESSAMENTO E ARMAZENAMENTO DE IMAGENS (CONFORME
</t>
    </r>
    <r>
      <rPr>
        <sz val="6"/>
        <rFont val="Helvetica"/>
        <family val="2"/>
      </rPr>
      <t>DESCRIÇÃO COMPLETA CONTIDA NO TERMO DE REFERENCIA)</t>
    </r>
  </si>
  <si>
    <r>
      <rPr>
        <sz val="6"/>
        <rFont val="Helvetica"/>
        <family val="2"/>
      </rPr>
      <t>3.7</t>
    </r>
  </si>
  <si>
    <r>
      <rPr>
        <sz val="6"/>
        <rFont val="Helvetica"/>
        <family val="2"/>
      </rPr>
      <t>CABO DE REDE CAT 6 (CONFORME DESCRIÇÃO COMPLETA CONTIDA NO TERMO DE REFERENCIA)</t>
    </r>
  </si>
  <si>
    <r>
      <rPr>
        <sz val="6"/>
        <rFont val="Helvetica"/>
        <family val="2"/>
      </rPr>
      <t>3.8</t>
    </r>
  </si>
  <si>
    <r>
      <rPr>
        <sz val="6"/>
        <rFont val="Helvetica"/>
        <family val="2"/>
      </rPr>
      <t>CONECTOR MACHO RJ45 CAT 6 (CONFORME DESCRIÇÃO COMPLETA CONTIDA NO TERMO DE REFERENCIA)</t>
    </r>
  </si>
  <si>
    <r>
      <rPr>
        <sz val="6"/>
        <rFont val="Helvetica"/>
        <family val="2"/>
      </rPr>
      <t>3.9</t>
    </r>
  </si>
  <si>
    <r>
      <rPr>
        <sz val="6"/>
        <rFont val="Helvetica"/>
        <family val="2"/>
      </rPr>
      <t>PATCH CORD 1,5 MTS (CABO DE REDE) - (CONFORME DESCRIÇÃO COMPLETA CONTIDA NO TERMO DE REFERENCIA)</t>
    </r>
  </si>
  <si>
    <r>
      <rPr>
        <sz val="6"/>
        <rFont val="Helvetica"/>
        <family val="2"/>
      </rPr>
      <t>3.10</t>
    </r>
  </si>
  <si>
    <r>
      <rPr>
        <sz val="6"/>
        <rFont val="Helvetica"/>
        <family val="2"/>
      </rPr>
      <t xml:space="preserve">ELETROTECNICO COM ENCARGOS COMPLEMENTARES (SERVIÇO MONTAGEM, INSTALAÇÃO E CONFIGURAÇÃO DOS
</t>
    </r>
    <r>
      <rPr>
        <sz val="6"/>
        <rFont val="Helvetica"/>
        <family val="2"/>
      </rPr>
      <t>EQUIPAMENTOS DA COMPOSIÇÃO 3 (CCI))</t>
    </r>
  </si>
  <si>
    <r>
      <rPr>
        <sz val="6"/>
        <rFont val="Helvetica"/>
        <family val="2"/>
      </rPr>
      <t>NOBREAK 10KVA / RACK COMPLETO 44U/ COM FORNECIMENTO E INSTALAÇÃO</t>
    </r>
  </si>
  <si>
    <r>
      <rPr>
        <sz val="6"/>
        <rFont val="Helvetica"/>
        <family val="2"/>
      </rPr>
      <t>4.1</t>
    </r>
  </si>
  <si>
    <r>
      <rPr>
        <sz val="6"/>
        <rFont val="Helvetica"/>
        <family val="2"/>
      </rPr>
      <t>RACK COMPLETO 44U (CONFORME ESPECIFICAÇÃO TÉCNICA)</t>
    </r>
  </si>
  <si>
    <r>
      <rPr>
        <sz val="6"/>
        <rFont val="Helvetica"/>
        <family val="2"/>
      </rPr>
      <t>4.2</t>
    </r>
  </si>
  <si>
    <r>
      <rPr>
        <sz val="6"/>
        <rFont val="Helvetica"/>
        <family val="2"/>
      </rPr>
      <t>NOBREAK 10KVA (CONFORME ESPECIFICAÇÃO TÉCNICA)</t>
    </r>
  </si>
  <si>
    <r>
      <rPr>
        <sz val="6"/>
        <rFont val="Helvetica"/>
        <family val="2"/>
      </rPr>
      <t>4.3</t>
    </r>
  </si>
  <si>
    <r>
      <rPr>
        <sz val="6"/>
        <rFont val="Helvetica"/>
        <family val="2"/>
      </rPr>
      <t>ELETROTECNICO COM ENCARGOS COMPLEMENTARES</t>
    </r>
  </si>
  <si>
    <r>
      <rPr>
        <b/>
        <sz val="6"/>
        <rFont val="Helvetica"/>
        <family val="2"/>
      </rPr>
      <t>MOBILIÁRIO TÉCNICO (CCI)  - ESPECIF. TEC. - ANEXO IV</t>
    </r>
  </si>
  <si>
    <r>
      <rPr>
        <sz val="6"/>
        <rFont val="Helvetica"/>
        <family val="2"/>
      </rPr>
      <t>MESA TÉCNICA 04 LUGARES / COM FORNECIMENTO E MONTAGEM</t>
    </r>
  </si>
  <si>
    <r>
      <rPr>
        <sz val="6"/>
        <rFont val="Helvetica"/>
        <family val="2"/>
      </rPr>
      <t>5.1</t>
    </r>
  </si>
  <si>
    <r>
      <rPr>
        <sz val="6"/>
        <rFont val="Helvetica"/>
        <family val="2"/>
      </rPr>
      <t>MESA TÉCNICA 04 LUGARES - FRETE (CONFORME ESPECIFICAÇÃO TÉCNICA)</t>
    </r>
  </si>
  <si>
    <r>
      <rPr>
        <sz val="6"/>
        <rFont val="Helvetica"/>
        <family val="2"/>
      </rPr>
      <t>5.2</t>
    </r>
  </si>
  <si>
    <r>
      <rPr>
        <sz val="6"/>
        <rFont val="Helvetica"/>
        <family val="2"/>
      </rPr>
      <t>MARCENEIRO COM ENCARGOS COMPLEMENTARES (SERVIÇO DE MONTAGEM)</t>
    </r>
  </si>
  <si>
    <r>
      <rPr>
        <sz val="6"/>
        <rFont val="Helvetica"/>
        <family val="2"/>
      </rPr>
      <t>CADEIRA TÉCNICA ERGONOMICA/FORNECIMENTO</t>
    </r>
  </si>
  <si>
    <r>
      <rPr>
        <sz val="6"/>
        <rFont val="Helvetica"/>
        <family val="2"/>
      </rPr>
      <t>6.1</t>
    </r>
  </si>
  <si>
    <r>
      <rPr>
        <sz val="6"/>
        <rFont val="Helvetica"/>
        <family val="2"/>
      </rPr>
      <t>CADEIRA TÉCNICA ERGONOMICA (CONFORME ESPECIFICAÇÃO TÉCNICA)</t>
    </r>
  </si>
  <si>
    <r>
      <rPr>
        <b/>
        <sz val="6"/>
        <rFont val="Helvetica"/>
        <family val="2"/>
      </rPr>
      <t>EQUIPAMENTO E MATERIAIS PARA SISTEMA DE VIDEOMONITORAMENTE (PONTO EXTERNO) - ESPECIF. TEC. - ANEXO V</t>
    </r>
  </si>
  <si>
    <r>
      <rPr>
        <sz val="6"/>
        <rFont val="Helvetica"/>
        <family val="2"/>
      </rPr>
      <t>7.1</t>
    </r>
  </si>
  <si>
    <r>
      <rPr>
        <sz val="6"/>
        <rFont val="Helvetica"/>
        <family val="2"/>
      </rPr>
      <t>PATCH CORD 2,5 MTS (CABO DE REDE) - (CONFORME DESCRIÇÃO COMPLETA CONTIDA NO TERMO DE REFERENCIA)</t>
    </r>
  </si>
  <si>
    <r>
      <rPr>
        <sz val="6"/>
        <rFont val="Helvetica"/>
        <family val="2"/>
      </rPr>
      <t>7.2</t>
    </r>
  </si>
  <si>
    <r>
      <rPr>
        <sz val="6"/>
        <rFont val="Helvetica"/>
        <family val="2"/>
      </rPr>
      <t>CAIXA OUTDOOR PORTA EQUIPAMENTOS (CONFORME ESPECIFICAÇÃO TÉCNICA)</t>
    </r>
  </si>
  <si>
    <r>
      <rPr>
        <sz val="6"/>
        <rFont val="Helvetica"/>
        <family val="2"/>
      </rPr>
      <t>7.3</t>
    </r>
  </si>
  <si>
    <r>
      <rPr>
        <sz val="6"/>
        <rFont val="Helvetica"/>
        <family val="2"/>
      </rPr>
      <t>CÂMERA FIXA LPR (CONFORME ESPECIFICAÇÃO TÉCNICA)</t>
    </r>
  </si>
  <si>
    <r>
      <rPr>
        <sz val="6"/>
        <rFont val="Helvetica"/>
        <family val="2"/>
      </rPr>
      <t>7.4</t>
    </r>
  </si>
  <si>
    <r>
      <rPr>
        <sz val="6"/>
        <rFont val="Helvetica"/>
        <family val="2"/>
      </rPr>
      <t>CÂMERA SPEED DOME PTZ IP  (CONFORME ESPECIFICAÇÃO TÉCNICA)</t>
    </r>
  </si>
  <si>
    <r>
      <rPr>
        <sz val="6"/>
        <rFont val="Helvetica"/>
        <family val="2"/>
      </rPr>
      <t>7.5</t>
    </r>
  </si>
  <si>
    <r>
      <rPr>
        <sz val="6"/>
        <rFont val="Helvetica"/>
        <family val="2"/>
      </rPr>
      <t>NOBREAK 700VA (CONFORME ESPECIFICAÇÃO TÉCNICA)</t>
    </r>
  </si>
  <si>
    <r>
      <rPr>
        <sz val="6"/>
        <rFont val="Helvetica"/>
        <family val="2"/>
      </rPr>
      <t>7.6</t>
    </r>
  </si>
  <si>
    <r>
      <rPr>
        <sz val="6"/>
        <rFont val="Helvetica"/>
        <family val="2"/>
      </rPr>
      <t>SWITCH GERENCIAVEL 8 PORTAS POE (CONFORME ESPECIFICAÇÃO TÉCNICA)</t>
    </r>
  </si>
  <si>
    <r>
      <rPr>
        <sz val="6"/>
        <rFont val="Helvetica"/>
        <family val="2"/>
      </rPr>
      <t>7.7</t>
    </r>
  </si>
  <si>
    <r>
      <rPr>
        <sz val="6"/>
        <rFont val="Helvetica"/>
        <family val="2"/>
      </rPr>
      <t xml:space="preserve">ELETROTECNICO COM ENCARGOS COMPLEMENTARES (SERVIÇO MONTAGEM, INSTALAÇÃO E CONFIGURAÇÃO DOS
</t>
    </r>
    <r>
      <rPr>
        <sz val="6"/>
        <rFont val="Helvetica"/>
        <family val="2"/>
      </rPr>
      <t>EQUIPAMENTOS DA COMPOSIÇÃO 7)</t>
    </r>
  </si>
  <si>
    <r>
      <rPr>
        <b/>
        <sz val="6"/>
        <rFont val="Helvetica"/>
        <family val="2"/>
      </rPr>
      <t>REDE DE FIBRA ÓPTICA (EXTERNO) - ESPECIF. TEC. - ANEXO VI</t>
    </r>
  </si>
  <si>
    <r>
      <rPr>
        <sz val="6"/>
        <rFont val="Helvetica"/>
        <family val="2"/>
      </rPr>
      <t>REDE DE FIBRA ÓPTICA AUTOSUSTENTÁVEL - FORNECIMENTO, INSTALAÇÃO E CONFIGURAÇÃO</t>
    </r>
  </si>
  <si>
    <r>
      <rPr>
        <sz val="6"/>
        <rFont val="Helvetica"/>
        <family val="2"/>
      </rPr>
      <t>8.1</t>
    </r>
  </si>
  <si>
    <r>
      <rPr>
        <sz val="6"/>
        <rFont val="Helvetica"/>
        <family val="2"/>
      </rPr>
      <t>CABO DE FIBRA ÓPTICA (CONFORME DESCRIÇÃO COMPLETA CONTIDA NO TERMO DE REFERENCIA)</t>
    </r>
  </si>
  <si>
    <r>
      <rPr>
        <sz val="6"/>
        <rFont val="Helvetica"/>
        <family val="2"/>
      </rPr>
      <t>M</t>
    </r>
  </si>
  <si>
    <r>
      <rPr>
        <sz val="6"/>
        <rFont val="Helvetica"/>
        <family val="2"/>
      </rPr>
      <t>8.2</t>
    </r>
  </si>
  <si>
    <r>
      <rPr>
        <sz val="6"/>
        <rFont val="Helvetica"/>
        <family val="2"/>
      </rPr>
      <t>DIO 12FO COMPLETO (CONFORME DESCRIÇÃO COMPLETA CONTIDA NO TERMO DE REFERENCIA)</t>
    </r>
  </si>
  <si>
    <r>
      <rPr>
        <sz val="6"/>
        <rFont val="Helvetica"/>
        <family val="2"/>
      </rPr>
      <t>8.3</t>
    </r>
  </si>
  <si>
    <r>
      <rPr>
        <sz val="6"/>
        <rFont val="Helvetica"/>
        <family val="2"/>
      </rPr>
      <t>PORCA OLHAL EM ACO GALVANIZADO, ESPESSURA 16MM, ABERTURA 21MM</t>
    </r>
  </si>
  <si>
    <r>
      <rPr>
        <sz val="6"/>
        <rFont val="Helvetica"/>
        <family val="2"/>
      </rPr>
      <t>8.4</t>
    </r>
  </si>
  <si>
    <r>
      <rPr>
        <sz val="6"/>
        <rFont val="Helvetica"/>
        <family val="2"/>
      </rPr>
      <t>SUPORTE DIELETRICO PARA CABOS OTICOS</t>
    </r>
  </si>
  <si>
    <r>
      <rPr>
        <sz val="6"/>
        <rFont val="Helvetica"/>
        <family val="2"/>
      </rPr>
      <t>8.5</t>
    </r>
  </si>
  <si>
    <r>
      <rPr>
        <sz val="6"/>
        <rFont val="Helvetica"/>
        <family val="2"/>
      </rPr>
      <t>ABRAÇADEIRA BAP 3 (CONFORME DESCRIÇÃO COMPLETA CONTIDA NO TERMO DE REFERENCIA)</t>
    </r>
  </si>
  <si>
    <r>
      <rPr>
        <sz val="6"/>
        <rFont val="Helvetica"/>
        <family val="2"/>
      </rPr>
      <t>8.6</t>
    </r>
  </si>
  <si>
    <r>
      <rPr>
        <sz val="6"/>
        <rFont val="Helvetica"/>
        <family val="2"/>
      </rPr>
      <t>ALÇA PREFORMADA (CONFORME DESCRIÇÃO COMPLETA CONTIDA NO TERMO DE REFERENCIA)</t>
    </r>
  </si>
  <si>
    <r>
      <rPr>
        <sz val="6"/>
        <rFont val="Helvetica"/>
        <family val="2"/>
      </rPr>
      <t>8.7</t>
    </r>
  </si>
  <si>
    <r>
      <rPr>
        <sz val="6"/>
        <rFont val="Helvetica"/>
        <family val="2"/>
      </rPr>
      <t>SUPORTE CRUZETA (CONFORME DESCRIÇÃO COMPLETA CONTIDA NO TERMO DE REFERENCIA)</t>
    </r>
  </si>
  <si>
    <r>
      <rPr>
        <sz val="6"/>
        <rFont val="Helvetica"/>
        <family val="2"/>
      </rPr>
      <t>8.8</t>
    </r>
  </si>
  <si>
    <r>
      <rPr>
        <sz val="6"/>
        <rFont val="Helvetica"/>
        <family val="2"/>
      </rPr>
      <t>CAIXA DE EMENDA OPTICA (CONFORME DESCRIÇÃO COMPLETA CONTIDA NO TERMO DE REFERENCIA)</t>
    </r>
  </si>
  <si>
    <r>
      <rPr>
        <sz val="6"/>
        <rFont val="Helvetica"/>
        <family val="2"/>
      </rPr>
      <t>8.9</t>
    </r>
  </si>
  <si>
    <r>
      <rPr>
        <sz val="6"/>
        <rFont val="Helvetica"/>
        <family val="2"/>
      </rPr>
      <t>DIVISOR OPTICO PASSIVO BALANCEADO 1:8(CONFORME DESCRIÇÃO COMPLETA CONTIDA NO TERMO DE REFERENCI</t>
    </r>
  </si>
  <si>
    <r>
      <rPr>
        <sz val="6"/>
        <rFont val="Helvetica"/>
        <family val="2"/>
      </rPr>
      <t>8.10</t>
    </r>
  </si>
  <si>
    <r>
      <rPr>
        <sz val="6"/>
        <rFont val="Helvetica"/>
        <family val="2"/>
      </rPr>
      <t>EXTENSAO MONOFIBRA CONECTORIZADA SM BLI G-657A2 SC-APC 1.5m COM ADAPTADOR</t>
    </r>
  </si>
  <si>
    <r>
      <rPr>
        <sz val="6"/>
        <rFont val="Helvetica"/>
        <family val="2"/>
      </rPr>
      <t>8.11</t>
    </r>
  </si>
  <si>
    <r>
      <rPr>
        <sz val="6"/>
        <rFont val="Helvetica"/>
        <family val="2"/>
      </rPr>
      <t>CORDÃO MONOFIBRA CONECTORIZADO SM BLI G-657A2 SC-APC/SC-APC 1.5M</t>
    </r>
  </si>
  <si>
    <r>
      <rPr>
        <sz val="6"/>
        <rFont val="Helvetica"/>
        <family val="2"/>
      </rPr>
      <t>8.12</t>
    </r>
  </si>
  <si>
    <r>
      <rPr>
        <sz val="6"/>
        <rFont val="Helvetica"/>
        <family val="2"/>
      </rPr>
      <t>CORDÃO OPTICO SC-UPC/SC-APC  (CONFORME DESCRIÇÃO COMPLETA CONTIDA NO TERMO DE REFERENCIA)</t>
    </r>
  </si>
  <si>
    <r>
      <rPr>
        <sz val="6"/>
        <rFont val="Helvetica"/>
        <family val="2"/>
      </rPr>
      <t>8.13</t>
    </r>
  </si>
  <si>
    <r>
      <rPr>
        <sz val="6"/>
        <rFont val="Helvetica"/>
        <family val="2"/>
      </rPr>
      <t>CORDÃO OPTICO SC-APC/SC-APC  (CONFORME DESCRIÇÃO COMPLETA CONTIDA NO TERMO DE REFERENCIA)</t>
    </r>
  </si>
  <si>
    <r>
      <rPr>
        <sz val="6"/>
        <rFont val="Helvetica"/>
        <family val="2"/>
      </rPr>
      <t>8.14</t>
    </r>
  </si>
  <si>
    <r>
      <rPr>
        <sz val="6"/>
        <rFont val="Helvetica"/>
        <family val="2"/>
      </rPr>
      <t>PLAQUETA DE IDENTIFICAÇÃO (CONFORME DESCRIÇÃO COMPLETA CONTIDA NO TERMO DE REFERENCIA)</t>
    </r>
  </si>
  <si>
    <r>
      <rPr>
        <sz val="6"/>
        <rFont val="Helvetica"/>
        <family val="2"/>
      </rPr>
      <t>8.15</t>
    </r>
  </si>
  <si>
    <r>
      <rPr>
        <sz val="6"/>
        <rFont val="Helvetica"/>
        <family val="2"/>
      </rPr>
      <t>ABRAÇADEIRA DE NYLON (CONFORME DESCRIÇÃO COMPLETA CONTIDA NO TERMO DE REFERENCIA)</t>
    </r>
  </si>
  <si>
    <r>
      <rPr>
        <sz val="6"/>
        <rFont val="Helvetica"/>
        <family val="2"/>
      </rPr>
      <t>8.16</t>
    </r>
  </si>
  <si>
    <r>
      <rPr>
        <sz val="6"/>
        <rFont val="Helvetica"/>
        <family val="2"/>
      </rPr>
      <t xml:space="preserve">CONCENTRADOR DE INTERFACE DE DADOS (OLT) (CONFORME DESCRIÇÃO COMPLETA CONTIDA NO TERMO DE
</t>
    </r>
    <r>
      <rPr>
        <sz val="6"/>
        <rFont val="Helvetica"/>
        <family val="2"/>
      </rPr>
      <t>REFERENCIA)</t>
    </r>
  </si>
  <si>
    <r>
      <rPr>
        <sz val="6"/>
        <rFont val="Helvetica"/>
        <family val="2"/>
      </rPr>
      <t>8.17</t>
    </r>
  </si>
  <si>
    <r>
      <rPr>
        <sz val="6"/>
        <rFont val="Helvetica"/>
        <family val="2"/>
      </rPr>
      <t>MÓDULOS GBIC 20 KM  (CONFORME DESCRIÇÃO COMPLETA CONTIDA NO TERMO DE REFERENCIA)</t>
    </r>
  </si>
  <si>
    <r>
      <rPr>
        <sz val="6"/>
        <rFont val="Helvetica"/>
        <family val="2"/>
      </rPr>
      <t>8.18</t>
    </r>
  </si>
  <si>
    <r>
      <rPr>
        <sz val="6"/>
        <rFont val="Helvetica"/>
        <family val="2"/>
      </rPr>
      <t xml:space="preserve">CONVERSOR DE MIDIA FIBRA/ETHERNET - 20KM (CONFORME DESCRIÇÃO COMPLETA CONTIDA NO TERMO DE
</t>
    </r>
    <r>
      <rPr>
        <sz val="6"/>
        <rFont val="Helvetica"/>
        <family val="2"/>
      </rPr>
      <t>REFERENCIA)</t>
    </r>
  </si>
  <si>
    <r>
      <rPr>
        <sz val="6"/>
        <rFont val="Helvetica"/>
        <family val="2"/>
      </rPr>
      <t>8.19</t>
    </r>
  </si>
  <si>
    <r>
      <rPr>
        <sz val="6"/>
        <rFont val="Helvetica"/>
        <family val="2"/>
      </rPr>
      <t>ELETROTECNICO COM ENCARGOS COMPLEMENTARES (SERVIÇO DE CONFIGURAÇÃO DE OLT DE FIBRA OPTICA)</t>
    </r>
  </si>
  <si>
    <r>
      <rPr>
        <sz val="6"/>
        <rFont val="Helvetica"/>
        <family val="2"/>
      </rPr>
      <t>8.20</t>
    </r>
  </si>
  <si>
    <r>
      <rPr>
        <sz val="6"/>
        <rFont val="Helvetica"/>
        <family val="2"/>
      </rPr>
      <t xml:space="preserve">ELETROTECNICO COM ENCARGOS COMPLEMENTARES (SERVIÇO DE INSTALAÇÃO DE 40KM DE CABO DE FIBRA
</t>
    </r>
    <r>
      <rPr>
        <sz val="6"/>
        <rFont val="Helvetica"/>
        <family val="2"/>
      </rPr>
      <t>OPTICA EM POSTES)</t>
    </r>
  </si>
  <si>
    <r>
      <rPr>
        <sz val="6"/>
        <rFont val="Helvetica"/>
        <family val="2"/>
      </rPr>
      <t>8.21</t>
    </r>
  </si>
  <si>
    <r>
      <rPr>
        <sz val="6"/>
        <rFont val="Helvetica"/>
        <family val="2"/>
      </rPr>
      <t>ELETROTECNICO COM ENCARGOS COMPLEMENTARES (SERVIÇO DE EMENDA POR FUSÃO DE FIBRA OPTICA)</t>
    </r>
  </si>
  <si>
    <r>
      <rPr>
        <sz val="6"/>
        <rFont val="Helvetica"/>
        <family val="2"/>
      </rPr>
      <t>8.22</t>
    </r>
  </si>
  <si>
    <r>
      <rPr>
        <sz val="6"/>
        <rFont val="Helvetica"/>
        <family val="2"/>
      </rPr>
      <t>ELETROTECNICO COM ENCARGOS COMPLEMENTARES (SERVIÇO DE CONFIGURAÇÃO DE ONU DE FIBRA OPTICA)</t>
    </r>
  </si>
  <si>
    <r>
      <rPr>
        <sz val="6"/>
        <rFont val="Helvetica"/>
        <family val="2"/>
      </rPr>
      <t>8.23</t>
    </r>
  </si>
  <si>
    <r>
      <rPr>
        <sz val="6"/>
        <rFont val="Helvetica"/>
        <family val="2"/>
      </rPr>
      <t>ELETROTECNICO COM ENCARGOS COMPLEMENTARES (SERVIÇO DE INSTALAÇÃO DE CAIXA DE EMENDA)</t>
    </r>
  </si>
  <si>
    <r>
      <rPr>
        <sz val="6"/>
        <rFont val="Helvetica"/>
        <family val="2"/>
      </rPr>
      <t>8.24</t>
    </r>
  </si>
  <si>
    <r>
      <rPr>
        <sz val="6"/>
        <rFont val="Helvetica"/>
        <family val="2"/>
      </rPr>
      <t>ELETROTECNICO COM ENCARGOS COMPLEMENTARES (TRANSFERENCIA DE TECNOLOGIA DA REDE DE FIBRA OPTICA E REDE LOCAL, POR PESSOA. 16 HORAS DE TREINAMENTO)</t>
    </r>
  </si>
  <si>
    <r>
      <rPr>
        <b/>
        <sz val="6"/>
        <rFont val="Helvetica"/>
        <family val="2"/>
      </rPr>
      <t>INFRAESTRUTURA DE CFTV (OBRAS)</t>
    </r>
  </si>
  <si>
    <r>
      <rPr>
        <b/>
        <sz val="6"/>
        <rFont val="Helvetica"/>
        <family val="2"/>
      </rPr>
      <t>SISTEMA DE REFRIGERAÇÃO (CCI)  - ESPECIF. TEC. - ANEXO VII</t>
    </r>
  </si>
  <si>
    <r>
      <rPr>
        <sz val="6"/>
        <rFont val="Helvetica"/>
        <family val="2"/>
      </rPr>
      <t>9.1</t>
    </r>
  </si>
  <si>
    <r>
      <rPr>
        <sz val="6"/>
        <rFont val="Helvetica"/>
        <family val="2"/>
      </rPr>
      <t>AR CONDICIONADO SPLIT INVERTER,PISO TETO,24000 BTU/H, QUENTE/FRIO,60HZ, CLASSIFICAÇÃO ENERGETICA A - SELO PROCEL, GAS HFC, CONTROLE S/FIO</t>
    </r>
  </si>
  <si>
    <r>
      <rPr>
        <sz val="6"/>
        <rFont val="Helvetica"/>
        <family val="2"/>
      </rPr>
      <t>9.2</t>
    </r>
  </si>
  <si>
    <r>
      <rPr>
        <sz val="6"/>
        <rFont val="Helvetica"/>
        <family val="2"/>
      </rPr>
      <t xml:space="preserve">TERMINAL A COMPRESSAO EM COBRE ESTANHADO PARA CABO 2,5 MM2,1 FURO E 1 COMPRESSAO, PARAFUSO DE
</t>
    </r>
    <r>
      <rPr>
        <sz val="6"/>
        <rFont val="Helvetica"/>
        <family val="2"/>
      </rPr>
      <t>FIXAÇÃO M5</t>
    </r>
  </si>
  <si>
    <r>
      <rPr>
        <sz val="6"/>
        <rFont val="Helvetica"/>
        <family val="2"/>
      </rPr>
      <t>9.3</t>
    </r>
  </si>
  <si>
    <r>
      <rPr>
        <sz val="6"/>
        <rFont val="Helvetica"/>
        <family val="2"/>
      </rPr>
      <t>BUCHA DE NYLON SEM ABA S10</t>
    </r>
  </si>
  <si>
    <r>
      <rPr>
        <sz val="6"/>
        <rFont val="Helvetica"/>
        <family val="2"/>
      </rPr>
      <t>9.4</t>
    </r>
  </si>
  <si>
    <r>
      <rPr>
        <sz val="6"/>
        <rFont val="Helvetica"/>
        <family val="2"/>
      </rPr>
      <t>CHUMBADOR DE AÇO ZINCADO,DIAMENTRO 1/4'' COM PARAFUSO 1/4'' X 40 MM</t>
    </r>
  </si>
  <si>
    <r>
      <rPr>
        <sz val="6"/>
        <rFont val="Helvetica"/>
        <family val="2"/>
      </rPr>
      <t>9.5</t>
    </r>
  </si>
  <si>
    <r>
      <rPr>
        <sz val="6"/>
        <rFont val="Helvetica"/>
        <family val="2"/>
      </rPr>
      <t xml:space="preserve">PARAFUSO DE AÇO ZINCADO, SEXTAVADO COM ROSCA INTEIRA, DIAMENTRO 5/16'' COMPRIMENTO 3/4", COM PORCA
</t>
    </r>
    <r>
      <rPr>
        <sz val="6"/>
        <rFont val="Helvetica"/>
        <family val="2"/>
      </rPr>
      <t>E ARRUELA LISA LEVE</t>
    </r>
  </si>
  <si>
    <r>
      <rPr>
        <sz val="6"/>
        <rFont val="Helvetica"/>
        <family val="2"/>
      </rPr>
      <t>9.6</t>
    </r>
  </si>
  <si>
    <r>
      <rPr>
        <sz val="6"/>
        <rFont val="Helvetica"/>
        <family val="2"/>
      </rPr>
      <t>PARAFUSO DE AÇO ZINCADO, SEXTAVADO COM ROSCA SOBERBA, DIAMENTRO 3/8'' COMPRIMENTO 80MM</t>
    </r>
  </si>
  <si>
    <r>
      <rPr>
        <sz val="6"/>
        <rFont val="Helvetica"/>
        <family val="2"/>
      </rPr>
      <t>9.7</t>
    </r>
  </si>
  <si>
    <r>
      <rPr>
        <sz val="6"/>
        <rFont val="Helvetica"/>
        <family val="2"/>
      </rPr>
      <t>ARRUELA EM AÇO GALVANIZADO, DIAMENTRO EXTERNO 35MM,ESPESSURA 3MM, DIAMETRO DO FURO =18MM</t>
    </r>
  </si>
  <si>
    <r>
      <rPr>
        <sz val="6"/>
        <rFont val="Helvetica"/>
        <family val="2"/>
      </rPr>
      <t>9.8</t>
    </r>
  </si>
  <si>
    <r>
      <rPr>
        <sz val="6"/>
        <rFont val="Helvetica"/>
        <family val="2"/>
      </rPr>
      <t>SUPORTE MÃO FRANCESA EM AÇO, ABAS = 40CM,CAPACIDADE MINIMA 70KG BRANCA</t>
    </r>
  </si>
  <si>
    <r>
      <rPr>
        <sz val="6"/>
        <rFont val="Helvetica"/>
        <family val="2"/>
      </rPr>
      <t>9.9</t>
    </r>
  </si>
  <si>
    <r>
      <rPr>
        <sz val="6"/>
        <rFont val="Helvetica"/>
        <family val="2"/>
      </rPr>
      <t xml:space="preserve">TUBO DE COBRE FLEXIVEL D=3/8'' E=0,79 MM, PARA AR CONDICIONADO, INSTALAÇÕES GAS RESIDENCIAIS E
</t>
    </r>
    <r>
      <rPr>
        <sz val="6"/>
        <rFont val="Helvetica"/>
        <family val="2"/>
      </rPr>
      <t>COMERCIAIS</t>
    </r>
  </si>
  <si>
    <r>
      <rPr>
        <sz val="6"/>
        <rFont val="Helvetica"/>
        <family val="2"/>
      </rPr>
      <t>9.10</t>
    </r>
  </si>
  <si>
    <r>
      <rPr>
        <sz val="6"/>
        <rFont val="Helvetica"/>
        <family val="2"/>
      </rPr>
      <t>TUBO DE COBRE FLEXIVEL D=5/8'' E=0,79 MM, PARA AR CONDICIONADO, INSTALAÇÕES GAS RESIDENCIAIS E COMERCIAIS (M)</t>
    </r>
  </si>
  <si>
    <r>
      <rPr>
        <sz val="6"/>
        <rFont val="Helvetica"/>
        <family val="2"/>
      </rPr>
      <t>9.11</t>
    </r>
  </si>
  <si>
    <r>
      <rPr>
        <sz val="6"/>
        <rFont val="Helvetica"/>
        <family val="2"/>
      </rPr>
      <t xml:space="preserve">TUBO DE ESPUMA DE POLIETILENO EXPANDIDO FLEXIVEL PARA ISOLAMENTO TERMICO DE TUBULAÇÃO DE AR
</t>
    </r>
    <r>
      <rPr>
        <sz val="6"/>
        <rFont val="Helvetica"/>
        <family val="2"/>
      </rPr>
      <t>CONDICIONADO,AGUA QUENTE, DN= 13/8'',E=10MM</t>
    </r>
  </si>
  <si>
    <r>
      <rPr>
        <sz val="6"/>
        <rFont val="Helvetica"/>
        <family val="2"/>
      </rPr>
      <t>9.12</t>
    </r>
  </si>
  <si>
    <r>
      <rPr>
        <sz val="6"/>
        <rFont val="Helvetica"/>
        <family val="2"/>
      </rPr>
      <t xml:space="preserve">TUBO DE ESPUMA DE POLIETILENO EXPANDIDO FLEXIVEL PARA ISOLAMENTO TERMICO DE TUBULAÇÃO DE AR
</t>
    </r>
    <r>
      <rPr>
        <sz val="6"/>
        <rFont val="Helvetica"/>
        <family val="2"/>
      </rPr>
      <t>CONDICIONADO,AGUA QUENTE, DN= 15/8'',E=10MM</t>
    </r>
  </si>
  <si>
    <r>
      <rPr>
        <sz val="6"/>
        <rFont val="Helvetica"/>
        <family val="2"/>
      </rPr>
      <t>9.13</t>
    </r>
  </si>
  <si>
    <r>
      <rPr>
        <sz val="6"/>
        <rFont val="Helvetica"/>
        <family val="2"/>
      </rPr>
      <t>AJUDANTE ESPECIALIZADO COM ENCARGOS COMPLEMENTARES</t>
    </r>
  </si>
  <si>
    <r>
      <rPr>
        <sz val="6"/>
        <rFont val="Helvetica"/>
        <family val="2"/>
      </rPr>
      <t>9.14</t>
    </r>
  </si>
  <si>
    <r>
      <rPr>
        <sz val="6"/>
        <rFont val="Helvetica"/>
        <family val="2"/>
      </rPr>
      <t>MECANICO DE REFRIGERAÇÃO COM ENCARGOS COMPLEMENTARES</t>
    </r>
  </si>
  <si>
    <r>
      <rPr>
        <b/>
        <sz val="6"/>
        <rFont val="Helvetica"/>
        <family val="2"/>
      </rPr>
      <t>INFRAESTRUTURA PARA POSTE (EXTERNO)  - ESPECIF. TEC. - ANEXO VIII</t>
    </r>
  </si>
  <si>
    <r>
      <rPr>
        <sz val="6"/>
        <rFont val="Helvetica"/>
        <family val="2"/>
      </rPr>
      <t>10.1</t>
    </r>
  </si>
  <si>
    <r>
      <rPr>
        <sz val="6"/>
        <rFont val="Helvetica"/>
        <family val="2"/>
      </rPr>
      <t>POSTE DE CONCRETO COM COMPRIMENTO NOMINAL DE 10M (UN)(CONFORME ESPECIFICAÇÕES TECNICAS)</t>
    </r>
  </si>
  <si>
    <r>
      <rPr>
        <sz val="6"/>
        <rFont val="Helvetica"/>
        <family val="2"/>
      </rPr>
      <t>10.2</t>
    </r>
  </si>
  <si>
    <r>
      <rPr>
        <sz val="6"/>
        <rFont val="Helvetica"/>
        <family val="2"/>
      </rPr>
      <t>CABO DE COBRE NU 35MM2 MEIO-DURO</t>
    </r>
  </si>
  <si>
    <r>
      <rPr>
        <sz val="6"/>
        <rFont val="Helvetica"/>
        <family val="2"/>
      </rPr>
      <t>10.3</t>
    </r>
  </si>
  <si>
    <r>
      <rPr>
        <sz val="6"/>
        <rFont val="Helvetica"/>
        <family val="2"/>
      </rPr>
      <t xml:space="preserve">GUINDAUTO HIDRAULICO, CAPACIDADE MÁXIMA DE CARGA 6200KG, MOMENTO MÁXIMO DE CARGA 11,7 TM, ALCANCE
</t>
    </r>
    <r>
      <rPr>
        <sz val="6"/>
        <rFont val="Helvetica"/>
        <family val="2"/>
      </rPr>
      <t>MÁXIMO HORIZONTAL 9,70M, INCLUSIVE CAMINHÃO TOCO PBT 16.000KG, POTÊNCIA DE 180 CV-CHP DIURNO. AF_06</t>
    </r>
  </si>
  <si>
    <r>
      <rPr>
        <sz val="6"/>
        <rFont val="Helvetica"/>
        <family val="2"/>
      </rPr>
      <t>CHP</t>
    </r>
  </si>
  <si>
    <r>
      <rPr>
        <sz val="6"/>
        <rFont val="Helvetica"/>
        <family val="2"/>
      </rPr>
      <t>10.4</t>
    </r>
  </si>
  <si>
    <r>
      <rPr>
        <sz val="6"/>
        <rFont val="Helvetica"/>
        <family val="2"/>
      </rPr>
      <t>AUXILIAR DE ELETRICISTA COM ENCARGOS COMPLEMENTARES</t>
    </r>
  </si>
  <si>
    <r>
      <rPr>
        <sz val="6"/>
        <rFont val="Helvetica"/>
        <family val="2"/>
      </rPr>
      <t>10.5</t>
    </r>
  </si>
  <si>
    <r>
      <rPr>
        <sz val="6"/>
        <rFont val="Helvetica"/>
        <family val="2"/>
      </rPr>
      <t>ELETRICISTA COM ENCARGOS COMPLEMENTARES</t>
    </r>
  </si>
  <si>
    <r>
      <rPr>
        <b/>
        <sz val="6"/>
        <rFont val="Helvetica"/>
        <family val="2"/>
      </rPr>
      <t>INFRAESTRUTURA PARA POSTE (EXTERNO)</t>
    </r>
  </si>
  <si>
    <r>
      <rPr>
        <sz val="6"/>
        <rFont val="Helvetica"/>
        <family val="2"/>
      </rPr>
      <t>11.1</t>
    </r>
  </si>
  <si>
    <r>
      <rPr>
        <sz val="6"/>
        <rFont val="Helvetica"/>
        <family val="2"/>
      </rPr>
      <t>ESCAVADEIRA HIDRÁULICA SOBRE ESTEIRAS, CAÇAMBA 0,80 M3, PESO OPERACIONAL 17 T, POTENCIA BRUTA 111 HP - CHI DIURNO. AF_06/2014</t>
    </r>
  </si>
  <si>
    <r>
      <rPr>
        <sz val="6"/>
        <rFont val="Helvetica"/>
        <family val="2"/>
      </rPr>
      <t>11.2</t>
    </r>
  </si>
  <si>
    <r>
      <rPr>
        <sz val="6"/>
        <rFont val="Helvetica"/>
        <family val="2"/>
      </rPr>
      <t xml:space="preserve">ESCAVADEIRA HIDRÁULICA SOBRE ESTEIRAS, CAÇAMBA 0,80 M3, PESO OPERACIONAL 17 T, POTENCIA BRUTA 111 HP -
</t>
    </r>
    <r>
      <rPr>
        <sz val="6"/>
        <rFont val="Helvetica"/>
        <family val="2"/>
      </rPr>
      <t>CHP DIURNO. AF_06/2014</t>
    </r>
  </si>
  <si>
    <r>
      <rPr>
        <sz val="6"/>
        <rFont val="Helvetica"/>
        <family val="2"/>
      </rPr>
      <t>CHI</t>
    </r>
  </si>
  <si>
    <r>
      <rPr>
        <sz val="6"/>
        <rFont val="Helvetica"/>
        <family val="2"/>
      </rPr>
      <t>11.3</t>
    </r>
  </si>
  <si>
    <r>
      <rPr>
        <sz val="6"/>
        <rFont val="Helvetica"/>
        <family val="2"/>
      </rPr>
      <t>SERVENTE COM ENCARGOS COMPLEMENTARES</t>
    </r>
  </si>
  <si>
    <r>
      <rPr>
        <sz val="6"/>
        <rFont val="Helvetica"/>
        <family val="2"/>
      </rPr>
      <t>12.1</t>
    </r>
  </si>
  <si>
    <r>
      <rPr>
        <sz val="6"/>
        <rFont val="Helvetica"/>
        <family val="2"/>
      </rPr>
      <t>BRACO P/ LUMINARIA PUBLICA 1 X 1,50M ROMAGNOLE OU EQUIV</t>
    </r>
  </si>
  <si>
    <r>
      <rPr>
        <sz val="6"/>
        <rFont val="Helvetica"/>
        <family val="2"/>
      </rPr>
      <t>12.2</t>
    </r>
  </si>
  <si>
    <r>
      <rPr>
        <sz val="6"/>
        <rFont val="Helvetica"/>
        <family val="2"/>
      </rPr>
      <t>GUINDAUTO HIDRÁULICO, CAPACIDADE MÁXIMA DE CARGA 6200 KG, MOMENTO MÁXIMO DE CARGA 11,7 TM, ALCANCE MÁXIMO HORIZONTAL 9,70 M, INCLUSIVE CAMINHÃO TOCO PBT 16.000 KG, POTÊNCIA DE 189 CV - CHP DIURNO. AF_06/2014</t>
    </r>
  </si>
  <si>
    <r>
      <rPr>
        <sz val="6"/>
        <rFont val="Helvetica"/>
        <family val="2"/>
      </rPr>
      <t>12.3</t>
    </r>
  </si>
  <si>
    <r>
      <rPr>
        <sz val="6"/>
        <rFont val="Helvetica"/>
        <family val="2"/>
      </rPr>
      <t>12.4</t>
    </r>
  </si>
  <si>
    <r>
      <rPr>
        <sz val="6"/>
        <rFont val="Helvetica"/>
        <family val="2"/>
      </rPr>
      <t>12.5</t>
    </r>
  </si>
  <si>
    <r>
      <rPr>
        <sz val="6"/>
        <rFont val="Helvetica"/>
        <family val="2"/>
      </rPr>
      <t>CINTA CIRCULAR EM AÇO GALVANIZADO DE 210MM DE DIAMETRO PARA INSTALAÇÃO DE BRAÇO PROLONGADOR EM POSTE DE CONCRETO</t>
    </r>
  </si>
  <si>
    <r>
      <rPr>
        <sz val="6"/>
        <rFont val="Helvetica"/>
        <family val="2"/>
      </rPr>
      <t>12.6</t>
    </r>
  </si>
  <si>
    <r>
      <rPr>
        <sz val="6"/>
        <rFont val="Helvetica"/>
        <family val="2"/>
      </rPr>
      <t>SERRALHEIRO COM ENCARGOS COMPLEMENTARES</t>
    </r>
  </si>
  <si>
    <r>
      <rPr>
        <sz val="6"/>
        <rFont val="Helvetica"/>
        <family val="2"/>
      </rPr>
      <t>12.7</t>
    </r>
  </si>
  <si>
    <r>
      <rPr>
        <sz val="6"/>
        <rFont val="Helvetica"/>
        <family val="2"/>
      </rPr>
      <t>AUXILIAR DE SERRALHEIRO COM ENCARGOS COMPLEMENTARES</t>
    </r>
  </si>
  <si>
    <r>
      <rPr>
        <sz val="6"/>
        <rFont val="Helvetica"/>
        <family val="2"/>
      </rPr>
      <t xml:space="preserve">GUINCHO MANUAL DE CATRACA - FORNECIMENTO DE MATERIAL E MONTAGEM EM POSTE - (CONFORME
</t>
    </r>
    <r>
      <rPr>
        <sz val="6"/>
        <rFont val="Helvetica"/>
        <family val="2"/>
      </rPr>
      <t>ESPECIFICAÇÃO TECNICA)</t>
    </r>
  </si>
  <si>
    <r>
      <rPr>
        <sz val="6"/>
        <rFont val="Helvetica"/>
        <family val="2"/>
      </rPr>
      <t>13.1</t>
    </r>
  </si>
  <si>
    <r>
      <rPr>
        <sz val="6"/>
        <rFont val="Helvetica"/>
        <family val="2"/>
      </rPr>
      <t>GUINCHO MANUAL DE CATRACA COM CAIXA (CONFORME ESPECIFICAÇÃO TECNICA)</t>
    </r>
  </si>
  <si>
    <r>
      <rPr>
        <sz val="6"/>
        <rFont val="Helvetica"/>
        <family val="2"/>
      </rPr>
      <t>13.2</t>
    </r>
  </si>
  <si>
    <r>
      <rPr>
        <sz val="6"/>
        <rFont val="Helvetica"/>
        <family val="2"/>
      </rPr>
      <t>ROLDANA PARA PORTÃO DE 1 1/2 POLEGADA EM V COM CAIXA (CONFORME ESPECIFICAÇÃO TECNICA)</t>
    </r>
  </si>
  <si>
    <r>
      <rPr>
        <sz val="6"/>
        <rFont val="Helvetica"/>
        <family val="2"/>
      </rPr>
      <t>13.3</t>
    </r>
  </si>
  <si>
    <r>
      <rPr>
        <sz val="6"/>
        <rFont val="Helvetica"/>
        <family val="2"/>
      </rPr>
      <t>CINTA CIRCULAR EM AÇO GALVANIZADO PARA FIXAÇÃO DO GUINCHO NO POSTE</t>
    </r>
  </si>
  <si>
    <r>
      <rPr>
        <sz val="6"/>
        <rFont val="Helvetica"/>
        <family val="2"/>
      </rPr>
      <t>13.4</t>
    </r>
  </si>
  <si>
    <r>
      <rPr>
        <sz val="6"/>
        <rFont val="Helvetica"/>
        <family val="2"/>
      </rPr>
      <t>13.5</t>
    </r>
  </si>
  <si>
    <r>
      <rPr>
        <sz val="6"/>
        <rFont val="Helvetica"/>
        <family val="2"/>
      </rPr>
      <t>13.6</t>
    </r>
  </si>
  <si>
    <r>
      <rPr>
        <b/>
        <sz val="6"/>
        <rFont val="Helvetica"/>
        <family val="2"/>
      </rPr>
      <t>SISTEMA DE REDE ELETRICA PARA POSTE COM ATERRAMENTO (EXTERNO)   - ESPECIF. TEC. - ANEXO IX</t>
    </r>
  </si>
  <si>
    <r>
      <rPr>
        <sz val="6"/>
        <rFont val="Helvetica"/>
        <family val="2"/>
      </rPr>
      <t>14.1</t>
    </r>
  </si>
  <si>
    <r>
      <rPr>
        <sz val="6"/>
        <rFont val="Helvetica"/>
        <family val="2"/>
      </rPr>
      <t xml:space="preserve">ARMACAO VERTICAL COM HASTE E CONTRA-PINO, EM CHAPA DE ACO GALVANIZADO 3/16", COM 1 ESTRIBO, SEM
</t>
    </r>
    <r>
      <rPr>
        <sz val="6"/>
        <rFont val="Helvetica"/>
        <family val="2"/>
      </rPr>
      <t>ISOLADOR</t>
    </r>
  </si>
  <si>
    <r>
      <rPr>
        <sz val="6"/>
        <rFont val="Helvetica"/>
        <family val="2"/>
      </rPr>
      <t>14.2</t>
    </r>
  </si>
  <si>
    <r>
      <rPr>
        <sz val="6"/>
        <rFont val="Helvetica"/>
        <family val="2"/>
      </rPr>
      <t>ISOLADOR DE PORCELANA, TIPO ROLDANA, DIMENSOES DE *72* X *72* MM, PARA USO EM BAIXA TENSAO</t>
    </r>
  </si>
  <si>
    <r>
      <rPr>
        <sz val="6"/>
        <rFont val="Helvetica"/>
        <family val="2"/>
      </rPr>
      <t>14.3</t>
    </r>
  </si>
  <si>
    <r>
      <rPr>
        <sz val="6"/>
        <rFont val="Helvetica"/>
        <family val="2"/>
      </rPr>
      <t xml:space="preserve">PARAFUSO DE FERRO POLIDO, SEXTAVADO, COM ROSCA PARCIAL, DIAMETRO 5/8", COMPRIMENTO 6", COM PORCA E
</t>
    </r>
    <r>
      <rPr>
        <sz val="6"/>
        <rFont val="Helvetica"/>
        <family val="2"/>
      </rPr>
      <t>ARRUELA DE PRESSAO MEDIA</t>
    </r>
  </si>
  <si>
    <r>
      <rPr>
        <sz val="6"/>
        <rFont val="Helvetica"/>
        <family val="2"/>
      </rPr>
      <t>14.4</t>
    </r>
  </si>
  <si>
    <r>
      <rPr>
        <sz val="6"/>
        <rFont val="Helvetica"/>
        <family val="2"/>
      </rPr>
      <t>ARRUELA LISA, REDONDA, DE LATAO POLIDO, DIAMETRO NOMINAL 5/8", DIAMETRO EXTERNO = 34 MM, DIAMETRO DO FURO = 17 MM, ESPESSURA = *2,5* MM</t>
    </r>
  </si>
  <si>
    <r>
      <rPr>
        <sz val="6"/>
        <rFont val="Helvetica"/>
        <family val="2"/>
      </rPr>
      <t>14.5</t>
    </r>
  </si>
  <si>
    <r>
      <rPr>
        <sz val="6"/>
        <rFont val="Helvetica"/>
        <family val="2"/>
      </rPr>
      <t xml:space="preserve">BUCHA DE NYLON SEM ABA S6, COM PARAFUSO DE 4,20 X 40 MM EM ACO ZINCADO COM ROSCA SOBERBA, CABECA
</t>
    </r>
    <r>
      <rPr>
        <sz val="6"/>
        <rFont val="Helvetica"/>
        <family val="2"/>
      </rPr>
      <t>CHATA E FENDA PHILLIPS</t>
    </r>
  </si>
  <si>
    <r>
      <rPr>
        <sz val="6"/>
        <rFont val="Helvetica"/>
        <family val="2"/>
      </rPr>
      <t>14.6</t>
    </r>
  </si>
  <si>
    <r>
      <rPr>
        <sz val="6"/>
        <rFont val="Helvetica"/>
        <family val="2"/>
      </rPr>
      <t>FITA METALICA PERFURADA, L = *18* MM, ROLO DE 30 M, CARGA RECOMENDADA = *30* KGF</t>
    </r>
  </si>
  <si>
    <r>
      <rPr>
        <sz val="6"/>
        <rFont val="Helvetica"/>
        <family val="2"/>
      </rPr>
      <t>14.7</t>
    </r>
  </si>
  <si>
    <r>
      <rPr>
        <sz val="6"/>
        <rFont val="Helvetica"/>
        <family val="2"/>
      </rPr>
      <t>CAIXA DE INSPECAO PARA ATERRAMENTO E PARA RAIOS, EM POLIPROPILENO, DIAMETRO = 300 MM X ALTURA = 400 MM (INCLUIDA TAMPA SEM ESCOTILHA)</t>
    </r>
  </si>
  <si>
    <r>
      <rPr>
        <sz val="6"/>
        <rFont val="Helvetica"/>
        <family val="2"/>
      </rPr>
      <t>14.8</t>
    </r>
  </si>
  <si>
    <r>
      <rPr>
        <sz val="6"/>
        <rFont val="Helvetica"/>
        <family val="2"/>
      </rPr>
      <t xml:space="preserve">CAIXA PARA MEDIDOR MONOFASICO, EM POLICARBONATO / TERMOPLASTICO, PARA ALOJAR 1 DISJUNTOR (PADRAO
</t>
    </r>
    <r>
      <rPr>
        <sz val="6"/>
        <rFont val="Helvetica"/>
        <family val="2"/>
      </rPr>
      <t>DA CONCESSIONARIA LOCAL)</t>
    </r>
  </si>
  <si>
    <r>
      <rPr>
        <sz val="6"/>
        <rFont val="Helvetica"/>
        <family val="2"/>
      </rPr>
      <t>14.9</t>
    </r>
  </si>
  <si>
    <r>
      <rPr>
        <sz val="6"/>
        <rFont val="Helvetica"/>
        <family val="2"/>
      </rPr>
      <t>VERGALHAO ZINCADO ROSCA TOTAL, 1/4" (6,3 MM)</t>
    </r>
  </si>
  <si>
    <r>
      <rPr>
        <sz val="6"/>
        <rFont val="Helvetica"/>
        <family val="2"/>
      </rPr>
      <t>14.10</t>
    </r>
  </si>
  <si>
    <r>
      <rPr>
        <sz val="6"/>
        <rFont val="Helvetica"/>
        <family val="2"/>
      </rPr>
      <t>PORCA ZINCADA, SEXTAVADA, DIAMETRO 1/4"</t>
    </r>
  </si>
  <si>
    <r>
      <rPr>
        <sz val="6"/>
        <rFont val="Helvetica"/>
        <family val="2"/>
      </rPr>
      <t>14.11</t>
    </r>
  </si>
  <si>
    <r>
      <rPr>
        <sz val="6"/>
        <rFont val="Helvetica"/>
        <family val="2"/>
      </rPr>
      <t>ELETRODUTO RÍGIDO ROSCÁVEL, PVC, DN 32 MM (1"), PARA CIRCUITOS TERMINAIS, INSTALADO EM PAREDE - FORNECIMENTO E INSTALAÇÃO. AF_03/2023</t>
    </r>
  </si>
  <si>
    <r>
      <rPr>
        <sz val="6"/>
        <rFont val="Helvetica"/>
        <family val="2"/>
      </rPr>
      <t>14.12</t>
    </r>
  </si>
  <si>
    <r>
      <rPr>
        <sz val="6"/>
        <rFont val="Helvetica"/>
        <family val="2"/>
      </rPr>
      <t xml:space="preserve">LUVA PARA ELETRODUTO, PVC, ROSCÁVEL, DN 32 MM (1"), PARA CIRCUITOS TERMINAIS, INSTALADA EM PAREDE -
</t>
    </r>
    <r>
      <rPr>
        <sz val="6"/>
        <rFont val="Helvetica"/>
        <family val="2"/>
      </rPr>
      <t>FORNECIMENTO E INSTALAÇÃO. AF_03/2023</t>
    </r>
  </si>
  <si>
    <r>
      <rPr>
        <sz val="6"/>
        <rFont val="Helvetica"/>
        <family val="2"/>
      </rPr>
      <t>14.13</t>
    </r>
  </si>
  <si>
    <r>
      <rPr>
        <sz val="6"/>
        <rFont val="Helvetica"/>
        <family val="2"/>
      </rPr>
      <t>CURVA 90 GRAUS PARA ELETRODUTO, PVC, ROSCÁVEL, DN 32 MM (1"), PARA CIRCUITOS TERMINAIS, INSTALADA EM PAREDE - FORNECIMENTO E INSTALAÇÃO. AF_03/2023</t>
    </r>
  </si>
  <si>
    <r>
      <rPr>
        <sz val="6"/>
        <rFont val="Helvetica"/>
        <family val="2"/>
      </rPr>
      <t>14.14</t>
    </r>
  </si>
  <si>
    <r>
      <rPr>
        <sz val="6"/>
        <rFont val="Helvetica"/>
        <family val="2"/>
      </rPr>
      <t xml:space="preserve">CURVA 180 GRAUS PARA ELETRODUTO, PVC, ROSCÁVEL, DN 32 MM (1"), PARA CIRCUITOS TERMINAIS, INSTALADA EM
</t>
    </r>
    <r>
      <rPr>
        <sz val="6"/>
        <rFont val="Helvetica"/>
        <family val="2"/>
      </rPr>
      <t>PAREDE - FORNECIMENTO E INSTALAÇÃO. AF_03/2023</t>
    </r>
  </si>
  <si>
    <r>
      <rPr>
        <sz val="6"/>
        <rFont val="Helvetica"/>
        <family val="2"/>
      </rPr>
      <t>14.15</t>
    </r>
  </si>
  <si>
    <r>
      <rPr>
        <sz val="6"/>
        <rFont val="Helvetica"/>
        <family val="2"/>
      </rPr>
      <t>CABO DE COBRE FLEXÍVEL ISOLADO, 10 MM², ANTI-CHAMA 0,6/1,0 KV, PARA CIRCUITOS TERMINAIS - FORNECIMENTO E INSTALAÇÃO. AF_03/2023</t>
    </r>
  </si>
  <si>
    <r>
      <rPr>
        <sz val="6"/>
        <rFont val="Helvetica"/>
        <family val="2"/>
      </rPr>
      <t>14.16</t>
    </r>
  </si>
  <si>
    <r>
      <rPr>
        <sz val="6"/>
        <rFont val="Helvetica"/>
        <family val="2"/>
      </rPr>
      <t>DISJUNTOR MONOPOLAR TIPO DIN, CORRENTE NOMINAL DE 50A - FORNECIMENTO E INSTALAÇÃO. AF_10/2020</t>
    </r>
  </si>
  <si>
    <r>
      <rPr>
        <sz val="6"/>
        <rFont val="Helvetica"/>
        <family val="2"/>
      </rPr>
      <t>14.17</t>
    </r>
  </si>
  <si>
    <r>
      <rPr>
        <sz val="6"/>
        <rFont val="Helvetica"/>
        <family val="2"/>
      </rPr>
      <t>CORDOALHA DE COBRE NU 50 MM², ENTERRADA - FORNECIMENTO E INSTALAÇÃO. AF_08/2023</t>
    </r>
  </si>
  <si>
    <r>
      <rPr>
        <sz val="6"/>
        <rFont val="Helvetica"/>
        <family val="2"/>
      </rPr>
      <t>14.18</t>
    </r>
  </si>
  <si>
    <r>
      <rPr>
        <sz val="6"/>
        <rFont val="Helvetica"/>
        <family val="2"/>
      </rPr>
      <t>HASTE DE ATERRAMENTO, DIÂMETRO 3/4", COM 3 METROS - FORNECIMENTO E INSTALAÇÃO. AF_08/2023</t>
    </r>
  </si>
  <si>
    <r>
      <rPr>
        <sz val="6"/>
        <rFont val="Helvetica"/>
        <family val="2"/>
      </rPr>
      <t>14.19</t>
    </r>
  </si>
  <si>
    <r>
      <rPr>
        <sz val="6"/>
        <rFont val="Helvetica"/>
        <family val="2"/>
      </rPr>
      <t>ASSENTAMENTO DE POSTE DE CONCRETO COM COMPRIMENTO NOMINAL DE 9 M, CARGA NOMINAL MENOR OU IGUAL A 1000 DAN, ENGASTAMENTO SIMPLES COM 1,5 M DE SOLO (NÃO INCLUI FORNECIMENTO). AF_11/2019</t>
    </r>
  </si>
  <si>
    <r>
      <rPr>
        <sz val="6"/>
        <rFont val="Helvetica"/>
        <family val="2"/>
      </rPr>
      <t>14.20</t>
    </r>
  </si>
  <si>
    <r>
      <rPr>
        <sz val="6"/>
        <rFont val="Helvetica"/>
        <family val="2"/>
      </rPr>
      <t xml:space="preserve">CONECTOR GRAMPO METÁLICO TIPO OLHAL, PARA SPDA, PARA HASTE DE ATERRAMENTO DE 3/4'' E CABOS DE 10 A
</t>
    </r>
    <r>
      <rPr>
        <sz val="6"/>
        <rFont val="Helvetica"/>
        <family val="2"/>
      </rPr>
      <t>50 MM2 - FORNECIMENTO E INSTALAÇÃO. AF_08/2023</t>
    </r>
  </si>
  <si>
    <r>
      <rPr>
        <sz val="6"/>
        <rFont val="Helvetica"/>
        <family val="2"/>
      </rPr>
      <t>14.21</t>
    </r>
  </si>
  <si>
    <r>
      <rPr>
        <sz val="6"/>
        <rFont val="Helvetica"/>
        <family val="2"/>
      </rPr>
      <t>14.22</t>
    </r>
  </si>
  <si>
    <r>
      <rPr>
        <b/>
        <sz val="6"/>
        <rFont val="Helvetica"/>
        <family val="2"/>
      </rPr>
      <t>SISTEMA DE ATERRAMENTO  (CCI) - ESPECIF. TEC. - ANEXO X</t>
    </r>
  </si>
  <si>
    <r>
      <rPr>
        <sz val="6"/>
        <rFont val="Helvetica"/>
        <family val="2"/>
      </rPr>
      <t>15.1</t>
    </r>
  </si>
  <si>
    <r>
      <rPr>
        <sz val="6"/>
        <rFont val="Helvetica"/>
        <family val="2"/>
      </rPr>
      <t xml:space="preserve">ESCAVAÇÃO MANUAL DE VALA COM PROFUNDIDADE MENOR OU IGUAL A 1,30M. AF_02/2021
</t>
    </r>
    <r>
      <rPr>
        <sz val="6"/>
        <rFont val="Helvetica"/>
        <family val="2"/>
      </rPr>
      <t>(C=6,30M,L=5,00M,PROFUNDIDADE=0,60M)</t>
    </r>
  </si>
  <si>
    <r>
      <rPr>
        <sz val="6"/>
        <rFont val="Helvetica"/>
        <family val="2"/>
      </rPr>
      <t>M3</t>
    </r>
  </si>
  <si>
    <r>
      <rPr>
        <sz val="6"/>
        <rFont val="Helvetica"/>
        <family val="2"/>
      </rPr>
      <t>15.2</t>
    </r>
  </si>
  <si>
    <r>
      <rPr>
        <sz val="6"/>
        <rFont val="Helvetica"/>
        <family val="2"/>
      </rPr>
      <t>CABO DE COBRE NU 50MM2, C=1M</t>
    </r>
  </si>
  <si>
    <r>
      <rPr>
        <sz val="6"/>
        <rFont val="Helvetica"/>
        <family val="2"/>
      </rPr>
      <t>15.3</t>
    </r>
  </si>
  <si>
    <r>
      <rPr>
        <sz val="6"/>
        <rFont val="Helvetica"/>
        <family val="2"/>
      </rPr>
      <t>15.4</t>
    </r>
  </si>
  <si>
    <r>
      <rPr>
        <sz val="6"/>
        <rFont val="Helvetica"/>
        <family val="2"/>
      </rPr>
      <t>CAIXA DE INSPECAO PARA ATERRAMENTO E PARA RAIOS, EM POLIPROPILENO, DIAMETRO = 300 MM X ALTURA = 400 MM</t>
    </r>
  </si>
  <si>
    <r>
      <rPr>
        <sz val="6"/>
        <rFont val="Helvetica"/>
        <family val="2"/>
      </rPr>
      <t>15.5</t>
    </r>
  </si>
  <si>
    <r>
      <rPr>
        <sz val="6"/>
        <rFont val="Helvetica"/>
        <family val="2"/>
      </rPr>
      <t xml:space="preserve">REATERRO MANUAL DE VALAS, COM COMPACTADOR DE SOLOS DE PERCUSSÃO. AF_08/2023
</t>
    </r>
    <r>
      <rPr>
        <sz val="6"/>
        <rFont val="Helvetica"/>
        <family val="2"/>
      </rPr>
      <t>(C=6,30M,L=5,00M,PROFUNDIDADE=0,60M) X (COEF. 0,100M3)</t>
    </r>
  </si>
  <si>
    <r>
      <rPr>
        <sz val="6"/>
        <rFont val="Helvetica"/>
        <family val="2"/>
      </rPr>
      <t>15.6</t>
    </r>
  </si>
  <si>
    <r>
      <rPr>
        <sz val="6"/>
        <rFont val="Helvetica"/>
        <family val="2"/>
      </rPr>
      <t>15.7</t>
    </r>
  </si>
  <si>
    <r>
      <rPr>
        <b/>
        <sz val="6"/>
        <rFont val="Helvetica"/>
        <family val="2"/>
      </rPr>
      <t>ADEQUAÇÃO DA SALA DE VIDEOMONITORAMENTO (CCI) - ESPECIF. TEC. - ANEXO XI</t>
    </r>
  </si>
  <si>
    <r>
      <rPr>
        <sz val="6"/>
        <rFont val="Helvetica"/>
        <family val="2"/>
      </rPr>
      <t>16.1</t>
    </r>
  </si>
  <si>
    <r>
      <rPr>
        <sz val="6"/>
        <rFont val="Helvetica"/>
        <family val="2"/>
      </rPr>
      <t>M2</t>
    </r>
  </si>
  <si>
    <r>
      <rPr>
        <sz val="6"/>
        <rFont val="Helvetica"/>
        <family val="2"/>
      </rPr>
      <t>16.2</t>
    </r>
  </si>
  <si>
    <r>
      <rPr>
        <sz val="6"/>
        <rFont val="Helvetica"/>
        <family val="2"/>
      </rPr>
      <t>PEDREIRO COM ENCARGOS COMPLEMENTARES</t>
    </r>
  </si>
  <si>
    <r>
      <rPr>
        <sz val="6"/>
        <rFont val="Helvetica"/>
        <family val="2"/>
      </rPr>
      <t>16.3</t>
    </r>
  </si>
  <si>
    <r>
      <rPr>
        <sz val="6"/>
        <rFont val="Helvetica"/>
        <family val="2"/>
      </rPr>
      <t>17.1</t>
    </r>
  </si>
  <si>
    <r>
      <rPr>
        <sz val="6"/>
        <rFont val="Helvetica"/>
        <family val="2"/>
      </rPr>
      <t>FITA DE PAPEL MICROPERFURADO, 50 X 150 MM, PARA TRATAMENTO DE JUNTAS DE CHAPA DE GESSO PARA DRYWALL</t>
    </r>
  </si>
  <si>
    <r>
      <rPr>
        <sz val="6"/>
        <rFont val="Helvetica"/>
        <family val="2"/>
      </rPr>
      <t>17.2</t>
    </r>
  </si>
  <si>
    <r>
      <rPr>
        <sz val="6"/>
        <rFont val="Helvetica"/>
        <family val="2"/>
      </rPr>
      <t xml:space="preserve">FITA DE PAPEL REFORCADA COM LAMINA DE METAL PARA REFORCO DE CANTOS DE CHAPA DE GESSO PARA
</t>
    </r>
    <r>
      <rPr>
        <sz val="6"/>
        <rFont val="Helvetica"/>
        <family val="2"/>
      </rPr>
      <t>DRYWALL</t>
    </r>
  </si>
  <si>
    <r>
      <rPr>
        <sz val="6"/>
        <rFont val="Helvetica"/>
        <family val="2"/>
      </rPr>
      <t>17.3</t>
    </r>
  </si>
  <si>
    <r>
      <rPr>
        <sz val="6"/>
        <rFont val="Helvetica"/>
        <family val="2"/>
      </rPr>
      <t xml:space="preserve">MASSA DE REJUNTE EM PO PARA DRYWALL, A BASE DE GESSO, SECAGEM RAPIDA, PARA TRATAMENTO DE JUNTAS
</t>
    </r>
    <r>
      <rPr>
        <sz val="6"/>
        <rFont val="Helvetica"/>
        <family val="2"/>
      </rPr>
      <t>DE CHAPA DE GESSO (NECESSITA ADICAO DE AGUA)</t>
    </r>
  </si>
  <si>
    <r>
      <rPr>
        <sz val="6"/>
        <rFont val="Helvetica"/>
        <family val="2"/>
      </rPr>
      <t>KG</t>
    </r>
  </si>
  <si>
    <r>
      <rPr>
        <sz val="6"/>
        <rFont val="Helvetica"/>
        <family val="2"/>
      </rPr>
      <t>17.4</t>
    </r>
  </si>
  <si>
    <r>
      <rPr>
        <sz val="6"/>
        <rFont val="Helvetica"/>
        <family val="2"/>
      </rPr>
      <t>PARAFUSO DRY WALL, EM ACO FOSFATIZADO, CABECA TROMBETA E PONTA AGULHA (TA), COMPRIMENTO 25 MM</t>
    </r>
  </si>
  <si>
    <r>
      <rPr>
        <sz val="6"/>
        <rFont val="Helvetica"/>
        <family val="2"/>
      </rPr>
      <t>UN</t>
    </r>
  </si>
  <si>
    <r>
      <rPr>
        <sz val="6"/>
        <rFont val="Helvetica"/>
        <family val="2"/>
      </rPr>
      <t>17.5</t>
    </r>
  </si>
  <si>
    <r>
      <rPr>
        <sz val="6"/>
        <rFont val="Helvetica"/>
        <family val="2"/>
      </rPr>
      <t>PARAFUSO DRY WALL, EM ACO FOSFATIZADO, CABECA TROMBETA E PONTA AGULHA (TA), COMPRIMENTO 45 MM</t>
    </r>
  </si>
  <si>
    <r>
      <rPr>
        <sz val="6"/>
        <rFont val="Helvetica"/>
        <family val="2"/>
      </rPr>
      <t>17.6</t>
    </r>
  </si>
  <si>
    <r>
      <rPr>
        <sz val="6"/>
        <rFont val="Helvetica"/>
        <family val="2"/>
      </rPr>
      <t>PARAFUSO DRY WALL, EM ACO ZINCADO, CABECA LENTILHA E PONTA BROCA (LB), LARGURA 4,2 MM, COMPRIMENTO 13 MM</t>
    </r>
  </si>
  <si>
    <r>
      <rPr>
        <sz val="6"/>
        <rFont val="Helvetica"/>
        <family val="2"/>
      </rPr>
      <t>17.7</t>
    </r>
  </si>
  <si>
    <r>
      <rPr>
        <sz val="6"/>
        <rFont val="Helvetica"/>
        <family val="2"/>
      </rPr>
      <t>PERFIL GUIA, FORMATO U, EM ACO ZINCADO, PARA ESTRUTURA PAREDE DRYWALL, E = 0,5 MM, 70 X 3000 MM (L X C)</t>
    </r>
  </si>
  <si>
    <r>
      <rPr>
        <sz val="6"/>
        <rFont val="Helvetica"/>
        <family val="2"/>
      </rPr>
      <t>17.8</t>
    </r>
  </si>
  <si>
    <r>
      <rPr>
        <sz val="6"/>
        <rFont val="Helvetica"/>
        <family val="2"/>
      </rPr>
      <t>Perfil montante, formato c, em aco zincado, para estrutura parede drywall, e = 0,5 mm, 70 x 3000 mm (l x c)</t>
    </r>
  </si>
  <si>
    <r>
      <rPr>
        <sz val="6"/>
        <rFont val="Helvetica"/>
        <family val="2"/>
      </rPr>
      <t>17.9</t>
    </r>
  </si>
  <si>
    <r>
      <rPr>
        <sz val="6"/>
        <rFont val="Helvetica"/>
        <family val="2"/>
      </rPr>
      <t>PINO DE ACO COM ARRUELA CONICA, DIAMETRO ARRUELA = *23* MM E COMP HASTE = *27* MM (ACAO INDIRETA)</t>
    </r>
  </si>
  <si>
    <r>
      <rPr>
        <sz val="6"/>
        <rFont val="Helvetica"/>
        <family val="2"/>
      </rPr>
      <t>CEN</t>
    </r>
  </si>
  <si>
    <r>
      <rPr>
        <sz val="6"/>
        <rFont val="Helvetica"/>
        <family val="2"/>
      </rPr>
      <t>17.10</t>
    </r>
  </si>
  <si>
    <r>
      <rPr>
        <sz val="6"/>
        <rFont val="Helvetica"/>
        <family val="2"/>
      </rPr>
      <t>PLACA / CHAPA DE GESSO ACARTONADO, STANDARD (ST), COR BRANCA, E = 12,5 MM, 1200 X 2400 MM (L X C)</t>
    </r>
  </si>
  <si>
    <r>
      <rPr>
        <sz val="6"/>
        <rFont val="Helvetica"/>
        <family val="2"/>
      </rPr>
      <t>17.11</t>
    </r>
  </si>
  <si>
    <r>
      <rPr>
        <sz val="6"/>
        <rFont val="Helvetica"/>
        <family val="2"/>
      </rPr>
      <t>MONTADOR DE ESTRUTURAS METÁLICAS COM ENCARGOS COMPLEMENTARES</t>
    </r>
  </si>
  <si>
    <r>
      <rPr>
        <sz val="6"/>
        <rFont val="Helvetica"/>
        <family val="2"/>
      </rPr>
      <t>17.12</t>
    </r>
  </si>
  <si>
    <r>
      <rPr>
        <sz val="6"/>
        <rFont val="Helvetica"/>
        <family val="2"/>
      </rPr>
      <t>18.1</t>
    </r>
  </si>
  <si>
    <r>
      <rPr>
        <sz val="6"/>
        <rFont val="Helvetica"/>
        <family val="2"/>
      </rPr>
      <t xml:space="preserve">ARAME GALVANIZADO 6 BWG, D = 5,16 MM (0,157 KG/M), OU 8 BWG, D = 4,19 MM (0,101 KG/M), OU 10 BWG, D = 3,40 MM
</t>
    </r>
    <r>
      <rPr>
        <sz val="6"/>
        <rFont val="Helvetica"/>
        <family val="2"/>
      </rPr>
      <t>(0,0713 KG/M)</t>
    </r>
  </si>
  <si>
    <r>
      <rPr>
        <sz val="6"/>
        <rFont val="Helvetica"/>
        <family val="2"/>
      </rPr>
      <t>18.2</t>
    </r>
  </si>
  <si>
    <r>
      <rPr>
        <sz val="6"/>
        <rFont val="Helvetica"/>
        <family val="2"/>
      </rPr>
      <t>18.3</t>
    </r>
  </si>
  <si>
    <r>
      <rPr>
        <sz val="6"/>
        <rFont val="Helvetica"/>
        <family val="2"/>
      </rPr>
      <t>MASSA DE REJUNTE EM PO PARA DRYWALL, A BASE DE GESSO, SECAGEM RAPIDA, PARA TRATAMENTO DE JUNTAS DE CHAPA DE GESSO (NECESSITA ADICAO DE AGUA)</t>
    </r>
  </si>
  <si>
    <r>
      <rPr>
        <sz val="6"/>
        <rFont val="Helvetica"/>
        <family val="2"/>
      </rPr>
      <t>18.4</t>
    </r>
  </si>
  <si>
    <r>
      <rPr>
        <sz val="6"/>
        <rFont val="Helvetica"/>
        <family val="2"/>
      </rPr>
      <t>18.5</t>
    </r>
  </si>
  <si>
    <r>
      <rPr>
        <sz val="6"/>
        <rFont val="Helvetica"/>
        <family val="2"/>
      </rPr>
      <t>18.6</t>
    </r>
  </si>
  <si>
    <r>
      <rPr>
        <sz val="6"/>
        <rFont val="Helvetica"/>
        <family val="2"/>
      </rPr>
      <t>PARAFUSO ZINCADO, AUTOBROCANTE, FLANGEADO, 4,2 MM X 19 MM</t>
    </r>
  </si>
  <si>
    <r>
      <rPr>
        <sz val="6"/>
        <rFont val="Helvetica"/>
        <family val="2"/>
      </rPr>
      <t>18.7</t>
    </r>
  </si>
  <si>
    <r>
      <rPr>
        <sz val="6"/>
        <rFont val="Helvetica"/>
        <family val="2"/>
      </rPr>
      <t>PENDURAL OU PRESILHA REGULADORA, EM ACO GALVANIZADO, COM CORPO, MOLA E REBITE, PARA PERFIL TIPO CANALETA DE ESTRUTURA EM FORROS DRYWALL</t>
    </r>
  </si>
  <si>
    <r>
      <rPr>
        <sz val="6"/>
        <rFont val="Helvetica"/>
        <family val="2"/>
      </rPr>
      <t>18.8</t>
    </r>
  </si>
  <si>
    <r>
      <rPr>
        <sz val="6"/>
        <rFont val="Helvetica"/>
        <family val="2"/>
      </rPr>
      <t xml:space="preserve">PERFIL CANALETA, FORMATO C, EM ACO ZINCADO, PARA ESTRUTURA FORRO DRYWALL, E = 0,5 MM, *46 X 18* (L X H),
</t>
    </r>
    <r>
      <rPr>
        <sz val="6"/>
        <rFont val="Helvetica"/>
        <family val="2"/>
      </rPr>
      <t>COMPRIMENTO 3 M</t>
    </r>
  </si>
  <si>
    <r>
      <rPr>
        <sz val="6"/>
        <rFont val="Helvetica"/>
        <family val="2"/>
      </rPr>
      <t>18.9</t>
    </r>
  </si>
  <si>
    <r>
      <rPr>
        <sz val="6"/>
        <rFont val="Helvetica"/>
        <family val="2"/>
      </rPr>
      <t>18.10</t>
    </r>
  </si>
  <si>
    <r>
      <rPr>
        <sz val="6"/>
        <rFont val="Helvetica"/>
        <family val="2"/>
      </rPr>
      <t>18.11</t>
    </r>
  </si>
  <si>
    <r>
      <rPr>
        <sz val="6"/>
        <rFont val="Helvetica"/>
        <family val="2"/>
      </rPr>
      <t>19.1</t>
    </r>
  </si>
  <si>
    <r>
      <rPr>
        <sz val="6"/>
        <rFont val="Helvetica"/>
        <family val="2"/>
      </rPr>
      <t xml:space="preserve">PORTA DE MADEIRA PARA VERNIZ, SEMI-OCA (LEVE OU MÉDIA), 80X210CM, ESPESSURA DE 3,5CM, INCLUSO
</t>
    </r>
    <r>
      <rPr>
        <sz val="6"/>
        <rFont val="Helvetica"/>
        <family val="2"/>
      </rPr>
      <t>DOBRADIÇAS - FORNECIMENTO E INSTALAÇÃO. AF_12/2019</t>
    </r>
  </si>
  <si>
    <r>
      <rPr>
        <sz val="6"/>
        <rFont val="Helvetica"/>
        <family val="2"/>
      </rPr>
      <t>19.2</t>
    </r>
  </si>
  <si>
    <r>
      <rPr>
        <sz val="6"/>
        <rFont val="Helvetica"/>
        <family val="2"/>
      </rPr>
      <t>BATENTE PARA PORTA DE MADEIRA, FIXAÇÃO COM ARGAMASSA, PADRÃO MÉDIO - FORNECIMENTO E INSTALAÇÃO. AF_12/2019</t>
    </r>
  </si>
  <si>
    <r>
      <rPr>
        <sz val="6"/>
        <rFont val="Helvetica"/>
        <family val="2"/>
      </rPr>
      <t>19.3</t>
    </r>
  </si>
  <si>
    <r>
      <rPr>
        <sz val="6"/>
        <rFont val="Helvetica"/>
        <family val="2"/>
      </rPr>
      <t xml:space="preserve">FECHADURA DE EMBUTIR COM CILINDRO, EXTERNA, COMPLETA, ACABAMENTO PADRÃO MÉDIO, INCLUSO
</t>
    </r>
    <r>
      <rPr>
        <sz val="6"/>
        <rFont val="Helvetica"/>
        <family val="2"/>
      </rPr>
      <t>EXECUÇÃO DE FURO - FORNECIMENTO E INSTALAÇÃO. AF_12/2019</t>
    </r>
  </si>
  <si>
    <r>
      <rPr>
        <sz val="6"/>
        <rFont val="Helvetica"/>
        <family val="2"/>
      </rPr>
      <t>19.4</t>
    </r>
  </si>
  <si>
    <r>
      <rPr>
        <sz val="6"/>
        <rFont val="Helvetica"/>
        <family val="2"/>
      </rPr>
      <t>ALIZAR DE 5X1,5CM PARA PORTA FIXADO COM PREGOS, PADRÃO MÉDIO - FORNECIMENTO E INSTALAÇÃO. AF_12/2019</t>
    </r>
  </si>
  <si>
    <r>
      <rPr>
        <sz val="6"/>
        <rFont val="Helvetica"/>
        <family val="2"/>
      </rPr>
      <t>19.5</t>
    </r>
  </si>
  <si>
    <r>
      <rPr>
        <sz val="6"/>
        <rFont val="Helvetica"/>
        <family val="2"/>
      </rPr>
      <t>19.6</t>
    </r>
  </si>
  <si>
    <r>
      <rPr>
        <b/>
        <sz val="6"/>
        <rFont val="Helvetica"/>
        <family val="2"/>
      </rPr>
      <t>ADEQUAÇÃO DA REDE ELÉTRICA E REDE ESTRUTURADA DA (CCI) - ESPECIF. TEC. - ANEXO XII</t>
    </r>
  </si>
  <si>
    <r>
      <rPr>
        <sz val="6"/>
        <rFont val="Helvetica"/>
        <family val="2"/>
      </rPr>
      <t>ELETRODUTO GALVANIZADO 1" DE  0,50 MM  - (CONFORME ESPECIFICAÇÃO TECNICA)</t>
    </r>
  </si>
  <si>
    <r>
      <rPr>
        <sz val="6"/>
        <rFont val="Helvetica"/>
        <family val="2"/>
      </rPr>
      <t>CONECTOR RETO DE ALUMINIO PARA ELETRODUTO DE 1", PARA ADAPTAR ENTRADA DE ELETRODUTO METALICO FLEXIVEL EM QUADROS - (CONFORME ESPECIFICAÇÃO TECNICA)</t>
    </r>
  </si>
  <si>
    <r>
      <rPr>
        <sz val="6"/>
        <rFont val="Helvetica"/>
        <family val="2"/>
      </rPr>
      <t xml:space="preserve">CONECTOR CONICO DE ALUMINIO PARA ELETRODUTO DE 1", PARA ADAPTAR ENTRADA DE ELETRODUTO METALICO
</t>
    </r>
    <r>
      <rPr>
        <sz val="6"/>
        <rFont val="Helvetica"/>
        <family val="2"/>
      </rPr>
      <t>FLEXIVEL EM QUADROS - (CONFORME ESPECIFICAÇÃO TECNICA)</t>
    </r>
  </si>
  <si>
    <r>
      <rPr>
        <sz val="6"/>
        <rFont val="Helvetica"/>
        <family val="2"/>
      </rPr>
      <t>Eletroduto flexivel, em fita de aco galvanizado, revestido com pvc preto, diametro externo de 32 mm, dn = 1", tipo sealtubo - (CONFORME ESPECIFICAÇÃO TECNICA)</t>
    </r>
  </si>
  <si>
    <r>
      <rPr>
        <sz val="6"/>
        <rFont val="Helvetica"/>
        <family val="2"/>
      </rPr>
      <t xml:space="preserve">CONDULETE DE ALUMINIO TIPO X, PARA ELETRODUTO ROSCAVEL DE 1", COM TAMPA CEGA (UN) - (CONFORME
</t>
    </r>
    <r>
      <rPr>
        <sz val="6"/>
        <rFont val="Helvetica"/>
        <family val="2"/>
      </rPr>
      <t>ESPECIFICAÇÃO TECNICA)</t>
    </r>
  </si>
  <si>
    <r>
      <rPr>
        <sz val="6"/>
        <rFont val="Helvetica"/>
        <family val="2"/>
      </rPr>
      <t>CONECTOR CURVO 90 GRAUS DE ALUMINIO, BITOLA 1", PARA ADAPTAR ENTRADA DE ELETRODUTO METALICO FLEXIVEL EM QUADROS - (CONFORME ESPECIFICAÇÃO TECNICA)</t>
    </r>
  </si>
  <si>
    <r>
      <rPr>
        <sz val="6"/>
        <rFont val="Helvetica"/>
        <family val="2"/>
      </rPr>
      <t>BUCHA DE NYLON SEM ABA S6, COM PARAFUSO DE 4,20 X 40 MM EM ACO ZINCADO COM ROSCA SOBERBA, CABECA CHATA E FENDA PHILLIPS - (CONFORME ESPECIFICAÇÃO TECNICA)</t>
    </r>
  </si>
  <si>
    <r>
      <rPr>
        <sz val="6"/>
        <rFont val="Helvetica"/>
        <family val="2"/>
      </rPr>
      <t>20.2</t>
    </r>
  </si>
  <si>
    <r>
      <rPr>
        <sz val="6"/>
        <rFont val="Helvetica"/>
        <family val="2"/>
      </rPr>
      <t xml:space="preserve">ELETROCALHA PERFURADA TIPO ''''U'''' 200X50 CHAPA 18 (SEM TAMPA) FORNECIMENTO E COLOCAÇÃO - (CONFORME
</t>
    </r>
    <r>
      <rPr>
        <sz val="6"/>
        <rFont val="Helvetica"/>
        <family val="2"/>
      </rPr>
      <t>ESPECIFICAÇÕES TECNICAS)</t>
    </r>
  </si>
  <si>
    <r>
      <rPr>
        <sz val="6"/>
        <rFont val="Helvetica"/>
        <family val="2"/>
      </rPr>
      <t>ELETROCALHA PERFURADA TIPO ''''U'''' 200X50 CHAPA 18 (SEM TAMPA)</t>
    </r>
  </si>
  <si>
    <r>
      <rPr>
        <sz val="6"/>
        <rFont val="Helvetica"/>
        <family val="2"/>
      </rPr>
      <t>TE HORIZONTAL,90º,PARA ELETROCALHA PERFURADA OU. LISA,200X50MM.FORNECIMENTO E COLOCACAO (CONFORME ESPECIFICAÇÕES TECNICAS)</t>
    </r>
  </si>
  <si>
    <r>
      <rPr>
        <sz val="6"/>
        <rFont val="Helvetica"/>
        <family val="2"/>
      </rPr>
      <t xml:space="preserve">CURVA HORIZONTAL,90º,PARA ELETROCALHA PERFURADA OU LISA,200X 50MM.FORNECIMENTO E COLOCACAO
</t>
    </r>
    <r>
      <rPr>
        <sz val="6"/>
        <rFont val="Helvetica"/>
        <family val="2"/>
      </rPr>
      <t>(CONFORME ESPECIFICAÇÕES TECNICAS)</t>
    </r>
  </si>
  <si>
    <r>
      <rPr>
        <sz val="6"/>
        <rFont val="Helvetica"/>
        <family val="2"/>
      </rPr>
      <t>ADEQUAÇÃO DA INFRAESTRUTURA DO SISTEMA DE DISTRIBUIÇÃO DE ENERGIA ELETRICA E DE PROTEÇÃO CONTRA SURTOS ELETRICOS  - (CONFORME ESPECIFICAÇÃO TECNICA) - FORNECIMENTO E INSTALAÇÕES</t>
    </r>
  </si>
  <si>
    <r>
      <rPr>
        <sz val="6"/>
        <rFont val="Helvetica"/>
        <family val="2"/>
      </rPr>
      <t>21.1</t>
    </r>
  </si>
  <si>
    <r>
      <rPr>
        <sz val="6"/>
        <rFont val="Helvetica"/>
        <family val="2"/>
      </rPr>
      <t xml:space="preserve">QUADRO DE DISTRIBUIÇÃO COM BARRAMENTO TRIFASICO, DE EMBUTIR, EM CHAPA DE AÇO GALVANIZADO PARA 40
</t>
    </r>
    <r>
      <rPr>
        <sz val="6"/>
        <rFont val="Helvetica"/>
        <family val="2"/>
      </rPr>
      <t>DISJUNTORES - (CONFORME ESPECIFICAÇÕES TECNICAS)</t>
    </r>
  </si>
  <si>
    <r>
      <rPr>
        <sz val="6"/>
        <rFont val="Helvetica"/>
        <family val="2"/>
      </rPr>
      <t>QUADRO DE DISTRIBUICAO COM BARRAMENTO TRIFASICO, DE EMBUTIR, EM CHAPA DE ACO GALVANIZADO, PARA 40 DISJUNTORES</t>
    </r>
  </si>
  <si>
    <r>
      <rPr>
        <sz val="6"/>
        <rFont val="Helvetica"/>
        <family val="2"/>
      </rPr>
      <t xml:space="preserve">ARGAMASSA TRAÇO 1:1:6 (EM VOLUME DE CIMENTO, CAL E AREIA MÉDIA ÚMIDA) PARA EMBOÇO/MASSA ÚNICA/
</t>
    </r>
    <r>
      <rPr>
        <sz val="6"/>
        <rFont val="Helvetica"/>
        <family val="2"/>
      </rPr>
      <t>ASSENTAMENTO DE ALVENARIA DE VEDAÇÃO, PREPARO MANUAL</t>
    </r>
  </si>
  <si>
    <r>
      <rPr>
        <sz val="6"/>
        <rFont val="Helvetica"/>
        <family val="2"/>
      </rPr>
      <t>21.2</t>
    </r>
  </si>
  <si>
    <r>
      <rPr>
        <sz val="6"/>
        <rFont val="Helvetica"/>
        <family val="2"/>
      </rPr>
      <t>DISPOSITIVO DPS CLASSE II, 1 POLO, TENSAO MAXIMA DE 175 V, CORRENTE MAXIMA DE *20* KA (TIPO AC) - (CONFORME ESPECIFICAÇÕES TECNICAS)</t>
    </r>
  </si>
  <si>
    <r>
      <rPr>
        <sz val="6"/>
        <rFont val="Helvetica"/>
        <family val="2"/>
      </rPr>
      <t>DISPOSITIVO DPS CLASSE II, 1 POLO, TENSAO MAXIMA DE 175 V, CORRENTE MAXIMA DE *20* KA</t>
    </r>
  </si>
  <si>
    <r>
      <rPr>
        <sz val="6"/>
        <rFont val="Helvetica"/>
        <family val="2"/>
      </rPr>
      <t>21.3</t>
    </r>
  </si>
  <si>
    <r>
      <rPr>
        <sz val="6"/>
        <rFont val="Helvetica"/>
        <family val="2"/>
      </rPr>
      <t xml:space="preserve">DISJUNTOR TERMOMAGNETICO PARA TRILHO DIN (IEC), MONOPOLAR, 6 - 32 A (CONFORME ESPECIFICAÇÕES
</t>
    </r>
    <r>
      <rPr>
        <sz val="6"/>
        <rFont val="Helvetica"/>
        <family val="2"/>
      </rPr>
      <t>TECNICAS)</t>
    </r>
  </si>
  <si>
    <r>
      <rPr>
        <sz val="6"/>
        <rFont val="Helvetica"/>
        <family val="2"/>
      </rPr>
      <t>DISJUNTOR TERMOMAGNETICO PARA TRILHO DIN (IEC), MONOPOLAR, 6 - 32 A</t>
    </r>
  </si>
  <si>
    <r>
      <rPr>
        <sz val="6"/>
        <rFont val="Helvetica"/>
        <family val="2"/>
      </rPr>
      <t>21.4</t>
    </r>
  </si>
  <si>
    <r>
      <rPr>
        <sz val="6"/>
        <rFont val="Helvetica"/>
        <family val="2"/>
      </rPr>
      <t>DISJUNTOR TERMOMAGNETICO PARA TRILHO DIN (IEC), BIPOLAR, 6 - 32 A (CONFORME ESPECIFICAÇÕES TECNICAS)</t>
    </r>
  </si>
  <si>
    <r>
      <rPr>
        <sz val="6"/>
        <rFont val="Helvetica"/>
        <family val="2"/>
      </rPr>
      <t>DISJUNTOR TERMOMAGNETICO PARA TRILHO DIN (IEC), BIPOLAR, 6 - 32 A</t>
    </r>
  </si>
  <si>
    <r>
      <rPr>
        <sz val="6"/>
        <rFont val="Helvetica"/>
        <family val="2"/>
      </rPr>
      <t>21.5</t>
    </r>
  </si>
  <si>
    <r>
      <rPr>
        <sz val="6"/>
        <rFont val="Helvetica"/>
        <family val="2"/>
      </rPr>
      <t xml:space="preserve">DISPOSITIVO DR, 2 POLOS, SENSIBILIDADE DE 30 MA, CORRENTE DE 25 A, TIPO AC (CONFORME ESPECIFICAÇÕES
</t>
    </r>
    <r>
      <rPr>
        <sz val="6"/>
        <rFont val="Helvetica"/>
        <family val="2"/>
      </rPr>
      <t>TECNICAS)</t>
    </r>
  </si>
  <si>
    <r>
      <rPr>
        <sz val="6"/>
        <rFont val="Helvetica"/>
        <family val="2"/>
      </rPr>
      <t>DISPOSITIVO DR, 2 POLOS, SENSIBILIDADE DE 30 MA, CORRENTE DE 25 A, TIPO AC</t>
    </r>
  </si>
  <si>
    <r>
      <rPr>
        <sz val="6"/>
        <rFont val="Helvetica"/>
        <family val="2"/>
      </rPr>
      <t>PASSAGEM DE CABOS PELOS ELETRODUTOS E CALHAS - (CONFORME ESPECIFICAÇÃO TECNICA) - FORNECIMENTO E INSTALAÇÕES</t>
    </r>
  </si>
  <si>
    <r>
      <rPr>
        <sz val="6"/>
        <rFont val="Helvetica"/>
        <family val="2"/>
      </rPr>
      <t>22.1</t>
    </r>
  </si>
  <si>
    <r>
      <rPr>
        <sz val="6"/>
        <rFont val="Helvetica"/>
        <family val="2"/>
      </rPr>
      <t xml:space="preserve">CABO DE COBRE, FLEXIVEL, CLASSE 4 OU 5, ISOLACAO EM PVC/A, ANTICHAMA BWF-B, 1 CONDUTOR, 450/750 V,
</t>
    </r>
    <r>
      <rPr>
        <sz val="6"/>
        <rFont val="Helvetica"/>
        <family val="2"/>
      </rPr>
      <t>SECAO NOMINAL 1,5 MM2</t>
    </r>
  </si>
  <si>
    <r>
      <rPr>
        <sz val="6"/>
        <rFont val="Helvetica"/>
        <family val="2"/>
      </rPr>
      <t>CABO DE COBRE, FLEXIVEL, CLASSE 4 OU 5, ISOLACAO EM PVC/A, ANTICHAMA BWF-B, 1 CONDUTOR, 450/750 V, SECAO NOMINAL 1,5 MM2</t>
    </r>
  </si>
  <si>
    <r>
      <rPr>
        <sz val="6"/>
        <rFont val="Helvetica"/>
        <family val="2"/>
      </rPr>
      <t>FITA ISOLANTE ADESIVA ANTICHAMA, USO ATE 750 V, EM ROLO DE 19 MM X 5 M</t>
    </r>
  </si>
  <si>
    <r>
      <rPr>
        <sz val="6"/>
        <rFont val="Helvetica"/>
        <family val="2"/>
      </rPr>
      <t>22.2</t>
    </r>
  </si>
  <si>
    <r>
      <rPr>
        <sz val="6"/>
        <rFont val="Helvetica"/>
        <family val="2"/>
      </rPr>
      <t>CABO DE COBRE, FLEXIVEL, CLASSE 4 OU 5, ISOLACAO EM PVC/A, ANTICHAMA BWF-B, 1 CONDUTOR, 450/750 V, SECAO NOMINAL 2,5 MM2</t>
    </r>
  </si>
  <si>
    <r>
      <rPr>
        <sz val="6"/>
        <rFont val="Helvetica"/>
        <family val="2"/>
      </rPr>
      <t xml:space="preserve">CABO DE COBRE, FLEXIVEL, CLASSE 4 OU 5, ISOLACAO EM PVC/A, ANTICHAMA BWF-B, 1 CONDUTOR, 450/750 V,
</t>
    </r>
    <r>
      <rPr>
        <sz val="6"/>
        <rFont val="Helvetica"/>
        <family val="2"/>
      </rPr>
      <t>SECAO NOMINAL 2,5 MM2</t>
    </r>
  </si>
  <si>
    <r>
      <rPr>
        <sz val="6"/>
        <rFont val="Helvetica"/>
        <family val="2"/>
      </rPr>
      <t>22.3</t>
    </r>
  </si>
  <si>
    <r>
      <rPr>
        <sz val="6"/>
        <rFont val="Helvetica"/>
        <family val="2"/>
      </rPr>
      <t xml:space="preserve">CABO DE COBRE, FLEXIVEL, CLASSE 4 OU 5, ISOLACAO EM PVC/A, ANTICHAMA BWF-B, COBERTURA PVC-ST1,
</t>
    </r>
    <r>
      <rPr>
        <sz val="6"/>
        <rFont val="Helvetica"/>
        <family val="2"/>
      </rPr>
      <t>ANTICHAMA BWF-B, 1 CONDUTOR, 0,6/1 KV, SECAO NOMINAL 4 MM2</t>
    </r>
  </si>
  <si>
    <r>
      <rPr>
        <sz val="6"/>
        <rFont val="Helvetica"/>
        <family val="2"/>
      </rPr>
      <t>CABO DE COBRE, FLEXIVEL, CLASSE 4 OU 5, ISOLACAO EM PVC/A, ANTICHAMA BWF-B, COBERTURA PVC-ST1, ANTICHAMA BWF-B, 1 CONDUTOR, 0,6/1 KV, SECAO NOMINAL 4 MM2</t>
    </r>
  </si>
  <si>
    <r>
      <rPr>
        <sz val="6"/>
        <rFont val="Helvetica"/>
        <family val="2"/>
      </rPr>
      <t>22.4</t>
    </r>
  </si>
  <si>
    <r>
      <rPr>
        <sz val="6"/>
        <rFont val="Helvetica"/>
        <family val="2"/>
      </rPr>
      <t xml:space="preserve">ABRACADEIRA DE NYLON PARA AMARRACAO DE CABOS, COMPRIMENTO DE 390 X *4,6* MM  - (CONFORME
</t>
    </r>
    <r>
      <rPr>
        <sz val="6"/>
        <rFont val="Helvetica"/>
        <family val="2"/>
      </rPr>
      <t>ESPECIFICAÇÕES TECNICAS)</t>
    </r>
  </si>
  <si>
    <r>
      <rPr>
        <sz val="6"/>
        <rFont val="Helvetica"/>
        <family val="2"/>
      </rPr>
      <t>ABRACADEIRA DE NYLON PARA AMARRACAO DE CABOS, COMPRIMENTO DE 390 X *4,6* MM</t>
    </r>
  </si>
  <si>
    <r>
      <rPr>
        <sz val="6"/>
        <rFont val="Helvetica"/>
        <family val="2"/>
      </rPr>
      <t>FIXAÇÃO E INTERCONEXÃO DO QUADRO DE DISTRIBUIÇÕES DAS TOMADAS, LUMINÁRIAS E INTERRUPTOR (CONFORME ESPECIFICACÃO TÉCNICA) - FORNECIMENTO E INSTALAÇÕES</t>
    </r>
  </si>
  <si>
    <r>
      <rPr>
        <sz val="6"/>
        <rFont val="Helvetica"/>
        <family val="2"/>
      </rPr>
      <t>23.1</t>
    </r>
  </si>
  <si>
    <r>
      <rPr>
        <sz val="6"/>
        <rFont val="Helvetica"/>
        <family val="2"/>
      </rPr>
      <t>LUMINÁRIA LED - (CONFORME ESPECIFICAÇÕES TÉCNICAS)</t>
    </r>
  </si>
  <si>
    <r>
      <rPr>
        <sz val="6"/>
        <rFont val="Helvetica"/>
        <family val="2"/>
      </rPr>
      <t>LUMINARIA LED REFLETOR RETANGULAR BIVOLT, LUZ BRANCA, 30 W</t>
    </r>
  </si>
  <si>
    <r>
      <rPr>
        <sz val="6"/>
        <rFont val="Helvetica"/>
        <family val="2"/>
      </rPr>
      <t>23.2</t>
    </r>
  </si>
  <si>
    <r>
      <rPr>
        <sz val="6"/>
        <rFont val="Helvetica"/>
        <family val="2"/>
      </rPr>
      <t>INTERRUPTOR DUPLO DIMER - (CONFORME ESPECIFICAÇÕES TÉCNICAS)</t>
    </r>
  </si>
  <si>
    <r>
      <rPr>
        <sz val="6"/>
        <rFont val="Helvetica"/>
        <family val="2"/>
      </rPr>
      <t>VARIADOR DE LUMINOSIDADE ROTATIVO (DIMMER) 220 V, 600 W (APENAS MODULO)</t>
    </r>
  </si>
  <si>
    <r>
      <rPr>
        <sz val="6"/>
        <rFont val="Helvetica"/>
        <family val="2"/>
      </rPr>
      <t>ESPELHO / PLACA DE 3 POSTOS 4" X 2", PARA INSTALACAO DE TOMADAS E INTERRUPTORES</t>
    </r>
  </si>
  <si>
    <r>
      <rPr>
        <sz val="6"/>
        <rFont val="Helvetica"/>
        <family val="2"/>
      </rPr>
      <t>SUPORTE DE FIXACAO PARA ESPELHO / PLACA 4" X 2", PARA 3 MODULOS, PARA INSTALACAO DE TOMADAS E INTERRUPTORES (SOMENTE SUPORTE)</t>
    </r>
  </si>
  <si>
    <r>
      <rPr>
        <sz val="6"/>
        <rFont val="Helvetica"/>
        <family val="2"/>
      </rPr>
      <t>23.3</t>
    </r>
  </si>
  <si>
    <r>
      <rPr>
        <sz val="6"/>
        <rFont val="Helvetica"/>
        <family val="2"/>
      </rPr>
      <t>TOMADA DE REDE RJ45 - FORNECIMENTO E INSTALAÇÃO. AF_11/2019 - (CONFORME ESPECIFICAÇÕES TÉCNICAS)</t>
    </r>
  </si>
  <si>
    <r>
      <rPr>
        <sz val="6"/>
        <rFont val="Helvetica"/>
        <family val="2"/>
      </rPr>
      <t>TOMADA RJ45, 8 FIOS, CAT 5E, CONJUNTO MONTADO PARA EMBUTIR 4" X 2" (PLACA + SUPORTE + MODULO)</t>
    </r>
  </si>
  <si>
    <r>
      <rPr>
        <sz val="6"/>
        <rFont val="Helvetica"/>
        <family val="2"/>
      </rPr>
      <t>23.4</t>
    </r>
  </si>
  <si>
    <r>
      <rPr>
        <sz val="6"/>
        <rFont val="Helvetica"/>
        <family val="2"/>
      </rPr>
      <t>CONJUNTO TOMADAS 10 A (CONFORME ESPECIFICAÇÕES TÉCNICAS)</t>
    </r>
  </si>
  <si>
    <r>
      <rPr>
        <sz val="6"/>
        <rFont val="Helvetica"/>
        <family val="2"/>
      </rPr>
      <t>SUPORTE PARAFUSADO COM PLACA DE ENCAIXE 4" X 4" MÉDIO (1,30 M DO PISO) PARA PONTO ELÉTRICO - FORNECIMENTO E INSTALAÇÃO. AF_03/2023</t>
    </r>
  </si>
  <si>
    <r>
      <rPr>
        <sz val="6"/>
        <rFont val="Helvetica"/>
        <family val="2"/>
      </rPr>
      <t xml:space="preserve">TOMADA BAIXA DE EMBUTIR (4 MÓDULOS), 2P+T 10 A, SEM SUPORTE E SEM PLACA - FORNECIMENTO E INSTALAÇÃO.
</t>
    </r>
    <r>
      <rPr>
        <sz val="6"/>
        <rFont val="Helvetica"/>
        <family val="2"/>
      </rPr>
      <t>AF_03/2023</t>
    </r>
  </si>
  <si>
    <r>
      <rPr>
        <sz val="6"/>
        <rFont val="Helvetica"/>
        <family val="2"/>
      </rPr>
      <t>23.5</t>
    </r>
  </si>
  <si>
    <r>
      <rPr>
        <sz val="6"/>
        <rFont val="Helvetica"/>
        <family val="2"/>
      </rPr>
      <t>CONJUNTO TOMADAS 20 A (CONFORME ESPECIFICAÇÕES TÉCNICAS)</t>
    </r>
  </si>
  <si>
    <r>
      <rPr>
        <sz val="6"/>
        <rFont val="Helvetica"/>
        <family val="2"/>
      </rPr>
      <t xml:space="preserve">TOMADA BAIXA DE EMBUTIR (3 MÓDULOS), 2P+T 20 A, SEM SUPORTE E SEM PLACA - FORNECIMENTO E INSTALAÇÃO.
</t>
    </r>
    <r>
      <rPr>
        <sz val="6"/>
        <rFont val="Helvetica"/>
        <family val="2"/>
      </rPr>
      <t>AF_03/2023</t>
    </r>
  </si>
  <si>
    <r>
      <rPr>
        <b/>
        <sz val="6"/>
        <rFont val="Helvetica"/>
        <family val="2"/>
      </rPr>
      <t>ALUGUEL DE BANHEIRO QUÍMICO COM LIMPEZA,ENTREGA,RETIRADA E MOVIMENTAÇÃO POR CARRETINHA</t>
    </r>
  </si>
  <si>
    <r>
      <rPr>
        <sz val="6"/>
        <rFont val="Helvetica"/>
        <family val="2"/>
      </rPr>
      <t>ALUGUEL DE BANHEIRO QUÍMICO COM LIMPEZA,ENTREGA,RETIRADA E MOVIMENTAÇÃO POR CARRETINHA</t>
    </r>
  </si>
  <si>
    <r>
      <rPr>
        <sz val="6"/>
        <rFont val="Helvetica"/>
        <family val="2"/>
      </rPr>
      <t xml:space="preserve">ALUGUEL DE BANHEIRO QUÍMICO - INCLUINDO TRANSPORTE DE IDA E VOLTA. MANUTENÇÃO E HIGIENIZAÇÃO 3
</t>
    </r>
    <r>
      <rPr>
        <sz val="6"/>
        <rFont val="Helvetica"/>
        <family val="2"/>
      </rPr>
      <t>VEZES POR SEMANA. DIMENSÕES (2,31X1,15X1,15)</t>
    </r>
  </si>
  <si>
    <r>
      <rPr>
        <sz val="6"/>
        <rFont val="Helvetica"/>
        <family val="2"/>
      </rPr>
      <t>CAMINHÃO BASCULANTE 18 M3, COM CAVALO MECÂNICO DE CAPACIDADE MÁXIMA DE TRAÇÃO COMBINADO DE 45000 KG, POTÊNCIA 330 CV, INCLUSIVE SEMIREBOQUE COM CAÇAMBA METÁLICA - DEPRECIAÇÃO. AF_12/2014</t>
    </r>
  </si>
  <si>
    <r>
      <rPr>
        <b/>
        <sz val="6"/>
        <rFont val="Helvetica"/>
        <family val="2"/>
      </rPr>
      <t>SINALIZAÇÃO DURANTE OBRAS</t>
    </r>
  </si>
  <si>
    <r>
      <rPr>
        <sz val="6"/>
        <rFont val="Helvetica"/>
        <family val="2"/>
      </rPr>
      <t>SINALIZAÇÃO DURANTE OBRAS</t>
    </r>
  </si>
  <si>
    <r>
      <rPr>
        <sz val="6"/>
        <rFont val="Helvetica"/>
        <family val="2"/>
      </rPr>
      <t>CONE DE SINALIZACAO EM PVC RIGIDO COM FAIXA REFLETIVA, H = 70 / 76 CM</t>
    </r>
  </si>
  <si>
    <r>
      <rPr>
        <sz val="6"/>
        <rFont val="Helvetica"/>
        <family val="2"/>
      </rPr>
      <t xml:space="preserve">FORNECIMENTO E INSTALAÇÃO DE SUPORTE DE MADEIRA PARA PLACAS DE SINALIZAÇÃO, EM SOLO, COM H= DE 2,5
</t>
    </r>
    <r>
      <rPr>
        <sz val="6"/>
        <rFont val="Helvetica"/>
        <family val="2"/>
      </rPr>
      <t>M E SEÇÃO DE 7,5 X 7,5 CM. AF_03/2022</t>
    </r>
  </si>
  <si>
    <r>
      <rPr>
        <sz val="6"/>
        <rFont val="Helvetica"/>
        <family val="2"/>
      </rPr>
      <t>PLACA DE OBRA (PARA CONSTRUCAO CIVIL) EM CHAPA GALVANIZADA *N. 22*, ADESIVADA, DE *2,4 X 1,2* M (SEM POSTES PARA FIXACAO)</t>
    </r>
  </si>
  <si>
    <t>COMPOSIÇÃO 1</t>
  </si>
  <si>
    <t>COMPOSIÇÃO 2</t>
  </si>
  <si>
    <t>ORC. 1</t>
  </si>
  <si>
    <t>ORC. 2</t>
  </si>
  <si>
    <t>COMPOSIÇÃO 4</t>
  </si>
  <si>
    <t>COMPOSIÇÃO 10</t>
  </si>
  <si>
    <t>COMPOSIÇÃO 11</t>
  </si>
  <si>
    <t>COMPOSIÇÃO 12</t>
  </si>
  <si>
    <t>COMPOSIÇÃO 14</t>
  </si>
  <si>
    <t>COMPOSIÇÃO 15</t>
  </si>
  <si>
    <t>COMPOSIÇÃO 17</t>
  </si>
  <si>
    <t>COMPOSIÇÃO 19</t>
  </si>
  <si>
    <t>COMPOSIÇÃO 20</t>
  </si>
  <si>
    <t>COMPOSIÇÃO 21</t>
  </si>
  <si>
    <t>COMPOSIÇÃO 22</t>
  </si>
  <si>
    <t>COMPOSIÇÃO 23</t>
  </si>
  <si>
    <t>24.1</t>
  </si>
  <si>
    <t>24.2</t>
  </si>
  <si>
    <t>25.1</t>
  </si>
  <si>
    <t>25.2</t>
  </si>
  <si>
    <t>25.3</t>
  </si>
  <si>
    <t>TOTAL COM INFRAESTRUTURA DE CFTV (OBRA)</t>
  </si>
  <si>
    <t>TOTAL COM INFRAESTRUTURA DE TI (CFTV)</t>
  </si>
  <si>
    <t>TOTAL GERAL (TI)+ (OBRAS C BDI)</t>
  </si>
  <si>
    <t>ITEM/ CÓD</t>
  </si>
  <si>
    <t>DESCRIÇÃO</t>
  </si>
  <si>
    <t>UN</t>
  </si>
  <si>
    <t>QTDE.</t>
  </si>
  <si>
    <t>VALOR TOTAL</t>
  </si>
  <si>
    <t>% SIMPLES</t>
  </si>
  <si>
    <t>% ACUM.</t>
  </si>
  <si>
    <t>COMPOSIÇÃO 8</t>
  </si>
  <si>
    <t>COMPOSIÇÃO 3</t>
  </si>
  <si>
    <t>COMPOSIÇÃO 5</t>
  </si>
  <si>
    <t>COMPOSIÇÃO 6</t>
  </si>
  <si>
    <t>COMPOSIÇÃO 7</t>
  </si>
  <si>
    <t>COMPOSIÇÃO 9</t>
  </si>
  <si>
    <t>M</t>
  </si>
  <si>
    <t>COMPOSIÇÃO 13</t>
  </si>
  <si>
    <t>COMPOSIÇÃO 16</t>
  </si>
  <si>
    <t>COMPOSIÇÃO 18</t>
  </si>
  <si>
    <t>COMPOSIÇÃO 24</t>
  </si>
  <si>
    <t>COMPOSIÇÃO 25</t>
  </si>
  <si>
    <t>M2</t>
  </si>
  <si>
    <t>ABRACADEIRA EM ACO PARA AMARRACAO DE ELETRODUTOS, TIPO D, COM 1" E CUNHA DE FIXACAO - (CONFORMEESPECIFICAÇÃO TECNICA)</t>
  </si>
  <si>
    <t>PARETO DA INFRAESTRUTURA DE CFTV (OBRA)</t>
  </si>
  <si>
    <t>PARETO DA INFRAESTRUTURA DE TI (CFTV)</t>
  </si>
  <si>
    <t>Objeto: Contratação de empresa especializada para o fornecimento de equipamentos, materiais e softwares, instalação, configuração, ativação, manutenção, suporte técnico e transferência de tecnologia de sistema de videomonitoramento, incluindo infraestrutura de rede lógica e elétrica, integração com plataformas cortéx, de análise e armazenamento de imagens, e demais procedimentos conforme projeto técnico e termo de referência, visando o fortalecimento da guarda civil municipal de corumbá por meio da ampliação do sistema de videomonitoramento.</t>
  </si>
  <si>
    <t>CÂMERA SPEED DOME PTZ IP, CÂMERA IP FIXA, CAIXA OUTDOOR PORTA EQUIPAMENTOS, NOBREAK 700VA, SWITCH 8
PORTAS (CONFORME ESPECIFICAÇÃO TÉCNICA) - FORNECIMENTO, INSTALAÇÃO E CONFIGURAÇÃO</t>
  </si>
  <si>
    <t>PREÇO UNIT.</t>
  </si>
  <si>
    <t>CUSTO UNITARIO</t>
  </si>
  <si>
    <t>CUSTO TOTAL</t>
  </si>
  <si>
    <t>PREÇO TOTAL</t>
  </si>
  <si>
    <t>RESUMO DA PLANILHA ORÇAMENTÁRIA - VIDEOMONITORAMENTO - CORUMBÁ - MS</t>
  </si>
  <si>
    <t>ORÇAMENTO SINTÉTICO - VIDEOMONITORAMENTO - CORUMBÁ - MS</t>
  </si>
  <si>
    <t>ADEQUAÇÃO DA INFRAESTRUTURA PARA CABEAMENTO DA REDE ELETRICA E DADOS - (CONFORME ESPECIFICAÇÃO TECNICA) - FORNECIMENTO E INSTALAÇÕES</t>
  </si>
  <si>
    <t>PLANILHA DE COMPOSIÇÃO - VIDEOMONITORAMENTO - CORUMBÁ - MS</t>
  </si>
  <si>
    <t>MÉMORIA DE CÁLCULO - VIDEOMONITORAMENTO - CORUMBÁ - MS</t>
  </si>
  <si>
    <t>JUSTIFICATIVA</t>
  </si>
  <si>
    <t>Conforme projeto técnico</t>
  </si>
  <si>
    <t>Etapas de Execução / Desembolso</t>
  </si>
  <si>
    <t>TOTAL ACUMULADO ATÉ O PERÍODO</t>
  </si>
  <si>
    <t>CORONOGRAMA FÍSICO-FINANCEIRO - INICIAL</t>
  </si>
  <si>
    <r>
      <rPr>
        <b/>
        <sz val="9"/>
        <color rgb="FF000000"/>
        <rFont val="Times New Roman"/>
        <family val="1"/>
      </rPr>
      <t>Objeto:</t>
    </r>
    <r>
      <rPr>
        <sz val="9"/>
        <color rgb="FF000000"/>
        <rFont val="Times New Roman"/>
        <family val="1"/>
      </rPr>
      <t xml:space="preserve"> Contratação de empresa especializada para o fornecimento de equipamentos, materiais e softwares, instalação, configuração, ativação, manutenção, suporte técnico e transferência de tecnologia de sistema de videomonitoramento, incluindo infraestrutura de rede lógica e elétrica, integração com plataformas cortéx, de análise e armazenamento de imagens, e demais procedimentos conforme projeto técnico e termo de referência, visando o fortalecimento da guarda civil municipal de corumbá por meio da ampliação do sistema de videomonitoramento.
</t>
    </r>
    <r>
      <rPr>
        <b/>
        <sz val="9"/>
        <color rgb="FF000000"/>
        <rFont val="Times New Roman"/>
        <family val="1"/>
      </rPr>
      <t>Prazo de execução:</t>
    </r>
    <r>
      <rPr>
        <sz val="9"/>
        <color rgb="FF000000"/>
        <rFont val="Times New Roman"/>
        <family val="1"/>
      </rPr>
      <t xml:space="preserve"> 18 meses.</t>
    </r>
  </si>
  <si>
    <t>1ª</t>
  </si>
  <si>
    <t>2ª</t>
  </si>
  <si>
    <t>3ª</t>
  </si>
  <si>
    <t>4ª</t>
  </si>
  <si>
    <t>5ª</t>
  </si>
  <si>
    <t>6ª</t>
  </si>
  <si>
    <t>7ª</t>
  </si>
  <si>
    <t>8ª</t>
  </si>
  <si>
    <t>9ª</t>
  </si>
  <si>
    <t>10ª</t>
  </si>
  <si>
    <t>11ª</t>
  </si>
  <si>
    <t>12ª</t>
  </si>
  <si>
    <t>13ª</t>
  </si>
  <si>
    <t>14ª</t>
  </si>
  <si>
    <t>15ª</t>
  </si>
  <si>
    <t>16ª</t>
  </si>
  <si>
    <t>17ª</t>
  </si>
  <si>
    <t>18ª</t>
  </si>
  <si>
    <t>Total acumulado</t>
  </si>
  <si>
    <r>
      <rPr>
        <b/>
        <sz val="8"/>
        <rFont val="Helvetica"/>
        <family val="2"/>
      </rPr>
      <t>Objeto</t>
    </r>
    <r>
      <rPr>
        <sz val="8"/>
        <rFont val="Helvetica"/>
        <family val="2"/>
      </rPr>
      <t>: Contratação de empresa especializada para o fornecimento de equipamentos, materiais e softwares, instalação, configuração, ativação, manutenção, suporte técnico e transferência de tecnologia de sistema de videomonitoramento, incluindo infraestrutura de rede lógica e elétrica, integração com plataformas cortéx, de análise e armazenamento de imagens, e demais procedimentos conforme projeto técnico e termo de referência, visando o fortalecimento da guarda civil municipal de corumbá por meio da ampliação do sistema de videomonitoramento.</t>
    </r>
  </si>
  <si>
    <r>
      <rPr>
        <b/>
        <sz val="9"/>
        <rFont val="Helvetica"/>
        <family val="2"/>
      </rPr>
      <t xml:space="preserve">Objeto: </t>
    </r>
    <r>
      <rPr>
        <sz val="9"/>
        <rFont val="Helvetica"/>
        <family val="2"/>
      </rPr>
      <t>Contratação de empresa especializada para o fornecimento de equipamentos, materiais e softwares, instalação, configuração, ativação, manutenção, suporte técnico e transferência de tecnologia de sistema de videomonitoramento, incluindo infraestrutura de rede lógica e elétrica, integração com plataformas cortéx, de análise e armazenamento de imagens, e demais procedimentos conforme projeto técnico e termo de referência, visando o fortalecimento da guarda civil municipal de corumbá por meio da ampliação do sistema de videomonitoramento.</t>
    </r>
  </si>
  <si>
    <r>
      <rPr>
        <b/>
        <sz val="8"/>
        <rFont val="Helvetica"/>
        <family val="2"/>
      </rPr>
      <t>Objeto:</t>
    </r>
    <r>
      <rPr>
        <sz val="8"/>
        <rFont val="Helvetica"/>
        <family val="2"/>
      </rPr>
      <t xml:space="preserve"> Contratação de empresa especializada para o fornecimento de equipamentos, materiais e softwares, instalação, configuração, ativação, manutenção, suporte técnico e transferência de tecnologia de sistema de videomonitoramento, incluindo infraestrutura de rede lógica e elétrica, integração com plataformas cortéx, de análise e armazenamento de imagens, e demais procedimentos conforme projeto técnico e termo de referência, visando o fortalecimento da guarda civil municipal de corumbá por meio da ampliação do sistema de videomonitoramento.</t>
    </r>
  </si>
  <si>
    <r>
      <rPr>
        <b/>
        <sz val="8"/>
        <rFont val="Helvetica"/>
        <family val="2"/>
      </rPr>
      <t xml:space="preserve">Objeto: </t>
    </r>
    <r>
      <rPr>
        <sz val="8"/>
        <rFont val="Helvetica"/>
        <family val="2"/>
      </rPr>
      <t>Contratação de empresa especializada para o fornecimento de equipamentos, materiais e softwares, instalação, configuração, ativação, manutenção, suporte técnico e transferência de tecnologia de sistema de videomonitoramento, incluindo infraestrutura de rede lógica e elétrica, integração com plataformas cortéx, de análise e armazenamento de imagens, e demais procedimentos conforme projeto técnico e termo de referência, visando o fortalecimento da guarda civil municipal de corumbá por meio da ampliação do sistema de videomonitoramento.</t>
    </r>
  </si>
  <si>
    <t>TOTAL POR PERIODO</t>
  </si>
  <si>
    <t>COM BDI 26,63%</t>
  </si>
  <si>
    <t>PISO ELEVADO COM 2 PLACAS DE ACO COM ENCHIMENTO DE CONCRETO CELULAR, INCLUSO BASE/HASTE/ CRUZETAS, 60 X 60 CM, H = *28* CM, RESISTENCIA CARGA CONCENTRADA 496 KG (COM COLOCACAO)</t>
  </si>
  <si>
    <t>REDE DE FIBRA ÓPTICA AUTOSUSTENTÁVEL - FORNECIMENTO, INSTALAÇÃO E CONFIGURAÇÃO</t>
  </si>
  <si>
    <t>SWITCH GIGABIT 24 PORTAS GERENCIAVEL LAYER/ WORKSTATION COM 2 MONITORES, TECLADO E MOUSE/
SERVIDOR DE DADOS DE PROCESSAMENTO E ARMAZENAMENTO DE IMAGENS/ COM FORNECIMENTO E INSTALAÇÃO</t>
  </si>
  <si>
    <t>SUPORTES E COMPONENTES PARA MONITOR DE VIDEOWALL / MONITORES PARA VIDDEOWALL LCD LED 55"/ CONTROLADORA  DE VIDEOWALL / CABO HDMI / COM FORNECIMENTO, INSTALAÇÃO, CONFIGURAÇÃO E AJUSTES</t>
  </si>
  <si>
    <t>FORNECIMENTO,INSTALAÇÃO,CONFIGURAÇÃO, TREINAMENTO E SUPORTE TECNICO DE 36  MESES - LINCENÇAS BASE (VMS) PARA 28 CÂMERAS / LICENÇA ANALITICO E RECONHECIMENTO FACIAL PARA 20 CÂMERA SPEED DOME - 20 LICENÇAS / LICENÇA LPR PARA CÂMERA FIXA - 8 LICENÇAS</t>
  </si>
  <si>
    <t>SINAPI: 101489 - ENTRADA DE ENERGIA ELÉTRICA, AÉREA, MONOFÁSICA, COM CAIXA DE SOBREPOR, CABO DE 10 MM2 E DISJUNTOR DIN 50A  AF_07/2020_PS COM SISTEMA DE ATERRAMENTO (UN.)</t>
  </si>
  <si>
    <t>ALUGUEL DE BANHEIRO QUÍMICO COM LIMPEZA,ENTREGA,RETIRADA E MOVIMENTAÇÃO POR CARRETINHA</t>
  </si>
  <si>
    <t>GUINCHO MANUAL DE CATRACA - FORNECIMENTO DE MATERIAL E MONTAGEM EM POSTE - (CONFORME
ESPECIFICAÇÃO TECNICA)</t>
  </si>
  <si>
    <r>
      <rPr>
        <b/>
        <sz val="8"/>
        <rFont val="Helvetica"/>
        <family val="2"/>
      </rPr>
      <t xml:space="preserve">Sistemas/Referências: </t>
    </r>
    <r>
      <rPr>
        <sz val="8"/>
        <rFont val="Helvetica"/>
        <family val="2"/>
      </rPr>
      <t xml:space="preserve">
Orçamento 1: Tecner Datacenter Informática Ltda - CNPJ: 17.868.430/0001-01;
Orçamento 2: Não houve proposta;
Planilha Desonerada SINAPI (MAR/2026).</t>
    </r>
  </si>
  <si>
    <t>SINAPI: 103260 - AR CONDICIONADO SPLIT INVERTER, PISO TETO, 24000 BTU/H, QUENTE/FRIO - FORNECIMENTO E
INSTALAÇÃO AF_11/2021_PSE</t>
  </si>
  <si>
    <t xml:space="preserve">SINAPI: 100579 - ASSENTAMENTO DE POSTE DE CONCRETO COM COMPRIMENTO NOMINAL  DE 10 M, CARGA NOMINAL MENOR OU IGUAL A 1000 DAN, ENGASTAMENTO SIMPLES COM 1,6M DE SOLO. AF_11/2019 (UN.) </t>
  </si>
  <si>
    <t xml:space="preserve">SINAPI: 102282 - ESCAVAÇÃO MECANIZADA DE VALA COM PROF. ATÉ 1,5 M (MÉDIA MONTANTE E JUSANTE/UMA COMPOSIÇÃO POR TRECHO), ESCAVADEIRA (0,8 M3),LARG. MENOR QUE 1,5 M, EM SOLO DE MOLE, EM LOCAIS COM ALTO NÍVEL DE INTERFERÊNCIA. AF_09/2024 </t>
  </si>
  <si>
    <t xml:space="preserve">SINAPI: 101636 - BRAÇO PERSONALIZADO PARA FIXAÇÃO DE CÂMERAS DE VIDEOMONITORAMENTO, EM TUBO DE AÇO GALVANIZADO, COMPRIMENTO DE 1,50 M, PARA FIXAÇÃO EM POSTE DE CONCRETO COM FORNECIMENTO E INSTALAÇÃO . AF_08/2020 </t>
  </si>
  <si>
    <t xml:space="preserve">SINAPI: 101489 - ENTRADA DE ENERGIA ELÉTRICA, AÉREA, MONOFÁSICA, COM CAIXA DE SOBREPOR, CABO DE 10 MM2 E DISJUNTOR DIN 50A  AF_07/2020_PS COM SISTEMA DE ATERRAMENTO (UN.) </t>
  </si>
  <si>
    <t>SISTEMA DE ATERRAMENTO PARA CENTRAL DE MONITORAMENTO (CCI)</t>
  </si>
  <si>
    <t xml:space="preserve">SINAPI: 98678 - PISO ELEVADO COM ESTRUTURA EM AÇO, COMPOSTO POR PEDESTAIS E LONGARINAS. AF_09/2020
(M2) - (CONFORME ESPECIFICAÇÃO TECNICA) </t>
  </si>
  <si>
    <t>SINAPI: 104723 - PAREDE COM SISTEMA EM CHAPAS DE GESSO PARA DRYWALL, USO INTERNO, COM DUAS FACES DUPLAS E ESTRUTURA METÁLICA COM GUIAS DUPLAS PARA PAREDES COM ÁREA LÍQUIDA MENOR QUE 6 M2, COM VÃOS. AF_07/2023_PS (M2) - (CONFORME ESPECIFICAÇÃO TECNICA)</t>
  </si>
  <si>
    <t>SINAPI: 96114 - FORRO EM DRYWALL, PARA AMBIENTES COMERCIAIS, INCLUSIVE ESTRUTURA BIRECIONAL DE
FIXAÇÃO. AF_08/2023_PS (M2) - (CONFORME ESPECIFICAÇÃO TECNICA)</t>
  </si>
  <si>
    <t>SINAPI: 100683 - KIT DE PORTA DE MADEIRA PARA VERNIZ, SEMI-OCA (LEVE OU MÉDIA), PADRÃO MÉDIO, 80X210CM, ESPESSURA DE 3,5CM, ITENS INCLUSOS: DOBRADIÇAS, MONTAGEM E INSTALAÇÃO DE BATENTE, FECHADURA COM EXECUÇÃO DO FURO - FORNECIMENTO E INSTALAÇÃO. AF_12/2019</t>
  </si>
  <si>
    <t xml:space="preserve">SINAPI: 103260 - AR CONDICIONADO SPLIT INVERTER, PISO TETO, 24000 BTU/H, QUENTE/FRIO - FORNECIMENTO E
INSTALAÇÃO AF_11/2021_PSE </t>
  </si>
  <si>
    <t>SINAPI: 100579 - ASSENTAMENTO DE POSTE DE CONCRETO COM COMPRIMENTO NOMINAL  DE 10 M, CARGA NOMINAL MENOR OU IGUAL A 1000 DAN, ENGASTAMENTO SIMPLES COM 1,6M DE SOLO. AF_11/2019 (UN.)</t>
  </si>
  <si>
    <t xml:space="preserve">SINAPI: 104723 - PAREDE COM SISTEMA EM CHAPAS DE GESSO PARA DRYWALL, USO INTERNO, COM DUAS FACES DUPLAS E ESTRUTURA METÁLICA COM GUIAS DUPLAS PARA PAREDES COM ÁREA LÍQUIDA MENOR QUE 6 M2, COM VÃOS. AF_07/2023_PS (M2) - (CONFORME ESPECIFICAÇÃO TECNICA) </t>
  </si>
  <si>
    <t xml:space="preserve">SINAPI: 96114 - FORRO EM DRYWALL, PARA AMBIENTES COMERCIAIS, INCLUSIVE ESTRUTURA BIRECIONAL DE
FIXAÇÃO. AF_08/2023_PS (M2) - (CONFORME ESPECIFICAÇÃO TECNICA) </t>
  </si>
  <si>
    <t xml:space="preserve">SINAPI: 100683 - KIT DE PORTA DE MADEIRA PARA VERNIZ, SEMI-OCA (LEVE OU MÉDIA), PADRÃO MÉDIO, 80X210CM, ESPESSURA DE 3,5CM, ITENS INCLUSOS: DOBRADIÇAS, MONTAGEM E INSTALAÇÃO DE BATENTE, FECHADURA COM EXECUÇÃO DO FURO - FORNECIMENTO E INSTALAÇÃO. AF_12/2019 </t>
  </si>
  <si>
    <t xml:space="preserve">SISTEMA DE ATERRAMENTO PARA CENTRAL DE MONITORAMENTO (CCI)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</si>
</sst>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R$&quot;\ * #,##0.00_-;\-&quot;R$&quot;\ * #,##0.00_-;_-&quot;R$&quot;\ * &quot;-&quot;??_-;_-@_-"/>
    <numFmt numFmtId="164" formatCode="0.0000000"/>
    <numFmt numFmtId="165" formatCode="0.00000000"/>
    <numFmt numFmtId="166" formatCode="0.0"/>
    <numFmt numFmtId="167" formatCode="yy\.m\.d;@"/>
    <numFmt numFmtId="168" formatCode="dd\.m\.yy;@"/>
    <numFmt numFmtId="169" formatCode="&quot;R$&quot;\ #,##0.00"/>
    <numFmt numFmtId="170" formatCode="###,##0.000"/>
  </numFmts>
  <fonts count="19">
    <font>
      <sz val="10"/>
      <color rgb="FF000000"/>
      <name val="Times New Roman"/>
      <charset val="204"/>
    </font>
    <font>
      <b/>
      <sz val="9"/>
      <name val="Helvetica"/>
      <family val="2"/>
    </font>
    <font>
      <b/>
      <sz val="6"/>
      <name val="Helvetica"/>
      <family val="2"/>
    </font>
    <font>
      <sz val="6"/>
      <name val="Helvetica"/>
      <family val="2"/>
    </font>
    <font>
      <sz val="6"/>
      <color rgb="FF000000"/>
      <name val="Helvetica"/>
      <family val="2"/>
    </font>
    <font>
      <b/>
      <sz val="6"/>
      <name val="Helvetica"/>
      <family val="2"/>
    </font>
    <font>
      <sz val="6"/>
      <name val="Helvetica"/>
      <family val="2"/>
    </font>
    <font>
      <sz val="10"/>
      <color rgb="FF000000"/>
      <name val="Times New Roman"/>
      <family val="1"/>
    </font>
    <font>
      <sz val="10"/>
      <color theme="0"/>
      <name val="Times New Roman"/>
      <family val="1"/>
    </font>
    <font>
      <b/>
      <sz val="12"/>
      <name val="Helvetica"/>
      <family val="2"/>
    </font>
    <font>
      <b/>
      <sz val="10"/>
      <name val="Calibri"/>
      <family val="2"/>
      <scheme val="minor"/>
    </font>
    <font>
      <sz val="10"/>
      <name val="Heveltica"/>
    </font>
    <font>
      <sz val="10"/>
      <color rgb="FF000000"/>
      <name val="Times New Roman"/>
      <charset val="204"/>
    </font>
    <font>
      <sz val="9"/>
      <color rgb="FF000000"/>
      <name val="Times New Roman"/>
      <family val="1"/>
    </font>
    <font>
      <b/>
      <sz val="9"/>
      <color rgb="FF000000"/>
      <name val="Times New Roman"/>
      <family val="1"/>
    </font>
    <font>
      <sz val="8"/>
      <name val="Helvetica"/>
      <family val="2"/>
    </font>
    <font>
      <b/>
      <sz val="8"/>
      <name val="Helvetica"/>
      <family val="2"/>
    </font>
    <font>
      <sz val="9"/>
      <name val="Helvetica"/>
      <family val="2"/>
    </font>
    <font>
      <sz val="8"/>
      <color rgb="FF000000"/>
      <name val="Helvetica"/>
      <family val="2"/>
    </font>
  </fonts>
  <fills count="10">
    <fill>
      <patternFill patternType="none"/>
    </fill>
    <fill>
      <patternFill patternType="gray125"/>
    </fill>
    <fill>
      <patternFill patternType="solid">
        <fgColor rgb="FFD0DFE6"/>
      </patternFill>
    </fill>
    <fill>
      <patternFill patternType="solid">
        <fgColor rgb="FF92D050"/>
      </patternFill>
    </fill>
    <fill>
      <patternFill patternType="solid">
        <f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42"/>
        <bgColor indexed="64"/>
      </patternFill>
    </fill>
  </fills>
  <borders count="64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000000"/>
      </top>
      <bottom style="thin">
        <color rgb="FF000000"/>
      </bottom>
      <diagonal/>
    </border>
    <border>
      <left style="thin">
        <color rgb="FFAAAAAA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AAAAAA"/>
      </left>
      <right style="thin">
        <color rgb="FFAAAAAA"/>
      </right>
      <top style="thin">
        <color rgb="FF000000"/>
      </top>
      <bottom style="thin">
        <color rgb="FFAAAAAA"/>
      </bottom>
      <diagonal/>
    </border>
    <border>
      <left style="thin">
        <color rgb="FFAAAAAA"/>
      </left>
      <right style="thin">
        <color rgb="FF000000"/>
      </right>
      <top style="thin">
        <color rgb="FF000000"/>
      </top>
      <bottom style="thin">
        <color rgb="FFAAAAAA"/>
      </bottom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AAAAAA"/>
      </left>
      <right/>
      <top style="thin">
        <color rgb="FFAAAAAA"/>
      </top>
      <bottom style="thin">
        <color rgb="FFAAAAAA"/>
      </bottom>
      <diagonal/>
    </border>
    <border>
      <left style="thin">
        <color rgb="FFAAAAAA"/>
      </left>
      <right style="thin">
        <color rgb="FFAAAAAA"/>
      </right>
      <top/>
      <bottom style="thin">
        <color rgb="FF000000"/>
      </bottom>
      <diagonal/>
    </border>
    <border>
      <left style="thin">
        <color rgb="FFAAAAAA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AAAAAA"/>
      </left>
      <right/>
      <top style="thin">
        <color rgb="FF000000"/>
      </top>
      <bottom style="thin">
        <color rgb="FFAAAAAA"/>
      </bottom>
      <diagonal/>
    </border>
    <border>
      <left style="thin">
        <color rgb="FFAAAAAA"/>
      </left>
      <right/>
      <top style="thin">
        <color rgb="FFAAAAAA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AAAAAA"/>
      </left>
      <right style="thin">
        <color rgb="FFAAAAAA"/>
      </right>
      <top style="thin">
        <color rgb="FFAAAAAA"/>
      </top>
      <bottom/>
      <diagonal/>
    </border>
    <border>
      <left style="thin">
        <color rgb="FFAAAAAA"/>
      </left>
      <right style="thin">
        <color rgb="FF000000"/>
      </right>
      <top style="thin">
        <color rgb="FFAAAAAA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AAAAAA"/>
      </left>
      <right/>
      <top/>
      <bottom style="thin">
        <color rgb="FFAAAAAA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AAAAAA"/>
      </right>
      <top/>
      <bottom style="thin">
        <color rgb="FFAAAAAA"/>
      </bottom>
      <diagonal/>
    </border>
    <border>
      <left style="thin">
        <color rgb="FFAAAAAA"/>
      </left>
      <right style="thin">
        <color rgb="FFAAAAAA"/>
      </right>
      <top style="thin">
        <color rgb="FF000000"/>
      </top>
      <bottom/>
      <diagonal/>
    </border>
    <border>
      <left style="thin">
        <color rgb="FFAAAAAA"/>
      </left>
      <right/>
      <top style="thin">
        <color rgb="FF000000"/>
      </top>
      <bottom/>
      <diagonal/>
    </border>
    <border>
      <left/>
      <right/>
      <top/>
      <bottom style="thin">
        <color rgb="FFAAAAAA"/>
      </bottom>
      <diagonal/>
    </border>
    <border>
      <left/>
      <right style="thin">
        <color rgb="FFAAAAAA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AAAAAA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AAAAAA"/>
      </left>
      <right/>
      <top/>
      <bottom/>
      <diagonal/>
    </border>
    <border>
      <left style="thin">
        <color rgb="FFAAAAAA"/>
      </left>
      <right/>
      <top style="thin">
        <color rgb="FF000000"/>
      </top>
      <bottom style="thin">
        <color rgb="FF000000"/>
      </bottom>
      <diagonal/>
    </border>
    <border>
      <left style="thin">
        <color rgb="FFAAAAAA"/>
      </left>
      <right style="thin">
        <color rgb="FFAAAAAA"/>
      </right>
      <top/>
      <bottom/>
      <diagonal/>
    </border>
    <border>
      <left style="thin">
        <color rgb="FFAAAAAA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7" fillId="0" borderId="0" applyFont="0" applyFill="0" applyBorder="0" applyAlignment="0" applyProtection="0"/>
    <xf numFmtId="9" fontId="12" fillId="0" borderId="0" applyFont="0" applyFill="0" applyBorder="0" applyAlignment="0" applyProtection="0"/>
  </cellStyleXfs>
  <cellXfs count="231">
    <xf numFmtId="0" fontId="0" fillId="0" borderId="0" xfId="0" applyAlignment="1">
      <alignment horizontal="left" vertical="top"/>
    </xf>
    <xf numFmtId="0" fontId="0" fillId="0" borderId="1" xfId="0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2" fillId="3" borderId="3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left" vertical="top" wrapText="1"/>
    </xf>
    <xf numFmtId="0" fontId="0" fillId="2" borderId="3" xfId="0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0" fillId="0" borderId="3" xfId="0" applyBorder="1" applyAlignment="1">
      <alignment horizontal="left" vertical="top" wrapText="1"/>
    </xf>
    <xf numFmtId="164" fontId="4" fillId="0" borderId="3" xfId="0" applyNumberFormat="1" applyFont="1" applyBorder="1" applyAlignment="1">
      <alignment horizontal="center" vertical="top" shrinkToFit="1"/>
    </xf>
    <xf numFmtId="1" fontId="4" fillId="0" borderId="3" xfId="0" applyNumberFormat="1" applyFont="1" applyBorder="1" applyAlignment="1">
      <alignment horizontal="center" vertical="top" shrinkToFit="1"/>
    </xf>
    <xf numFmtId="0" fontId="3" fillId="0" borderId="3" xfId="0" applyFont="1" applyBorder="1" applyAlignment="1">
      <alignment horizontal="left" vertical="top" wrapText="1"/>
    </xf>
    <xf numFmtId="0" fontId="0" fillId="4" borderId="3" xfId="0" applyFill="1" applyBorder="1" applyAlignment="1">
      <alignment horizontal="left" vertical="top" wrapText="1" indent="1"/>
    </xf>
    <xf numFmtId="1" fontId="4" fillId="4" borderId="3" xfId="0" applyNumberFormat="1" applyFont="1" applyFill="1" applyBorder="1" applyAlignment="1">
      <alignment horizontal="center" vertical="top" shrinkToFit="1"/>
    </xf>
    <xf numFmtId="0" fontId="3" fillId="4" borderId="3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center" vertical="top" wrapText="1"/>
    </xf>
    <xf numFmtId="164" fontId="4" fillId="4" borderId="3" xfId="0" applyNumberFormat="1" applyFont="1" applyFill="1" applyBorder="1" applyAlignment="1">
      <alignment horizontal="center" vertical="top" shrinkToFit="1"/>
    </xf>
    <xf numFmtId="0" fontId="3" fillId="4" borderId="3" xfId="0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left" vertical="top" wrapText="1"/>
    </xf>
    <xf numFmtId="0" fontId="0" fillId="2" borderId="3" xfId="0" applyFill="1" applyBorder="1" applyAlignment="1">
      <alignment horizontal="left" vertical="center" wrapText="1"/>
    </xf>
    <xf numFmtId="0" fontId="3" fillId="4" borderId="3" xfId="0" applyFont="1" applyFill="1" applyBorder="1" applyAlignment="1">
      <alignment horizontal="left" vertical="top" wrapText="1" indent="1"/>
    </xf>
    <xf numFmtId="0" fontId="0" fillId="4" borderId="3" xfId="0" applyFill="1" applyBorder="1" applyAlignment="1">
      <alignment horizontal="left" vertical="top" wrapText="1"/>
    </xf>
    <xf numFmtId="3" fontId="4" fillId="0" borderId="3" xfId="0" applyNumberFormat="1" applyFont="1" applyBorder="1" applyAlignment="1">
      <alignment horizontal="center" vertical="top" shrinkToFit="1"/>
    </xf>
    <xf numFmtId="0" fontId="0" fillId="0" borderId="4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0" borderId="6" xfId="0" applyBorder="1" applyAlignment="1">
      <alignment horizontal="left" vertical="center" wrapText="1"/>
    </xf>
    <xf numFmtId="0" fontId="0" fillId="0" borderId="6" xfId="0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3" fillId="2" borderId="3" xfId="0" applyFont="1" applyFill="1" applyBorder="1" applyAlignment="1">
      <alignment horizontal="center" vertical="center" wrapText="1"/>
    </xf>
    <xf numFmtId="1" fontId="4" fillId="4" borderId="3" xfId="0" applyNumberFormat="1" applyFont="1" applyFill="1" applyBorder="1" applyAlignment="1">
      <alignment horizontal="center" vertical="center" shrinkToFit="1"/>
    </xf>
    <xf numFmtId="0" fontId="3" fillId="4" borderId="3" xfId="0" applyFont="1" applyFill="1" applyBorder="1" applyAlignment="1">
      <alignment horizontal="center" vertical="center" wrapText="1"/>
    </xf>
    <xf numFmtId="165" fontId="4" fillId="4" borderId="3" xfId="0" applyNumberFormat="1" applyFont="1" applyFill="1" applyBorder="1" applyAlignment="1">
      <alignment horizontal="center" vertical="center" shrinkToFit="1"/>
    </xf>
    <xf numFmtId="1" fontId="4" fillId="4" borderId="3" xfId="0" applyNumberFormat="1" applyFont="1" applyFill="1" applyBorder="1" applyAlignment="1">
      <alignment horizontal="left" vertical="top" indent="1" shrinkToFit="1"/>
    </xf>
    <xf numFmtId="166" fontId="4" fillId="4" borderId="3" xfId="0" applyNumberFormat="1" applyFont="1" applyFill="1" applyBorder="1" applyAlignment="1">
      <alignment horizontal="center" vertical="top" shrinkToFit="1"/>
    </xf>
    <xf numFmtId="165" fontId="4" fillId="4" borderId="3" xfId="0" applyNumberFormat="1" applyFont="1" applyFill="1" applyBorder="1" applyAlignment="1">
      <alignment horizontal="center" vertical="top" shrinkToFit="1"/>
    </xf>
    <xf numFmtId="0" fontId="0" fillId="2" borderId="3" xfId="0" applyFill="1" applyBorder="1" applyAlignment="1">
      <alignment horizontal="left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67" fontId="4" fillId="4" borderId="3" xfId="0" applyNumberFormat="1" applyFont="1" applyFill="1" applyBorder="1" applyAlignment="1">
      <alignment horizontal="center" vertical="center" shrinkToFit="1"/>
    </xf>
    <xf numFmtId="168" fontId="4" fillId="4" borderId="3" xfId="0" applyNumberFormat="1" applyFont="1" applyFill="1" applyBorder="1" applyAlignment="1">
      <alignment horizontal="center" vertical="center" shrinkToFit="1"/>
    </xf>
    <xf numFmtId="167" fontId="4" fillId="0" borderId="3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top" wrapText="1"/>
    </xf>
    <xf numFmtId="0" fontId="0" fillId="0" borderId="12" xfId="0" applyBorder="1" applyAlignment="1">
      <alignment horizontal="center" vertical="center" wrapText="1"/>
    </xf>
    <xf numFmtId="0" fontId="0" fillId="0" borderId="12" xfId="0" applyBorder="1" applyAlignment="1">
      <alignment horizontal="left" wrapText="1"/>
    </xf>
    <xf numFmtId="0" fontId="0" fillId="0" borderId="13" xfId="0" applyBorder="1" applyAlignment="1">
      <alignment horizontal="left" wrapText="1"/>
    </xf>
    <xf numFmtId="0" fontId="6" fillId="2" borderId="3" xfId="0" applyFont="1" applyFill="1" applyBorder="1" applyAlignment="1">
      <alignment horizontal="center" vertical="center" wrapText="1"/>
    </xf>
    <xf numFmtId="0" fontId="0" fillId="0" borderId="18" xfId="0" applyBorder="1" applyAlignment="1">
      <alignment horizontal="left" wrapText="1"/>
    </xf>
    <xf numFmtId="0" fontId="0" fillId="0" borderId="19" xfId="0" applyBorder="1" applyAlignment="1">
      <alignment horizontal="left" vertical="center" wrapText="1"/>
    </xf>
    <xf numFmtId="44" fontId="4" fillId="0" borderId="3" xfId="1" applyFont="1" applyBorder="1" applyAlignment="1">
      <alignment horizontal="center" vertical="top" shrinkToFit="1"/>
    </xf>
    <xf numFmtId="44" fontId="3" fillId="0" borderId="3" xfId="1" applyFont="1" applyBorder="1" applyAlignment="1">
      <alignment horizontal="right" vertical="top" wrapText="1"/>
    </xf>
    <xf numFmtId="44" fontId="4" fillId="4" borderId="3" xfId="1" applyFont="1" applyFill="1" applyBorder="1" applyAlignment="1">
      <alignment horizontal="center" vertical="top" shrinkToFit="1"/>
    </xf>
    <xf numFmtId="44" fontId="3" fillId="4" borderId="3" xfId="1" applyFont="1" applyFill="1" applyBorder="1" applyAlignment="1">
      <alignment horizontal="right" vertical="top" wrapText="1"/>
    </xf>
    <xf numFmtId="44" fontId="0" fillId="4" borderId="3" xfId="1" applyFont="1" applyFill="1" applyBorder="1" applyAlignment="1">
      <alignment horizontal="left" vertical="center" wrapText="1"/>
    </xf>
    <xf numFmtId="44" fontId="3" fillId="5" borderId="3" xfId="1" applyFont="1" applyFill="1" applyBorder="1" applyAlignment="1">
      <alignment horizontal="right" vertical="top" wrapText="1"/>
    </xf>
    <xf numFmtId="44" fontId="2" fillId="2" borderId="3" xfId="0" applyNumberFormat="1" applyFont="1" applyFill="1" applyBorder="1" applyAlignment="1">
      <alignment horizontal="right" vertical="top" wrapText="1"/>
    </xf>
    <xf numFmtId="44" fontId="0" fillId="2" borderId="3" xfId="1" applyFont="1" applyFill="1" applyBorder="1" applyAlignment="1">
      <alignment horizontal="left" vertical="center" wrapText="1"/>
    </xf>
    <xf numFmtId="44" fontId="2" fillId="2" borderId="3" xfId="1" applyFont="1" applyFill="1" applyBorder="1" applyAlignment="1">
      <alignment horizontal="right" vertical="top" wrapText="1"/>
    </xf>
    <xf numFmtId="0" fontId="0" fillId="0" borderId="11" xfId="0" applyBorder="1" applyAlignment="1">
      <alignment horizontal="left" wrapText="1"/>
    </xf>
    <xf numFmtId="0" fontId="0" fillId="0" borderId="21" xfId="0" applyBorder="1" applyAlignment="1">
      <alignment horizontal="left" vertical="center" wrapText="1"/>
    </xf>
    <xf numFmtId="0" fontId="0" fillId="0" borderId="22" xfId="0" applyBorder="1" applyAlignment="1">
      <alignment horizontal="left" vertical="center" wrapText="1"/>
    </xf>
    <xf numFmtId="44" fontId="2" fillId="6" borderId="10" xfId="0" applyNumberFormat="1" applyFont="1" applyFill="1" applyBorder="1" applyAlignment="1">
      <alignment horizontal="right" vertical="top" wrapText="1"/>
    </xf>
    <xf numFmtId="44" fontId="0" fillId="2" borderId="3" xfId="1" applyFont="1" applyFill="1" applyBorder="1" applyAlignment="1">
      <alignment horizontal="left" vertical="top" wrapText="1"/>
    </xf>
    <xf numFmtId="44" fontId="4" fillId="4" borderId="3" xfId="1" applyFont="1" applyFill="1" applyBorder="1" applyAlignment="1">
      <alignment horizontal="center" vertical="center" shrinkToFit="1"/>
    </xf>
    <xf numFmtId="44" fontId="3" fillId="4" borderId="3" xfId="1" applyFont="1" applyFill="1" applyBorder="1" applyAlignment="1">
      <alignment horizontal="right" vertical="center" wrapText="1"/>
    </xf>
    <xf numFmtId="44" fontId="0" fillId="2" borderId="3" xfId="1" applyFont="1" applyFill="1" applyBorder="1" applyAlignment="1">
      <alignment horizontal="left" wrapText="1"/>
    </xf>
    <xf numFmtId="0" fontId="0" fillId="0" borderId="0" xfId="0" applyAlignment="1">
      <alignment horizontal="left" vertical="top" wrapText="1"/>
    </xf>
    <xf numFmtId="44" fontId="6" fillId="4" borderId="3" xfId="1" applyFont="1" applyFill="1" applyBorder="1" applyAlignment="1">
      <alignment horizontal="center" vertical="top" shrinkToFit="1"/>
    </xf>
    <xf numFmtId="49" fontId="4" fillId="0" borderId="3" xfId="0" applyNumberFormat="1" applyFont="1" applyBorder="1" applyAlignment="1">
      <alignment horizontal="center" vertical="center" shrinkToFit="1"/>
    </xf>
    <xf numFmtId="49" fontId="4" fillId="4" borderId="3" xfId="0" applyNumberFormat="1" applyFont="1" applyFill="1" applyBorder="1" applyAlignment="1">
      <alignment horizontal="center" vertical="center" shrinkToFit="1"/>
    </xf>
    <xf numFmtId="44" fontId="4" fillId="4" borderId="23" xfId="1" applyFont="1" applyFill="1" applyBorder="1" applyAlignment="1">
      <alignment horizontal="center" vertical="top" shrinkToFit="1"/>
    </xf>
    <xf numFmtId="44" fontId="3" fillId="4" borderId="23" xfId="1" applyFont="1" applyFill="1" applyBorder="1" applyAlignment="1">
      <alignment horizontal="right" vertical="top" wrapText="1"/>
    </xf>
    <xf numFmtId="0" fontId="2" fillId="0" borderId="0" xfId="0" applyFont="1" applyAlignment="1">
      <alignment vertical="top" wrapText="1"/>
    </xf>
    <xf numFmtId="0" fontId="3" fillId="0" borderId="0" xfId="0" applyFont="1" applyAlignment="1">
      <alignment horizontal="left" vertical="top" wrapText="1" indent="2"/>
    </xf>
    <xf numFmtId="0" fontId="3" fillId="0" borderId="0" xfId="0" applyFont="1" applyAlignment="1">
      <alignment horizontal="left" vertical="top" wrapText="1" indent="1"/>
    </xf>
    <xf numFmtId="0" fontId="2" fillId="0" borderId="0" xfId="0" applyFont="1" applyAlignment="1">
      <alignment horizontal="center" vertical="center" wrapText="1"/>
    </xf>
    <xf numFmtId="1" fontId="4" fillId="4" borderId="8" xfId="0" applyNumberFormat="1" applyFont="1" applyFill="1" applyBorder="1" applyAlignment="1">
      <alignment horizontal="center" vertical="top" shrinkToFit="1"/>
    </xf>
    <xf numFmtId="44" fontId="3" fillId="5" borderId="25" xfId="1" applyFont="1" applyFill="1" applyBorder="1" applyAlignment="1">
      <alignment horizontal="right" vertical="top" wrapText="1"/>
    </xf>
    <xf numFmtId="44" fontId="4" fillId="4" borderId="20" xfId="1" applyFont="1" applyFill="1" applyBorder="1" applyAlignment="1">
      <alignment horizontal="center" vertical="top" shrinkToFit="1"/>
    </xf>
    <xf numFmtId="44" fontId="3" fillId="4" borderId="20" xfId="1" applyFont="1" applyFill="1" applyBorder="1" applyAlignment="1">
      <alignment horizontal="right" vertical="top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right" vertical="top" wrapText="1" indent="2"/>
    </xf>
    <xf numFmtId="0" fontId="3" fillId="0" borderId="0" xfId="0" applyFont="1" applyAlignment="1">
      <alignment horizontal="right" vertical="top" wrapText="1" inden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top" wrapText="1"/>
    </xf>
    <xf numFmtId="0" fontId="0" fillId="0" borderId="27" xfId="0" applyBorder="1" applyAlignment="1">
      <alignment horizontal="left" wrapText="1"/>
    </xf>
    <xf numFmtId="0" fontId="0" fillId="0" borderId="28" xfId="0" applyBorder="1" applyAlignment="1">
      <alignment horizontal="left" wrapText="1"/>
    </xf>
    <xf numFmtId="44" fontId="2" fillId="6" borderId="20" xfId="0" applyNumberFormat="1" applyFont="1" applyFill="1" applyBorder="1" applyAlignment="1">
      <alignment horizontal="right" vertical="top" wrapText="1"/>
    </xf>
    <xf numFmtId="49" fontId="4" fillId="4" borderId="23" xfId="0" applyNumberFormat="1" applyFont="1" applyFill="1" applyBorder="1" applyAlignment="1">
      <alignment horizontal="center" vertical="center" shrinkToFit="1"/>
    </xf>
    <xf numFmtId="0" fontId="3" fillId="4" borderId="23" xfId="0" applyFont="1" applyFill="1" applyBorder="1" applyAlignment="1">
      <alignment horizontal="left" vertical="top" wrapText="1" indent="1"/>
    </xf>
    <xf numFmtId="1" fontId="4" fillId="4" borderId="23" xfId="0" applyNumberFormat="1" applyFont="1" applyFill="1" applyBorder="1" applyAlignment="1">
      <alignment horizontal="center" vertical="top" shrinkToFit="1"/>
    </xf>
    <xf numFmtId="0" fontId="3" fillId="4" borderId="23" xfId="0" applyFont="1" applyFill="1" applyBorder="1" applyAlignment="1">
      <alignment horizontal="left" vertical="top" wrapText="1"/>
    </xf>
    <xf numFmtId="0" fontId="0" fillId="0" borderId="0" xfId="0" applyAlignment="1">
      <alignment horizontal="center" vertical="center" wrapText="1"/>
    </xf>
    <xf numFmtId="164" fontId="4" fillId="4" borderId="10" xfId="0" applyNumberFormat="1" applyFont="1" applyFill="1" applyBorder="1" applyAlignment="1">
      <alignment horizontal="center" vertical="top" shrinkToFit="1"/>
    </xf>
    <xf numFmtId="0" fontId="3" fillId="4" borderId="23" xfId="0" applyFont="1" applyFill="1" applyBorder="1" applyAlignment="1">
      <alignment horizontal="center" vertical="top" wrapText="1"/>
    </xf>
    <xf numFmtId="0" fontId="0" fillId="0" borderId="30" xfId="0" applyBorder="1" applyAlignment="1">
      <alignment horizontal="left" wrapText="1"/>
    </xf>
    <xf numFmtId="49" fontId="4" fillId="4" borderId="20" xfId="0" applyNumberFormat="1" applyFont="1" applyFill="1" applyBorder="1" applyAlignment="1">
      <alignment horizontal="center" vertical="center" shrinkToFit="1"/>
    </xf>
    <xf numFmtId="0" fontId="0" fillId="4" borderId="20" xfId="0" applyFill="1" applyBorder="1" applyAlignment="1">
      <alignment horizontal="left" vertical="top" wrapText="1" indent="1"/>
    </xf>
    <xf numFmtId="1" fontId="4" fillId="4" borderId="20" xfId="0" applyNumberFormat="1" applyFont="1" applyFill="1" applyBorder="1" applyAlignment="1">
      <alignment horizontal="center" vertical="top" shrinkToFit="1"/>
    </xf>
    <xf numFmtId="0" fontId="0" fillId="4" borderId="20" xfId="0" applyFill="1" applyBorder="1" applyAlignment="1">
      <alignment horizontal="left" vertical="top" wrapText="1"/>
    </xf>
    <xf numFmtId="0" fontId="3" fillId="4" borderId="20" xfId="0" applyFont="1" applyFill="1" applyBorder="1" applyAlignment="1">
      <alignment horizontal="center" vertical="top" wrapText="1"/>
    </xf>
    <xf numFmtId="0" fontId="3" fillId="4" borderId="20" xfId="0" applyFont="1" applyFill="1" applyBorder="1" applyAlignment="1">
      <alignment horizontal="left" vertical="top" wrapText="1" indent="1"/>
    </xf>
    <xf numFmtId="0" fontId="3" fillId="4" borderId="20" xfId="0" applyFont="1" applyFill="1" applyBorder="1" applyAlignment="1">
      <alignment horizontal="left" vertical="top" wrapText="1"/>
    </xf>
    <xf numFmtId="0" fontId="1" fillId="0" borderId="0" xfId="0" applyFont="1" applyAlignment="1">
      <alignment vertical="center" wrapText="1"/>
    </xf>
    <xf numFmtId="0" fontId="3" fillId="2" borderId="3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top"/>
    </xf>
    <xf numFmtId="169" fontId="8" fillId="0" borderId="0" xfId="0" applyNumberFormat="1" applyFont="1" applyAlignment="1">
      <alignment horizontal="left" vertical="top"/>
    </xf>
    <xf numFmtId="0" fontId="11" fillId="7" borderId="20" xfId="0" applyFont="1" applyFill="1" applyBorder="1" applyAlignment="1">
      <alignment horizontal="center" vertical="center"/>
    </xf>
    <xf numFmtId="170" fontId="11" fillId="7" borderId="20" xfId="0" applyNumberFormat="1" applyFont="1" applyFill="1" applyBorder="1" applyAlignment="1">
      <alignment horizontal="center" vertical="center"/>
    </xf>
    <xf numFmtId="169" fontId="11" fillId="7" borderId="20" xfId="0" applyNumberFormat="1" applyFont="1" applyFill="1" applyBorder="1" applyAlignment="1">
      <alignment horizontal="center" vertical="center"/>
    </xf>
    <xf numFmtId="10" fontId="11" fillId="7" borderId="20" xfId="0" applyNumberFormat="1" applyFont="1" applyFill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70" fontId="11" fillId="0" borderId="20" xfId="0" applyNumberFormat="1" applyFont="1" applyBorder="1" applyAlignment="1">
      <alignment horizontal="center" vertical="center"/>
    </xf>
    <xf numFmtId="169" fontId="11" fillId="0" borderId="20" xfId="0" applyNumberFormat="1" applyFont="1" applyBorder="1" applyAlignment="1">
      <alignment horizontal="center" vertical="center"/>
    </xf>
    <xf numFmtId="10" fontId="11" fillId="0" borderId="20" xfId="0" applyNumberFormat="1" applyFont="1" applyBorder="1" applyAlignment="1">
      <alignment horizontal="center" vertical="center"/>
    </xf>
    <xf numFmtId="0" fontId="10" fillId="5" borderId="31" xfId="0" applyFont="1" applyFill="1" applyBorder="1" applyAlignment="1">
      <alignment horizontal="center" vertical="center" wrapText="1"/>
    </xf>
    <xf numFmtId="0" fontId="10" fillId="5" borderId="32" xfId="0" applyFont="1" applyFill="1" applyBorder="1" applyAlignment="1">
      <alignment horizontal="center" vertical="center" wrapText="1"/>
    </xf>
    <xf numFmtId="2" fontId="10" fillId="5" borderId="32" xfId="0" applyNumberFormat="1" applyFont="1" applyFill="1" applyBorder="1" applyAlignment="1">
      <alignment horizontal="center" vertical="center" wrapText="1"/>
    </xf>
    <xf numFmtId="169" fontId="10" fillId="5" borderId="32" xfId="0" applyNumberFormat="1" applyFont="1" applyFill="1" applyBorder="1" applyAlignment="1">
      <alignment horizontal="center" vertical="center" wrapText="1"/>
    </xf>
    <xf numFmtId="0" fontId="10" fillId="5" borderId="33" xfId="0" applyFont="1" applyFill="1" applyBorder="1" applyAlignment="1">
      <alignment horizontal="center" vertical="center" wrapText="1"/>
    </xf>
    <xf numFmtId="0" fontId="11" fillId="7" borderId="34" xfId="0" applyFont="1" applyFill="1" applyBorder="1" applyAlignment="1">
      <alignment horizontal="left" vertical="center" wrapText="1"/>
    </xf>
    <xf numFmtId="10" fontId="11" fillId="7" borderId="35" xfId="0" applyNumberFormat="1" applyFont="1" applyFill="1" applyBorder="1" applyAlignment="1">
      <alignment horizontal="center" vertical="center"/>
    </xf>
    <xf numFmtId="0" fontId="11" fillId="0" borderId="34" xfId="0" applyFont="1" applyBorder="1" applyAlignment="1">
      <alignment horizontal="left" vertical="center" wrapText="1"/>
    </xf>
    <xf numFmtId="10" fontId="11" fillId="0" borderId="35" xfId="0" applyNumberFormat="1" applyFont="1" applyBorder="1" applyAlignment="1">
      <alignment horizontal="center" vertical="center"/>
    </xf>
    <xf numFmtId="0" fontId="11" fillId="0" borderId="36" xfId="0" applyFont="1" applyBorder="1" applyAlignment="1">
      <alignment horizontal="left" vertical="center" wrapText="1"/>
    </xf>
    <xf numFmtId="0" fontId="11" fillId="0" borderId="37" xfId="0" applyFont="1" applyBorder="1" applyAlignment="1">
      <alignment horizontal="center" vertical="center"/>
    </xf>
    <xf numFmtId="170" fontId="11" fillId="0" borderId="37" xfId="0" applyNumberFormat="1" applyFont="1" applyBorder="1" applyAlignment="1">
      <alignment horizontal="center" vertical="center"/>
    </xf>
    <xf numFmtId="169" fontId="11" fillId="0" borderId="37" xfId="0" applyNumberFormat="1" applyFont="1" applyBorder="1" applyAlignment="1">
      <alignment horizontal="center" vertical="center"/>
    </xf>
    <xf numFmtId="10" fontId="11" fillId="0" borderId="37" xfId="0" applyNumberFormat="1" applyFont="1" applyBorder="1" applyAlignment="1">
      <alignment horizontal="center" vertical="center"/>
    </xf>
    <xf numFmtId="10" fontId="11" fillId="0" borderId="38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5" fillId="0" borderId="0" xfId="0" applyFont="1" applyAlignment="1">
      <alignment vertical="top" wrapText="1"/>
    </xf>
    <xf numFmtId="0" fontId="13" fillId="0" borderId="0" xfId="0" applyFont="1" applyAlignment="1">
      <alignment vertical="top" wrapText="1"/>
    </xf>
    <xf numFmtId="0" fontId="3" fillId="2" borderId="8" xfId="0" applyFont="1" applyFill="1" applyBorder="1" applyAlignment="1">
      <alignment horizontal="center" vertical="top" wrapText="1"/>
    </xf>
    <xf numFmtId="0" fontId="0" fillId="0" borderId="48" xfId="0" applyBorder="1" applyAlignment="1">
      <alignment horizontal="left" wrapText="1"/>
    </xf>
    <xf numFmtId="0" fontId="3" fillId="0" borderId="49" xfId="0" applyFont="1" applyBorder="1" applyAlignment="1">
      <alignment horizontal="left" vertical="top" wrapText="1" indent="2"/>
    </xf>
    <xf numFmtId="0" fontId="3" fillId="2" borderId="20" xfId="0" applyFont="1" applyFill="1" applyBorder="1" applyAlignment="1">
      <alignment horizontal="left" vertical="top" wrapText="1"/>
    </xf>
    <xf numFmtId="0" fontId="3" fillId="0" borderId="20" xfId="0" applyFont="1" applyBorder="1" applyAlignment="1">
      <alignment horizontal="left" vertical="top" wrapText="1" indent="2"/>
    </xf>
    <xf numFmtId="0" fontId="0" fillId="0" borderId="27" xfId="0" applyBorder="1" applyAlignment="1">
      <alignment horizontal="center" vertical="center" wrapText="1"/>
    </xf>
    <xf numFmtId="0" fontId="0" fillId="0" borderId="50" xfId="0" applyBorder="1" applyAlignment="1">
      <alignment horizontal="left" wrapText="1"/>
    </xf>
    <xf numFmtId="0" fontId="0" fillId="0" borderId="51" xfId="0" applyBorder="1" applyAlignment="1">
      <alignment horizontal="left" wrapText="1"/>
    </xf>
    <xf numFmtId="0" fontId="0" fillId="0" borderId="20" xfId="0" applyBorder="1" applyAlignment="1">
      <alignment horizontal="left" wrapText="1"/>
    </xf>
    <xf numFmtId="0" fontId="0" fillId="0" borderId="52" xfId="0" applyBorder="1" applyAlignment="1">
      <alignment horizontal="center" vertical="center" wrapText="1"/>
    </xf>
    <xf numFmtId="0" fontId="0" fillId="0" borderId="52" xfId="0" applyBorder="1" applyAlignment="1">
      <alignment horizontal="left" wrapText="1"/>
    </xf>
    <xf numFmtId="0" fontId="0" fillId="0" borderId="53" xfId="0" applyBorder="1" applyAlignment="1">
      <alignment horizontal="left" wrapText="1"/>
    </xf>
    <xf numFmtId="0" fontId="3" fillId="0" borderId="46" xfId="0" applyFont="1" applyBorder="1" applyAlignment="1">
      <alignment horizontal="left" vertical="top" wrapText="1" indent="2"/>
    </xf>
    <xf numFmtId="0" fontId="6" fillId="2" borderId="20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top" wrapText="1"/>
    </xf>
    <xf numFmtId="0" fontId="3" fillId="0" borderId="54" xfId="0" applyFont="1" applyBorder="1" applyAlignment="1">
      <alignment horizontal="left" vertical="top" wrapText="1" indent="2"/>
    </xf>
    <xf numFmtId="0" fontId="1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3" fillId="7" borderId="14" xfId="0" applyFont="1" applyFill="1" applyBorder="1" applyAlignment="1">
      <alignment horizontal="left" vertical="top" wrapText="1" indent="2"/>
    </xf>
    <xf numFmtId="0" fontId="3" fillId="7" borderId="14" xfId="0" applyFont="1" applyFill="1" applyBorder="1" applyAlignment="1">
      <alignment horizontal="left" vertical="top" wrapText="1" indent="1"/>
    </xf>
    <xf numFmtId="0" fontId="3" fillId="7" borderId="14" xfId="0" applyFont="1" applyFill="1" applyBorder="1" applyAlignment="1">
      <alignment horizontal="center" vertical="top" wrapText="1"/>
    </xf>
    <xf numFmtId="0" fontId="2" fillId="8" borderId="3" xfId="0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horizontal="left" vertical="center" wrapText="1"/>
    </xf>
    <xf numFmtId="0" fontId="2" fillId="8" borderId="3" xfId="0" applyFont="1" applyFill="1" applyBorder="1" applyAlignment="1">
      <alignment horizontal="left" vertical="top" wrapText="1"/>
    </xf>
    <xf numFmtId="0" fontId="2" fillId="8" borderId="14" xfId="0" applyFont="1" applyFill="1" applyBorder="1" applyAlignment="1">
      <alignment horizontal="left" vertical="top" wrapText="1"/>
    </xf>
    <xf numFmtId="0" fontId="3" fillId="7" borderId="20" xfId="0" applyFont="1" applyFill="1" applyBorder="1" applyAlignment="1">
      <alignment horizontal="left" vertical="top" wrapText="1" indent="1"/>
    </xf>
    <xf numFmtId="0" fontId="2" fillId="8" borderId="10" xfId="0" applyFont="1" applyFill="1" applyBorder="1" applyAlignment="1">
      <alignment horizontal="left" vertical="top" wrapText="1"/>
    </xf>
    <xf numFmtId="0" fontId="3" fillId="7" borderId="49" xfId="0" applyFont="1" applyFill="1" applyBorder="1" applyAlignment="1">
      <alignment horizontal="left" vertical="top" wrapText="1" indent="1"/>
    </xf>
    <xf numFmtId="0" fontId="2" fillId="8" borderId="20" xfId="0" applyFont="1" applyFill="1" applyBorder="1" applyAlignment="1">
      <alignment horizontal="left" vertical="top" wrapText="1"/>
    </xf>
    <xf numFmtId="0" fontId="3" fillId="7" borderId="3" xfId="0" applyFont="1" applyFill="1" applyBorder="1" applyAlignment="1">
      <alignment horizontal="left" vertical="top" wrapText="1" indent="1"/>
    </xf>
    <xf numFmtId="0" fontId="3" fillId="7" borderId="20" xfId="0" applyFont="1" applyFill="1" applyBorder="1" applyAlignment="1">
      <alignment horizontal="center" vertical="top" wrapText="1"/>
    </xf>
    <xf numFmtId="0" fontId="2" fillId="8" borderId="20" xfId="0" applyFont="1" applyFill="1" applyBorder="1" applyAlignment="1">
      <alignment horizontal="center" vertical="center" wrapText="1"/>
    </xf>
    <xf numFmtId="0" fontId="2" fillId="8" borderId="20" xfId="0" applyFont="1" applyFill="1" applyBorder="1" applyAlignment="1">
      <alignment horizontal="left" vertical="center" wrapText="1"/>
    </xf>
    <xf numFmtId="0" fontId="15" fillId="6" borderId="36" xfId="0" applyFont="1" applyFill="1" applyBorder="1" applyAlignment="1">
      <alignment vertical="top" wrapText="1"/>
    </xf>
    <xf numFmtId="44" fontId="15" fillId="6" borderId="37" xfId="1" applyFont="1" applyFill="1" applyBorder="1" applyAlignment="1">
      <alignment vertical="top" wrapText="1"/>
    </xf>
    <xf numFmtId="44" fontId="18" fillId="6" borderId="38" xfId="0" applyNumberFormat="1" applyFont="1" applyFill="1" applyBorder="1" applyAlignment="1">
      <alignment horizontal="left" vertical="top"/>
    </xf>
    <xf numFmtId="0" fontId="18" fillId="8" borderId="59" xfId="0" applyFont="1" applyFill="1" applyBorder="1" applyAlignment="1">
      <alignment horizontal="center" vertical="center"/>
    </xf>
    <xf numFmtId="0" fontId="18" fillId="8" borderId="60" xfId="0" applyFont="1" applyFill="1" applyBorder="1" applyAlignment="1">
      <alignment horizontal="center" vertical="top"/>
    </xf>
    <xf numFmtId="0" fontId="18" fillId="8" borderId="61" xfId="0" applyFont="1" applyFill="1" applyBorder="1" applyAlignment="1">
      <alignment horizontal="center" vertical="top"/>
    </xf>
    <xf numFmtId="0" fontId="15" fillId="6" borderId="62" xfId="0" applyFont="1" applyFill="1" applyBorder="1" applyAlignment="1">
      <alignment vertical="top" wrapText="1"/>
    </xf>
    <xf numFmtId="10" fontId="15" fillId="6" borderId="46" xfId="0" applyNumberFormat="1" applyFont="1" applyFill="1" applyBorder="1" applyAlignment="1">
      <alignment horizontal="center" vertical="top" wrapText="1"/>
    </xf>
    <xf numFmtId="10" fontId="15" fillId="6" borderId="63" xfId="0" applyNumberFormat="1" applyFont="1" applyFill="1" applyBorder="1" applyAlignment="1">
      <alignment horizontal="center" vertical="top" wrapText="1"/>
    </xf>
    <xf numFmtId="10" fontId="18" fillId="0" borderId="32" xfId="2" applyNumberFormat="1" applyFont="1" applyBorder="1" applyAlignment="1">
      <alignment horizontal="center" vertical="center"/>
    </xf>
    <xf numFmtId="10" fontId="18" fillId="0" borderId="33" xfId="0" applyNumberFormat="1" applyFont="1" applyBorder="1" applyAlignment="1">
      <alignment horizontal="center" vertical="center"/>
    </xf>
    <xf numFmtId="44" fontId="18" fillId="0" borderId="37" xfId="0" applyNumberFormat="1" applyFont="1" applyBorder="1" applyAlignment="1">
      <alignment horizontal="center" vertical="center"/>
    </xf>
    <xf numFmtId="44" fontId="18" fillId="0" borderId="38" xfId="1" applyFont="1" applyBorder="1" applyAlignment="1">
      <alignment horizontal="center" vertical="center"/>
    </xf>
    <xf numFmtId="0" fontId="11" fillId="0" borderId="45" xfId="0" applyFont="1" applyBorder="1" applyAlignment="1">
      <alignment horizontal="left" vertical="center" wrapText="1"/>
    </xf>
    <xf numFmtId="0" fontId="11" fillId="0" borderId="43" xfId="0" applyFont="1" applyBorder="1" applyAlignment="1">
      <alignment horizontal="left" vertical="center" wrapText="1"/>
    </xf>
    <xf numFmtId="0" fontId="11" fillId="7" borderId="15" xfId="0" applyFont="1" applyFill="1" applyBorder="1" applyAlignment="1">
      <alignment horizontal="left" vertical="center" wrapText="1"/>
    </xf>
    <xf numFmtId="0" fontId="11" fillId="7" borderId="17" xfId="0" applyFont="1" applyFill="1" applyBorder="1" applyAlignment="1">
      <alignment horizontal="left" vertical="center" wrapText="1"/>
    </xf>
    <xf numFmtId="0" fontId="11" fillId="0" borderId="15" xfId="0" applyFont="1" applyBorder="1" applyAlignment="1">
      <alignment horizontal="left" vertical="center" wrapText="1"/>
    </xf>
    <xf numFmtId="0" fontId="11" fillId="0" borderId="17" xfId="0" applyFont="1" applyBorder="1" applyAlignment="1">
      <alignment horizontal="left" vertical="center" wrapText="1"/>
    </xf>
    <xf numFmtId="0" fontId="11" fillId="7" borderId="15" xfId="0" applyFont="1" applyFill="1" applyBorder="1" applyAlignment="1">
      <alignment vertical="center" wrapText="1"/>
    </xf>
    <xf numFmtId="0" fontId="11" fillId="7" borderId="17" xfId="0" applyFont="1" applyFill="1" applyBorder="1" applyAlignment="1">
      <alignment vertical="center" wrapText="1"/>
    </xf>
    <xf numFmtId="0" fontId="11" fillId="0" borderId="15" xfId="0" applyFont="1" applyBorder="1" applyAlignment="1">
      <alignment vertical="center" wrapText="1"/>
    </xf>
    <xf numFmtId="0" fontId="11" fillId="0" borderId="17" xfId="0" applyFont="1" applyBorder="1" applyAlignment="1">
      <alignment vertical="center" wrapText="1"/>
    </xf>
    <xf numFmtId="0" fontId="11" fillId="0" borderId="45" xfId="0" applyFont="1" applyBorder="1" applyAlignment="1">
      <alignment vertical="center" wrapText="1"/>
    </xf>
    <xf numFmtId="0" fontId="11" fillId="0" borderId="43" xfId="0" applyFont="1" applyBorder="1" applyAlignment="1">
      <alignment vertical="center" wrapText="1"/>
    </xf>
    <xf numFmtId="0" fontId="10" fillId="5" borderId="44" xfId="0" applyFont="1" applyFill="1" applyBorder="1" applyAlignment="1">
      <alignment horizontal="center" vertical="center" wrapText="1"/>
    </xf>
    <xf numFmtId="0" fontId="10" fillId="5" borderId="42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9" fillId="9" borderId="39" xfId="0" applyFont="1" applyFill="1" applyBorder="1" applyAlignment="1">
      <alignment horizontal="center" vertical="center" wrapText="1"/>
    </xf>
    <xf numFmtId="0" fontId="9" fillId="9" borderId="40" xfId="0" applyFont="1" applyFill="1" applyBorder="1" applyAlignment="1">
      <alignment horizontal="center" vertical="center" wrapText="1"/>
    </xf>
    <xf numFmtId="0" fontId="9" fillId="9" borderId="41" xfId="0" applyFont="1" applyFill="1" applyBorder="1" applyAlignment="1">
      <alignment horizontal="center" vertical="center" wrapText="1"/>
    </xf>
    <xf numFmtId="0" fontId="2" fillId="6" borderId="20" xfId="0" applyFont="1" applyFill="1" applyBorder="1" applyAlignment="1">
      <alignment horizontal="center" vertical="top" wrapText="1"/>
    </xf>
    <xf numFmtId="0" fontId="15" fillId="0" borderId="0" xfId="0" applyFont="1" applyAlignment="1">
      <alignment horizontal="left" vertical="top" wrapText="1"/>
    </xf>
    <xf numFmtId="0" fontId="2" fillId="6" borderId="20" xfId="0" applyFont="1" applyFill="1" applyBorder="1" applyAlignment="1">
      <alignment horizontal="right" vertical="top" wrapText="1"/>
    </xf>
    <xf numFmtId="0" fontId="5" fillId="6" borderId="20" xfId="0" applyFont="1" applyFill="1" applyBorder="1" applyAlignment="1">
      <alignment horizontal="center" vertical="top" wrapText="1"/>
    </xf>
    <xf numFmtId="0" fontId="2" fillId="2" borderId="20" xfId="0" applyFont="1" applyFill="1" applyBorder="1" applyAlignment="1">
      <alignment horizontal="center" vertical="top" wrapText="1"/>
    </xf>
    <xf numFmtId="0" fontId="1" fillId="0" borderId="20" xfId="0" applyFont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vertical="top" wrapText="1"/>
    </xf>
    <xf numFmtId="0" fontId="1" fillId="0" borderId="47" xfId="0" applyFont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top" wrapText="1"/>
    </xf>
    <xf numFmtId="0" fontId="2" fillId="2" borderId="16" xfId="0" applyFont="1" applyFill="1" applyBorder="1" applyAlignment="1">
      <alignment horizontal="center" vertical="top" wrapText="1"/>
    </xf>
    <xf numFmtId="0" fontId="2" fillId="2" borderId="17" xfId="0" applyFont="1" applyFill="1" applyBorder="1" applyAlignment="1">
      <alignment horizontal="center" vertical="top" wrapText="1"/>
    </xf>
    <xf numFmtId="0" fontId="5" fillId="6" borderId="15" xfId="0" applyFont="1" applyFill="1" applyBorder="1" applyAlignment="1">
      <alignment horizontal="center" vertical="top" wrapText="1"/>
    </xf>
    <xf numFmtId="0" fontId="5" fillId="6" borderId="16" xfId="0" applyFont="1" applyFill="1" applyBorder="1" applyAlignment="1">
      <alignment horizontal="center" vertical="top" wrapText="1"/>
    </xf>
    <xf numFmtId="0" fontId="5" fillId="6" borderId="17" xfId="0" applyFont="1" applyFill="1" applyBorder="1" applyAlignment="1">
      <alignment horizontal="center" vertical="top" wrapText="1"/>
    </xf>
    <xf numFmtId="0" fontId="0" fillId="0" borderId="24" xfId="0" applyBorder="1" applyAlignment="1">
      <alignment horizontal="left" vertical="top" wrapText="1"/>
    </xf>
    <xf numFmtId="0" fontId="0" fillId="0" borderId="29" xfId="0" applyBorder="1" applyAlignment="1">
      <alignment horizontal="left" vertical="top" wrapText="1"/>
    </xf>
    <xf numFmtId="0" fontId="0" fillId="0" borderId="26" xfId="0" applyBorder="1" applyAlignment="1">
      <alignment horizontal="left" vertical="top" wrapText="1"/>
    </xf>
    <xf numFmtId="0" fontId="18" fillId="7" borderId="56" xfId="0" applyFont="1" applyFill="1" applyBorder="1" applyAlignment="1">
      <alignment horizontal="center" vertical="top"/>
    </xf>
    <xf numFmtId="0" fontId="18" fillId="7" borderId="57" xfId="0" applyFont="1" applyFill="1" applyBorder="1" applyAlignment="1">
      <alignment horizontal="center" vertical="top"/>
    </xf>
    <xf numFmtId="0" fontId="18" fillId="7" borderId="58" xfId="0" applyFont="1" applyFill="1" applyBorder="1" applyAlignment="1">
      <alignment horizontal="center" vertical="top"/>
    </xf>
    <xf numFmtId="0" fontId="18" fillId="0" borderId="31" xfId="0" applyFont="1" applyBorder="1" applyAlignment="1">
      <alignment horizontal="left" vertical="center" wrapText="1"/>
    </xf>
    <xf numFmtId="0" fontId="18" fillId="0" borderId="36" xfId="0" applyFont="1" applyBorder="1" applyAlignment="1">
      <alignment horizontal="left" vertical="center" wrapText="1"/>
    </xf>
    <xf numFmtId="0" fontId="17" fillId="0" borderId="55" xfId="0" applyFont="1" applyBorder="1" applyAlignment="1">
      <alignment horizontal="left" vertical="top" wrapText="1"/>
    </xf>
    <xf numFmtId="0" fontId="1" fillId="9" borderId="20" xfId="0" applyFont="1" applyFill="1" applyBorder="1" applyAlignment="1">
      <alignment horizontal="center" vertical="center" wrapText="1"/>
    </xf>
  </cellXfs>
  <cellStyles count="3">
    <cellStyle name="Moeda" xfId="1" builtinId="4"/>
    <cellStyle name="Normal" xfId="0" builtinId="0"/>
    <cellStyle name="Porcentagem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85397</xdr:colOff>
      <xdr:row>0</xdr:row>
      <xdr:rowOff>59118</xdr:rowOff>
    </xdr:from>
    <xdr:to>
      <xdr:col>0</xdr:col>
      <xdr:colOff>745732</xdr:colOff>
      <xdr:row>0</xdr:row>
      <xdr:rowOff>599118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8A09FE7A-44B5-4128-8D96-FA41F6ABB0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661" r="20677" b="47557"/>
        <a:stretch>
          <a:fillRect/>
        </a:stretch>
      </xdr:blipFill>
      <xdr:spPr bwMode="auto">
        <a:xfrm>
          <a:off x="85397" y="59118"/>
          <a:ext cx="660335" cy="5400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26270</xdr:colOff>
      <xdr:row>0</xdr:row>
      <xdr:rowOff>85396</xdr:rowOff>
    </xdr:from>
    <xdr:to>
      <xdr:col>3</xdr:col>
      <xdr:colOff>2016045</xdr:colOff>
      <xdr:row>0</xdr:row>
      <xdr:rowOff>697396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90A2B200-9A80-46C6-B496-C3523F14ED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93045" y="85396"/>
          <a:ext cx="3047050" cy="612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85397</xdr:colOff>
      <xdr:row>0</xdr:row>
      <xdr:rowOff>59118</xdr:rowOff>
    </xdr:from>
    <xdr:to>
      <xdr:col>0</xdr:col>
      <xdr:colOff>745732</xdr:colOff>
      <xdr:row>0</xdr:row>
      <xdr:rowOff>599118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AB1A6B97-88AB-2855-283C-4CC960B772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661" r="20677" b="47557"/>
        <a:stretch>
          <a:fillRect/>
        </a:stretch>
      </xdr:blipFill>
      <xdr:spPr bwMode="auto">
        <a:xfrm>
          <a:off x="85397" y="59118"/>
          <a:ext cx="660335" cy="5400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52545</xdr:colOff>
      <xdr:row>0</xdr:row>
      <xdr:rowOff>98535</xdr:rowOff>
    </xdr:from>
    <xdr:to>
      <xdr:col>1</xdr:col>
      <xdr:colOff>3099924</xdr:colOff>
      <xdr:row>0</xdr:row>
      <xdr:rowOff>710535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253F27C9-6788-801E-127A-FB3061BB85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19648" y="98535"/>
          <a:ext cx="3047379" cy="612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85397</xdr:colOff>
      <xdr:row>0</xdr:row>
      <xdr:rowOff>59118</xdr:rowOff>
    </xdr:from>
    <xdr:to>
      <xdr:col>0</xdr:col>
      <xdr:colOff>745732</xdr:colOff>
      <xdr:row>0</xdr:row>
      <xdr:rowOff>599118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F090D5E-754C-42CE-95D7-E67C80A9ED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661" r="20677" b="47557"/>
        <a:stretch>
          <a:fillRect/>
        </a:stretch>
      </xdr:blipFill>
      <xdr:spPr bwMode="auto">
        <a:xfrm>
          <a:off x="85397" y="59118"/>
          <a:ext cx="660335" cy="5400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26270</xdr:colOff>
      <xdr:row>0</xdr:row>
      <xdr:rowOff>85396</xdr:rowOff>
    </xdr:from>
    <xdr:to>
      <xdr:col>3</xdr:col>
      <xdr:colOff>2016045</xdr:colOff>
      <xdr:row>0</xdr:row>
      <xdr:rowOff>697396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EE4D3CD2-BABD-475F-A125-82260E7976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93045" y="85396"/>
          <a:ext cx="3047050" cy="6120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85397</xdr:colOff>
      <xdr:row>0</xdr:row>
      <xdr:rowOff>59118</xdr:rowOff>
    </xdr:from>
    <xdr:to>
      <xdr:col>0</xdr:col>
      <xdr:colOff>745732</xdr:colOff>
      <xdr:row>0</xdr:row>
      <xdr:rowOff>599118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85821589-020E-49FF-9379-B8261DD1C7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661" r="20677" b="47557"/>
        <a:stretch>
          <a:fillRect/>
        </a:stretch>
      </xdr:blipFill>
      <xdr:spPr bwMode="auto">
        <a:xfrm>
          <a:off x="85397" y="59118"/>
          <a:ext cx="660335" cy="5400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121520</xdr:colOff>
      <xdr:row>0</xdr:row>
      <xdr:rowOff>85396</xdr:rowOff>
    </xdr:from>
    <xdr:to>
      <xdr:col>1</xdr:col>
      <xdr:colOff>3168899</xdr:colOff>
      <xdr:row>0</xdr:row>
      <xdr:rowOff>697396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983D4B09-8271-4628-888C-57C0833B86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64495" y="85396"/>
          <a:ext cx="3047379" cy="6120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85397</xdr:colOff>
      <xdr:row>0</xdr:row>
      <xdr:rowOff>59118</xdr:rowOff>
    </xdr:from>
    <xdr:to>
      <xdr:col>0</xdr:col>
      <xdr:colOff>745732</xdr:colOff>
      <xdr:row>0</xdr:row>
      <xdr:rowOff>599118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6BD4A3B-2273-4F9D-B0E7-903A14D6AC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661" r="20677" b="47557"/>
        <a:stretch>
          <a:fillRect/>
        </a:stretch>
      </xdr:blipFill>
      <xdr:spPr bwMode="auto">
        <a:xfrm>
          <a:off x="85397" y="59118"/>
          <a:ext cx="660335" cy="5400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52545</xdr:colOff>
      <xdr:row>0</xdr:row>
      <xdr:rowOff>98535</xdr:rowOff>
    </xdr:from>
    <xdr:to>
      <xdr:col>1</xdr:col>
      <xdr:colOff>3099924</xdr:colOff>
      <xdr:row>0</xdr:row>
      <xdr:rowOff>710535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5FFC4154-A965-4EC3-A9A2-3576D6656B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19320" y="98535"/>
          <a:ext cx="3047379" cy="6120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85397</xdr:colOff>
      <xdr:row>0</xdr:row>
      <xdr:rowOff>59118</xdr:rowOff>
    </xdr:from>
    <xdr:to>
      <xdr:col>0</xdr:col>
      <xdr:colOff>745732</xdr:colOff>
      <xdr:row>0</xdr:row>
      <xdr:rowOff>599118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D95605AD-0B9D-49D4-9E2C-A6DDD8331E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661" r="20677" b="47557"/>
        <a:stretch>
          <a:fillRect/>
        </a:stretch>
      </xdr:blipFill>
      <xdr:spPr bwMode="auto">
        <a:xfrm>
          <a:off x="85397" y="59118"/>
          <a:ext cx="660335" cy="5400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881220</xdr:colOff>
      <xdr:row>0</xdr:row>
      <xdr:rowOff>98535</xdr:rowOff>
    </xdr:from>
    <xdr:to>
      <xdr:col>2</xdr:col>
      <xdr:colOff>474638</xdr:colOff>
      <xdr:row>0</xdr:row>
      <xdr:rowOff>710535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A3EDFD52-CBE9-465A-8FAB-11255E8A7D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81220" y="98535"/>
          <a:ext cx="3041468" cy="61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05D35-26E9-4BA3-99C8-C734418748D4}">
  <sheetPr>
    <pageSetUpPr fitToPage="1"/>
  </sheetPr>
  <dimension ref="A1:L17"/>
  <sheetViews>
    <sheetView zoomScale="145" zoomScaleNormal="145" workbookViewId="0">
      <selection activeCell="D8" sqref="D8"/>
    </sheetView>
  </sheetViews>
  <sheetFormatPr defaultRowHeight="12.75"/>
  <cols>
    <col min="1" max="1" width="15.1640625" style="47" customWidth="1"/>
    <col min="2" max="2" width="10.5" customWidth="1"/>
    <col min="3" max="3" width="8" customWidth="1"/>
    <col min="4" max="4" width="36.5" customWidth="1"/>
    <col min="5" max="5" width="10.5" customWidth="1"/>
    <col min="6" max="6" width="9.33203125" customWidth="1"/>
    <col min="7" max="7" width="10.5" customWidth="1"/>
    <col min="8" max="8" width="15.33203125" bestFit="1" customWidth="1"/>
    <col min="9" max="9" width="15.5" bestFit="1" customWidth="1"/>
    <col min="10" max="10" width="12.6640625" customWidth="1"/>
    <col min="11" max="11" width="15.1640625" bestFit="1" customWidth="1"/>
    <col min="12" max="12" width="15" bestFit="1" customWidth="1"/>
  </cols>
  <sheetData>
    <row r="1" spans="1:12" ht="60" customHeight="1">
      <c r="E1" s="139"/>
      <c r="F1" s="48"/>
      <c r="G1" s="48"/>
      <c r="H1" s="48"/>
      <c r="I1" s="48"/>
      <c r="J1" s="48"/>
      <c r="K1" s="48"/>
      <c r="L1" s="48"/>
    </row>
    <row r="2" spans="1:12" ht="48.75" customHeight="1">
      <c r="A2" s="206" t="s">
        <v>486</v>
      </c>
      <c r="B2" s="206"/>
      <c r="C2" s="206"/>
      <c r="D2" s="206"/>
      <c r="E2" s="206"/>
      <c r="F2" s="206"/>
      <c r="G2" s="206"/>
      <c r="H2" s="206"/>
      <c r="I2" s="206"/>
      <c r="J2" s="72"/>
      <c r="K2" s="72"/>
      <c r="L2" s="72"/>
    </row>
    <row r="3" spans="1:12" ht="49.5" customHeight="1">
      <c r="A3" s="206" t="s">
        <v>498</v>
      </c>
      <c r="B3" s="206"/>
      <c r="C3" s="206"/>
      <c r="D3" s="206"/>
      <c r="E3" s="206"/>
      <c r="F3" s="206"/>
      <c r="G3" s="206"/>
      <c r="H3" s="206"/>
      <c r="I3" s="206"/>
      <c r="J3" s="72"/>
      <c r="K3" s="72"/>
      <c r="L3" s="72"/>
    </row>
    <row r="4" spans="1:12" ht="18" customHeight="1">
      <c r="A4" s="210" t="s">
        <v>454</v>
      </c>
      <c r="B4" s="210"/>
      <c r="C4" s="210"/>
      <c r="D4" s="210"/>
      <c r="E4" s="210"/>
      <c r="F4" s="210"/>
      <c r="G4" s="210"/>
      <c r="H4" s="210"/>
      <c r="I4" s="210"/>
    </row>
    <row r="5" spans="1:12" ht="9.9499999999999993" customHeight="1">
      <c r="A5" s="209" t="str">
        <f>'Orçamento Sintético'!A4</f>
        <v>INFRAESTRUTURA DE TI (CFTV)</v>
      </c>
      <c r="B5" s="209"/>
      <c r="C5" s="209"/>
      <c r="D5" s="209"/>
      <c r="E5" s="209"/>
      <c r="F5" s="209"/>
      <c r="G5" s="209"/>
      <c r="H5" s="209"/>
      <c r="I5" s="209"/>
    </row>
    <row r="6" spans="1:12" ht="9" customHeight="1">
      <c r="A6" s="87"/>
      <c r="B6" s="87"/>
      <c r="C6" s="87"/>
      <c r="D6" s="87"/>
      <c r="E6" s="87"/>
      <c r="F6" s="87"/>
      <c r="G6" s="87"/>
      <c r="H6" s="165" t="s">
        <v>1</v>
      </c>
      <c r="I6" s="170" t="s">
        <v>489</v>
      </c>
    </row>
    <row r="7" spans="1:12" ht="17.100000000000001" customHeight="1">
      <c r="A7" s="86"/>
      <c r="B7" s="86"/>
      <c r="C7" s="86"/>
      <c r="D7" s="86"/>
      <c r="E7" s="86"/>
      <c r="F7" s="86"/>
      <c r="G7" s="86"/>
      <c r="H7" s="168" t="s">
        <v>452</v>
      </c>
      <c r="I7" s="168" t="s">
        <v>453</v>
      </c>
    </row>
    <row r="8" spans="1:12" ht="9" customHeight="1">
      <c r="A8" s="87"/>
      <c r="B8" s="138"/>
      <c r="C8" s="78"/>
      <c r="D8" s="78"/>
      <c r="E8" s="208" t="s">
        <v>423</v>
      </c>
      <c r="F8" s="208"/>
      <c r="G8" s="208"/>
      <c r="H8" s="94">
        <f>'Planilha de Composição'!K87</f>
        <v>1825284.6300000001</v>
      </c>
      <c r="I8" s="94">
        <f>'Planilha de Composição'!L87</f>
        <v>2311161.9995690002</v>
      </c>
    </row>
    <row r="9" spans="1:12" ht="9" customHeight="1">
      <c r="A9" s="87"/>
      <c r="B9" s="87"/>
      <c r="C9" s="87"/>
      <c r="D9" s="87"/>
      <c r="E9" s="87"/>
      <c r="F9" s="87"/>
      <c r="G9" s="87"/>
      <c r="H9" s="87"/>
      <c r="I9" s="87"/>
    </row>
    <row r="10" spans="1:12" ht="9" customHeight="1">
      <c r="A10" s="209" t="str">
        <f>'Orçamento Sintético'!A33</f>
        <v>INFRAESTRUTURA DE CFTV (OBRAS)</v>
      </c>
      <c r="B10" s="209"/>
      <c r="C10" s="209"/>
      <c r="D10" s="209"/>
      <c r="E10" s="209"/>
      <c r="F10" s="209"/>
      <c r="G10" s="209"/>
      <c r="H10" s="209"/>
      <c r="I10" s="209"/>
    </row>
    <row r="11" spans="1:12" ht="9" customHeight="1">
      <c r="A11" s="87"/>
      <c r="B11" s="87"/>
      <c r="C11" s="87"/>
      <c r="D11" s="87"/>
      <c r="E11" s="79"/>
      <c r="F11" s="80"/>
      <c r="G11" s="79"/>
      <c r="H11" s="165" t="s">
        <v>1</v>
      </c>
      <c r="I11" s="170" t="s">
        <v>489</v>
      </c>
    </row>
    <row r="12" spans="1:12" ht="16.5" customHeight="1">
      <c r="A12" s="86"/>
      <c r="B12" s="86"/>
      <c r="C12" s="86"/>
      <c r="D12" s="86"/>
      <c r="E12" s="81"/>
      <c r="F12" s="81"/>
      <c r="G12" s="72"/>
      <c r="H12" s="168" t="s">
        <v>452</v>
      </c>
      <c r="I12" s="168" t="s">
        <v>453</v>
      </c>
    </row>
    <row r="13" spans="1:12" ht="9" customHeight="1">
      <c r="A13" s="78"/>
      <c r="B13" s="78"/>
      <c r="C13" s="78"/>
      <c r="D13" s="78"/>
      <c r="E13" s="207" t="s">
        <v>422</v>
      </c>
      <c r="F13" s="207"/>
      <c r="G13" s="207"/>
      <c r="H13" s="94">
        <f>'Orçamento Sintético'!F87</f>
        <v>188395.68585400007</v>
      </c>
      <c r="I13" s="94">
        <f>'Orçamento Sintético'!G87</f>
        <v>235909.38018522423</v>
      </c>
    </row>
    <row r="14" spans="1:12" ht="9" customHeight="1">
      <c r="A14" s="87"/>
      <c r="B14" s="87"/>
      <c r="C14" s="87"/>
      <c r="D14" s="87"/>
      <c r="E14" s="88"/>
      <c r="F14" s="89"/>
      <c r="G14" s="88"/>
      <c r="H14" s="80"/>
      <c r="I14" s="137"/>
    </row>
    <row r="15" spans="1:12" ht="9" customHeight="1">
      <c r="A15" s="87"/>
      <c r="B15" s="87"/>
      <c r="C15" s="87"/>
      <c r="D15" s="87"/>
      <c r="E15" s="88"/>
      <c r="F15" s="89"/>
      <c r="G15" s="88"/>
      <c r="H15" s="165" t="s">
        <v>1</v>
      </c>
      <c r="I15" s="170" t="s">
        <v>489</v>
      </c>
    </row>
    <row r="16" spans="1:12" ht="17.100000000000001" customHeight="1">
      <c r="A16" s="86"/>
      <c r="B16" s="86"/>
      <c r="C16" s="86"/>
      <c r="D16" s="86"/>
      <c r="E16" s="90"/>
      <c r="F16" s="90"/>
      <c r="G16" s="91"/>
      <c r="H16" s="168" t="s">
        <v>452</v>
      </c>
      <c r="I16" s="168" t="s">
        <v>453</v>
      </c>
    </row>
    <row r="17" spans="1:9" ht="9" customHeight="1">
      <c r="A17" s="78"/>
      <c r="B17" s="78"/>
      <c r="C17" s="78"/>
      <c r="D17" s="78"/>
      <c r="E17" s="205" t="s">
        <v>424</v>
      </c>
      <c r="F17" s="205"/>
      <c r="G17" s="205"/>
      <c r="H17" s="94">
        <f>'Orçamento Sintético'!F90</f>
        <v>2013680.3158540002</v>
      </c>
      <c r="I17" s="94">
        <f>'Orçamento Sintético'!G90</f>
        <v>2547071.3797542243</v>
      </c>
    </row>
  </sheetData>
  <mergeCells count="8">
    <mergeCell ref="E17:G17"/>
    <mergeCell ref="A2:I2"/>
    <mergeCell ref="E13:G13"/>
    <mergeCell ref="E8:G8"/>
    <mergeCell ref="A5:I5"/>
    <mergeCell ref="A10:I10"/>
    <mergeCell ref="A4:I4"/>
    <mergeCell ref="A3:I3"/>
  </mergeCells>
  <pageMargins left="0.70866141732283472" right="0.70866141732283472" top="0.74803149606299213" bottom="0.74803149606299213" header="0.31496062992125984" footer="0.31496062992125984"/>
  <pageSetup paperSize="9" scale="74" fitToHeight="0" orientation="portrait" r:id="rId1"/>
  <headerFooter>
    <oddFooter>&amp;LPROCESSO N. 15.612/2025&amp;C&amp;P de &amp;N&amp;RCorumbá, 03 de junho de 2026.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91"/>
  <sheetViews>
    <sheetView topLeftCell="A49" zoomScale="145" zoomScaleNormal="145" workbookViewId="0">
      <selection activeCell="B64" sqref="B64"/>
    </sheetView>
  </sheetViews>
  <sheetFormatPr defaultRowHeight="12.75"/>
  <cols>
    <col min="1" max="1" width="15.1640625" style="47" customWidth="1"/>
    <col min="2" max="2" width="65.6640625" customWidth="1"/>
    <col min="3" max="4" width="10.5" customWidth="1"/>
    <col min="5" max="5" width="12.6640625" customWidth="1"/>
    <col min="6" max="6" width="15.33203125" bestFit="1" customWidth="1"/>
    <col min="7" max="7" width="15.5" bestFit="1" customWidth="1"/>
  </cols>
  <sheetData>
    <row r="1" spans="1:7" ht="60" customHeight="1">
      <c r="C1" s="206"/>
      <c r="D1" s="206"/>
      <c r="E1" s="206"/>
      <c r="F1" s="206"/>
      <c r="G1" s="206"/>
    </row>
    <row r="2" spans="1:7" ht="36.75" customHeight="1">
      <c r="A2" s="206" t="s">
        <v>484</v>
      </c>
      <c r="B2" s="206"/>
      <c r="C2" s="206"/>
      <c r="D2" s="206"/>
      <c r="E2" s="206"/>
      <c r="F2" s="206"/>
      <c r="G2" s="206"/>
    </row>
    <row r="3" spans="1:7" ht="18" customHeight="1">
      <c r="A3" s="214" t="s">
        <v>455</v>
      </c>
      <c r="B3" s="214"/>
      <c r="C3" s="214"/>
      <c r="D3" s="214"/>
      <c r="E3" s="214"/>
      <c r="F3" s="214"/>
      <c r="G3" s="214"/>
    </row>
    <row r="4" spans="1:7" ht="9.9499999999999993" customHeight="1">
      <c r="A4" s="215" t="s">
        <v>0</v>
      </c>
      <c r="B4" s="216"/>
      <c r="C4" s="216"/>
      <c r="D4" s="216"/>
      <c r="E4" s="216"/>
      <c r="F4" s="216"/>
      <c r="G4" s="217"/>
    </row>
    <row r="5" spans="1:7" ht="9" customHeight="1">
      <c r="A5" s="49"/>
      <c r="B5" s="50"/>
      <c r="C5" s="50"/>
      <c r="D5" s="51"/>
      <c r="E5" s="158" t="s">
        <v>1</v>
      </c>
      <c r="F5" s="159" t="s">
        <v>1</v>
      </c>
      <c r="G5" s="160" t="s">
        <v>489</v>
      </c>
    </row>
    <row r="6" spans="1:7" ht="17.100000000000001" customHeight="1">
      <c r="A6" s="161" t="s">
        <v>2</v>
      </c>
      <c r="B6" s="162" t="s">
        <v>5</v>
      </c>
      <c r="C6" s="161" t="s">
        <v>6</v>
      </c>
      <c r="D6" s="163" t="s">
        <v>8</v>
      </c>
      <c r="E6" s="163" t="s">
        <v>451</v>
      </c>
      <c r="F6" s="163" t="s">
        <v>452</v>
      </c>
      <c r="G6" s="163" t="s">
        <v>453</v>
      </c>
    </row>
    <row r="7" spans="1:7" ht="33">
      <c r="A7" s="52" t="s">
        <v>401</v>
      </c>
      <c r="B7" s="6" t="s">
        <v>9</v>
      </c>
      <c r="C7" s="8" t="s">
        <v>10</v>
      </c>
      <c r="D7" s="8">
        <v>28</v>
      </c>
      <c r="E7" s="61">
        <f>'Planilha de Composição'!J6</f>
        <v>3676.462857142857</v>
      </c>
      <c r="F7" s="61">
        <f>'Planilha de Composição'!K6</f>
        <v>102940.95999999999</v>
      </c>
      <c r="G7" s="61">
        <f>'Planilha de Composição'!L6</f>
        <v>130354.13764799999</v>
      </c>
    </row>
    <row r="8" spans="1:7">
      <c r="A8" s="39"/>
      <c r="B8" s="1"/>
      <c r="C8" s="1"/>
      <c r="D8" s="2"/>
      <c r="E8" s="158" t="s">
        <v>1</v>
      </c>
      <c r="F8" s="159" t="s">
        <v>1</v>
      </c>
      <c r="G8" s="160" t="s">
        <v>489</v>
      </c>
    </row>
    <row r="9" spans="1:7" ht="17.100000000000001" customHeight="1">
      <c r="A9" s="161" t="s">
        <v>2</v>
      </c>
      <c r="B9" s="162" t="s">
        <v>23</v>
      </c>
      <c r="C9" s="161" t="s">
        <v>6</v>
      </c>
      <c r="D9" s="163" t="s">
        <v>24</v>
      </c>
      <c r="E9" s="163" t="s">
        <v>451</v>
      </c>
      <c r="F9" s="163" t="s">
        <v>452</v>
      </c>
      <c r="G9" s="163" t="s">
        <v>453</v>
      </c>
    </row>
    <row r="10" spans="1:7" ht="24.75">
      <c r="A10" s="52" t="s">
        <v>402</v>
      </c>
      <c r="B10" s="6" t="s">
        <v>25</v>
      </c>
      <c r="C10" s="8" t="s">
        <v>10</v>
      </c>
      <c r="D10" s="8">
        <v>6</v>
      </c>
      <c r="E10" s="61">
        <f>'Planilha de Composição'!J13</f>
        <v>30369.230000000007</v>
      </c>
      <c r="F10" s="61">
        <f>'Planilha de Composição'!K13</f>
        <v>182215.38000000003</v>
      </c>
      <c r="G10" s="61">
        <f>'Planilha de Composição'!L13</f>
        <v>230543.40829400002</v>
      </c>
    </row>
    <row r="11" spans="1:7">
      <c r="A11" s="39"/>
      <c r="B11" s="1"/>
      <c r="C11" s="1"/>
      <c r="D11" s="2"/>
      <c r="E11" s="158" t="s">
        <v>1</v>
      </c>
      <c r="F11" s="159" t="s">
        <v>1</v>
      </c>
      <c r="G11" s="160" t="s">
        <v>489</v>
      </c>
    </row>
    <row r="12" spans="1:7" ht="17.100000000000001" customHeight="1">
      <c r="A12" s="161" t="s">
        <v>2</v>
      </c>
      <c r="B12" s="162" t="s">
        <v>39</v>
      </c>
      <c r="C12" s="161" t="s">
        <v>6</v>
      </c>
      <c r="D12" s="163" t="s">
        <v>24</v>
      </c>
      <c r="E12" s="163" t="s">
        <v>451</v>
      </c>
      <c r="F12" s="163" t="s">
        <v>452</v>
      </c>
      <c r="G12" s="163" t="s">
        <v>453</v>
      </c>
    </row>
    <row r="13" spans="1:7" ht="33">
      <c r="A13" s="111" t="s">
        <v>433</v>
      </c>
      <c r="B13" s="7" t="s">
        <v>40</v>
      </c>
      <c r="C13" s="8" t="s">
        <v>10</v>
      </c>
      <c r="D13" s="8">
        <v>4</v>
      </c>
      <c r="E13" s="61">
        <f>'Planilha de Composição'!J22</f>
        <v>64948.824999999997</v>
      </c>
      <c r="F13" s="61">
        <f>'Planilha de Composição'!K22</f>
        <v>259795.3</v>
      </c>
      <c r="G13" s="61">
        <f>'Planilha de Composição'!L22</f>
        <v>328978.78839</v>
      </c>
    </row>
    <row r="14" spans="1:7">
      <c r="A14" s="39"/>
      <c r="B14" s="1"/>
      <c r="C14" s="1"/>
      <c r="D14" s="2"/>
      <c r="E14" s="158" t="s">
        <v>1</v>
      </c>
      <c r="F14" s="159" t="s">
        <v>1</v>
      </c>
      <c r="G14" s="160" t="s">
        <v>489</v>
      </c>
    </row>
    <row r="15" spans="1:7" ht="17.100000000000001" customHeight="1">
      <c r="A15" s="161" t="s">
        <v>2</v>
      </c>
      <c r="B15" s="162" t="s">
        <v>39</v>
      </c>
      <c r="C15" s="161" t="s">
        <v>6</v>
      </c>
      <c r="D15" s="163" t="s">
        <v>24</v>
      </c>
      <c r="E15" s="163" t="s">
        <v>451</v>
      </c>
      <c r="F15" s="163" t="s">
        <v>452</v>
      </c>
      <c r="G15" s="163" t="s">
        <v>453</v>
      </c>
    </row>
    <row r="16" spans="1:7">
      <c r="A16" s="52" t="s">
        <v>405</v>
      </c>
      <c r="B16" s="6" t="s">
        <v>61</v>
      </c>
      <c r="C16" s="8" t="s">
        <v>10</v>
      </c>
      <c r="D16" s="8">
        <v>1</v>
      </c>
      <c r="E16" s="61">
        <f>'Planilha de Composição'!J35</f>
        <v>29186.73</v>
      </c>
      <c r="F16" s="61">
        <f>'Planilha de Composição'!K35</f>
        <v>29186.73</v>
      </c>
      <c r="G16" s="61">
        <f>'Planilha de Composição'!L35</f>
        <v>36959.156199000005</v>
      </c>
    </row>
    <row r="17" spans="1:7">
      <c r="A17" s="39"/>
      <c r="B17" s="1"/>
      <c r="C17" s="1"/>
      <c r="D17" s="2"/>
      <c r="E17" s="158" t="s">
        <v>1</v>
      </c>
      <c r="F17" s="159" t="s">
        <v>1</v>
      </c>
      <c r="G17" s="160" t="s">
        <v>489</v>
      </c>
    </row>
    <row r="18" spans="1:7" ht="17.100000000000001" customHeight="1">
      <c r="A18" s="161" t="s">
        <v>2</v>
      </c>
      <c r="B18" s="162" t="s">
        <v>68</v>
      </c>
      <c r="C18" s="161" t="s">
        <v>6</v>
      </c>
      <c r="D18" s="163" t="s">
        <v>8</v>
      </c>
      <c r="E18" s="163" t="s">
        <v>451</v>
      </c>
      <c r="F18" s="163" t="s">
        <v>452</v>
      </c>
      <c r="G18" s="163" t="s">
        <v>453</v>
      </c>
    </row>
    <row r="19" spans="1:7">
      <c r="A19" s="111" t="s">
        <v>434</v>
      </c>
      <c r="B19" s="6" t="s">
        <v>69</v>
      </c>
      <c r="C19" s="8" t="s">
        <v>10</v>
      </c>
      <c r="D19" s="8">
        <v>1</v>
      </c>
      <c r="E19" s="61">
        <f>'Planilha de Composição'!J41</f>
        <v>46338.54</v>
      </c>
      <c r="F19" s="61">
        <f>'Planilha de Composição'!K41</f>
        <v>46338.54</v>
      </c>
      <c r="G19" s="61">
        <f>'Planilha de Composição'!L41</f>
        <v>58678.493201999998</v>
      </c>
    </row>
    <row r="20" spans="1:7">
      <c r="A20" s="39"/>
      <c r="B20" s="1"/>
      <c r="C20" s="1"/>
      <c r="D20" s="2"/>
      <c r="E20" s="158" t="s">
        <v>1</v>
      </c>
      <c r="F20" s="159" t="s">
        <v>1</v>
      </c>
      <c r="G20" s="160" t="s">
        <v>489</v>
      </c>
    </row>
    <row r="21" spans="1:7" ht="17.100000000000001" customHeight="1">
      <c r="A21" s="161" t="s">
        <v>2</v>
      </c>
      <c r="B21" s="162" t="s">
        <v>68</v>
      </c>
      <c r="C21" s="161" t="s">
        <v>6</v>
      </c>
      <c r="D21" s="163" t="s">
        <v>8</v>
      </c>
      <c r="E21" s="163" t="s">
        <v>451</v>
      </c>
      <c r="F21" s="163" t="s">
        <v>452</v>
      </c>
      <c r="G21" s="163" t="s">
        <v>453</v>
      </c>
    </row>
    <row r="22" spans="1:7">
      <c r="A22" s="111" t="s">
        <v>435</v>
      </c>
      <c r="B22" s="6" t="s">
        <v>74</v>
      </c>
      <c r="C22" s="8" t="s">
        <v>10</v>
      </c>
      <c r="D22" s="8">
        <v>4</v>
      </c>
      <c r="E22" s="61">
        <f>'Planilha de Composição'!J46</f>
        <v>2031.45</v>
      </c>
      <c r="F22" s="61">
        <f>'Planilha de Composição'!K46</f>
        <v>8125.8</v>
      </c>
      <c r="G22" s="61">
        <f>'Planilha de Composição'!L46</f>
        <v>10289.70054</v>
      </c>
    </row>
    <row r="23" spans="1:7">
      <c r="A23" s="39"/>
      <c r="B23" s="1"/>
      <c r="C23" s="1"/>
      <c r="D23" s="2"/>
      <c r="E23" s="158" t="s">
        <v>1</v>
      </c>
      <c r="F23" s="159" t="s">
        <v>1</v>
      </c>
      <c r="G23" s="160" t="s">
        <v>489</v>
      </c>
    </row>
    <row r="24" spans="1:7" ht="17.100000000000001" customHeight="1">
      <c r="A24" s="161" t="s">
        <v>2</v>
      </c>
      <c r="B24" s="162" t="s">
        <v>77</v>
      </c>
      <c r="C24" s="161" t="s">
        <v>6</v>
      </c>
      <c r="D24" s="163" t="s">
        <v>8</v>
      </c>
      <c r="E24" s="163" t="s">
        <v>451</v>
      </c>
      <c r="F24" s="163" t="s">
        <v>452</v>
      </c>
      <c r="G24" s="163" t="s">
        <v>453</v>
      </c>
    </row>
    <row r="25" spans="1:7" ht="33">
      <c r="A25" s="111" t="s">
        <v>436</v>
      </c>
      <c r="B25" s="6" t="s">
        <v>449</v>
      </c>
      <c r="C25" s="8" t="s">
        <v>10</v>
      </c>
      <c r="D25" s="8">
        <v>28</v>
      </c>
      <c r="E25" s="61">
        <f>'Planilha de Composição'!J50</f>
        <v>21907.942857142858</v>
      </c>
      <c r="F25" s="61">
        <f>'Planilha de Composição'!K50</f>
        <v>613422.4</v>
      </c>
      <c r="G25" s="61">
        <f>'Planilha de Composição'!L50</f>
        <v>776776.78512000013</v>
      </c>
    </row>
    <row r="26" spans="1:7">
      <c r="A26" s="39"/>
      <c r="B26" s="1"/>
      <c r="C26" s="1"/>
      <c r="D26" s="2"/>
      <c r="E26" s="158" t="s">
        <v>1</v>
      </c>
      <c r="F26" s="159" t="s">
        <v>1</v>
      </c>
      <c r="G26" s="160" t="s">
        <v>489</v>
      </c>
    </row>
    <row r="27" spans="1:7" ht="17.100000000000001" customHeight="1">
      <c r="A27" s="161" t="s">
        <v>2</v>
      </c>
      <c r="B27" s="162" t="s">
        <v>92</v>
      </c>
      <c r="C27" s="161" t="s">
        <v>6</v>
      </c>
      <c r="D27" s="163" t="s">
        <v>8</v>
      </c>
      <c r="E27" s="163" t="s">
        <v>451</v>
      </c>
      <c r="F27" s="163" t="s">
        <v>452</v>
      </c>
      <c r="G27" s="163" t="s">
        <v>453</v>
      </c>
    </row>
    <row r="28" spans="1:7" ht="16.5">
      <c r="A28" s="111" t="s">
        <v>432</v>
      </c>
      <c r="B28" s="6" t="s">
        <v>93</v>
      </c>
      <c r="C28" s="8" t="s">
        <v>438</v>
      </c>
      <c r="D28" s="8">
        <v>40000</v>
      </c>
      <c r="E28" s="61">
        <f>'Planilha de Composição'!J60</f>
        <v>14.581488</v>
      </c>
      <c r="F28" s="61">
        <f>'Planilha de Composição'!K60</f>
        <v>583259.52</v>
      </c>
      <c r="G28" s="61">
        <f>'Planilha de Composição'!L60</f>
        <v>738581.53017600009</v>
      </c>
    </row>
    <row r="29" spans="1:7">
      <c r="A29" s="42"/>
      <c r="B29" s="25"/>
      <c r="C29" s="25"/>
      <c r="D29" s="25"/>
      <c r="E29" s="26"/>
      <c r="F29" s="169" t="s">
        <v>1</v>
      </c>
      <c r="G29" s="160" t="s">
        <v>489</v>
      </c>
    </row>
    <row r="30" spans="1:7">
      <c r="A30" s="38"/>
      <c r="B30" s="27"/>
      <c r="C30" s="65"/>
      <c r="D30" s="65"/>
      <c r="E30" s="66"/>
      <c r="F30" s="5" t="s">
        <v>452</v>
      </c>
      <c r="G30" s="5" t="s">
        <v>453</v>
      </c>
    </row>
    <row r="31" spans="1:7">
      <c r="A31" s="38"/>
      <c r="B31" s="64"/>
      <c r="C31" s="218" t="s">
        <v>423</v>
      </c>
      <c r="D31" s="219"/>
      <c r="E31" s="220"/>
      <c r="F31" s="67">
        <f>F7+F10+F13+F16+F19+F22+F25+F28</f>
        <v>1825284.6300000001</v>
      </c>
      <c r="G31" s="67">
        <f>G7+G10+G13+G16+G19+G22+G25+G28</f>
        <v>2311161.9995690002</v>
      </c>
    </row>
    <row r="32" spans="1:7">
      <c r="A32" s="43"/>
      <c r="B32" s="29"/>
      <c r="C32" s="50"/>
      <c r="D32" s="50"/>
      <c r="E32" s="50"/>
      <c r="F32" s="1"/>
      <c r="G32" s="1"/>
    </row>
    <row r="33" spans="1:7">
      <c r="A33" s="211" t="s">
        <v>143</v>
      </c>
      <c r="B33" s="212"/>
      <c r="C33" s="212"/>
      <c r="D33" s="212"/>
      <c r="E33" s="212"/>
      <c r="F33" s="212"/>
      <c r="G33" s="213"/>
    </row>
    <row r="34" spans="1:7">
      <c r="A34" s="39"/>
      <c r="B34" s="1"/>
      <c r="C34" s="1"/>
      <c r="D34" s="2"/>
      <c r="E34" s="158" t="s">
        <v>1</v>
      </c>
      <c r="F34" s="159" t="s">
        <v>1</v>
      </c>
      <c r="G34" s="160" t="s">
        <v>489</v>
      </c>
    </row>
    <row r="35" spans="1:7" ht="17.100000000000001" customHeight="1">
      <c r="A35" s="161" t="s">
        <v>2</v>
      </c>
      <c r="B35" s="162" t="s">
        <v>144</v>
      </c>
      <c r="C35" s="161" t="s">
        <v>6</v>
      </c>
      <c r="D35" s="163" t="s">
        <v>8</v>
      </c>
      <c r="E35" s="163" t="s">
        <v>451</v>
      </c>
      <c r="F35" s="163" t="s">
        <v>452</v>
      </c>
      <c r="G35" s="163" t="s">
        <v>453</v>
      </c>
    </row>
    <row r="36" spans="1:7" ht="24.75">
      <c r="A36" s="111" t="s">
        <v>437</v>
      </c>
      <c r="B36" s="6" t="s">
        <v>499</v>
      </c>
      <c r="C36" s="8" t="s">
        <v>10</v>
      </c>
      <c r="D36" s="8">
        <v>2</v>
      </c>
      <c r="E36" s="61">
        <f>'Planilha de Composição'!J92</f>
        <v>5932.1572320000005</v>
      </c>
      <c r="F36" s="61">
        <f>'Planilha de Composição'!K92</f>
        <v>11864.314464000001</v>
      </c>
      <c r="G36" s="61">
        <f>'Planilha de Composição'!L92</f>
        <v>15023.7814057632</v>
      </c>
    </row>
    <row r="37" spans="1:7">
      <c r="A37" s="39"/>
      <c r="B37" s="1"/>
      <c r="C37" s="1"/>
      <c r="D37" s="2"/>
      <c r="E37" s="158" t="s">
        <v>1</v>
      </c>
      <c r="F37" s="159" t="s">
        <v>1</v>
      </c>
      <c r="G37" s="160" t="s">
        <v>489</v>
      </c>
    </row>
    <row r="38" spans="1:7" ht="17.100000000000001" customHeight="1">
      <c r="A38" s="161" t="s">
        <v>2</v>
      </c>
      <c r="B38" s="162" t="s">
        <v>173</v>
      </c>
      <c r="C38" s="161" t="s">
        <v>6</v>
      </c>
      <c r="D38" s="163" t="s">
        <v>8</v>
      </c>
      <c r="E38" s="163" t="s">
        <v>451</v>
      </c>
      <c r="F38" s="163" t="s">
        <v>452</v>
      </c>
      <c r="G38" s="163" t="s">
        <v>453</v>
      </c>
    </row>
    <row r="39" spans="1:7" ht="24.75">
      <c r="A39" s="52" t="s">
        <v>406</v>
      </c>
      <c r="B39" s="6" t="s">
        <v>500</v>
      </c>
      <c r="C39" s="8" t="s">
        <v>10</v>
      </c>
      <c r="D39" s="8">
        <v>20</v>
      </c>
      <c r="E39" s="61">
        <f>'Planilha de Composição'!J109</f>
        <v>2111.6636600000002</v>
      </c>
      <c r="F39" s="61">
        <f>'Planilha de Composição'!K109</f>
        <v>42233.273200000003</v>
      </c>
      <c r="G39" s="61">
        <f>'Planilha de Composição'!L109</f>
        <v>53479.993853160006</v>
      </c>
    </row>
    <row r="40" spans="1:7">
      <c r="A40" s="39"/>
      <c r="B40" s="1"/>
      <c r="C40" s="1"/>
      <c r="D40" s="2"/>
      <c r="E40" s="158" t="s">
        <v>1</v>
      </c>
      <c r="F40" s="159" t="s">
        <v>1</v>
      </c>
      <c r="G40" s="160" t="s">
        <v>489</v>
      </c>
    </row>
    <row r="41" spans="1:7" ht="17.100000000000001" customHeight="1">
      <c r="A41" s="161" t="s">
        <v>2</v>
      </c>
      <c r="B41" s="162" t="s">
        <v>185</v>
      </c>
      <c r="C41" s="161" t="s">
        <v>6</v>
      </c>
      <c r="D41" s="163" t="s">
        <v>8</v>
      </c>
      <c r="E41" s="163" t="s">
        <v>451</v>
      </c>
      <c r="F41" s="163" t="s">
        <v>452</v>
      </c>
      <c r="G41" s="163" t="s">
        <v>453</v>
      </c>
    </row>
    <row r="42" spans="1:7" ht="24.75">
      <c r="A42" s="52" t="s">
        <v>407</v>
      </c>
      <c r="B42" s="6" t="s">
        <v>501</v>
      </c>
      <c r="C42" s="30" t="s">
        <v>10</v>
      </c>
      <c r="D42" s="8">
        <v>20</v>
      </c>
      <c r="E42" s="61">
        <f>'Planilha de Composição'!J117</f>
        <v>14.473603999999998</v>
      </c>
      <c r="F42" s="61">
        <f>'Planilha de Composição'!K117</f>
        <v>289.47207999999995</v>
      </c>
      <c r="G42" s="61">
        <f>'Planilha de Composição'!L117</f>
        <v>366.55849490399993</v>
      </c>
    </row>
    <row r="43" spans="1:7">
      <c r="A43" s="39"/>
      <c r="B43" s="1"/>
      <c r="C43" s="1"/>
      <c r="D43" s="2"/>
      <c r="E43" s="158" t="s">
        <v>1</v>
      </c>
      <c r="F43" s="159" t="s">
        <v>1</v>
      </c>
      <c r="G43" s="160" t="s">
        <v>489</v>
      </c>
    </row>
    <row r="44" spans="1:7" ht="17.100000000000001" customHeight="1">
      <c r="A44" s="161" t="s">
        <v>2</v>
      </c>
      <c r="B44" s="162" t="s">
        <v>173</v>
      </c>
      <c r="C44" s="161" t="s">
        <v>6</v>
      </c>
      <c r="D44" s="163" t="s">
        <v>24</v>
      </c>
      <c r="E44" s="163" t="s">
        <v>451</v>
      </c>
      <c r="F44" s="163" t="s">
        <v>452</v>
      </c>
      <c r="G44" s="163" t="s">
        <v>453</v>
      </c>
    </row>
    <row r="45" spans="1:7" ht="24.75">
      <c r="A45" s="52" t="s">
        <v>408</v>
      </c>
      <c r="B45" s="6" t="s">
        <v>502</v>
      </c>
      <c r="C45" s="8" t="s">
        <v>10</v>
      </c>
      <c r="D45" s="8">
        <v>20</v>
      </c>
      <c r="E45" s="61">
        <f>'Planilha de Composição'!J123</f>
        <v>323.26278400000001</v>
      </c>
      <c r="F45" s="61">
        <f>'Planilha de Composição'!K123</f>
        <v>6465.2556800000002</v>
      </c>
      <c r="G45" s="61">
        <f>'Planilha de Composição'!L123</f>
        <v>8186.9532675839991</v>
      </c>
    </row>
    <row r="46" spans="1:7">
      <c r="A46" s="39"/>
      <c r="B46" s="1"/>
      <c r="C46" s="1"/>
      <c r="D46" s="2"/>
      <c r="E46" s="158" t="s">
        <v>1</v>
      </c>
      <c r="F46" s="159" t="s">
        <v>1</v>
      </c>
      <c r="G46" s="160" t="s">
        <v>489</v>
      </c>
    </row>
    <row r="47" spans="1:7" ht="17.100000000000001" customHeight="1">
      <c r="A47" s="161" t="s">
        <v>2</v>
      </c>
      <c r="B47" s="162" t="s">
        <v>173</v>
      </c>
      <c r="C47" s="161" t="s">
        <v>6</v>
      </c>
      <c r="D47" s="163" t="s">
        <v>24</v>
      </c>
      <c r="E47" s="163" t="s">
        <v>451</v>
      </c>
      <c r="F47" s="163" t="s">
        <v>452</v>
      </c>
      <c r="G47" s="163" t="s">
        <v>453</v>
      </c>
    </row>
    <row r="48" spans="1:7" ht="24.75">
      <c r="A48" s="111" t="s">
        <v>439</v>
      </c>
      <c r="B48" s="7" t="s">
        <v>205</v>
      </c>
      <c r="C48" s="8" t="s">
        <v>10</v>
      </c>
      <c r="D48" s="8">
        <v>20</v>
      </c>
      <c r="E48" s="61">
        <f>'Planilha de Composição'!J133</f>
        <v>475.86049999999994</v>
      </c>
      <c r="F48" s="61">
        <f>'Planilha de Composição'!K133</f>
        <v>9517.2099999999991</v>
      </c>
      <c r="G48" s="61">
        <f>'Planilha de Composição'!L133</f>
        <v>12051.643022999999</v>
      </c>
    </row>
    <row r="49" spans="1:7">
      <c r="A49" s="39"/>
      <c r="B49" s="1"/>
      <c r="C49" s="1"/>
      <c r="D49" s="2"/>
      <c r="E49" s="158" t="s">
        <v>1</v>
      </c>
      <c r="F49" s="159" t="s">
        <v>1</v>
      </c>
      <c r="G49" s="160" t="s">
        <v>489</v>
      </c>
    </row>
    <row r="50" spans="1:7" ht="17.100000000000001" customHeight="1">
      <c r="A50" s="161" t="s">
        <v>2</v>
      </c>
      <c r="B50" s="162" t="s">
        <v>215</v>
      </c>
      <c r="C50" s="161" t="s">
        <v>6</v>
      </c>
      <c r="D50" s="163" t="s">
        <v>24</v>
      </c>
      <c r="E50" s="163" t="s">
        <v>451</v>
      </c>
      <c r="F50" s="163" t="s">
        <v>452</v>
      </c>
      <c r="G50" s="163" t="s">
        <v>453</v>
      </c>
    </row>
    <row r="51" spans="1:7" ht="24.75">
      <c r="A51" s="52" t="s">
        <v>409</v>
      </c>
      <c r="B51" s="6" t="s">
        <v>503</v>
      </c>
      <c r="C51" s="8" t="s">
        <v>10</v>
      </c>
      <c r="D51" s="8">
        <v>20</v>
      </c>
      <c r="E51" s="61">
        <f>'Planilha de Composição'!J142</f>
        <v>1609.7003819999995</v>
      </c>
      <c r="F51" s="61">
        <f>'Planilha de Composição'!K142</f>
        <v>32194.007639999993</v>
      </c>
      <c r="G51" s="61">
        <f>'Planilha de Composição'!L142</f>
        <v>40767.271874532002</v>
      </c>
    </row>
    <row r="52" spans="1:7">
      <c r="A52" s="39"/>
      <c r="B52" s="1"/>
      <c r="C52" s="1"/>
      <c r="D52" s="2"/>
      <c r="E52" s="158" t="s">
        <v>1</v>
      </c>
      <c r="F52" s="159" t="s">
        <v>1</v>
      </c>
      <c r="G52" s="160" t="s">
        <v>489</v>
      </c>
    </row>
    <row r="53" spans="1:7" ht="17.100000000000001" customHeight="1">
      <c r="A53" s="161" t="s">
        <v>2</v>
      </c>
      <c r="B53" s="162" t="s">
        <v>258</v>
      </c>
      <c r="C53" s="161" t="s">
        <v>6</v>
      </c>
      <c r="D53" s="163" t="s">
        <v>8</v>
      </c>
      <c r="E53" s="163" t="s">
        <v>451</v>
      </c>
      <c r="F53" s="163" t="s">
        <v>452</v>
      </c>
      <c r="G53" s="163" t="s">
        <v>453</v>
      </c>
    </row>
    <row r="54" spans="1:7">
      <c r="A54" s="52" t="s">
        <v>410</v>
      </c>
      <c r="B54" s="6" t="s">
        <v>504</v>
      </c>
      <c r="C54" s="8" t="s">
        <v>10</v>
      </c>
      <c r="D54" s="8">
        <v>4</v>
      </c>
      <c r="E54" s="63">
        <f>'Planilha de Composição'!J167</f>
        <v>363.80750500000005</v>
      </c>
      <c r="F54" s="63">
        <f>'Planilha de Composição'!K167</f>
        <v>1455.2300200000002</v>
      </c>
      <c r="G54" s="63">
        <f>'Planilha de Composição'!L167</f>
        <v>1842.7577743259999</v>
      </c>
    </row>
    <row r="55" spans="1:7">
      <c r="A55" s="39"/>
      <c r="B55" s="1"/>
      <c r="C55" s="1"/>
      <c r="D55" s="2"/>
      <c r="E55" s="158" t="s">
        <v>1</v>
      </c>
      <c r="F55" s="159" t="s">
        <v>1</v>
      </c>
      <c r="G55" s="160" t="s">
        <v>489</v>
      </c>
    </row>
    <row r="56" spans="1:7" ht="17.100000000000001" customHeight="1">
      <c r="A56" s="161" t="s">
        <v>2</v>
      </c>
      <c r="B56" s="162" t="s">
        <v>271</v>
      </c>
      <c r="C56" s="161" t="s">
        <v>6</v>
      </c>
      <c r="D56" s="163" t="s">
        <v>8</v>
      </c>
      <c r="E56" s="163" t="s">
        <v>451</v>
      </c>
      <c r="F56" s="163" t="s">
        <v>452</v>
      </c>
      <c r="G56" s="163" t="s">
        <v>453</v>
      </c>
    </row>
    <row r="57" spans="1:7" ht="24.75">
      <c r="A57" s="111" t="s">
        <v>440</v>
      </c>
      <c r="B57" s="6" t="s">
        <v>505</v>
      </c>
      <c r="C57" s="8" t="s">
        <v>444</v>
      </c>
      <c r="D57" s="8">
        <v>29</v>
      </c>
      <c r="E57" s="63">
        <f>'Planilha de Composição'!J177</f>
        <v>15.38603</v>
      </c>
      <c r="F57" s="63">
        <f>'Planilha de Composição'!K177</f>
        <v>446.19486999999998</v>
      </c>
      <c r="G57" s="63">
        <f>'Planilha de Composição'!L177</f>
        <v>565.01656388099991</v>
      </c>
    </row>
    <row r="58" spans="1:7">
      <c r="A58" s="39"/>
      <c r="B58" s="1"/>
      <c r="C58" s="1"/>
      <c r="D58" s="2"/>
      <c r="E58" s="158" t="s">
        <v>1</v>
      </c>
      <c r="F58" s="159" t="s">
        <v>1</v>
      </c>
      <c r="G58" s="160" t="s">
        <v>489</v>
      </c>
    </row>
    <row r="59" spans="1:7" ht="17.100000000000001" customHeight="1">
      <c r="A59" s="161" t="s">
        <v>2</v>
      </c>
      <c r="B59" s="162" t="s">
        <v>271</v>
      </c>
      <c r="C59" s="161" t="s">
        <v>6</v>
      </c>
      <c r="D59" s="163" t="s">
        <v>24</v>
      </c>
      <c r="E59" s="163" t="s">
        <v>451</v>
      </c>
      <c r="F59" s="163" t="s">
        <v>452</v>
      </c>
      <c r="G59" s="163" t="s">
        <v>453</v>
      </c>
    </row>
    <row r="60" spans="1:7" ht="33">
      <c r="A60" s="52" t="s">
        <v>411</v>
      </c>
      <c r="B60" s="6" t="s">
        <v>506</v>
      </c>
      <c r="C60" s="8" t="s">
        <v>444</v>
      </c>
      <c r="D60" s="8">
        <v>182</v>
      </c>
      <c r="E60" s="63">
        <f>'Planilha de Composição'!J183</f>
        <v>228.76490100000001</v>
      </c>
      <c r="F60" s="63">
        <f>'Planilha de Composição'!K183</f>
        <v>41635.211982000001</v>
      </c>
      <c r="G60" s="63">
        <f>'Planilha de Composição'!L183</f>
        <v>52722.668932806599</v>
      </c>
    </row>
    <row r="61" spans="1:7">
      <c r="A61" s="39"/>
      <c r="B61" s="1"/>
      <c r="C61" s="1"/>
      <c r="D61" s="2"/>
      <c r="E61" s="158" t="s">
        <v>1</v>
      </c>
      <c r="F61" s="159" t="s">
        <v>1</v>
      </c>
      <c r="G61" s="160" t="s">
        <v>489</v>
      </c>
    </row>
    <row r="62" spans="1:7" ht="17.100000000000001" customHeight="1">
      <c r="A62" s="161" t="s">
        <v>2</v>
      </c>
      <c r="B62" s="162" t="s">
        <v>271</v>
      </c>
      <c r="C62" s="161" t="s">
        <v>6</v>
      </c>
      <c r="D62" s="163" t="s">
        <v>8</v>
      </c>
      <c r="E62" s="163" t="s">
        <v>451</v>
      </c>
      <c r="F62" s="163" t="s">
        <v>452</v>
      </c>
      <c r="G62" s="163" t="s">
        <v>453</v>
      </c>
    </row>
    <row r="63" spans="1:7" ht="24.75">
      <c r="A63" s="111" t="s">
        <v>441</v>
      </c>
      <c r="B63" s="6" t="s">
        <v>507</v>
      </c>
      <c r="C63" s="8" t="s">
        <v>444</v>
      </c>
      <c r="D63" s="8">
        <v>29</v>
      </c>
      <c r="E63" s="63">
        <f>'Planilha de Composição'!J198</f>
        <v>76.46878000000001</v>
      </c>
      <c r="F63" s="63">
        <f>'Planilha de Composição'!K198</f>
        <v>2217.5946200000003</v>
      </c>
      <c r="G63" s="63">
        <f>'Planilha de Composição'!L198</f>
        <v>2808.1400673060002</v>
      </c>
    </row>
    <row r="64" spans="1:7">
      <c r="A64" s="39"/>
      <c r="B64" s="1"/>
      <c r="C64" s="1"/>
      <c r="D64" s="2"/>
      <c r="E64" s="158" t="s">
        <v>1</v>
      </c>
      <c r="F64" s="159" t="s">
        <v>1</v>
      </c>
      <c r="G64" s="160" t="s">
        <v>489</v>
      </c>
    </row>
    <row r="65" spans="1:7" ht="17.100000000000001" customHeight="1">
      <c r="A65" s="161" t="s">
        <v>2</v>
      </c>
      <c r="B65" s="162" t="s">
        <v>271</v>
      </c>
      <c r="C65" s="161" t="s">
        <v>6</v>
      </c>
      <c r="D65" s="163" t="s">
        <v>24</v>
      </c>
      <c r="E65" s="163" t="s">
        <v>451</v>
      </c>
      <c r="F65" s="163" t="s">
        <v>452</v>
      </c>
      <c r="G65" s="163" t="s">
        <v>453</v>
      </c>
    </row>
    <row r="66" spans="1:7" ht="33">
      <c r="A66" s="52" t="s">
        <v>412</v>
      </c>
      <c r="B66" s="6" t="s">
        <v>508</v>
      </c>
      <c r="C66" s="8" t="s">
        <v>10</v>
      </c>
      <c r="D66" s="8">
        <v>1</v>
      </c>
      <c r="E66" s="63">
        <f>'Planilha de Composição'!J212</f>
        <v>2167.2950000000001</v>
      </c>
      <c r="F66" s="63">
        <f>'Planilha de Composição'!K212</f>
        <v>2167.2950000000001</v>
      </c>
      <c r="G66" s="63">
        <f>'Planilha de Composição'!L212</f>
        <v>2744.4456585000003</v>
      </c>
    </row>
    <row r="67" spans="1:7">
      <c r="A67" s="39"/>
      <c r="B67" s="1"/>
      <c r="C67" s="1"/>
      <c r="D67" s="2"/>
      <c r="E67" s="158" t="s">
        <v>1</v>
      </c>
      <c r="F67" s="159" t="s">
        <v>1</v>
      </c>
      <c r="G67" s="160" t="s">
        <v>489</v>
      </c>
    </row>
    <row r="68" spans="1:7" ht="17.100000000000001" customHeight="1">
      <c r="A68" s="161" t="s">
        <v>2</v>
      </c>
      <c r="B68" s="162" t="s">
        <v>329</v>
      </c>
      <c r="C68" s="161" t="s">
        <v>6</v>
      </c>
      <c r="D68" s="163" t="s">
        <v>24</v>
      </c>
      <c r="E68" s="163" t="s">
        <v>451</v>
      </c>
      <c r="F68" s="163" t="s">
        <v>452</v>
      </c>
      <c r="G68" s="163" t="s">
        <v>453</v>
      </c>
    </row>
    <row r="69" spans="1:7" ht="16.5">
      <c r="A69" s="52" t="s">
        <v>413</v>
      </c>
      <c r="B69" s="6" t="s">
        <v>456</v>
      </c>
      <c r="C69" s="8" t="s">
        <v>10</v>
      </c>
      <c r="D69" s="8">
        <v>1</v>
      </c>
      <c r="E69" s="63">
        <f>'Planilha de Composição'!J221</f>
        <v>560.44200000000001</v>
      </c>
      <c r="F69" s="63">
        <f>'Planilha de Composição'!K221</f>
        <v>5604.42</v>
      </c>
      <c r="G69" s="63">
        <f>'Planilha de Composição'!L221</f>
        <v>7096.8770459999996</v>
      </c>
    </row>
    <row r="70" spans="1:7">
      <c r="A70" s="39"/>
      <c r="B70" s="1"/>
      <c r="C70" s="1"/>
      <c r="D70" s="2"/>
      <c r="E70" s="158" t="s">
        <v>1</v>
      </c>
      <c r="F70" s="159" t="s">
        <v>1</v>
      </c>
      <c r="G70" s="160" t="s">
        <v>489</v>
      </c>
    </row>
    <row r="71" spans="1:7" ht="17.100000000000001" customHeight="1">
      <c r="A71" s="161" t="s">
        <v>2</v>
      </c>
      <c r="B71" s="162" t="s">
        <v>329</v>
      </c>
      <c r="C71" s="161" t="s">
        <v>6</v>
      </c>
      <c r="D71" s="163" t="s">
        <v>24</v>
      </c>
      <c r="E71" s="163" t="s">
        <v>451</v>
      </c>
      <c r="F71" s="163" t="s">
        <v>452</v>
      </c>
      <c r="G71" s="163" t="s">
        <v>453</v>
      </c>
    </row>
    <row r="72" spans="1:7" ht="24.75">
      <c r="A72" s="52" t="s">
        <v>414</v>
      </c>
      <c r="B72" s="6" t="s">
        <v>342</v>
      </c>
      <c r="C72" s="8" t="s">
        <v>10</v>
      </c>
      <c r="D72" s="8">
        <v>1</v>
      </c>
      <c r="E72" s="63">
        <f>'Planilha de Composição'!J240</f>
        <v>2625.1032460000001</v>
      </c>
      <c r="F72" s="63">
        <f>'Planilha de Composição'!K240</f>
        <v>2625.1032460000001</v>
      </c>
      <c r="G72" s="63">
        <f>'Planilha de Composição'!L240</f>
        <v>3324.1682404098001</v>
      </c>
    </row>
    <row r="73" spans="1:7">
      <c r="A73" s="39"/>
      <c r="B73" s="1"/>
      <c r="C73" s="1"/>
      <c r="D73" s="2"/>
      <c r="E73" s="158" t="s">
        <v>1</v>
      </c>
      <c r="F73" s="159" t="s">
        <v>1</v>
      </c>
      <c r="G73" s="160" t="s">
        <v>489</v>
      </c>
    </row>
    <row r="74" spans="1:7" ht="17.100000000000001" customHeight="1">
      <c r="A74" s="161" t="s">
        <v>2</v>
      </c>
      <c r="B74" s="162" t="s">
        <v>329</v>
      </c>
      <c r="C74" s="161" t="s">
        <v>6</v>
      </c>
      <c r="D74" s="163" t="s">
        <v>24</v>
      </c>
      <c r="E74" s="163" t="s">
        <v>451</v>
      </c>
      <c r="F74" s="163" t="s">
        <v>452</v>
      </c>
      <c r="G74" s="163" t="s">
        <v>453</v>
      </c>
    </row>
    <row r="75" spans="1:7" ht="16.5">
      <c r="A75" s="52" t="s">
        <v>415</v>
      </c>
      <c r="B75" s="6" t="s">
        <v>359</v>
      </c>
      <c r="C75" s="8" t="s">
        <v>438</v>
      </c>
      <c r="D75" s="8">
        <v>600</v>
      </c>
      <c r="E75" s="63">
        <f>'Planilha de Composição'!J264</f>
        <v>6.5337848333333337</v>
      </c>
      <c r="F75" s="63">
        <f>'Planilha de Composição'!K264</f>
        <v>3920.2709000000004</v>
      </c>
      <c r="G75" s="63">
        <f>'Planilha de Composição'!L264</f>
        <v>4964.2390406700006</v>
      </c>
    </row>
    <row r="76" spans="1:7">
      <c r="A76" s="39"/>
      <c r="B76" s="1"/>
      <c r="C76" s="1"/>
      <c r="D76" s="2"/>
      <c r="E76" s="158" t="s">
        <v>1</v>
      </c>
      <c r="F76" s="159" t="s">
        <v>1</v>
      </c>
      <c r="G76" s="160" t="s">
        <v>489</v>
      </c>
    </row>
    <row r="77" spans="1:7" ht="17.100000000000001" customHeight="1">
      <c r="A77" s="161" t="s">
        <v>2</v>
      </c>
      <c r="B77" s="162" t="s">
        <v>329</v>
      </c>
      <c r="C77" s="161" t="s">
        <v>6</v>
      </c>
      <c r="D77" s="163" t="s">
        <v>24</v>
      </c>
      <c r="E77" s="163" t="s">
        <v>451</v>
      </c>
      <c r="F77" s="163" t="s">
        <v>452</v>
      </c>
      <c r="G77" s="163" t="s">
        <v>453</v>
      </c>
    </row>
    <row r="78" spans="1:7" ht="16.5">
      <c r="A78" s="52" t="s">
        <v>416</v>
      </c>
      <c r="B78" s="6" t="s">
        <v>373</v>
      </c>
      <c r="C78" s="8" t="s">
        <v>10</v>
      </c>
      <c r="D78" s="8">
        <v>15</v>
      </c>
      <c r="E78" s="63">
        <f>'Planilha de Composição'!J286</f>
        <v>192.10614346666668</v>
      </c>
      <c r="F78" s="63">
        <f>'Planilha de Composição'!K286</f>
        <v>2881.5921520000002</v>
      </c>
      <c r="G78" s="63">
        <f>'Planilha de Composição'!L286</f>
        <v>3464.9541903815998</v>
      </c>
    </row>
    <row r="79" spans="1:7">
      <c r="A79" s="39"/>
      <c r="B79" s="1"/>
      <c r="C79" s="1"/>
      <c r="D79" s="2"/>
      <c r="E79" s="158" t="s">
        <v>1</v>
      </c>
      <c r="F79" s="159" t="s">
        <v>1</v>
      </c>
      <c r="G79" s="160" t="s">
        <v>489</v>
      </c>
    </row>
    <row r="80" spans="1:7" ht="17.100000000000001" customHeight="1">
      <c r="A80" s="161" t="s">
        <v>2</v>
      </c>
      <c r="B80" s="162" t="s">
        <v>392</v>
      </c>
      <c r="C80" s="161" t="s">
        <v>6</v>
      </c>
      <c r="D80" s="163" t="s">
        <v>8</v>
      </c>
      <c r="E80" s="163" t="s">
        <v>451</v>
      </c>
      <c r="F80" s="163" t="s">
        <v>452</v>
      </c>
      <c r="G80" s="163" t="s">
        <v>453</v>
      </c>
    </row>
    <row r="81" spans="1:7" ht="16.5">
      <c r="A81" s="111" t="s">
        <v>442</v>
      </c>
      <c r="B81" s="6" t="s">
        <v>393</v>
      </c>
      <c r="C81" s="8" t="s">
        <v>10</v>
      </c>
      <c r="D81" s="8">
        <v>12</v>
      </c>
      <c r="E81" s="63">
        <f>'Planilha de Composição'!J313</f>
        <v>1637.05</v>
      </c>
      <c r="F81" s="63">
        <f>'Planilha de Composição'!K313</f>
        <v>19644.599999999999</v>
      </c>
      <c r="G81" s="63">
        <f>'Planilha de Composição'!L313</f>
        <v>24875.956979999999</v>
      </c>
    </row>
    <row r="82" spans="1:7">
      <c r="A82" s="39"/>
      <c r="B82" s="1"/>
      <c r="C82" s="1"/>
      <c r="D82" s="2"/>
      <c r="E82" s="158" t="s">
        <v>1</v>
      </c>
      <c r="F82" s="159" t="s">
        <v>1</v>
      </c>
      <c r="G82" s="160" t="s">
        <v>489</v>
      </c>
    </row>
    <row r="83" spans="1:7" ht="17.100000000000001" customHeight="1">
      <c r="A83" s="161" t="s">
        <v>2</v>
      </c>
      <c r="B83" s="162" t="s">
        <v>396</v>
      </c>
      <c r="C83" s="161" t="s">
        <v>6</v>
      </c>
      <c r="D83" s="163" t="s">
        <v>8</v>
      </c>
      <c r="E83" s="163" t="s">
        <v>451</v>
      </c>
      <c r="F83" s="163" t="s">
        <v>452</v>
      </c>
      <c r="G83" s="163" t="s">
        <v>453</v>
      </c>
    </row>
    <row r="84" spans="1:7">
      <c r="A84" s="30" t="s">
        <v>443</v>
      </c>
      <c r="B84" s="6" t="s">
        <v>397</v>
      </c>
      <c r="C84" s="8" t="s">
        <v>10</v>
      </c>
      <c r="D84" s="8">
        <v>20</v>
      </c>
      <c r="E84" s="63">
        <f>'Planilha de Composição'!J318</f>
        <v>161.73200000000003</v>
      </c>
      <c r="F84" s="63">
        <f>'Planilha de Composição'!K318</f>
        <v>3234.6400000000003</v>
      </c>
      <c r="G84" s="63">
        <f>'Planilha de Composição'!L318</f>
        <v>1623.9537719999998</v>
      </c>
    </row>
    <row r="85" spans="1:7">
      <c r="A85" s="99"/>
      <c r="B85" s="87"/>
      <c r="C85" s="102"/>
      <c r="D85" s="93"/>
      <c r="E85" s="79"/>
      <c r="F85" s="165" t="s">
        <v>1</v>
      </c>
      <c r="G85" s="160" t="s">
        <v>489</v>
      </c>
    </row>
    <row r="86" spans="1:7">
      <c r="A86" s="99"/>
      <c r="B86" s="86"/>
      <c r="C86" s="86"/>
      <c r="D86" s="86"/>
      <c r="E86" s="72"/>
      <c r="F86" s="5" t="s">
        <v>452</v>
      </c>
      <c r="G86" s="5" t="s">
        <v>453</v>
      </c>
    </row>
    <row r="87" spans="1:7">
      <c r="A87" s="99"/>
      <c r="B87" s="78"/>
      <c r="C87" s="205" t="s">
        <v>422</v>
      </c>
      <c r="D87" s="205"/>
      <c r="E87" s="205"/>
      <c r="F87" s="94">
        <f>F36+F39+F42+F45+F48+F51+F54+F57+F60+F63+F66+F69+F72+F75+F78+F81+F84</f>
        <v>188395.68585400007</v>
      </c>
      <c r="G87" s="94">
        <f>G36+G39+G42+G45+G48+G51+G54+G57+G60+G63+G66+G69+G72+G75+G78+G81+G84</f>
        <v>235909.38018522423</v>
      </c>
    </row>
    <row r="88" spans="1:7">
      <c r="A88" s="99"/>
      <c r="B88" s="87"/>
      <c r="C88" s="88"/>
      <c r="D88" s="87"/>
      <c r="E88" s="88"/>
      <c r="F88" s="165" t="s">
        <v>1</v>
      </c>
      <c r="G88" s="160" t="s">
        <v>489</v>
      </c>
    </row>
    <row r="89" spans="1:7">
      <c r="A89" s="99"/>
      <c r="B89" s="86"/>
      <c r="C89" s="90"/>
      <c r="D89" s="86"/>
      <c r="E89" s="91"/>
      <c r="F89" s="5" t="s">
        <v>452</v>
      </c>
      <c r="G89" s="5" t="s">
        <v>453</v>
      </c>
    </row>
    <row r="90" spans="1:7">
      <c r="A90" s="99"/>
      <c r="B90" s="78"/>
      <c r="C90" s="205" t="s">
        <v>424</v>
      </c>
      <c r="D90" s="205"/>
      <c r="E90" s="205"/>
      <c r="F90" s="94">
        <f>F31+F87</f>
        <v>2013680.3158540002</v>
      </c>
      <c r="G90" s="94">
        <f>G31+G87</f>
        <v>2547071.3797542243</v>
      </c>
    </row>
    <row r="91" spans="1:7">
      <c r="A91" s="99"/>
      <c r="B91" s="87"/>
      <c r="C91" s="87"/>
      <c r="D91" s="87"/>
      <c r="E91" s="87"/>
      <c r="F91" s="87"/>
      <c r="G91" s="87"/>
    </row>
  </sheetData>
  <mergeCells count="8">
    <mergeCell ref="A33:G33"/>
    <mergeCell ref="C87:E87"/>
    <mergeCell ref="C90:E90"/>
    <mergeCell ref="C1:G1"/>
    <mergeCell ref="A2:G2"/>
    <mergeCell ref="A3:G3"/>
    <mergeCell ref="A4:G4"/>
    <mergeCell ref="C31:E31"/>
  </mergeCells>
  <pageMargins left="0.70866141732283472" right="0.70866141732283472" top="0.74803149606299213" bottom="0.74803149606299213" header="0.31496062992125984" footer="0.31496062992125984"/>
  <pageSetup paperSize="9" scale="67" fitToHeight="0" orientation="portrait" r:id="rId1"/>
  <headerFooter>
    <oddFooter>&amp;LPROCESSO N. 15.612/2025&amp;C&amp;P de &amp;N&amp;RCorumbá, 03 de junho de 2026.</oddFooter>
  </headerFooter>
  <rowBreaks count="2" manualBreakCount="2">
    <brk id="46" max="6" man="1"/>
    <brk id="90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06F85-ACFA-49C1-8135-5235252765E1}">
  <dimension ref="A1:L332"/>
  <sheetViews>
    <sheetView topLeftCell="A304" zoomScale="145" zoomScaleNormal="145" workbookViewId="0">
      <selection activeCell="D221" sqref="D221"/>
    </sheetView>
  </sheetViews>
  <sheetFormatPr defaultRowHeight="12.75"/>
  <cols>
    <col min="1" max="1" width="15.1640625" style="47" customWidth="1"/>
    <col min="2" max="2" width="10.5" customWidth="1"/>
    <col min="3" max="3" width="8" customWidth="1"/>
    <col min="4" max="4" width="82.6640625" customWidth="1"/>
    <col min="5" max="5" width="10.5" customWidth="1"/>
    <col min="6" max="6" width="9.33203125" customWidth="1"/>
    <col min="7" max="9" width="10.5" customWidth="1"/>
    <col min="10" max="10" width="12.6640625" customWidth="1"/>
    <col min="11" max="11" width="15.1640625" bestFit="1" customWidth="1"/>
    <col min="12" max="12" width="15" bestFit="1" customWidth="1"/>
  </cols>
  <sheetData>
    <row r="1" spans="1:12" ht="60" customHeight="1">
      <c r="E1" s="206" t="s">
        <v>487</v>
      </c>
      <c r="F1" s="206"/>
      <c r="G1" s="206"/>
      <c r="H1" s="206"/>
      <c r="I1" s="206"/>
      <c r="J1" s="206"/>
      <c r="K1" s="206"/>
      <c r="L1" s="206"/>
    </row>
    <row r="2" spans="1:12" ht="18" customHeight="1">
      <c r="A2" s="214" t="s">
        <v>457</v>
      </c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</row>
    <row r="3" spans="1:12" ht="9.9499999999999993" customHeight="1">
      <c r="A3" s="215" t="s">
        <v>0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7"/>
    </row>
    <row r="4" spans="1:12" ht="9" customHeight="1">
      <c r="A4" s="49"/>
      <c r="B4" s="50"/>
      <c r="C4" s="50"/>
      <c r="D4" s="50"/>
      <c r="E4" s="50"/>
      <c r="F4" s="50"/>
      <c r="G4" s="51"/>
      <c r="H4" s="158" t="s">
        <v>1</v>
      </c>
      <c r="I4" s="159" t="s">
        <v>1</v>
      </c>
      <c r="J4" s="158" t="s">
        <v>1</v>
      </c>
      <c r="K4" s="159" t="s">
        <v>1</v>
      </c>
      <c r="L4" s="160" t="s">
        <v>489</v>
      </c>
    </row>
    <row r="5" spans="1:12" ht="17.100000000000001" customHeight="1">
      <c r="A5" s="161" t="s">
        <v>2</v>
      </c>
      <c r="B5" s="161" t="s">
        <v>3</v>
      </c>
      <c r="C5" s="161" t="s">
        <v>4</v>
      </c>
      <c r="D5" s="162" t="s">
        <v>5</v>
      </c>
      <c r="E5" s="161" t="s">
        <v>6</v>
      </c>
      <c r="F5" s="161" t="s">
        <v>7</v>
      </c>
      <c r="G5" s="163" t="s">
        <v>8</v>
      </c>
      <c r="H5" s="161" t="s">
        <v>403</v>
      </c>
      <c r="I5" s="161" t="s">
        <v>404</v>
      </c>
      <c r="J5" s="163" t="s">
        <v>451</v>
      </c>
      <c r="K5" s="163" t="s">
        <v>452</v>
      </c>
      <c r="L5" s="163" t="s">
        <v>453</v>
      </c>
    </row>
    <row r="6" spans="1:12" ht="24.95" customHeight="1">
      <c r="A6" s="52" t="s">
        <v>401</v>
      </c>
      <c r="B6" s="7"/>
      <c r="C6" s="7"/>
      <c r="D6" s="6" t="s">
        <v>494</v>
      </c>
      <c r="E6" s="8" t="s">
        <v>10</v>
      </c>
      <c r="F6" s="7"/>
      <c r="G6" s="8">
        <v>28</v>
      </c>
      <c r="H6" s="7"/>
      <c r="I6" s="7"/>
      <c r="J6" s="61">
        <f>K6/28</f>
        <v>3676.462857142857</v>
      </c>
      <c r="K6" s="61">
        <f>SUM(K7:K10)</f>
        <v>102940.95999999999</v>
      </c>
      <c r="L6" s="61">
        <f>SUM(L7:L10)</f>
        <v>130354.13764799999</v>
      </c>
    </row>
    <row r="7" spans="1:12" ht="16.5" customHeight="1">
      <c r="A7" s="40" t="s">
        <v>11</v>
      </c>
      <c r="B7" s="9" t="s">
        <v>12</v>
      </c>
      <c r="C7" s="9" t="s">
        <v>13</v>
      </c>
      <c r="D7" s="10" t="s">
        <v>14</v>
      </c>
      <c r="E7" s="9" t="s">
        <v>10</v>
      </c>
      <c r="F7" s="11">
        <v>1</v>
      </c>
      <c r="G7" s="12">
        <v>28</v>
      </c>
      <c r="H7" s="55">
        <v>2601.41</v>
      </c>
      <c r="I7" s="55"/>
      <c r="J7" s="56">
        <f>AVERAGE(H7:I7)</f>
        <v>2601.41</v>
      </c>
      <c r="K7" s="56">
        <f>G7*J7*F7</f>
        <v>72839.48</v>
      </c>
      <c r="L7" s="56">
        <f>K7*1.2663</f>
        <v>92236.63352399999</v>
      </c>
    </row>
    <row r="8" spans="1:12" ht="15.95" customHeight="1">
      <c r="A8" s="40" t="s">
        <v>15</v>
      </c>
      <c r="B8" s="9" t="s">
        <v>12</v>
      </c>
      <c r="C8" s="9" t="s">
        <v>13</v>
      </c>
      <c r="D8" s="13" t="s">
        <v>16</v>
      </c>
      <c r="E8" s="9" t="s">
        <v>10</v>
      </c>
      <c r="F8" s="11">
        <v>1</v>
      </c>
      <c r="G8" s="12">
        <v>20</v>
      </c>
      <c r="H8" s="55">
        <v>455.09</v>
      </c>
      <c r="I8" s="55"/>
      <c r="J8" s="56">
        <f t="shared" ref="J8:J9" si="0">AVERAGE(H8:I8)</f>
        <v>455.09</v>
      </c>
      <c r="K8" s="56">
        <f t="shared" ref="K8:K9" si="1">G8*J8*F8</f>
        <v>9101.7999999999993</v>
      </c>
      <c r="L8" s="56">
        <f t="shared" ref="L8:L9" si="2">K8*1.2663</f>
        <v>11525.609339999999</v>
      </c>
    </row>
    <row r="9" spans="1:12" ht="17.100000000000001" customHeight="1">
      <c r="A9" s="40" t="s">
        <v>17</v>
      </c>
      <c r="B9" s="9" t="s">
        <v>12</v>
      </c>
      <c r="C9" s="9" t="s">
        <v>13</v>
      </c>
      <c r="D9" s="13" t="s">
        <v>18</v>
      </c>
      <c r="E9" s="9" t="s">
        <v>10</v>
      </c>
      <c r="F9" s="11">
        <v>1</v>
      </c>
      <c r="G9" s="12">
        <v>8</v>
      </c>
      <c r="H9" s="55">
        <v>2146.31</v>
      </c>
      <c r="I9" s="55"/>
      <c r="J9" s="56">
        <f t="shared" si="0"/>
        <v>2146.31</v>
      </c>
      <c r="K9" s="56">
        <f t="shared" si="1"/>
        <v>17170.48</v>
      </c>
      <c r="L9" s="56">
        <f t="shared" si="2"/>
        <v>21742.978823999998</v>
      </c>
    </row>
    <row r="10" spans="1:12" ht="16.5" customHeight="1">
      <c r="A10" s="32" t="s">
        <v>19</v>
      </c>
      <c r="B10" s="14" t="s">
        <v>20</v>
      </c>
      <c r="C10" s="15">
        <v>88266</v>
      </c>
      <c r="D10" s="16" t="s">
        <v>21</v>
      </c>
      <c r="E10" s="17" t="s">
        <v>22</v>
      </c>
      <c r="F10" s="18">
        <v>1</v>
      </c>
      <c r="G10" s="15">
        <v>120</v>
      </c>
      <c r="H10" s="57"/>
      <c r="I10" s="57"/>
      <c r="J10" s="58">
        <v>31.91</v>
      </c>
      <c r="K10" s="60">
        <f>G10*J10*F10</f>
        <v>3829.2</v>
      </c>
      <c r="L10" s="60">
        <f>K10*1.2663</f>
        <v>4848.9159599999994</v>
      </c>
    </row>
    <row r="11" spans="1:12" ht="9.9499999999999993" customHeight="1">
      <c r="A11" s="39"/>
      <c r="B11" s="1"/>
      <c r="C11" s="1"/>
      <c r="D11" s="1"/>
      <c r="E11" s="1"/>
      <c r="F11" s="1"/>
      <c r="G11" s="2"/>
      <c r="H11" s="158" t="s">
        <v>1</v>
      </c>
      <c r="I11" s="159" t="s">
        <v>1</v>
      </c>
      <c r="J11" s="158" t="s">
        <v>1</v>
      </c>
      <c r="K11" s="159" t="s">
        <v>1</v>
      </c>
      <c r="L11" s="160" t="s">
        <v>489</v>
      </c>
    </row>
    <row r="12" spans="1:12" ht="16.5" customHeight="1">
      <c r="A12" s="161" t="s">
        <v>2</v>
      </c>
      <c r="B12" s="161" t="s">
        <v>3</v>
      </c>
      <c r="C12" s="161" t="s">
        <v>4</v>
      </c>
      <c r="D12" s="162" t="s">
        <v>23</v>
      </c>
      <c r="E12" s="161" t="s">
        <v>6</v>
      </c>
      <c r="F12" s="161" t="s">
        <v>7</v>
      </c>
      <c r="G12" s="163" t="s">
        <v>24</v>
      </c>
      <c r="H12" s="161" t="s">
        <v>403</v>
      </c>
      <c r="I12" s="161" t="s">
        <v>404</v>
      </c>
      <c r="J12" s="163" t="s">
        <v>451</v>
      </c>
      <c r="K12" s="163" t="s">
        <v>452</v>
      </c>
      <c r="L12" s="163" t="s">
        <v>453</v>
      </c>
    </row>
    <row r="13" spans="1:12" ht="17.100000000000001" customHeight="1">
      <c r="A13" s="52" t="s">
        <v>402</v>
      </c>
      <c r="B13" s="21"/>
      <c r="C13" s="21"/>
      <c r="D13" s="6" t="s">
        <v>493</v>
      </c>
      <c r="E13" s="8" t="s">
        <v>10</v>
      </c>
      <c r="F13" s="21"/>
      <c r="G13" s="8">
        <v>6</v>
      </c>
      <c r="H13" s="62"/>
      <c r="I13" s="62"/>
      <c r="J13" s="61">
        <f>K13/6</f>
        <v>30369.230000000007</v>
      </c>
      <c r="K13" s="61">
        <f>SUM(K14:K19)</f>
        <v>182215.38000000003</v>
      </c>
      <c r="L13" s="61">
        <f>SUM(L14:L19)</f>
        <v>230543.40829400002</v>
      </c>
    </row>
    <row r="14" spans="1:12" ht="9" customHeight="1">
      <c r="A14" s="40" t="s">
        <v>26</v>
      </c>
      <c r="B14" s="9" t="s">
        <v>12</v>
      </c>
      <c r="C14" s="9" t="s">
        <v>13</v>
      </c>
      <c r="D14" s="13" t="s">
        <v>27</v>
      </c>
      <c r="E14" s="9" t="s">
        <v>10</v>
      </c>
      <c r="F14" s="11">
        <v>1</v>
      </c>
      <c r="G14" s="12">
        <v>6</v>
      </c>
      <c r="H14" s="55">
        <v>21931.200000000001</v>
      </c>
      <c r="I14" s="55"/>
      <c r="J14" s="56">
        <f>AVERAGE(H14:I14)</f>
        <v>21931.200000000001</v>
      </c>
      <c r="K14" s="56">
        <f>G14*J14*F14</f>
        <v>131587.20000000001</v>
      </c>
      <c r="L14" s="56">
        <f>K14*1.2663</f>
        <v>166628.87136000002</v>
      </c>
    </row>
    <row r="15" spans="1:12" ht="9" customHeight="1">
      <c r="A15" s="40" t="s">
        <v>28</v>
      </c>
      <c r="B15" s="9" t="s">
        <v>12</v>
      </c>
      <c r="C15" s="9" t="s">
        <v>13</v>
      </c>
      <c r="D15" s="13" t="s">
        <v>29</v>
      </c>
      <c r="E15" s="9" t="s">
        <v>10</v>
      </c>
      <c r="F15" s="11">
        <v>1</v>
      </c>
      <c r="G15" s="12">
        <v>1</v>
      </c>
      <c r="H15" s="55">
        <v>19076.8</v>
      </c>
      <c r="I15" s="55"/>
      <c r="J15" s="56">
        <f t="shared" ref="J15:J17" si="3">AVERAGE(H15:I15)</f>
        <v>19076.8</v>
      </c>
      <c r="K15" s="56">
        <f t="shared" ref="K15:K17" si="4">G15*J15*F15</f>
        <v>19076.8</v>
      </c>
      <c r="L15" s="56">
        <f t="shared" ref="L15:L17" si="5">K15*1.2663</f>
        <v>24156.951839999998</v>
      </c>
    </row>
    <row r="16" spans="1:12" ht="16.5" customHeight="1">
      <c r="A16" s="40" t="s">
        <v>30</v>
      </c>
      <c r="B16" s="9" t="s">
        <v>12</v>
      </c>
      <c r="C16" s="9" t="s">
        <v>13</v>
      </c>
      <c r="D16" s="10" t="s">
        <v>31</v>
      </c>
      <c r="E16" s="9" t="s">
        <v>10</v>
      </c>
      <c r="F16" s="11">
        <v>1</v>
      </c>
      <c r="G16" s="12">
        <v>6</v>
      </c>
      <c r="H16" s="55">
        <v>3320.07</v>
      </c>
      <c r="I16" s="55"/>
      <c r="J16" s="56">
        <f t="shared" si="3"/>
        <v>3320.07</v>
      </c>
      <c r="K16" s="56">
        <f t="shared" si="4"/>
        <v>19920.420000000002</v>
      </c>
      <c r="L16" s="56">
        <f t="shared" si="5"/>
        <v>25225.227846000002</v>
      </c>
    </row>
    <row r="17" spans="1:12" ht="9" customHeight="1">
      <c r="A17" s="40" t="s">
        <v>32</v>
      </c>
      <c r="B17" s="9" t="s">
        <v>12</v>
      </c>
      <c r="C17" s="9" t="s">
        <v>13</v>
      </c>
      <c r="D17" s="13" t="s">
        <v>33</v>
      </c>
      <c r="E17" s="9" t="s">
        <v>10</v>
      </c>
      <c r="F17" s="11">
        <v>1</v>
      </c>
      <c r="G17" s="12">
        <v>6</v>
      </c>
      <c r="H17" s="55">
        <v>66.44</v>
      </c>
      <c r="I17" s="55"/>
      <c r="J17" s="56">
        <f t="shared" si="3"/>
        <v>66.44</v>
      </c>
      <c r="K17" s="56">
        <f t="shared" si="4"/>
        <v>398.64</v>
      </c>
      <c r="L17" s="56">
        <f t="shared" si="5"/>
        <v>504.79783199999997</v>
      </c>
    </row>
    <row r="18" spans="1:12" ht="17.100000000000001" customHeight="1">
      <c r="A18" s="32" t="s">
        <v>34</v>
      </c>
      <c r="B18" s="22" t="s">
        <v>35</v>
      </c>
      <c r="C18" s="15">
        <v>88266</v>
      </c>
      <c r="D18" s="16" t="s">
        <v>36</v>
      </c>
      <c r="E18" s="17" t="s">
        <v>22</v>
      </c>
      <c r="F18" s="18">
        <v>1</v>
      </c>
      <c r="G18" s="15">
        <v>252</v>
      </c>
      <c r="H18" s="57"/>
      <c r="I18" s="57"/>
      <c r="J18" s="58">
        <v>31.91</v>
      </c>
      <c r="K18" s="60">
        <f>G18*J18*F18</f>
        <v>8041.32</v>
      </c>
      <c r="L18" s="60">
        <f>K18*1.2663</f>
        <v>10182.723516</v>
      </c>
    </row>
    <row r="19" spans="1:12" ht="16.5" customHeight="1">
      <c r="A19" s="32" t="s">
        <v>37</v>
      </c>
      <c r="B19" s="14" t="s">
        <v>20</v>
      </c>
      <c r="C19" s="15">
        <v>88266</v>
      </c>
      <c r="D19" s="23" t="s">
        <v>38</v>
      </c>
      <c r="E19" s="17" t="s">
        <v>22</v>
      </c>
      <c r="F19" s="18">
        <v>1</v>
      </c>
      <c r="G19" s="15">
        <v>100</v>
      </c>
      <c r="H19" s="57"/>
      <c r="I19" s="57"/>
      <c r="J19" s="58">
        <v>31.91</v>
      </c>
      <c r="K19" s="60">
        <f>G19*J19*F19</f>
        <v>3191</v>
      </c>
      <c r="L19" s="60">
        <f>K19*1.2049</f>
        <v>3844.8359</v>
      </c>
    </row>
    <row r="20" spans="1:12" ht="9.9499999999999993" customHeight="1">
      <c r="A20" s="39"/>
      <c r="B20" s="1"/>
      <c r="C20" s="1"/>
      <c r="D20" s="1"/>
      <c r="E20" s="1"/>
      <c r="F20" s="1"/>
      <c r="G20" s="2"/>
      <c r="H20" s="158" t="s">
        <v>1</v>
      </c>
      <c r="I20" s="159" t="s">
        <v>1</v>
      </c>
      <c r="J20" s="158" t="s">
        <v>1</v>
      </c>
      <c r="K20" s="159" t="s">
        <v>1</v>
      </c>
      <c r="L20" s="160" t="s">
        <v>489</v>
      </c>
    </row>
    <row r="21" spans="1:12" ht="16.5" customHeight="1">
      <c r="A21" s="161" t="s">
        <v>2</v>
      </c>
      <c r="B21" s="161" t="s">
        <v>3</v>
      </c>
      <c r="C21" s="161" t="s">
        <v>4</v>
      </c>
      <c r="D21" s="162" t="s">
        <v>39</v>
      </c>
      <c r="E21" s="161" t="s">
        <v>6</v>
      </c>
      <c r="F21" s="161" t="s">
        <v>7</v>
      </c>
      <c r="G21" s="163" t="s">
        <v>24</v>
      </c>
      <c r="H21" s="161" t="s">
        <v>403</v>
      </c>
      <c r="I21" s="161" t="s">
        <v>404</v>
      </c>
      <c r="J21" s="163" t="s">
        <v>451</v>
      </c>
      <c r="K21" s="163" t="s">
        <v>452</v>
      </c>
      <c r="L21" s="163" t="s">
        <v>453</v>
      </c>
    </row>
    <row r="22" spans="1:12" ht="16.5">
      <c r="A22" s="111" t="s">
        <v>433</v>
      </c>
      <c r="B22" s="21"/>
      <c r="C22" s="21"/>
      <c r="D22" s="6" t="s">
        <v>492</v>
      </c>
      <c r="E22" s="8" t="s">
        <v>10</v>
      </c>
      <c r="F22" s="21"/>
      <c r="G22" s="8">
        <v>4</v>
      </c>
      <c r="H22" s="62"/>
      <c r="I22" s="62"/>
      <c r="J22" s="61">
        <f>K22/4</f>
        <v>64948.824999999997</v>
      </c>
      <c r="K22" s="61">
        <f>SUM(K23:K32)</f>
        <v>259795.3</v>
      </c>
      <c r="L22" s="61">
        <f>SUM(L23:L32)</f>
        <v>328978.78839</v>
      </c>
    </row>
    <row r="23" spans="1:12" ht="9.9499999999999993" customHeight="1">
      <c r="A23" s="40" t="s">
        <v>41</v>
      </c>
      <c r="B23" s="9" t="s">
        <v>12</v>
      </c>
      <c r="C23" s="9" t="s">
        <v>13</v>
      </c>
      <c r="D23" s="13" t="s">
        <v>42</v>
      </c>
      <c r="E23" s="9" t="s">
        <v>10</v>
      </c>
      <c r="F23" s="11">
        <v>1</v>
      </c>
      <c r="G23" s="12">
        <v>4</v>
      </c>
      <c r="H23" s="55">
        <v>19551.02</v>
      </c>
      <c r="I23" s="55"/>
      <c r="J23" s="56">
        <f>AVERAGE(H23:I23)</f>
        <v>19551.02</v>
      </c>
      <c r="K23" s="56">
        <f>G23*J23*F23</f>
        <v>78204.08</v>
      </c>
      <c r="L23" s="56">
        <f>K23*1.2663</f>
        <v>99029.826503999997</v>
      </c>
    </row>
    <row r="24" spans="1:12" ht="9" customHeight="1">
      <c r="A24" s="40" t="s">
        <v>43</v>
      </c>
      <c r="B24" s="9" t="s">
        <v>12</v>
      </c>
      <c r="C24" s="9" t="s">
        <v>13</v>
      </c>
      <c r="D24" s="13" t="s">
        <v>44</v>
      </c>
      <c r="E24" s="9" t="s">
        <v>10</v>
      </c>
      <c r="F24" s="11">
        <v>1</v>
      </c>
      <c r="G24" s="12">
        <v>8</v>
      </c>
      <c r="H24" s="55">
        <v>1837.25</v>
      </c>
      <c r="I24" s="55"/>
      <c r="J24" s="56">
        <f t="shared" ref="J24:J28" si="6">AVERAGE(H24:I24)</f>
        <v>1837.25</v>
      </c>
      <c r="K24" s="56">
        <f t="shared" ref="K24:K28" si="7">G24*J24*F24</f>
        <v>14698</v>
      </c>
      <c r="L24" s="56">
        <f t="shared" ref="L24:L28" si="8">K24*1.2663</f>
        <v>18612.077399999998</v>
      </c>
    </row>
    <row r="25" spans="1:12" ht="16.5" customHeight="1">
      <c r="A25" s="40" t="s">
        <v>45</v>
      </c>
      <c r="B25" s="9" t="s">
        <v>12</v>
      </c>
      <c r="C25" s="9" t="s">
        <v>13</v>
      </c>
      <c r="D25" s="10" t="s">
        <v>46</v>
      </c>
      <c r="E25" s="9" t="s">
        <v>10</v>
      </c>
      <c r="F25" s="11">
        <v>1</v>
      </c>
      <c r="G25" s="12">
        <v>1</v>
      </c>
      <c r="H25" s="55">
        <v>2187.52</v>
      </c>
      <c r="I25" s="55"/>
      <c r="J25" s="56">
        <f t="shared" si="6"/>
        <v>2187.52</v>
      </c>
      <c r="K25" s="56">
        <f t="shared" si="7"/>
        <v>2187.52</v>
      </c>
      <c r="L25" s="56">
        <f t="shared" si="8"/>
        <v>2770.0565759999999</v>
      </c>
    </row>
    <row r="26" spans="1:12" ht="9" customHeight="1">
      <c r="A26" s="40" t="s">
        <v>47</v>
      </c>
      <c r="B26" s="9" t="s">
        <v>12</v>
      </c>
      <c r="C26" s="9" t="s">
        <v>13</v>
      </c>
      <c r="D26" s="13" t="s">
        <v>48</v>
      </c>
      <c r="E26" s="9" t="s">
        <v>10</v>
      </c>
      <c r="F26" s="11">
        <v>1</v>
      </c>
      <c r="G26" s="12">
        <v>4</v>
      </c>
      <c r="H26" s="55">
        <v>2896</v>
      </c>
      <c r="I26" s="55"/>
      <c r="J26" s="56">
        <f t="shared" si="6"/>
        <v>2896</v>
      </c>
      <c r="K26" s="56">
        <f t="shared" si="7"/>
        <v>11584</v>
      </c>
      <c r="L26" s="56">
        <f t="shared" si="8"/>
        <v>14668.8192</v>
      </c>
    </row>
    <row r="27" spans="1:12" ht="17.100000000000001" customHeight="1">
      <c r="A27" s="40" t="s">
        <v>49</v>
      </c>
      <c r="B27" s="9" t="s">
        <v>12</v>
      </c>
      <c r="C27" s="9" t="s">
        <v>13</v>
      </c>
      <c r="D27" s="13" t="s">
        <v>50</v>
      </c>
      <c r="E27" s="9" t="s">
        <v>10</v>
      </c>
      <c r="F27" s="11">
        <v>1</v>
      </c>
      <c r="G27" s="12">
        <v>2</v>
      </c>
      <c r="H27" s="55">
        <v>40969.599999999999</v>
      </c>
      <c r="I27" s="55"/>
      <c r="J27" s="56">
        <f t="shared" si="6"/>
        <v>40969.599999999999</v>
      </c>
      <c r="K27" s="56">
        <f t="shared" si="7"/>
        <v>81939.199999999997</v>
      </c>
      <c r="L27" s="56">
        <f t="shared" si="8"/>
        <v>103759.60896</v>
      </c>
    </row>
    <row r="28" spans="1:12" ht="16.5" customHeight="1">
      <c r="A28" s="40" t="s">
        <v>51</v>
      </c>
      <c r="B28" s="9" t="s">
        <v>12</v>
      </c>
      <c r="C28" s="9" t="s">
        <v>13</v>
      </c>
      <c r="D28" s="10" t="s">
        <v>52</v>
      </c>
      <c r="E28" s="9" t="s">
        <v>10</v>
      </c>
      <c r="F28" s="11">
        <v>1</v>
      </c>
      <c r="G28" s="12">
        <v>12</v>
      </c>
      <c r="H28" s="55">
        <v>4400</v>
      </c>
      <c r="I28" s="55"/>
      <c r="J28" s="56">
        <f t="shared" si="6"/>
        <v>4400</v>
      </c>
      <c r="K28" s="56">
        <f t="shared" si="7"/>
        <v>52800</v>
      </c>
      <c r="L28" s="56">
        <f t="shared" si="8"/>
        <v>66860.639999999999</v>
      </c>
    </row>
    <row r="29" spans="1:12" ht="17.100000000000001" customHeight="1">
      <c r="A29" s="32" t="s">
        <v>53</v>
      </c>
      <c r="B29" s="22" t="s">
        <v>35</v>
      </c>
      <c r="C29" s="15">
        <v>39599</v>
      </c>
      <c r="D29" s="16" t="s">
        <v>54</v>
      </c>
      <c r="E29" s="17" t="s">
        <v>10</v>
      </c>
      <c r="F29" s="18">
        <v>1</v>
      </c>
      <c r="G29" s="15">
        <v>800</v>
      </c>
      <c r="H29" s="57"/>
      <c r="I29" s="57"/>
      <c r="J29" s="58">
        <v>9.92</v>
      </c>
      <c r="K29" s="60">
        <f>G29*J29*F29</f>
        <v>7936</v>
      </c>
      <c r="L29" s="60">
        <f>K29*1.2663</f>
        <v>10049.3568</v>
      </c>
    </row>
    <row r="30" spans="1:12" ht="9" customHeight="1">
      <c r="A30" s="40" t="s">
        <v>55</v>
      </c>
      <c r="B30" s="9" t="s">
        <v>12</v>
      </c>
      <c r="C30" s="9" t="s">
        <v>13</v>
      </c>
      <c r="D30" s="13" t="s">
        <v>56</v>
      </c>
      <c r="E30" s="9" t="s">
        <v>10</v>
      </c>
      <c r="F30" s="11">
        <v>1</v>
      </c>
      <c r="G30" s="12">
        <v>100</v>
      </c>
      <c r="H30" s="55">
        <v>8.9</v>
      </c>
      <c r="I30" s="55"/>
      <c r="J30" s="56">
        <f t="shared" ref="J30" si="9">AVERAGE(H30:I30)</f>
        <v>8.9</v>
      </c>
      <c r="K30" s="56">
        <f t="shared" ref="K30" si="10">G30*J30*F30</f>
        <v>890</v>
      </c>
      <c r="L30" s="56">
        <f>K30*1.2663</f>
        <v>1127.0070000000001</v>
      </c>
    </row>
    <row r="31" spans="1:12" ht="16.5" customHeight="1">
      <c r="A31" s="32" t="s">
        <v>57</v>
      </c>
      <c r="B31" s="14" t="s">
        <v>20</v>
      </c>
      <c r="C31" s="15">
        <v>39606</v>
      </c>
      <c r="D31" s="16" t="s">
        <v>58</v>
      </c>
      <c r="E31" s="17" t="s">
        <v>10</v>
      </c>
      <c r="F31" s="18">
        <v>1</v>
      </c>
      <c r="G31" s="15">
        <v>30</v>
      </c>
      <c r="H31" s="57"/>
      <c r="I31" s="57"/>
      <c r="J31" s="58">
        <v>31.36</v>
      </c>
      <c r="K31" s="60">
        <f>G31*J31*F31</f>
        <v>940.8</v>
      </c>
      <c r="L31" s="60">
        <f>K31*1.2663</f>
        <v>1191.3350399999999</v>
      </c>
    </row>
    <row r="32" spans="1:12" ht="16.5" customHeight="1">
      <c r="A32" s="32" t="s">
        <v>59</v>
      </c>
      <c r="B32" s="14" t="s">
        <v>20</v>
      </c>
      <c r="C32" s="15">
        <v>88266</v>
      </c>
      <c r="D32" s="23" t="s">
        <v>60</v>
      </c>
      <c r="E32" s="17" t="s">
        <v>22</v>
      </c>
      <c r="F32" s="18">
        <v>1</v>
      </c>
      <c r="G32" s="15">
        <v>270</v>
      </c>
      <c r="H32" s="57"/>
      <c r="I32" s="57"/>
      <c r="J32" s="58">
        <v>31.91</v>
      </c>
      <c r="K32" s="60">
        <f>G32*J32*F32</f>
        <v>8615.7000000000007</v>
      </c>
      <c r="L32" s="60">
        <f>K32*1.2663</f>
        <v>10910.06091</v>
      </c>
    </row>
    <row r="33" spans="1:12" ht="9.9499999999999993" customHeight="1">
      <c r="A33" s="39"/>
      <c r="B33" s="1"/>
      <c r="C33" s="1"/>
      <c r="D33" s="1"/>
      <c r="E33" s="1"/>
      <c r="F33" s="1"/>
      <c r="G33" s="2"/>
      <c r="H33" s="158" t="s">
        <v>1</v>
      </c>
      <c r="I33" s="159" t="s">
        <v>1</v>
      </c>
      <c r="J33" s="158" t="s">
        <v>1</v>
      </c>
      <c r="K33" s="159" t="s">
        <v>1</v>
      </c>
      <c r="L33" s="160" t="s">
        <v>489</v>
      </c>
    </row>
    <row r="34" spans="1:12" ht="16.5" customHeight="1">
      <c r="A34" s="161" t="s">
        <v>2</v>
      </c>
      <c r="B34" s="161" t="s">
        <v>3</v>
      </c>
      <c r="C34" s="161" t="s">
        <v>4</v>
      </c>
      <c r="D34" s="162" t="s">
        <v>39</v>
      </c>
      <c r="E34" s="161" t="s">
        <v>6</v>
      </c>
      <c r="F34" s="161" t="s">
        <v>7</v>
      </c>
      <c r="G34" s="163" t="s">
        <v>24</v>
      </c>
      <c r="H34" s="161" t="s">
        <v>403</v>
      </c>
      <c r="I34" s="161" t="s">
        <v>404</v>
      </c>
      <c r="J34" s="163" t="s">
        <v>451</v>
      </c>
      <c r="K34" s="163" t="s">
        <v>452</v>
      </c>
      <c r="L34" s="163" t="s">
        <v>453</v>
      </c>
    </row>
    <row r="35" spans="1:12" ht="15.95" customHeight="1">
      <c r="A35" s="52" t="s">
        <v>405</v>
      </c>
      <c r="B35" s="21"/>
      <c r="C35" s="21"/>
      <c r="D35" s="6" t="s">
        <v>61</v>
      </c>
      <c r="E35" s="8" t="s">
        <v>10</v>
      </c>
      <c r="F35" s="21"/>
      <c r="G35" s="8">
        <v>1</v>
      </c>
      <c r="H35" s="62"/>
      <c r="I35" s="62"/>
      <c r="J35" s="61">
        <f>K35/1</f>
        <v>29186.73</v>
      </c>
      <c r="K35" s="61">
        <f>SUM(K36:K38)</f>
        <v>29186.73</v>
      </c>
      <c r="L35" s="61">
        <f>SUM(L36:L38)</f>
        <v>36959.156199000005</v>
      </c>
    </row>
    <row r="36" spans="1:12" ht="9.9499999999999993" customHeight="1">
      <c r="A36" s="40" t="s">
        <v>62</v>
      </c>
      <c r="B36" s="9" t="s">
        <v>12</v>
      </c>
      <c r="C36" s="9" t="s">
        <v>13</v>
      </c>
      <c r="D36" s="13" t="s">
        <v>63</v>
      </c>
      <c r="E36" s="9" t="s">
        <v>10</v>
      </c>
      <c r="F36" s="11">
        <v>1</v>
      </c>
      <c r="G36" s="12">
        <v>1</v>
      </c>
      <c r="H36" s="55">
        <v>4538.13</v>
      </c>
      <c r="I36" s="55"/>
      <c r="J36" s="56">
        <f t="shared" ref="J36:J37" si="11">AVERAGE(H36:I36)</f>
        <v>4538.13</v>
      </c>
      <c r="K36" s="56">
        <f t="shared" ref="K36:K37" si="12">G36*J36*F36</f>
        <v>4538.13</v>
      </c>
      <c r="L36" s="56">
        <f>K36*1.2663</f>
        <v>5746.6340190000001</v>
      </c>
    </row>
    <row r="37" spans="1:12" ht="9" customHeight="1">
      <c r="A37" s="40" t="s">
        <v>64</v>
      </c>
      <c r="B37" s="9" t="s">
        <v>12</v>
      </c>
      <c r="C37" s="9" t="s">
        <v>13</v>
      </c>
      <c r="D37" s="13" t="s">
        <v>65</v>
      </c>
      <c r="E37" s="9" t="s">
        <v>10</v>
      </c>
      <c r="F37" s="11">
        <v>1</v>
      </c>
      <c r="G37" s="12">
        <v>1</v>
      </c>
      <c r="H37" s="55">
        <v>24329.5</v>
      </c>
      <c r="I37" s="55"/>
      <c r="J37" s="56">
        <f t="shared" si="11"/>
        <v>24329.5</v>
      </c>
      <c r="K37" s="56">
        <f t="shared" si="12"/>
        <v>24329.5</v>
      </c>
      <c r="L37" s="56">
        <f>K37*1.2663</f>
        <v>30808.44585</v>
      </c>
    </row>
    <row r="38" spans="1:12" ht="16.5" customHeight="1">
      <c r="A38" s="32" t="s">
        <v>66</v>
      </c>
      <c r="B38" s="14" t="s">
        <v>20</v>
      </c>
      <c r="C38" s="15">
        <v>88266</v>
      </c>
      <c r="D38" s="16" t="s">
        <v>67</v>
      </c>
      <c r="E38" s="17" t="s">
        <v>22</v>
      </c>
      <c r="F38" s="18">
        <v>1</v>
      </c>
      <c r="G38" s="15">
        <v>10</v>
      </c>
      <c r="H38" s="57"/>
      <c r="I38" s="57"/>
      <c r="J38" s="58">
        <v>31.91</v>
      </c>
      <c r="K38" s="60">
        <f>G38*J38*F38</f>
        <v>319.10000000000002</v>
      </c>
      <c r="L38" s="60">
        <f>K38*1.2663</f>
        <v>404.07633000000004</v>
      </c>
    </row>
    <row r="39" spans="1:12" ht="9" customHeight="1">
      <c r="A39" s="39"/>
      <c r="B39" s="1"/>
      <c r="C39" s="1"/>
      <c r="D39" s="1"/>
      <c r="E39" s="1"/>
      <c r="F39" s="1"/>
      <c r="G39" s="2"/>
      <c r="H39" s="158" t="s">
        <v>1</v>
      </c>
      <c r="I39" s="159" t="s">
        <v>1</v>
      </c>
      <c r="J39" s="158" t="s">
        <v>1</v>
      </c>
      <c r="K39" s="159" t="s">
        <v>1</v>
      </c>
      <c r="L39" s="160" t="s">
        <v>489</v>
      </c>
    </row>
    <row r="40" spans="1:12" ht="17.100000000000001" customHeight="1">
      <c r="A40" s="161" t="s">
        <v>2</v>
      </c>
      <c r="B40" s="161" t="s">
        <v>3</v>
      </c>
      <c r="C40" s="161" t="s">
        <v>4</v>
      </c>
      <c r="D40" s="162" t="s">
        <v>68</v>
      </c>
      <c r="E40" s="161" t="s">
        <v>6</v>
      </c>
      <c r="F40" s="161" t="s">
        <v>7</v>
      </c>
      <c r="G40" s="163" t="s">
        <v>8</v>
      </c>
      <c r="H40" s="161" t="s">
        <v>403</v>
      </c>
      <c r="I40" s="161" t="s">
        <v>404</v>
      </c>
      <c r="J40" s="163" t="s">
        <v>451</v>
      </c>
      <c r="K40" s="163" t="s">
        <v>452</v>
      </c>
      <c r="L40" s="163" t="s">
        <v>453</v>
      </c>
    </row>
    <row r="41" spans="1:12" ht="16.5" customHeight="1">
      <c r="A41" s="111" t="s">
        <v>434</v>
      </c>
      <c r="B41" s="21"/>
      <c r="C41" s="21"/>
      <c r="D41" s="6" t="s">
        <v>69</v>
      </c>
      <c r="E41" s="8" t="s">
        <v>10</v>
      </c>
      <c r="F41" s="21"/>
      <c r="G41" s="8">
        <v>1</v>
      </c>
      <c r="H41" s="62"/>
      <c r="I41" s="62"/>
      <c r="J41" s="61">
        <f>K41/1</f>
        <v>46338.54</v>
      </c>
      <c r="K41" s="61">
        <f>SUM(K42:K43)</f>
        <v>46338.54</v>
      </c>
      <c r="L41" s="61">
        <f>SUM(L42:L43)</f>
        <v>58678.493201999998</v>
      </c>
    </row>
    <row r="42" spans="1:12" ht="9" customHeight="1">
      <c r="A42" s="40" t="s">
        <v>70</v>
      </c>
      <c r="B42" s="9" t="s">
        <v>12</v>
      </c>
      <c r="C42" s="9" t="s">
        <v>13</v>
      </c>
      <c r="D42" s="13" t="s">
        <v>71</v>
      </c>
      <c r="E42" s="9" t="s">
        <v>10</v>
      </c>
      <c r="F42" s="11">
        <v>1</v>
      </c>
      <c r="G42" s="12">
        <v>1</v>
      </c>
      <c r="H42" s="55">
        <v>44337.03</v>
      </c>
      <c r="I42" s="55"/>
      <c r="J42" s="56">
        <f t="shared" ref="J42" si="13">AVERAGE(H42:I42)</f>
        <v>44337.03</v>
      </c>
      <c r="K42" s="56">
        <f t="shared" ref="K42" si="14">G42*J42*F42</f>
        <v>44337.03</v>
      </c>
      <c r="L42" s="56">
        <f>K42*1.2663</f>
        <v>56143.981089000001</v>
      </c>
    </row>
    <row r="43" spans="1:12" ht="17.100000000000001" customHeight="1">
      <c r="A43" s="32" t="s">
        <v>72</v>
      </c>
      <c r="B43" s="22" t="s">
        <v>35</v>
      </c>
      <c r="C43" s="15">
        <v>88273</v>
      </c>
      <c r="D43" s="16" t="s">
        <v>73</v>
      </c>
      <c r="E43" s="17" t="s">
        <v>22</v>
      </c>
      <c r="F43" s="18">
        <v>1</v>
      </c>
      <c r="G43" s="15">
        <v>81</v>
      </c>
      <c r="H43" s="57"/>
      <c r="I43" s="57"/>
      <c r="J43" s="58">
        <v>24.71</v>
      </c>
      <c r="K43" s="60">
        <f>G43*J43*F43</f>
        <v>2001.51</v>
      </c>
      <c r="L43" s="60">
        <f>K43*1.2663</f>
        <v>2534.5121129999998</v>
      </c>
    </row>
    <row r="44" spans="1:12" ht="9" customHeight="1">
      <c r="A44" s="39"/>
      <c r="B44" s="1"/>
      <c r="C44" s="1"/>
      <c r="D44" s="1"/>
      <c r="E44" s="1"/>
      <c r="F44" s="1"/>
      <c r="G44" s="2"/>
      <c r="H44" s="158" t="s">
        <v>1</v>
      </c>
      <c r="I44" s="159" t="s">
        <v>1</v>
      </c>
      <c r="J44" s="158" t="s">
        <v>1</v>
      </c>
      <c r="K44" s="159" t="s">
        <v>1</v>
      </c>
      <c r="L44" s="160" t="s">
        <v>489</v>
      </c>
    </row>
    <row r="45" spans="1:12" ht="17.100000000000001" customHeight="1">
      <c r="A45" s="161" t="s">
        <v>2</v>
      </c>
      <c r="B45" s="161" t="s">
        <v>3</v>
      </c>
      <c r="C45" s="161" t="s">
        <v>4</v>
      </c>
      <c r="D45" s="162" t="s">
        <v>68</v>
      </c>
      <c r="E45" s="161" t="s">
        <v>6</v>
      </c>
      <c r="F45" s="161" t="s">
        <v>7</v>
      </c>
      <c r="G45" s="163" t="s">
        <v>8</v>
      </c>
      <c r="H45" s="161" t="s">
        <v>403</v>
      </c>
      <c r="I45" s="161" t="s">
        <v>404</v>
      </c>
      <c r="J45" s="163" t="s">
        <v>451</v>
      </c>
      <c r="K45" s="163" t="s">
        <v>452</v>
      </c>
      <c r="L45" s="163" t="s">
        <v>453</v>
      </c>
    </row>
    <row r="46" spans="1:12" ht="16.5" customHeight="1">
      <c r="A46" s="111" t="s">
        <v>435</v>
      </c>
      <c r="B46" s="21"/>
      <c r="C46" s="21"/>
      <c r="D46" s="6" t="s">
        <v>74</v>
      </c>
      <c r="E46" s="8" t="s">
        <v>10</v>
      </c>
      <c r="F46" s="21"/>
      <c r="G46" s="8">
        <v>4</v>
      </c>
      <c r="H46" s="62"/>
      <c r="I46" s="62"/>
      <c r="J46" s="61">
        <f>K46/4</f>
        <v>2031.45</v>
      </c>
      <c r="K46" s="61">
        <f>SUM(K47)</f>
        <v>8125.8</v>
      </c>
      <c r="L46" s="61">
        <f>SUM(L47)</f>
        <v>10289.70054</v>
      </c>
    </row>
    <row r="47" spans="1:12" ht="9" customHeight="1">
      <c r="A47" s="40" t="s">
        <v>75</v>
      </c>
      <c r="B47" s="9" t="s">
        <v>12</v>
      </c>
      <c r="C47" s="9" t="s">
        <v>13</v>
      </c>
      <c r="D47" s="13" t="s">
        <v>76</v>
      </c>
      <c r="E47" s="9" t="s">
        <v>10</v>
      </c>
      <c r="F47" s="11">
        <v>1</v>
      </c>
      <c r="G47" s="12">
        <v>4</v>
      </c>
      <c r="H47" s="55">
        <v>2031.45</v>
      </c>
      <c r="I47" s="55"/>
      <c r="J47" s="56">
        <f t="shared" ref="J47" si="15">AVERAGE(H47:I47)</f>
        <v>2031.45</v>
      </c>
      <c r="K47" s="56">
        <f t="shared" ref="K47" si="16">G47*J47*F47</f>
        <v>8125.8</v>
      </c>
      <c r="L47" s="56">
        <f>K47*1.2663</f>
        <v>10289.70054</v>
      </c>
    </row>
    <row r="48" spans="1:12" ht="9" customHeight="1">
      <c r="A48" s="39"/>
      <c r="B48" s="1"/>
      <c r="C48" s="1"/>
      <c r="D48" s="1"/>
      <c r="E48" s="1"/>
      <c r="F48" s="1"/>
      <c r="G48" s="2"/>
      <c r="H48" s="158" t="s">
        <v>1</v>
      </c>
      <c r="I48" s="159" t="s">
        <v>1</v>
      </c>
      <c r="J48" s="158" t="s">
        <v>1</v>
      </c>
      <c r="K48" s="159" t="s">
        <v>1</v>
      </c>
      <c r="L48" s="160" t="s">
        <v>489</v>
      </c>
    </row>
    <row r="49" spans="1:12" ht="17.100000000000001" customHeight="1">
      <c r="A49" s="161" t="s">
        <v>2</v>
      </c>
      <c r="B49" s="161" t="s">
        <v>3</v>
      </c>
      <c r="C49" s="161" t="s">
        <v>4</v>
      </c>
      <c r="D49" s="162" t="s">
        <v>77</v>
      </c>
      <c r="E49" s="161" t="s">
        <v>6</v>
      </c>
      <c r="F49" s="161" t="s">
        <v>7</v>
      </c>
      <c r="G49" s="163" t="s">
        <v>8</v>
      </c>
      <c r="H49" s="161" t="s">
        <v>403</v>
      </c>
      <c r="I49" s="161" t="s">
        <v>404</v>
      </c>
      <c r="J49" s="163" t="s">
        <v>451</v>
      </c>
      <c r="K49" s="163" t="s">
        <v>452</v>
      </c>
      <c r="L49" s="163" t="s">
        <v>453</v>
      </c>
    </row>
    <row r="50" spans="1:12" ht="16.5" customHeight="1">
      <c r="A50" s="111" t="s">
        <v>436</v>
      </c>
      <c r="B50" s="21"/>
      <c r="C50" s="21"/>
      <c r="D50" s="6" t="s">
        <v>449</v>
      </c>
      <c r="E50" s="8" t="s">
        <v>10</v>
      </c>
      <c r="F50" s="21"/>
      <c r="G50" s="8">
        <v>28</v>
      </c>
      <c r="H50" s="62"/>
      <c r="I50" s="62"/>
      <c r="J50" s="61">
        <f>K50/28</f>
        <v>21907.942857142858</v>
      </c>
      <c r="K50" s="61">
        <f>SUM(K51:K57)</f>
        <v>613422.4</v>
      </c>
      <c r="L50" s="61">
        <f>SUM(L51:L57)</f>
        <v>776776.78512000013</v>
      </c>
    </row>
    <row r="51" spans="1:12" ht="17.100000000000001" customHeight="1">
      <c r="A51" s="32" t="s">
        <v>78</v>
      </c>
      <c r="B51" s="22" t="s">
        <v>35</v>
      </c>
      <c r="C51" s="15">
        <v>39607</v>
      </c>
      <c r="D51" s="16" t="s">
        <v>79</v>
      </c>
      <c r="E51" s="17" t="s">
        <v>10</v>
      </c>
      <c r="F51" s="18">
        <v>1</v>
      </c>
      <c r="G51" s="15">
        <v>30</v>
      </c>
      <c r="H51" s="57"/>
      <c r="I51" s="57"/>
      <c r="J51" s="58">
        <v>42.42</v>
      </c>
      <c r="K51" s="60">
        <f>G51*J51*F51</f>
        <v>1272.6000000000001</v>
      </c>
      <c r="L51" s="60">
        <f>K51*1.2663</f>
        <v>1611.4933800000001</v>
      </c>
    </row>
    <row r="52" spans="1:12" ht="9" customHeight="1">
      <c r="A52" s="40" t="s">
        <v>80</v>
      </c>
      <c r="B52" s="9" t="s">
        <v>12</v>
      </c>
      <c r="C52" s="9" t="s">
        <v>13</v>
      </c>
      <c r="D52" s="13" t="s">
        <v>81</v>
      </c>
      <c r="E52" s="9" t="s">
        <v>10</v>
      </c>
      <c r="F52" s="11">
        <v>1</v>
      </c>
      <c r="G52" s="12">
        <v>20</v>
      </c>
      <c r="H52" s="55">
        <v>3319.15</v>
      </c>
      <c r="I52" s="55"/>
      <c r="J52" s="56">
        <f t="shared" ref="J52:J56" si="17">AVERAGE(H52:I52)</f>
        <v>3319.15</v>
      </c>
      <c r="K52" s="56">
        <f t="shared" ref="K52:K56" si="18">G52*J52*F52</f>
        <v>66383</v>
      </c>
      <c r="L52" s="56">
        <f>K52*1.2663</f>
        <v>84060.7929</v>
      </c>
    </row>
    <row r="53" spans="1:12" ht="9" customHeight="1">
      <c r="A53" s="40" t="s">
        <v>82</v>
      </c>
      <c r="B53" s="9" t="s">
        <v>12</v>
      </c>
      <c r="C53" s="9" t="s">
        <v>13</v>
      </c>
      <c r="D53" s="13" t="s">
        <v>83</v>
      </c>
      <c r="E53" s="9" t="s">
        <v>10</v>
      </c>
      <c r="F53" s="11">
        <v>1</v>
      </c>
      <c r="G53" s="12">
        <v>8</v>
      </c>
      <c r="H53" s="55">
        <v>8800</v>
      </c>
      <c r="I53" s="55"/>
      <c r="J53" s="56">
        <f t="shared" si="17"/>
        <v>8800</v>
      </c>
      <c r="K53" s="56">
        <f t="shared" si="18"/>
        <v>70400</v>
      </c>
      <c r="L53" s="56">
        <f t="shared" ref="L53:L56" si="19">K53*1.2663</f>
        <v>89147.520000000004</v>
      </c>
    </row>
    <row r="54" spans="1:12" ht="9" customHeight="1">
      <c r="A54" s="40" t="s">
        <v>84</v>
      </c>
      <c r="B54" s="9" t="s">
        <v>12</v>
      </c>
      <c r="C54" s="9" t="s">
        <v>13</v>
      </c>
      <c r="D54" s="13" t="s">
        <v>85</v>
      </c>
      <c r="E54" s="9" t="s">
        <v>10</v>
      </c>
      <c r="F54" s="11">
        <v>1</v>
      </c>
      <c r="G54" s="12">
        <v>20</v>
      </c>
      <c r="H54" s="55">
        <v>20687.5</v>
      </c>
      <c r="I54" s="55"/>
      <c r="J54" s="56">
        <f t="shared" si="17"/>
        <v>20687.5</v>
      </c>
      <c r="K54" s="56">
        <f t="shared" si="18"/>
        <v>413750</v>
      </c>
      <c r="L54" s="56">
        <f t="shared" si="19"/>
        <v>523931.625</v>
      </c>
    </row>
    <row r="55" spans="1:12" ht="9" customHeight="1">
      <c r="A55" s="40" t="s">
        <v>86</v>
      </c>
      <c r="B55" s="9" t="s">
        <v>12</v>
      </c>
      <c r="C55" s="9" t="s">
        <v>13</v>
      </c>
      <c r="D55" s="13" t="s">
        <v>87</v>
      </c>
      <c r="E55" s="9" t="s">
        <v>10</v>
      </c>
      <c r="F55" s="11">
        <v>1</v>
      </c>
      <c r="G55" s="12">
        <v>20</v>
      </c>
      <c r="H55" s="55">
        <v>508.32</v>
      </c>
      <c r="I55" s="55"/>
      <c r="J55" s="56">
        <f t="shared" si="17"/>
        <v>508.32</v>
      </c>
      <c r="K55" s="56">
        <f t="shared" si="18"/>
        <v>10166.4</v>
      </c>
      <c r="L55" s="56">
        <f t="shared" si="19"/>
        <v>12873.712319999999</v>
      </c>
    </row>
    <row r="56" spans="1:12" ht="9.9499999999999993" customHeight="1">
      <c r="A56" s="40" t="s">
        <v>88</v>
      </c>
      <c r="B56" s="9" t="s">
        <v>12</v>
      </c>
      <c r="C56" s="9" t="s">
        <v>13</v>
      </c>
      <c r="D56" s="13" t="s">
        <v>89</v>
      </c>
      <c r="E56" s="9" t="s">
        <v>10</v>
      </c>
      <c r="F56" s="11">
        <v>1</v>
      </c>
      <c r="G56" s="12">
        <v>20</v>
      </c>
      <c r="H56" s="55">
        <v>1328.03</v>
      </c>
      <c r="I56" s="55"/>
      <c r="J56" s="56">
        <f t="shared" si="17"/>
        <v>1328.03</v>
      </c>
      <c r="K56" s="56">
        <f t="shared" si="18"/>
        <v>26560.6</v>
      </c>
      <c r="L56" s="56">
        <f t="shared" si="19"/>
        <v>33633.68778</v>
      </c>
    </row>
    <row r="57" spans="1:12" ht="16.5" customHeight="1">
      <c r="A57" s="32" t="s">
        <v>90</v>
      </c>
      <c r="B57" s="14" t="s">
        <v>20</v>
      </c>
      <c r="C57" s="15">
        <v>88266</v>
      </c>
      <c r="D57" s="23" t="s">
        <v>91</v>
      </c>
      <c r="E57" s="17" t="s">
        <v>22</v>
      </c>
      <c r="F57" s="18">
        <v>1</v>
      </c>
      <c r="G57" s="15">
        <v>780</v>
      </c>
      <c r="H57" s="57"/>
      <c r="I57" s="57"/>
      <c r="J57" s="58">
        <v>31.91</v>
      </c>
      <c r="K57" s="60">
        <f>G57*J57*F57</f>
        <v>24889.8</v>
      </c>
      <c r="L57" s="60">
        <f>K57*1.2663</f>
        <v>31517.953739999997</v>
      </c>
    </row>
    <row r="58" spans="1:12" ht="9" customHeight="1">
      <c r="A58" s="39"/>
      <c r="B58" s="1"/>
      <c r="C58" s="1"/>
      <c r="D58" s="1"/>
      <c r="E58" s="1"/>
      <c r="F58" s="1"/>
      <c r="G58" s="2"/>
      <c r="H58" s="158" t="s">
        <v>1</v>
      </c>
      <c r="I58" s="159" t="s">
        <v>1</v>
      </c>
      <c r="J58" s="158" t="s">
        <v>1</v>
      </c>
      <c r="K58" s="159" t="s">
        <v>1</v>
      </c>
      <c r="L58" s="160" t="s">
        <v>489</v>
      </c>
    </row>
    <row r="59" spans="1:12" ht="17.100000000000001" customHeight="1">
      <c r="A59" s="161" t="s">
        <v>2</v>
      </c>
      <c r="B59" s="161" t="s">
        <v>3</v>
      </c>
      <c r="C59" s="161" t="s">
        <v>4</v>
      </c>
      <c r="D59" s="162" t="s">
        <v>92</v>
      </c>
      <c r="E59" s="161" t="s">
        <v>6</v>
      </c>
      <c r="F59" s="161" t="s">
        <v>7</v>
      </c>
      <c r="G59" s="163" t="s">
        <v>8</v>
      </c>
      <c r="H59" s="161" t="s">
        <v>403</v>
      </c>
      <c r="I59" s="161" t="s">
        <v>404</v>
      </c>
      <c r="J59" s="163" t="s">
        <v>451</v>
      </c>
      <c r="K59" s="163" t="s">
        <v>452</v>
      </c>
      <c r="L59" s="163" t="s">
        <v>453</v>
      </c>
    </row>
    <row r="60" spans="1:12" ht="16.5" customHeight="1">
      <c r="A60" s="111" t="s">
        <v>432</v>
      </c>
      <c r="B60" s="21"/>
      <c r="C60" s="21"/>
      <c r="D60" s="6" t="s">
        <v>491</v>
      </c>
      <c r="E60" s="8" t="s">
        <v>438</v>
      </c>
      <c r="F60" s="21"/>
      <c r="G60" s="8">
        <v>40000</v>
      </c>
      <c r="H60" s="62"/>
      <c r="I60" s="62"/>
      <c r="J60" s="61">
        <f>K60/40000</f>
        <v>14.581488</v>
      </c>
      <c r="K60" s="61">
        <f>SUM(K61:K84)</f>
        <v>583259.52</v>
      </c>
      <c r="L60" s="61">
        <f>SUM(L61:L84)</f>
        <v>738581.53017600009</v>
      </c>
    </row>
    <row r="61" spans="1:12" ht="9" customHeight="1">
      <c r="A61" s="40" t="s">
        <v>94</v>
      </c>
      <c r="B61" s="9" t="s">
        <v>12</v>
      </c>
      <c r="C61" s="9" t="s">
        <v>13</v>
      </c>
      <c r="D61" s="13" t="s">
        <v>95</v>
      </c>
      <c r="E61" s="9" t="s">
        <v>96</v>
      </c>
      <c r="F61" s="11">
        <v>1</v>
      </c>
      <c r="G61" s="24">
        <v>40000</v>
      </c>
      <c r="H61" s="55">
        <v>4.53</v>
      </c>
      <c r="I61" s="55"/>
      <c r="J61" s="56">
        <f t="shared" ref="J61:J62" si="20">AVERAGE(H61:I61)</f>
        <v>4.53</v>
      </c>
      <c r="K61" s="56">
        <f t="shared" ref="K61:K62" si="21">G61*J61*F61</f>
        <v>181200</v>
      </c>
      <c r="L61" s="56">
        <f t="shared" ref="L61:L67" si="22">K61*1.2663</f>
        <v>229453.56</v>
      </c>
    </row>
    <row r="62" spans="1:12" ht="9" customHeight="1">
      <c r="A62" s="40" t="s">
        <v>97</v>
      </c>
      <c r="B62" s="9" t="s">
        <v>12</v>
      </c>
      <c r="C62" s="9" t="s">
        <v>13</v>
      </c>
      <c r="D62" s="13" t="s">
        <v>98</v>
      </c>
      <c r="E62" s="9" t="s">
        <v>10</v>
      </c>
      <c r="F62" s="11">
        <v>1</v>
      </c>
      <c r="G62" s="12">
        <v>23</v>
      </c>
      <c r="H62" s="55">
        <v>2259.92</v>
      </c>
      <c r="I62" s="55"/>
      <c r="J62" s="56">
        <f t="shared" si="20"/>
        <v>2259.92</v>
      </c>
      <c r="K62" s="56">
        <f t="shared" si="21"/>
        <v>51978.16</v>
      </c>
      <c r="L62" s="56">
        <f t="shared" si="22"/>
        <v>65819.944008000006</v>
      </c>
    </row>
    <row r="63" spans="1:12" ht="17.100000000000001" customHeight="1">
      <c r="A63" s="32" t="s">
        <v>99</v>
      </c>
      <c r="B63" s="22" t="s">
        <v>35</v>
      </c>
      <c r="C63" s="15">
        <v>12362</v>
      </c>
      <c r="D63" s="16" t="s">
        <v>100</v>
      </c>
      <c r="E63" s="17" t="s">
        <v>10</v>
      </c>
      <c r="F63" s="18">
        <v>1</v>
      </c>
      <c r="G63" s="15">
        <v>1350</v>
      </c>
      <c r="H63" s="57"/>
      <c r="I63" s="57"/>
      <c r="J63" s="58">
        <v>25.68</v>
      </c>
      <c r="K63" s="60">
        <f>G63*J63*F63</f>
        <v>34668</v>
      </c>
      <c r="L63" s="60">
        <f t="shared" si="22"/>
        <v>43900.088400000001</v>
      </c>
    </row>
    <row r="64" spans="1:12" ht="9" customHeight="1">
      <c r="A64" s="40" t="s">
        <v>101</v>
      </c>
      <c r="B64" s="9" t="s">
        <v>12</v>
      </c>
      <c r="C64" s="9" t="s">
        <v>13</v>
      </c>
      <c r="D64" s="13" t="s">
        <v>102</v>
      </c>
      <c r="E64" s="9" t="s">
        <v>10</v>
      </c>
      <c r="F64" s="11">
        <v>1</v>
      </c>
      <c r="G64" s="24">
        <v>1350</v>
      </c>
      <c r="H64" s="55">
        <v>13.94</v>
      </c>
      <c r="I64" s="55"/>
      <c r="J64" s="56">
        <f t="shared" ref="J64:J65" si="23">AVERAGE(H64:I64)</f>
        <v>13.94</v>
      </c>
      <c r="K64" s="56">
        <f t="shared" ref="K64:K65" si="24">G64*J64*F64</f>
        <v>18819</v>
      </c>
      <c r="L64" s="56">
        <f t="shared" si="22"/>
        <v>23830.4997</v>
      </c>
    </row>
    <row r="65" spans="1:12" ht="9" customHeight="1">
      <c r="A65" s="40" t="s">
        <v>103</v>
      </c>
      <c r="B65" s="9" t="s">
        <v>12</v>
      </c>
      <c r="C65" s="9" t="s">
        <v>13</v>
      </c>
      <c r="D65" s="13" t="s">
        <v>104</v>
      </c>
      <c r="E65" s="9" t="s">
        <v>10</v>
      </c>
      <c r="F65" s="11">
        <v>1</v>
      </c>
      <c r="G65" s="12">
        <v>40</v>
      </c>
      <c r="H65" s="55">
        <v>16.82</v>
      </c>
      <c r="I65" s="55"/>
      <c r="J65" s="56">
        <f t="shared" si="23"/>
        <v>16.82</v>
      </c>
      <c r="K65" s="56">
        <f t="shared" si="24"/>
        <v>672.8</v>
      </c>
      <c r="L65" s="56">
        <f t="shared" si="22"/>
        <v>851.96663999999998</v>
      </c>
    </row>
    <row r="66" spans="1:12" ht="17.100000000000001" customHeight="1">
      <c r="A66" s="32" t="s">
        <v>105</v>
      </c>
      <c r="B66" s="22" t="s">
        <v>35</v>
      </c>
      <c r="C66" s="15">
        <v>11274</v>
      </c>
      <c r="D66" s="16" t="s">
        <v>106</v>
      </c>
      <c r="E66" s="17" t="s">
        <v>10</v>
      </c>
      <c r="F66" s="18">
        <v>1</v>
      </c>
      <c r="G66" s="15">
        <v>1350</v>
      </c>
      <c r="H66" s="57"/>
      <c r="I66" s="57"/>
      <c r="J66" s="58">
        <v>3.48</v>
      </c>
      <c r="K66" s="60">
        <f>G66*J66*F66</f>
        <v>4698</v>
      </c>
      <c r="L66" s="60">
        <f t="shared" si="22"/>
        <v>5949.0774000000001</v>
      </c>
    </row>
    <row r="67" spans="1:12" ht="9" customHeight="1">
      <c r="A67" s="40" t="s">
        <v>107</v>
      </c>
      <c r="B67" s="9" t="s">
        <v>12</v>
      </c>
      <c r="C67" s="9" t="s">
        <v>13</v>
      </c>
      <c r="D67" s="13" t="s">
        <v>108</v>
      </c>
      <c r="E67" s="9" t="s">
        <v>10</v>
      </c>
      <c r="F67" s="11">
        <v>1</v>
      </c>
      <c r="G67" s="12">
        <v>200</v>
      </c>
      <c r="H67" s="55">
        <v>46.74</v>
      </c>
      <c r="I67" s="55"/>
      <c r="J67" s="56">
        <f t="shared" ref="J67:J74" si="25">AVERAGE(H67:I67)</f>
        <v>46.74</v>
      </c>
      <c r="K67" s="56">
        <f t="shared" ref="K67:K74" si="26">G67*J67*F67</f>
        <v>9348</v>
      </c>
      <c r="L67" s="56">
        <f t="shared" si="22"/>
        <v>11837.3724</v>
      </c>
    </row>
    <row r="68" spans="1:12" ht="9" customHeight="1">
      <c r="A68" s="40" t="s">
        <v>109</v>
      </c>
      <c r="B68" s="9" t="s">
        <v>12</v>
      </c>
      <c r="C68" s="9" t="s">
        <v>13</v>
      </c>
      <c r="D68" s="13" t="s">
        <v>110</v>
      </c>
      <c r="E68" s="9" t="s">
        <v>10</v>
      </c>
      <c r="F68" s="11">
        <v>1</v>
      </c>
      <c r="G68" s="12">
        <v>20</v>
      </c>
      <c r="H68" s="55">
        <v>303.83999999999997</v>
      </c>
      <c r="I68" s="55"/>
      <c r="J68" s="56">
        <f t="shared" si="25"/>
        <v>303.83999999999997</v>
      </c>
      <c r="K68" s="56">
        <f t="shared" si="26"/>
        <v>6076.7999999999993</v>
      </c>
      <c r="L68" s="56">
        <f t="shared" ref="L68:L74" si="27">K68*1.2663</f>
        <v>7695.0518399999992</v>
      </c>
    </row>
    <row r="69" spans="1:12" ht="9" customHeight="1">
      <c r="A69" s="40" t="s">
        <v>111</v>
      </c>
      <c r="B69" s="9" t="s">
        <v>12</v>
      </c>
      <c r="C69" s="9" t="s">
        <v>13</v>
      </c>
      <c r="D69" s="13" t="s">
        <v>112</v>
      </c>
      <c r="E69" s="9" t="s">
        <v>10</v>
      </c>
      <c r="F69" s="11">
        <v>1</v>
      </c>
      <c r="G69" s="12">
        <v>5</v>
      </c>
      <c r="H69" s="55">
        <v>389.65</v>
      </c>
      <c r="I69" s="55"/>
      <c r="J69" s="56">
        <f t="shared" si="25"/>
        <v>389.65</v>
      </c>
      <c r="K69" s="56">
        <f t="shared" si="26"/>
        <v>1948.25</v>
      </c>
      <c r="L69" s="56">
        <f t="shared" si="27"/>
        <v>2467.0689750000001</v>
      </c>
    </row>
    <row r="70" spans="1:12" ht="9.1999999999999993" customHeight="1">
      <c r="A70" s="40" t="s">
        <v>113</v>
      </c>
      <c r="B70" s="9" t="s">
        <v>12</v>
      </c>
      <c r="C70" s="9" t="s">
        <v>13</v>
      </c>
      <c r="D70" s="13" t="s">
        <v>114</v>
      </c>
      <c r="E70" s="9" t="s">
        <v>10</v>
      </c>
      <c r="F70" s="11">
        <v>1</v>
      </c>
      <c r="G70" s="12">
        <v>63</v>
      </c>
      <c r="H70" s="55">
        <v>120.99</v>
      </c>
      <c r="I70" s="55"/>
      <c r="J70" s="56">
        <f t="shared" si="25"/>
        <v>120.99</v>
      </c>
      <c r="K70" s="56">
        <f t="shared" si="26"/>
        <v>7622.37</v>
      </c>
      <c r="L70" s="56">
        <f t="shared" si="27"/>
        <v>9652.2071309999992</v>
      </c>
    </row>
    <row r="71" spans="1:12" ht="9" customHeight="1">
      <c r="A71" s="40" t="s">
        <v>115</v>
      </c>
      <c r="B71" s="9" t="s">
        <v>12</v>
      </c>
      <c r="C71" s="9" t="s">
        <v>13</v>
      </c>
      <c r="D71" s="13" t="s">
        <v>116</v>
      </c>
      <c r="E71" s="9" t="s">
        <v>10</v>
      </c>
      <c r="F71" s="11">
        <v>1</v>
      </c>
      <c r="G71" s="12">
        <v>43</v>
      </c>
      <c r="H71" s="55">
        <v>228.56</v>
      </c>
      <c r="I71" s="55"/>
      <c r="J71" s="56">
        <f t="shared" si="25"/>
        <v>228.56</v>
      </c>
      <c r="K71" s="56">
        <f t="shared" si="26"/>
        <v>9828.08</v>
      </c>
      <c r="L71" s="56">
        <f t="shared" si="27"/>
        <v>12445.297704000001</v>
      </c>
    </row>
    <row r="72" spans="1:12" ht="9" customHeight="1">
      <c r="A72" s="40" t="s">
        <v>117</v>
      </c>
      <c r="B72" s="9" t="s">
        <v>12</v>
      </c>
      <c r="C72" s="9" t="s">
        <v>13</v>
      </c>
      <c r="D72" s="13" t="s">
        <v>118</v>
      </c>
      <c r="E72" s="9" t="s">
        <v>10</v>
      </c>
      <c r="F72" s="11">
        <v>1</v>
      </c>
      <c r="G72" s="12">
        <v>1</v>
      </c>
      <c r="H72" s="55">
        <v>76.64</v>
      </c>
      <c r="I72" s="55"/>
      <c r="J72" s="56">
        <f t="shared" si="25"/>
        <v>76.64</v>
      </c>
      <c r="K72" s="56">
        <f t="shared" si="26"/>
        <v>76.64</v>
      </c>
      <c r="L72" s="56">
        <f t="shared" si="27"/>
        <v>97.049232000000003</v>
      </c>
    </row>
    <row r="73" spans="1:12" ht="9" customHeight="1">
      <c r="A73" s="40" t="s">
        <v>119</v>
      </c>
      <c r="B73" s="9" t="s">
        <v>12</v>
      </c>
      <c r="C73" s="9" t="s">
        <v>13</v>
      </c>
      <c r="D73" s="13" t="s">
        <v>120</v>
      </c>
      <c r="E73" s="9" t="s">
        <v>10</v>
      </c>
      <c r="F73" s="11">
        <v>1</v>
      </c>
      <c r="G73" s="12">
        <v>5</v>
      </c>
      <c r="H73" s="55">
        <v>279.17</v>
      </c>
      <c r="I73" s="55"/>
      <c r="J73" s="56">
        <f t="shared" si="25"/>
        <v>279.17</v>
      </c>
      <c r="K73" s="56">
        <f t="shared" si="26"/>
        <v>1395.8500000000001</v>
      </c>
      <c r="L73" s="56">
        <f t="shared" si="27"/>
        <v>1767.5648550000001</v>
      </c>
    </row>
    <row r="74" spans="1:12" ht="9.9499999999999993" customHeight="1">
      <c r="A74" s="40" t="s">
        <v>121</v>
      </c>
      <c r="B74" s="9" t="s">
        <v>12</v>
      </c>
      <c r="C74" s="9" t="s">
        <v>13</v>
      </c>
      <c r="D74" s="13" t="s">
        <v>122</v>
      </c>
      <c r="E74" s="9" t="s">
        <v>10</v>
      </c>
      <c r="F74" s="11">
        <v>1</v>
      </c>
      <c r="G74" s="24">
        <v>2000</v>
      </c>
      <c r="H74" s="55">
        <v>2.46</v>
      </c>
      <c r="I74" s="55"/>
      <c r="J74" s="56">
        <f t="shared" si="25"/>
        <v>2.46</v>
      </c>
      <c r="K74" s="56">
        <f t="shared" si="26"/>
        <v>4920</v>
      </c>
      <c r="L74" s="56">
        <f t="shared" si="27"/>
        <v>6230.1959999999999</v>
      </c>
    </row>
    <row r="75" spans="1:12" ht="16.5" customHeight="1">
      <c r="A75" s="32" t="s">
        <v>123</v>
      </c>
      <c r="B75" s="14" t="s">
        <v>20</v>
      </c>
      <c r="C75" s="15">
        <v>411</v>
      </c>
      <c r="D75" s="16" t="s">
        <v>124</v>
      </c>
      <c r="E75" s="17" t="s">
        <v>10</v>
      </c>
      <c r="F75" s="18">
        <v>1</v>
      </c>
      <c r="G75" s="15">
        <v>8000</v>
      </c>
      <c r="H75" s="57"/>
      <c r="I75" s="57"/>
      <c r="J75" s="58">
        <v>0.3</v>
      </c>
      <c r="K75" s="60">
        <f>G75*J75*F75</f>
        <v>2400</v>
      </c>
      <c r="L75" s="60">
        <f>K75*1.2663</f>
        <v>3039.12</v>
      </c>
    </row>
    <row r="76" spans="1:12" ht="16.5" customHeight="1">
      <c r="A76" s="40" t="s">
        <v>125</v>
      </c>
      <c r="B76" s="9" t="s">
        <v>12</v>
      </c>
      <c r="C76" s="9" t="s">
        <v>13</v>
      </c>
      <c r="D76" s="10" t="s">
        <v>126</v>
      </c>
      <c r="E76" s="9" t="s">
        <v>10</v>
      </c>
      <c r="F76" s="11">
        <v>1</v>
      </c>
      <c r="G76" s="12">
        <v>1</v>
      </c>
      <c r="H76" s="55">
        <v>57079.92</v>
      </c>
      <c r="I76" s="55"/>
      <c r="J76" s="56">
        <f t="shared" ref="J76:J78" si="28">AVERAGE(H76:I76)</f>
        <v>57079.92</v>
      </c>
      <c r="K76" s="56">
        <f t="shared" ref="K76:K78" si="29">G76*J76*F76</f>
        <v>57079.92</v>
      </c>
      <c r="L76" s="56">
        <f>K76*1.2663</f>
        <v>72280.302695999999</v>
      </c>
    </row>
    <row r="77" spans="1:12" ht="9.9499999999999993" customHeight="1">
      <c r="A77" s="40" t="s">
        <v>127</v>
      </c>
      <c r="B77" s="9" t="s">
        <v>12</v>
      </c>
      <c r="C77" s="9" t="s">
        <v>13</v>
      </c>
      <c r="D77" s="13" t="s">
        <v>128</v>
      </c>
      <c r="E77" s="9" t="s">
        <v>10</v>
      </c>
      <c r="F77" s="11">
        <v>1</v>
      </c>
      <c r="G77" s="12">
        <v>10</v>
      </c>
      <c r="H77" s="55">
        <v>885.6</v>
      </c>
      <c r="I77" s="55"/>
      <c r="J77" s="56">
        <f t="shared" si="28"/>
        <v>885.6</v>
      </c>
      <c r="K77" s="56">
        <f t="shared" si="29"/>
        <v>8856</v>
      </c>
      <c r="L77" s="56">
        <f>K77*1.2663</f>
        <v>11214.352800000001</v>
      </c>
    </row>
    <row r="78" spans="1:12" ht="16.5" customHeight="1">
      <c r="A78" s="40" t="s">
        <v>129</v>
      </c>
      <c r="B78" s="9" t="s">
        <v>12</v>
      </c>
      <c r="C78" s="9" t="s">
        <v>13</v>
      </c>
      <c r="D78" s="10" t="s">
        <v>130</v>
      </c>
      <c r="E78" s="9" t="s">
        <v>10</v>
      </c>
      <c r="F78" s="11">
        <v>1</v>
      </c>
      <c r="G78" s="12">
        <v>20</v>
      </c>
      <c r="H78" s="55">
        <v>3028.66</v>
      </c>
      <c r="I78" s="55"/>
      <c r="J78" s="56">
        <f t="shared" si="28"/>
        <v>3028.66</v>
      </c>
      <c r="K78" s="56">
        <f t="shared" si="29"/>
        <v>60573.2</v>
      </c>
      <c r="L78" s="56">
        <f>K78*1.2663</f>
        <v>76703.843159999989</v>
      </c>
    </row>
    <row r="79" spans="1:12" ht="17.100000000000001" customHeight="1">
      <c r="A79" s="32" t="s">
        <v>131</v>
      </c>
      <c r="B79" s="22" t="s">
        <v>35</v>
      </c>
      <c r="C79" s="15">
        <v>88266</v>
      </c>
      <c r="D79" s="16" t="s">
        <v>132</v>
      </c>
      <c r="E79" s="17" t="s">
        <v>22</v>
      </c>
      <c r="F79" s="18">
        <v>1</v>
      </c>
      <c r="G79" s="15">
        <v>105</v>
      </c>
      <c r="H79" s="57"/>
      <c r="I79" s="57"/>
      <c r="J79" s="58">
        <v>31.91</v>
      </c>
      <c r="K79" s="60">
        <f>G79*J79*F79</f>
        <v>3350.55</v>
      </c>
      <c r="L79" s="60">
        <f>K79*1.2663</f>
        <v>4242.8014650000005</v>
      </c>
    </row>
    <row r="80" spans="1:12" ht="16.5" customHeight="1">
      <c r="A80" s="32" t="s">
        <v>133</v>
      </c>
      <c r="B80" s="14" t="s">
        <v>20</v>
      </c>
      <c r="C80" s="15">
        <v>88266</v>
      </c>
      <c r="D80" s="23" t="s">
        <v>134</v>
      </c>
      <c r="E80" s="17" t="s">
        <v>22</v>
      </c>
      <c r="F80" s="18">
        <v>1</v>
      </c>
      <c r="G80" s="15">
        <v>2671</v>
      </c>
      <c r="H80" s="57"/>
      <c r="I80" s="57"/>
      <c r="J80" s="58">
        <v>31.91</v>
      </c>
      <c r="K80" s="60">
        <f t="shared" ref="K80:K84" si="30">G80*J80*F80</f>
        <v>85231.61</v>
      </c>
      <c r="L80" s="60">
        <f t="shared" ref="L80:L84" si="31">K80*1.2663</f>
        <v>107928.78774299999</v>
      </c>
    </row>
    <row r="81" spans="1:12" ht="15.95" customHeight="1">
      <c r="A81" s="32" t="s">
        <v>135</v>
      </c>
      <c r="B81" s="22" t="s">
        <v>35</v>
      </c>
      <c r="C81" s="15">
        <v>88266</v>
      </c>
      <c r="D81" s="16" t="s">
        <v>136</v>
      </c>
      <c r="E81" s="17" t="s">
        <v>22</v>
      </c>
      <c r="F81" s="18">
        <v>1</v>
      </c>
      <c r="G81" s="15">
        <v>349</v>
      </c>
      <c r="H81" s="57"/>
      <c r="I81" s="57"/>
      <c r="J81" s="58">
        <v>31.91</v>
      </c>
      <c r="K81" s="60">
        <f t="shared" si="30"/>
        <v>11136.59</v>
      </c>
      <c r="L81" s="60">
        <f t="shared" si="31"/>
        <v>14102.263917</v>
      </c>
    </row>
    <row r="82" spans="1:12" ht="17.100000000000001" customHeight="1">
      <c r="A82" s="32" t="s">
        <v>137</v>
      </c>
      <c r="B82" s="22" t="s">
        <v>35</v>
      </c>
      <c r="C82" s="15">
        <v>88266</v>
      </c>
      <c r="D82" s="16" t="s">
        <v>138</v>
      </c>
      <c r="E82" s="17" t="s">
        <v>22</v>
      </c>
      <c r="F82" s="18">
        <v>1</v>
      </c>
      <c r="G82" s="15">
        <v>140</v>
      </c>
      <c r="H82" s="57"/>
      <c r="I82" s="57"/>
      <c r="J82" s="58">
        <v>31.91</v>
      </c>
      <c r="K82" s="60">
        <f t="shared" si="30"/>
        <v>4467.3999999999996</v>
      </c>
      <c r="L82" s="60">
        <f t="shared" si="31"/>
        <v>5657.0686199999991</v>
      </c>
    </row>
    <row r="83" spans="1:12" ht="16.5" customHeight="1">
      <c r="A83" s="32" t="s">
        <v>139</v>
      </c>
      <c r="B83" s="14" t="s">
        <v>20</v>
      </c>
      <c r="C83" s="15">
        <v>88266</v>
      </c>
      <c r="D83" s="16" t="s">
        <v>140</v>
      </c>
      <c r="E83" s="17" t="s">
        <v>22</v>
      </c>
      <c r="F83" s="18">
        <v>1</v>
      </c>
      <c r="G83" s="15">
        <v>280</v>
      </c>
      <c r="H83" s="57"/>
      <c r="I83" s="57"/>
      <c r="J83" s="58">
        <v>31.91</v>
      </c>
      <c r="K83" s="60">
        <f t="shared" si="30"/>
        <v>8934.7999999999993</v>
      </c>
      <c r="L83" s="60">
        <f t="shared" si="31"/>
        <v>11314.137239999998</v>
      </c>
    </row>
    <row r="84" spans="1:12" ht="17.100000000000001" customHeight="1">
      <c r="A84" s="32" t="s">
        <v>141</v>
      </c>
      <c r="B84" s="22" t="s">
        <v>35</v>
      </c>
      <c r="C84" s="15">
        <v>88266</v>
      </c>
      <c r="D84" s="16" t="s">
        <v>142</v>
      </c>
      <c r="E84" s="17" t="s">
        <v>22</v>
      </c>
      <c r="F84" s="18">
        <v>1</v>
      </c>
      <c r="G84" s="15">
        <v>250</v>
      </c>
      <c r="H84" s="57"/>
      <c r="I84" s="57"/>
      <c r="J84" s="58">
        <v>31.91</v>
      </c>
      <c r="K84" s="60">
        <f t="shared" si="30"/>
        <v>7977.5</v>
      </c>
      <c r="L84" s="60">
        <f t="shared" si="31"/>
        <v>10101.90825</v>
      </c>
    </row>
    <row r="85" spans="1:12" ht="9" customHeight="1">
      <c r="A85" s="42"/>
      <c r="B85" s="25"/>
      <c r="C85" s="25"/>
      <c r="D85" s="25"/>
      <c r="E85" s="25"/>
      <c r="F85" s="25"/>
      <c r="G85" s="25"/>
      <c r="H85" s="53"/>
      <c r="I85" s="53"/>
      <c r="J85" s="26"/>
      <c r="K85" s="169" t="s">
        <v>1</v>
      </c>
      <c r="L85" s="160" t="s">
        <v>489</v>
      </c>
    </row>
    <row r="86" spans="1:12" ht="17.100000000000001" customHeight="1">
      <c r="A86" s="38"/>
      <c r="B86" s="27"/>
      <c r="C86" s="27"/>
      <c r="D86" s="27"/>
      <c r="E86" s="65"/>
      <c r="F86" s="65"/>
      <c r="G86" s="65"/>
      <c r="H86" s="54"/>
      <c r="I86" s="54"/>
      <c r="J86" s="66"/>
      <c r="K86" s="163" t="s">
        <v>452</v>
      </c>
      <c r="L86" s="163" t="s">
        <v>453</v>
      </c>
    </row>
    <row r="87" spans="1:12" ht="9" customHeight="1">
      <c r="A87" s="38"/>
      <c r="B87" s="28"/>
      <c r="C87" s="28"/>
      <c r="D87" s="64"/>
      <c r="E87" s="208" t="s">
        <v>423</v>
      </c>
      <c r="F87" s="205"/>
      <c r="G87" s="205"/>
      <c r="H87" s="205"/>
      <c r="I87" s="205"/>
      <c r="J87" s="205"/>
      <c r="K87" s="67">
        <f>K6+K13+K22+K35+K41+K46+K50+K60</f>
        <v>1825284.6300000001</v>
      </c>
      <c r="L87" s="67">
        <f>L6+L13+L22+L35+L41+L46+L50+L60</f>
        <v>2311161.9995690002</v>
      </c>
    </row>
    <row r="88" spans="1:12" ht="9" customHeight="1">
      <c r="A88" s="43"/>
      <c r="B88" s="29"/>
      <c r="C88" s="29"/>
      <c r="D88" s="29"/>
      <c r="E88" s="50"/>
      <c r="F88" s="50"/>
      <c r="G88" s="50"/>
      <c r="H88" s="50"/>
      <c r="I88" s="50"/>
      <c r="J88" s="50"/>
      <c r="K88" s="1"/>
      <c r="L88" s="1"/>
    </row>
    <row r="89" spans="1:12" ht="9" customHeight="1">
      <c r="A89" s="211" t="s">
        <v>143</v>
      </c>
      <c r="B89" s="212"/>
      <c r="C89" s="212"/>
      <c r="D89" s="212"/>
      <c r="E89" s="212"/>
      <c r="F89" s="212"/>
      <c r="G89" s="212"/>
      <c r="H89" s="212"/>
      <c r="I89" s="212"/>
      <c r="J89" s="212"/>
      <c r="K89" s="212"/>
      <c r="L89" s="213"/>
    </row>
    <row r="90" spans="1:12" ht="9" customHeight="1">
      <c r="A90" s="39"/>
      <c r="B90" s="1"/>
      <c r="C90" s="1"/>
      <c r="D90" s="1"/>
      <c r="E90" s="1"/>
      <c r="F90" s="1"/>
      <c r="G90" s="2"/>
      <c r="H90" s="158" t="s">
        <v>1</v>
      </c>
      <c r="I90" s="159" t="s">
        <v>1</v>
      </c>
      <c r="J90" s="158" t="s">
        <v>1</v>
      </c>
      <c r="K90" s="159" t="s">
        <v>1</v>
      </c>
      <c r="L90" s="160" t="s">
        <v>489</v>
      </c>
    </row>
    <row r="91" spans="1:12" ht="17.100000000000001" customHeight="1">
      <c r="A91" s="161" t="s">
        <v>2</v>
      </c>
      <c r="B91" s="161" t="s">
        <v>3</v>
      </c>
      <c r="C91" s="161" t="s">
        <v>4</v>
      </c>
      <c r="D91" s="162" t="s">
        <v>144</v>
      </c>
      <c r="E91" s="161" t="s">
        <v>6</v>
      </c>
      <c r="F91" s="161" t="s">
        <v>7</v>
      </c>
      <c r="G91" s="163" t="s">
        <v>8</v>
      </c>
      <c r="H91" s="161" t="s">
        <v>403</v>
      </c>
      <c r="I91" s="161" t="s">
        <v>404</v>
      </c>
      <c r="J91" s="163" t="s">
        <v>451</v>
      </c>
      <c r="K91" s="163" t="s">
        <v>452</v>
      </c>
      <c r="L91" s="163" t="s">
        <v>453</v>
      </c>
    </row>
    <row r="92" spans="1:12" ht="16.5" customHeight="1">
      <c r="A92" s="111" t="s">
        <v>437</v>
      </c>
      <c r="B92" s="21"/>
      <c r="C92" s="21"/>
      <c r="D92" s="6" t="s">
        <v>509</v>
      </c>
      <c r="E92" s="8" t="s">
        <v>10</v>
      </c>
      <c r="F92" s="21"/>
      <c r="G92" s="8">
        <v>2</v>
      </c>
      <c r="H92" s="62"/>
      <c r="I92" s="62"/>
      <c r="J92" s="61">
        <f>K92/2</f>
        <v>5932.1572320000005</v>
      </c>
      <c r="K92" s="61">
        <f>SUM(K93:K106)</f>
        <v>11864.314464000001</v>
      </c>
      <c r="L92" s="61">
        <f>SUM(L93:L106)</f>
        <v>15023.7814057632</v>
      </c>
    </row>
    <row r="93" spans="1:12" ht="17.100000000000001" customHeight="1">
      <c r="A93" s="32" t="s">
        <v>145</v>
      </c>
      <c r="B93" s="22" t="s">
        <v>35</v>
      </c>
      <c r="C93" s="15">
        <v>39826</v>
      </c>
      <c r="D93" s="16" t="s">
        <v>146</v>
      </c>
      <c r="E93" s="17" t="s">
        <v>10</v>
      </c>
      <c r="F93" s="18">
        <v>1</v>
      </c>
      <c r="G93" s="15">
        <v>2</v>
      </c>
      <c r="H93" s="57"/>
      <c r="I93" s="57"/>
      <c r="J93" s="58">
        <v>5351.34</v>
      </c>
      <c r="K93" s="60">
        <f>G93*J93*F93</f>
        <v>10702.68</v>
      </c>
      <c r="L93" s="60">
        <f>K93*1.2663</f>
        <v>13552.803684</v>
      </c>
    </row>
    <row r="94" spans="1:12" ht="16.5" customHeight="1">
      <c r="A94" s="32" t="s">
        <v>147</v>
      </c>
      <c r="B94" s="14" t="s">
        <v>20</v>
      </c>
      <c r="C94" s="15">
        <v>1570</v>
      </c>
      <c r="D94" s="23" t="s">
        <v>148</v>
      </c>
      <c r="E94" s="17" t="s">
        <v>10</v>
      </c>
      <c r="F94" s="18">
        <v>10</v>
      </c>
      <c r="G94" s="15">
        <v>2</v>
      </c>
      <c r="H94" s="57"/>
      <c r="I94" s="57"/>
      <c r="J94" s="58">
        <v>1.1499999999999999</v>
      </c>
      <c r="K94" s="60">
        <f t="shared" ref="K94:K106" si="32">G94*J94*F94</f>
        <v>23</v>
      </c>
      <c r="L94" s="60">
        <f t="shared" ref="L94:L106" si="33">K94*1.2663</f>
        <v>29.1249</v>
      </c>
    </row>
    <row r="95" spans="1:12" ht="16.5" customHeight="1">
      <c r="A95" s="32" t="s">
        <v>149</v>
      </c>
      <c r="B95" s="14" t="s">
        <v>20</v>
      </c>
      <c r="C95" s="15">
        <v>4374</v>
      </c>
      <c r="D95" s="16" t="s">
        <v>150</v>
      </c>
      <c r="E95" s="17" t="s">
        <v>10</v>
      </c>
      <c r="F95" s="18">
        <v>6</v>
      </c>
      <c r="G95" s="15">
        <v>2</v>
      </c>
      <c r="H95" s="57"/>
      <c r="I95" s="57"/>
      <c r="J95" s="58">
        <v>0.25</v>
      </c>
      <c r="K95" s="60">
        <f t="shared" si="32"/>
        <v>3</v>
      </c>
      <c r="L95" s="60">
        <f t="shared" si="33"/>
        <v>3.7988999999999997</v>
      </c>
    </row>
    <row r="96" spans="1:12" ht="17.100000000000001" customHeight="1">
      <c r="A96" s="32" t="s">
        <v>151</v>
      </c>
      <c r="B96" s="22" t="s">
        <v>35</v>
      </c>
      <c r="C96" s="15">
        <v>11976</v>
      </c>
      <c r="D96" s="16" t="s">
        <v>152</v>
      </c>
      <c r="E96" s="17" t="s">
        <v>10</v>
      </c>
      <c r="F96" s="18">
        <v>6</v>
      </c>
      <c r="G96" s="15">
        <v>2</v>
      </c>
      <c r="H96" s="57"/>
      <c r="I96" s="57"/>
      <c r="J96" s="58">
        <v>1.39</v>
      </c>
      <c r="K96" s="60">
        <f t="shared" si="32"/>
        <v>16.68</v>
      </c>
      <c r="L96" s="60">
        <f t="shared" si="33"/>
        <v>21.121883999999998</v>
      </c>
    </row>
    <row r="97" spans="1:12" ht="16.5" customHeight="1">
      <c r="A97" s="32" t="s">
        <v>153</v>
      </c>
      <c r="B97" s="14" t="s">
        <v>20</v>
      </c>
      <c r="C97" s="15">
        <v>13246</v>
      </c>
      <c r="D97" s="23" t="s">
        <v>154</v>
      </c>
      <c r="E97" s="17" t="s">
        <v>10</v>
      </c>
      <c r="F97" s="18">
        <v>8</v>
      </c>
      <c r="G97" s="15">
        <v>2</v>
      </c>
      <c r="H97" s="57"/>
      <c r="I97" s="57"/>
      <c r="J97" s="58">
        <v>0.52</v>
      </c>
      <c r="K97" s="60">
        <f t="shared" si="32"/>
        <v>8.32</v>
      </c>
      <c r="L97" s="60">
        <f t="shared" si="33"/>
        <v>10.535616000000001</v>
      </c>
    </row>
    <row r="98" spans="1:12" ht="17.100000000000001" customHeight="1">
      <c r="A98" s="32" t="s">
        <v>155</v>
      </c>
      <c r="B98" s="22" t="s">
        <v>35</v>
      </c>
      <c r="C98" s="15">
        <v>13294</v>
      </c>
      <c r="D98" s="16" t="s">
        <v>156</v>
      </c>
      <c r="E98" s="17" t="s">
        <v>10</v>
      </c>
      <c r="F98" s="18">
        <v>6</v>
      </c>
      <c r="G98" s="15">
        <v>2</v>
      </c>
      <c r="H98" s="57"/>
      <c r="I98" s="57"/>
      <c r="J98" s="58">
        <v>1.73</v>
      </c>
      <c r="K98" s="60">
        <f t="shared" si="32"/>
        <v>20.759999999999998</v>
      </c>
      <c r="L98" s="60">
        <f t="shared" si="33"/>
        <v>26.288387999999998</v>
      </c>
    </row>
    <row r="99" spans="1:12" ht="16.5" customHeight="1">
      <c r="A99" s="32" t="s">
        <v>157</v>
      </c>
      <c r="B99" s="14" t="s">
        <v>20</v>
      </c>
      <c r="C99" s="15">
        <v>13348</v>
      </c>
      <c r="D99" s="16" t="s">
        <v>158</v>
      </c>
      <c r="E99" s="17" t="s">
        <v>10</v>
      </c>
      <c r="F99" s="18">
        <v>6</v>
      </c>
      <c r="G99" s="15">
        <v>2</v>
      </c>
      <c r="H99" s="57"/>
      <c r="I99" s="57"/>
      <c r="J99" s="58">
        <v>1.47</v>
      </c>
      <c r="K99" s="60">
        <f t="shared" si="32"/>
        <v>17.64</v>
      </c>
      <c r="L99" s="60">
        <f t="shared" si="33"/>
        <v>22.337531999999999</v>
      </c>
    </row>
    <row r="100" spans="1:12" ht="17.100000000000001" customHeight="1">
      <c r="A100" s="32" t="s">
        <v>159</v>
      </c>
      <c r="B100" s="22" t="s">
        <v>35</v>
      </c>
      <c r="C100" s="15">
        <v>37591</v>
      </c>
      <c r="D100" s="16" t="s">
        <v>160</v>
      </c>
      <c r="E100" s="17" t="s">
        <v>10</v>
      </c>
      <c r="F100" s="18">
        <v>2</v>
      </c>
      <c r="G100" s="15">
        <v>2</v>
      </c>
      <c r="H100" s="57"/>
      <c r="I100" s="57"/>
      <c r="J100" s="58">
        <v>20.27</v>
      </c>
      <c r="K100" s="60">
        <f t="shared" si="32"/>
        <v>81.08</v>
      </c>
      <c r="L100" s="60">
        <f t="shared" si="33"/>
        <v>102.671604</v>
      </c>
    </row>
    <row r="101" spans="1:12" ht="16.5" customHeight="1">
      <c r="A101" s="32" t="s">
        <v>161</v>
      </c>
      <c r="B101" s="14" t="s">
        <v>20</v>
      </c>
      <c r="C101" s="15">
        <v>39664</v>
      </c>
      <c r="D101" s="23" t="s">
        <v>162</v>
      </c>
      <c r="E101" s="17" t="s">
        <v>96</v>
      </c>
      <c r="F101" s="18">
        <v>1</v>
      </c>
      <c r="G101" s="15">
        <v>6</v>
      </c>
      <c r="H101" s="57"/>
      <c r="I101" s="57"/>
      <c r="J101" s="58">
        <v>32.57</v>
      </c>
      <c r="K101" s="60">
        <f t="shared" si="32"/>
        <v>195.42000000000002</v>
      </c>
      <c r="L101" s="60">
        <f t="shared" si="33"/>
        <v>247.46034600000002</v>
      </c>
    </row>
    <row r="102" spans="1:12" ht="17.100000000000001" customHeight="1">
      <c r="A102" s="32" t="s">
        <v>163</v>
      </c>
      <c r="B102" s="22" t="s">
        <v>35</v>
      </c>
      <c r="C102" s="15">
        <v>39665</v>
      </c>
      <c r="D102" s="16" t="s">
        <v>164</v>
      </c>
      <c r="E102" s="17" t="s">
        <v>96</v>
      </c>
      <c r="F102" s="18">
        <v>1</v>
      </c>
      <c r="G102" s="15">
        <v>6</v>
      </c>
      <c r="H102" s="57"/>
      <c r="I102" s="57"/>
      <c r="J102" s="58">
        <v>54.95</v>
      </c>
      <c r="K102" s="60">
        <f t="shared" si="32"/>
        <v>329.70000000000005</v>
      </c>
      <c r="L102" s="60">
        <f t="shared" si="33"/>
        <v>417.49911000000003</v>
      </c>
    </row>
    <row r="103" spans="1:12" ht="16.5" customHeight="1">
      <c r="A103" s="32" t="s">
        <v>165</v>
      </c>
      <c r="B103" s="14" t="s">
        <v>20</v>
      </c>
      <c r="C103" s="15">
        <v>39709</v>
      </c>
      <c r="D103" s="23" t="s">
        <v>166</v>
      </c>
      <c r="E103" s="17" t="s">
        <v>96</v>
      </c>
      <c r="F103" s="18">
        <v>1</v>
      </c>
      <c r="G103" s="15">
        <v>6</v>
      </c>
      <c r="H103" s="57"/>
      <c r="I103" s="57"/>
      <c r="J103" s="58">
        <v>4.1900000000000004</v>
      </c>
      <c r="K103" s="60">
        <f t="shared" si="32"/>
        <v>25.14</v>
      </c>
      <c r="L103" s="60">
        <f t="shared" si="33"/>
        <v>31.834782000000001</v>
      </c>
    </row>
    <row r="104" spans="1:12" ht="16.5" customHeight="1">
      <c r="A104" s="32" t="s">
        <v>167</v>
      </c>
      <c r="B104" s="14" t="s">
        <v>20</v>
      </c>
      <c r="C104" s="15">
        <v>39711</v>
      </c>
      <c r="D104" s="23" t="s">
        <v>168</v>
      </c>
      <c r="E104" s="17" t="s">
        <v>96</v>
      </c>
      <c r="F104" s="18">
        <v>1</v>
      </c>
      <c r="G104" s="15">
        <v>6</v>
      </c>
      <c r="H104" s="57"/>
      <c r="I104" s="57"/>
      <c r="J104" s="58">
        <v>4.7</v>
      </c>
      <c r="K104" s="60">
        <f t="shared" si="32"/>
        <v>28.200000000000003</v>
      </c>
      <c r="L104" s="60">
        <f t="shared" si="33"/>
        <v>35.709660000000007</v>
      </c>
    </row>
    <row r="105" spans="1:12" ht="17.100000000000001" customHeight="1">
      <c r="A105" s="32" t="s">
        <v>169</v>
      </c>
      <c r="B105" s="22" t="s">
        <v>35</v>
      </c>
      <c r="C105" s="15">
        <v>88243</v>
      </c>
      <c r="D105" s="16" t="s">
        <v>170</v>
      </c>
      <c r="E105" s="17" t="s">
        <v>22</v>
      </c>
      <c r="F105" s="18">
        <v>3.9727999999999999</v>
      </c>
      <c r="G105" s="15">
        <v>2</v>
      </c>
      <c r="H105" s="57"/>
      <c r="I105" s="57"/>
      <c r="J105" s="58">
        <v>22.46</v>
      </c>
      <c r="K105" s="60">
        <f t="shared" si="32"/>
        <v>178.45817600000001</v>
      </c>
      <c r="L105" s="60">
        <f t="shared" si="33"/>
        <v>225.98158826880001</v>
      </c>
    </row>
    <row r="106" spans="1:12" ht="16.5" customHeight="1">
      <c r="A106" s="32" t="s">
        <v>171</v>
      </c>
      <c r="B106" s="14" t="s">
        <v>20</v>
      </c>
      <c r="C106" s="15">
        <v>100308</v>
      </c>
      <c r="D106" s="16" t="s">
        <v>172</v>
      </c>
      <c r="E106" s="17" t="s">
        <v>22</v>
      </c>
      <c r="F106" s="18">
        <v>3.9727999999999999</v>
      </c>
      <c r="G106" s="15">
        <v>2</v>
      </c>
      <c r="H106" s="57"/>
      <c r="I106" s="57"/>
      <c r="J106" s="58">
        <v>29.48</v>
      </c>
      <c r="K106" s="60">
        <f t="shared" si="32"/>
        <v>234.236288</v>
      </c>
      <c r="L106" s="60">
        <f t="shared" si="33"/>
        <v>296.6134114944</v>
      </c>
    </row>
    <row r="107" spans="1:12" ht="9" customHeight="1">
      <c r="A107" s="39"/>
      <c r="B107" s="1"/>
      <c r="C107" s="1"/>
      <c r="D107" s="1"/>
      <c r="E107" s="1"/>
      <c r="F107" s="1"/>
      <c r="G107" s="2"/>
      <c r="H107" s="158" t="s">
        <v>1</v>
      </c>
      <c r="I107" s="159" t="s">
        <v>1</v>
      </c>
      <c r="J107" s="158" t="s">
        <v>1</v>
      </c>
      <c r="K107" s="159" t="s">
        <v>1</v>
      </c>
      <c r="L107" s="160" t="s">
        <v>489</v>
      </c>
    </row>
    <row r="108" spans="1:12" ht="17.100000000000001" customHeight="1">
      <c r="A108" s="161" t="s">
        <v>2</v>
      </c>
      <c r="B108" s="161" t="s">
        <v>3</v>
      </c>
      <c r="C108" s="161" t="s">
        <v>4</v>
      </c>
      <c r="D108" s="162" t="s">
        <v>173</v>
      </c>
      <c r="E108" s="161" t="s">
        <v>6</v>
      </c>
      <c r="F108" s="161" t="s">
        <v>7</v>
      </c>
      <c r="G108" s="163" t="s">
        <v>8</v>
      </c>
      <c r="H108" s="161"/>
      <c r="I108" s="161"/>
      <c r="J108" s="163" t="s">
        <v>451</v>
      </c>
      <c r="K108" s="163" t="s">
        <v>452</v>
      </c>
      <c r="L108" s="163" t="s">
        <v>453</v>
      </c>
    </row>
    <row r="109" spans="1:12" ht="24.95" customHeight="1">
      <c r="A109" s="52" t="s">
        <v>406</v>
      </c>
      <c r="B109" s="7"/>
      <c r="C109" s="7"/>
      <c r="D109" s="6" t="s">
        <v>510</v>
      </c>
      <c r="E109" s="8" t="s">
        <v>10</v>
      </c>
      <c r="F109" s="7"/>
      <c r="G109" s="8">
        <v>20</v>
      </c>
      <c r="H109" s="68"/>
      <c r="I109" s="68"/>
      <c r="J109" s="61">
        <f>K109/20</f>
        <v>2111.6636600000002</v>
      </c>
      <c r="K109" s="61">
        <f>SUM(K110:K114)</f>
        <v>42233.273200000003</v>
      </c>
      <c r="L109" s="61">
        <f>SUM(L110:L114)</f>
        <v>53479.993853160006</v>
      </c>
    </row>
    <row r="110" spans="1:12" ht="16.5" customHeight="1">
      <c r="A110" s="32" t="s">
        <v>174</v>
      </c>
      <c r="B110" s="14" t="s">
        <v>20</v>
      </c>
      <c r="C110" s="15">
        <v>12366</v>
      </c>
      <c r="D110" s="16" t="s">
        <v>175</v>
      </c>
      <c r="E110" s="17" t="s">
        <v>10</v>
      </c>
      <c r="F110" s="18">
        <v>1</v>
      </c>
      <c r="G110" s="15">
        <v>20</v>
      </c>
      <c r="H110" s="57"/>
      <c r="I110" s="57"/>
      <c r="J110" s="58">
        <v>1484.93</v>
      </c>
      <c r="K110" s="60">
        <f t="shared" ref="K110:K114" si="34">G110*J110*F110</f>
        <v>29698.600000000002</v>
      </c>
      <c r="L110" s="60">
        <f>K110*1.2663</f>
        <v>37607.337180000002</v>
      </c>
    </row>
    <row r="111" spans="1:12" ht="17.100000000000001" customHeight="1">
      <c r="A111" s="32" t="s">
        <v>176</v>
      </c>
      <c r="B111" s="22" t="s">
        <v>35</v>
      </c>
      <c r="C111" s="15">
        <v>863</v>
      </c>
      <c r="D111" s="16" t="s">
        <v>177</v>
      </c>
      <c r="E111" s="17" t="s">
        <v>96</v>
      </c>
      <c r="F111" s="18">
        <v>10</v>
      </c>
      <c r="G111" s="15">
        <v>20</v>
      </c>
      <c r="H111" s="57"/>
      <c r="I111" s="57"/>
      <c r="J111" s="58">
        <v>44.89</v>
      </c>
      <c r="K111" s="60">
        <f t="shared" si="34"/>
        <v>8978</v>
      </c>
      <c r="L111" s="60">
        <f t="shared" ref="L111:L114" si="35">K111*1.2663</f>
        <v>11368.841399999999</v>
      </c>
    </row>
    <row r="112" spans="1:12" ht="16.5" customHeight="1">
      <c r="A112" s="32" t="s">
        <v>178</v>
      </c>
      <c r="B112" s="14" t="s">
        <v>20</v>
      </c>
      <c r="C112" s="15">
        <v>5928</v>
      </c>
      <c r="D112" s="23" t="s">
        <v>179</v>
      </c>
      <c r="E112" s="17" t="s">
        <v>180</v>
      </c>
      <c r="F112" s="18">
        <v>7.8E-2</v>
      </c>
      <c r="G112" s="15">
        <v>20</v>
      </c>
      <c r="H112" s="57"/>
      <c r="I112" s="57"/>
      <c r="J112" s="58">
        <v>275.58</v>
      </c>
      <c r="K112" s="60">
        <f t="shared" si="34"/>
        <v>429.90479999999997</v>
      </c>
      <c r="L112" s="60">
        <f t="shared" si="35"/>
        <v>544.38844824</v>
      </c>
    </row>
    <row r="113" spans="1:12" ht="17.100000000000001" customHeight="1">
      <c r="A113" s="32" t="s">
        <v>181</v>
      </c>
      <c r="B113" s="22" t="s">
        <v>35</v>
      </c>
      <c r="C113" s="15">
        <v>88247</v>
      </c>
      <c r="D113" s="16" t="s">
        <v>182</v>
      </c>
      <c r="E113" s="17" t="s">
        <v>22</v>
      </c>
      <c r="F113" s="18">
        <v>1.327</v>
      </c>
      <c r="G113" s="15">
        <v>20</v>
      </c>
      <c r="H113" s="57"/>
      <c r="I113" s="57"/>
      <c r="J113" s="58">
        <v>22.54</v>
      </c>
      <c r="K113" s="60">
        <f t="shared" si="34"/>
        <v>598.21159999999998</v>
      </c>
      <c r="L113" s="60">
        <f t="shared" si="35"/>
        <v>757.51534907999996</v>
      </c>
    </row>
    <row r="114" spans="1:12" ht="16.5" customHeight="1">
      <c r="A114" s="32" t="s">
        <v>183</v>
      </c>
      <c r="B114" s="14" t="s">
        <v>20</v>
      </c>
      <c r="C114" s="15">
        <v>88264</v>
      </c>
      <c r="D114" s="16" t="s">
        <v>184</v>
      </c>
      <c r="E114" s="17" t="s">
        <v>22</v>
      </c>
      <c r="F114" s="18">
        <v>4.3120000000000003</v>
      </c>
      <c r="G114" s="15">
        <v>20</v>
      </c>
      <c r="H114" s="57"/>
      <c r="I114" s="57"/>
      <c r="J114" s="58">
        <v>29.32</v>
      </c>
      <c r="K114" s="60">
        <f t="shared" si="34"/>
        <v>2528.5567999999998</v>
      </c>
      <c r="L114" s="60">
        <f t="shared" si="35"/>
        <v>3201.9114758399996</v>
      </c>
    </row>
    <row r="115" spans="1:12" ht="9" customHeight="1">
      <c r="A115" s="39"/>
      <c r="B115" s="1"/>
      <c r="C115" s="1"/>
      <c r="D115" s="1"/>
      <c r="E115" s="1"/>
      <c r="F115" s="1"/>
      <c r="G115" s="2"/>
      <c r="H115" s="158" t="s">
        <v>1</v>
      </c>
      <c r="I115" s="159" t="s">
        <v>1</v>
      </c>
      <c r="J115" s="158" t="s">
        <v>1</v>
      </c>
      <c r="K115" s="159" t="s">
        <v>1</v>
      </c>
      <c r="L115" s="160" t="s">
        <v>489</v>
      </c>
    </row>
    <row r="116" spans="1:12" ht="17.100000000000001" customHeight="1">
      <c r="A116" s="161" t="s">
        <v>2</v>
      </c>
      <c r="B116" s="161" t="s">
        <v>3</v>
      </c>
      <c r="C116" s="161" t="s">
        <v>4</v>
      </c>
      <c r="D116" s="162" t="s">
        <v>185</v>
      </c>
      <c r="E116" s="161" t="s">
        <v>6</v>
      </c>
      <c r="F116" s="161" t="s">
        <v>7</v>
      </c>
      <c r="G116" s="163" t="s">
        <v>8</v>
      </c>
      <c r="H116" s="161" t="s">
        <v>403</v>
      </c>
      <c r="I116" s="161" t="s">
        <v>404</v>
      </c>
      <c r="J116" s="163" t="s">
        <v>451</v>
      </c>
      <c r="K116" s="163" t="s">
        <v>452</v>
      </c>
      <c r="L116" s="163" t="s">
        <v>453</v>
      </c>
    </row>
    <row r="117" spans="1:12" ht="24" customHeight="1">
      <c r="A117" s="52" t="s">
        <v>407</v>
      </c>
      <c r="B117" s="21"/>
      <c r="C117" s="21"/>
      <c r="D117" s="6" t="s">
        <v>501</v>
      </c>
      <c r="E117" s="30" t="s">
        <v>10</v>
      </c>
      <c r="F117" s="21"/>
      <c r="G117" s="8">
        <v>20</v>
      </c>
      <c r="H117" s="62"/>
      <c r="I117" s="62"/>
      <c r="J117" s="61">
        <f>K117/20</f>
        <v>14.473603999999998</v>
      </c>
      <c r="K117" s="61">
        <f>SUM(K118:K120)</f>
        <v>289.47207999999995</v>
      </c>
      <c r="L117" s="61">
        <f>SUM(L118:L120)</f>
        <v>366.55849490399993</v>
      </c>
    </row>
    <row r="118" spans="1:12" ht="17.100000000000001" customHeight="1">
      <c r="A118" s="32" t="s">
        <v>186</v>
      </c>
      <c r="B118" s="22" t="s">
        <v>35</v>
      </c>
      <c r="C118" s="15">
        <v>5631</v>
      </c>
      <c r="D118" s="16" t="s">
        <v>187</v>
      </c>
      <c r="E118" s="17" t="s">
        <v>180</v>
      </c>
      <c r="F118" s="18">
        <v>4.02E-2</v>
      </c>
      <c r="G118" s="15">
        <v>20</v>
      </c>
      <c r="H118" s="57"/>
      <c r="I118" s="57"/>
      <c r="J118" s="58">
        <v>218.37</v>
      </c>
      <c r="K118" s="60">
        <f t="shared" ref="K118:K120" si="36">G118*J118*F118</f>
        <v>175.56947999999997</v>
      </c>
      <c r="L118" s="60">
        <f>K118*1.2663</f>
        <v>222.32363252399995</v>
      </c>
    </row>
    <row r="119" spans="1:12" ht="16.5" customHeight="1">
      <c r="A119" s="32" t="s">
        <v>188</v>
      </c>
      <c r="B119" s="14" t="s">
        <v>20</v>
      </c>
      <c r="C119" s="15">
        <v>5632</v>
      </c>
      <c r="D119" s="23" t="s">
        <v>189</v>
      </c>
      <c r="E119" s="17" t="s">
        <v>190</v>
      </c>
      <c r="F119" s="18">
        <v>4.3700000000000003E-2</v>
      </c>
      <c r="G119" s="15">
        <v>20</v>
      </c>
      <c r="H119" s="57"/>
      <c r="I119" s="57"/>
      <c r="J119" s="58">
        <v>88.9</v>
      </c>
      <c r="K119" s="60">
        <f t="shared" si="36"/>
        <v>77.698599999999999</v>
      </c>
      <c r="L119" s="60">
        <f t="shared" ref="L119:L120" si="37">K119*1.2663</f>
        <v>98.389737179999997</v>
      </c>
    </row>
    <row r="120" spans="1:12" ht="17.100000000000001" customHeight="1">
      <c r="A120" s="32" t="s">
        <v>191</v>
      </c>
      <c r="B120" s="22" t="s">
        <v>35</v>
      </c>
      <c r="C120" s="15">
        <v>88316</v>
      </c>
      <c r="D120" s="16" t="s">
        <v>192</v>
      </c>
      <c r="E120" s="17" t="s">
        <v>22</v>
      </c>
      <c r="F120" s="18">
        <v>8.4000000000000005E-2</v>
      </c>
      <c r="G120" s="15">
        <v>20</v>
      </c>
      <c r="H120" s="57"/>
      <c r="I120" s="57"/>
      <c r="J120" s="58">
        <v>21.55</v>
      </c>
      <c r="K120" s="60">
        <f t="shared" si="36"/>
        <v>36.204000000000001</v>
      </c>
      <c r="L120" s="60">
        <f t="shared" si="37"/>
        <v>45.845125199999998</v>
      </c>
    </row>
    <row r="121" spans="1:12" ht="9" customHeight="1">
      <c r="A121" s="39"/>
      <c r="B121" s="1"/>
      <c r="C121" s="1"/>
      <c r="D121" s="1"/>
      <c r="E121" s="1"/>
      <c r="F121" s="1"/>
      <c r="G121" s="2"/>
      <c r="H121" s="158" t="s">
        <v>1</v>
      </c>
      <c r="I121" s="159" t="s">
        <v>1</v>
      </c>
      <c r="J121" s="158" t="s">
        <v>1</v>
      </c>
      <c r="K121" s="159" t="s">
        <v>1</v>
      </c>
      <c r="L121" s="160" t="s">
        <v>489</v>
      </c>
    </row>
    <row r="122" spans="1:12" ht="16.5" customHeight="1">
      <c r="A122" s="161" t="s">
        <v>2</v>
      </c>
      <c r="B122" s="161" t="s">
        <v>3</v>
      </c>
      <c r="C122" s="161" t="s">
        <v>4</v>
      </c>
      <c r="D122" s="162" t="s">
        <v>173</v>
      </c>
      <c r="E122" s="161" t="s">
        <v>6</v>
      </c>
      <c r="F122" s="161" t="s">
        <v>7</v>
      </c>
      <c r="G122" s="163" t="s">
        <v>24</v>
      </c>
      <c r="H122" s="161" t="s">
        <v>403</v>
      </c>
      <c r="I122" s="161" t="s">
        <v>404</v>
      </c>
      <c r="J122" s="163" t="s">
        <v>451</v>
      </c>
      <c r="K122" s="163" t="s">
        <v>452</v>
      </c>
      <c r="L122" s="163" t="s">
        <v>453</v>
      </c>
    </row>
    <row r="123" spans="1:12" ht="24.95" customHeight="1">
      <c r="A123" s="52" t="s">
        <v>408</v>
      </c>
      <c r="B123" s="7"/>
      <c r="C123" s="7"/>
      <c r="D123" s="6" t="s">
        <v>502</v>
      </c>
      <c r="E123" s="8" t="s">
        <v>10</v>
      </c>
      <c r="F123" s="7"/>
      <c r="G123" s="8">
        <v>20</v>
      </c>
      <c r="H123" s="68"/>
      <c r="I123" s="68"/>
      <c r="J123" s="61">
        <f>K123/20</f>
        <v>323.26278400000001</v>
      </c>
      <c r="K123" s="61">
        <f>SUM(K124:K130)</f>
        <v>6465.2556800000002</v>
      </c>
      <c r="L123" s="61">
        <f>SUM(L124:L130)</f>
        <v>8186.9532675839991</v>
      </c>
    </row>
    <row r="124" spans="1:12" ht="17.100000000000001" customHeight="1">
      <c r="A124" s="32" t="s">
        <v>193</v>
      </c>
      <c r="B124" s="22" t="s">
        <v>35</v>
      </c>
      <c r="C124" s="15">
        <v>2512</v>
      </c>
      <c r="D124" s="16" t="s">
        <v>194</v>
      </c>
      <c r="E124" s="17" t="s">
        <v>10</v>
      </c>
      <c r="F124" s="18">
        <v>1</v>
      </c>
      <c r="G124" s="15">
        <v>20</v>
      </c>
      <c r="H124" s="57"/>
      <c r="I124" s="57"/>
      <c r="J124" s="58">
        <v>33.22</v>
      </c>
      <c r="K124" s="60">
        <f t="shared" ref="K124:K130" si="38">G124*J124*F124</f>
        <v>664.4</v>
      </c>
      <c r="L124" s="60">
        <f>K124*1.2663</f>
        <v>841.32971999999995</v>
      </c>
    </row>
    <row r="125" spans="1:12" ht="24" customHeight="1">
      <c r="A125" s="32" t="s">
        <v>195</v>
      </c>
      <c r="B125" s="22" t="s">
        <v>35</v>
      </c>
      <c r="C125" s="31">
        <v>5928</v>
      </c>
      <c r="D125" s="16" t="s">
        <v>196</v>
      </c>
      <c r="E125" s="32" t="s">
        <v>180</v>
      </c>
      <c r="F125" s="33">
        <v>0.23880000000000001</v>
      </c>
      <c r="G125" s="31">
        <v>20</v>
      </c>
      <c r="H125" s="69"/>
      <c r="I125" s="69"/>
      <c r="J125" s="70">
        <v>275.58</v>
      </c>
      <c r="K125" s="60">
        <f t="shared" si="38"/>
        <v>1316.1700799999999</v>
      </c>
      <c r="L125" s="60">
        <f t="shared" ref="L125:L130" si="39">K125*1.2663</f>
        <v>1666.6661723039997</v>
      </c>
    </row>
    <row r="126" spans="1:12" ht="17.100000000000001" customHeight="1">
      <c r="A126" s="32" t="s">
        <v>197</v>
      </c>
      <c r="B126" s="22" t="s">
        <v>35</v>
      </c>
      <c r="C126" s="15">
        <v>88247</v>
      </c>
      <c r="D126" s="16" t="s">
        <v>182</v>
      </c>
      <c r="E126" s="17" t="s">
        <v>22</v>
      </c>
      <c r="F126" s="18">
        <v>0.67300000000000004</v>
      </c>
      <c r="G126" s="15">
        <v>20</v>
      </c>
      <c r="H126" s="57"/>
      <c r="I126" s="57"/>
      <c r="J126" s="58">
        <v>22.54</v>
      </c>
      <c r="K126" s="60">
        <f t="shared" si="38"/>
        <v>303.38839999999999</v>
      </c>
      <c r="L126" s="60">
        <f t="shared" si="39"/>
        <v>384.18073091999997</v>
      </c>
    </row>
    <row r="127" spans="1:12" ht="16.5" customHeight="1">
      <c r="A127" s="32" t="s">
        <v>198</v>
      </c>
      <c r="B127" s="14" t="s">
        <v>20</v>
      </c>
      <c r="C127" s="15">
        <v>88264</v>
      </c>
      <c r="D127" s="16" t="s">
        <v>184</v>
      </c>
      <c r="E127" s="17" t="s">
        <v>22</v>
      </c>
      <c r="F127" s="18">
        <v>0.67300000000000004</v>
      </c>
      <c r="G127" s="15">
        <v>20</v>
      </c>
      <c r="H127" s="57"/>
      <c r="I127" s="57"/>
      <c r="J127" s="58">
        <v>29.32</v>
      </c>
      <c r="K127" s="60">
        <f t="shared" si="38"/>
        <v>394.6472</v>
      </c>
      <c r="L127" s="60">
        <f t="shared" si="39"/>
        <v>499.74174935999997</v>
      </c>
    </row>
    <row r="128" spans="1:12" ht="17.100000000000001" customHeight="1">
      <c r="A128" s="32" t="s">
        <v>199</v>
      </c>
      <c r="B128" s="22" t="s">
        <v>35</v>
      </c>
      <c r="C128" s="15">
        <v>12327</v>
      </c>
      <c r="D128" s="16" t="s">
        <v>200</v>
      </c>
      <c r="E128" s="17" t="s">
        <v>10</v>
      </c>
      <c r="F128" s="18">
        <v>1</v>
      </c>
      <c r="G128" s="15">
        <v>40</v>
      </c>
      <c r="H128" s="57"/>
      <c r="I128" s="57"/>
      <c r="J128" s="58">
        <v>63.81</v>
      </c>
      <c r="K128" s="60">
        <f t="shared" si="38"/>
        <v>2552.4</v>
      </c>
      <c r="L128" s="60">
        <f t="shared" si="39"/>
        <v>3232.10412</v>
      </c>
    </row>
    <row r="129" spans="1:12" ht="16.5" customHeight="1">
      <c r="A129" s="32" t="s">
        <v>201</v>
      </c>
      <c r="B129" s="14" t="s">
        <v>20</v>
      </c>
      <c r="C129" s="15">
        <v>88315</v>
      </c>
      <c r="D129" s="16" t="s">
        <v>202</v>
      </c>
      <c r="E129" s="17" t="s">
        <v>22</v>
      </c>
      <c r="F129" s="18">
        <v>1</v>
      </c>
      <c r="G129" s="15">
        <v>25</v>
      </c>
      <c r="H129" s="57"/>
      <c r="I129" s="57"/>
      <c r="J129" s="58">
        <v>27.15</v>
      </c>
      <c r="K129" s="60">
        <f t="shared" si="38"/>
        <v>678.75</v>
      </c>
      <c r="L129" s="60">
        <f t="shared" si="39"/>
        <v>859.501125</v>
      </c>
    </row>
    <row r="130" spans="1:12" ht="17.100000000000001" customHeight="1">
      <c r="A130" s="32" t="s">
        <v>203</v>
      </c>
      <c r="B130" s="22" t="s">
        <v>35</v>
      </c>
      <c r="C130" s="15">
        <v>88251</v>
      </c>
      <c r="D130" s="16" t="s">
        <v>204</v>
      </c>
      <c r="E130" s="17" t="s">
        <v>22</v>
      </c>
      <c r="F130" s="18">
        <v>1</v>
      </c>
      <c r="G130" s="15">
        <v>25</v>
      </c>
      <c r="H130" s="57"/>
      <c r="I130" s="57"/>
      <c r="J130" s="58">
        <v>22.22</v>
      </c>
      <c r="K130" s="60">
        <f t="shared" si="38"/>
        <v>555.5</v>
      </c>
      <c r="L130" s="60">
        <f t="shared" si="39"/>
        <v>703.42965000000004</v>
      </c>
    </row>
    <row r="131" spans="1:12" ht="9" customHeight="1">
      <c r="A131" s="39"/>
      <c r="B131" s="1"/>
      <c r="C131" s="1"/>
      <c r="D131" s="1"/>
      <c r="E131" s="1"/>
      <c r="F131" s="1"/>
      <c r="G131" s="2"/>
      <c r="H131" s="158" t="s">
        <v>1</v>
      </c>
      <c r="I131" s="159" t="s">
        <v>1</v>
      </c>
      <c r="J131" s="158" t="s">
        <v>1</v>
      </c>
      <c r="K131" s="159" t="s">
        <v>1</v>
      </c>
      <c r="L131" s="160" t="s">
        <v>489</v>
      </c>
    </row>
    <row r="132" spans="1:12" ht="16.5" customHeight="1">
      <c r="A132" s="4" t="s">
        <v>2</v>
      </c>
      <c r="B132" s="4" t="s">
        <v>3</v>
      </c>
      <c r="C132" s="4" t="s">
        <v>4</v>
      </c>
      <c r="D132" s="3" t="s">
        <v>173</v>
      </c>
      <c r="E132" s="4" t="s">
        <v>6</v>
      </c>
      <c r="F132" s="4" t="s">
        <v>7</v>
      </c>
      <c r="G132" s="20" t="s">
        <v>24</v>
      </c>
      <c r="H132" s="4" t="s">
        <v>403</v>
      </c>
      <c r="I132" s="4" t="s">
        <v>404</v>
      </c>
      <c r="J132" s="5" t="s">
        <v>451</v>
      </c>
      <c r="K132" s="5" t="s">
        <v>452</v>
      </c>
      <c r="L132" s="5" t="s">
        <v>453</v>
      </c>
    </row>
    <row r="133" spans="1:12" ht="16.5" customHeight="1">
      <c r="A133" s="111" t="s">
        <v>439</v>
      </c>
      <c r="B133" s="21"/>
      <c r="C133" s="21"/>
      <c r="D133" s="6" t="s">
        <v>497</v>
      </c>
      <c r="E133" s="8" t="s">
        <v>10</v>
      </c>
      <c r="F133" s="21"/>
      <c r="G133" s="8">
        <v>20</v>
      </c>
      <c r="H133" s="62"/>
      <c r="I133" s="62"/>
      <c r="J133" s="61">
        <f>K133/20</f>
        <v>475.86049999999994</v>
      </c>
      <c r="K133" s="61">
        <f>SUM(K134:K139)</f>
        <v>9517.2099999999991</v>
      </c>
      <c r="L133" s="61">
        <f>SUM(L134:L139)</f>
        <v>12051.643022999999</v>
      </c>
    </row>
    <row r="134" spans="1:12" ht="9.9499999999999993" customHeight="1">
      <c r="A134" s="40" t="s">
        <v>206</v>
      </c>
      <c r="B134" s="9" t="s">
        <v>12</v>
      </c>
      <c r="C134" s="9" t="s">
        <v>13</v>
      </c>
      <c r="D134" s="13" t="s">
        <v>207</v>
      </c>
      <c r="E134" s="9" t="s">
        <v>10</v>
      </c>
      <c r="F134" s="11">
        <v>1</v>
      </c>
      <c r="G134" s="12">
        <v>20</v>
      </c>
      <c r="H134" s="55">
        <v>234.94</v>
      </c>
      <c r="I134" s="55"/>
      <c r="J134" s="56">
        <f t="shared" ref="J134:J135" si="40">AVERAGE(H134:I134)</f>
        <v>234.94</v>
      </c>
      <c r="K134" s="56">
        <f t="shared" ref="K134:K139" si="41">G134*J134*F134</f>
        <v>4698.8</v>
      </c>
      <c r="L134" s="56">
        <f>K134*1.2663</f>
        <v>5950.0904399999999</v>
      </c>
    </row>
    <row r="135" spans="1:12" ht="9" customHeight="1">
      <c r="A135" s="40" t="s">
        <v>208</v>
      </c>
      <c r="B135" s="9" t="s">
        <v>12</v>
      </c>
      <c r="C135" s="9" t="s">
        <v>13</v>
      </c>
      <c r="D135" s="13" t="s">
        <v>209</v>
      </c>
      <c r="E135" s="9" t="s">
        <v>10</v>
      </c>
      <c r="F135" s="11">
        <v>1</v>
      </c>
      <c r="G135" s="12">
        <v>20</v>
      </c>
      <c r="H135" s="55">
        <v>30.34</v>
      </c>
      <c r="I135" s="55"/>
      <c r="J135" s="56">
        <f t="shared" si="40"/>
        <v>30.34</v>
      </c>
      <c r="K135" s="56">
        <f t="shared" si="41"/>
        <v>606.79999999999995</v>
      </c>
      <c r="L135" s="56">
        <f>K135*1.2663</f>
        <v>768.39083999999991</v>
      </c>
    </row>
    <row r="136" spans="1:12" ht="16.5" customHeight="1">
      <c r="A136" s="32" t="s">
        <v>210</v>
      </c>
      <c r="B136" s="14" t="s">
        <v>20</v>
      </c>
      <c r="C136" s="34">
        <v>12327</v>
      </c>
      <c r="D136" s="16" t="s">
        <v>211</v>
      </c>
      <c r="E136" s="17" t="s">
        <v>10</v>
      </c>
      <c r="F136" s="18">
        <v>1</v>
      </c>
      <c r="G136" s="15">
        <v>40</v>
      </c>
      <c r="H136" s="57"/>
      <c r="I136" s="57"/>
      <c r="J136" s="58">
        <v>63.81</v>
      </c>
      <c r="K136" s="60">
        <f t="shared" si="41"/>
        <v>2552.4</v>
      </c>
      <c r="L136" s="60">
        <f>K136*1.2663</f>
        <v>3232.10412</v>
      </c>
    </row>
    <row r="137" spans="1:12" ht="17.100000000000001" customHeight="1">
      <c r="A137" s="32" t="s">
        <v>212</v>
      </c>
      <c r="B137" s="22" t="s">
        <v>35</v>
      </c>
      <c r="C137" s="34">
        <v>88264</v>
      </c>
      <c r="D137" s="16" t="s">
        <v>184</v>
      </c>
      <c r="E137" s="17" t="s">
        <v>22</v>
      </c>
      <c r="F137" s="18">
        <v>1</v>
      </c>
      <c r="G137" s="15">
        <v>21</v>
      </c>
      <c r="H137" s="57"/>
      <c r="I137" s="57"/>
      <c r="J137" s="58">
        <v>29.32</v>
      </c>
      <c r="K137" s="60">
        <f t="shared" si="41"/>
        <v>615.72</v>
      </c>
      <c r="L137" s="60">
        <f t="shared" ref="L137:L139" si="42">K137*1.2663</f>
        <v>779.68623600000001</v>
      </c>
    </row>
    <row r="138" spans="1:12" ht="16.5" customHeight="1">
      <c r="A138" s="32" t="s">
        <v>213</v>
      </c>
      <c r="B138" s="14" t="s">
        <v>20</v>
      </c>
      <c r="C138" s="34">
        <v>88247</v>
      </c>
      <c r="D138" s="16" t="s">
        <v>182</v>
      </c>
      <c r="E138" s="17" t="s">
        <v>22</v>
      </c>
      <c r="F138" s="18">
        <v>1</v>
      </c>
      <c r="G138" s="15">
        <v>21</v>
      </c>
      <c r="H138" s="57"/>
      <c r="I138" s="57"/>
      <c r="J138" s="58">
        <v>22.54</v>
      </c>
      <c r="K138" s="60">
        <f t="shared" si="41"/>
        <v>473.34</v>
      </c>
      <c r="L138" s="60">
        <f t="shared" si="42"/>
        <v>599.39044200000001</v>
      </c>
    </row>
    <row r="139" spans="1:12" ht="17.100000000000001" customHeight="1">
      <c r="A139" s="32" t="s">
        <v>214</v>
      </c>
      <c r="B139" s="22" t="s">
        <v>35</v>
      </c>
      <c r="C139" s="34">
        <v>88315</v>
      </c>
      <c r="D139" s="16" t="s">
        <v>202</v>
      </c>
      <c r="E139" s="17" t="s">
        <v>22</v>
      </c>
      <c r="F139" s="18">
        <v>1</v>
      </c>
      <c r="G139" s="15">
        <v>21</v>
      </c>
      <c r="H139" s="57"/>
      <c r="I139" s="57"/>
      <c r="J139" s="58">
        <v>27.15</v>
      </c>
      <c r="K139" s="60">
        <f t="shared" si="41"/>
        <v>570.15</v>
      </c>
      <c r="L139" s="60">
        <f t="shared" si="42"/>
        <v>721.98094499999991</v>
      </c>
    </row>
    <row r="140" spans="1:12" ht="9" customHeight="1">
      <c r="A140" s="39"/>
      <c r="B140" s="1"/>
      <c r="C140" s="1"/>
      <c r="D140" s="1"/>
      <c r="E140" s="1"/>
      <c r="F140" s="1"/>
      <c r="G140" s="2"/>
      <c r="H140" s="158" t="s">
        <v>1</v>
      </c>
      <c r="I140" s="159" t="s">
        <v>1</v>
      </c>
      <c r="J140" s="158" t="s">
        <v>1</v>
      </c>
      <c r="K140" s="159" t="s">
        <v>1</v>
      </c>
      <c r="L140" s="160" t="s">
        <v>489</v>
      </c>
    </row>
    <row r="141" spans="1:12" ht="16.5" customHeight="1">
      <c r="A141" s="161" t="s">
        <v>2</v>
      </c>
      <c r="B141" s="161" t="s">
        <v>3</v>
      </c>
      <c r="C141" s="161" t="s">
        <v>4</v>
      </c>
      <c r="D141" s="162" t="s">
        <v>215</v>
      </c>
      <c r="E141" s="161" t="s">
        <v>6</v>
      </c>
      <c r="F141" s="161" t="s">
        <v>7</v>
      </c>
      <c r="G141" s="163" t="s">
        <v>24</v>
      </c>
      <c r="H141" s="161" t="s">
        <v>403</v>
      </c>
      <c r="I141" s="161" t="s">
        <v>404</v>
      </c>
      <c r="J141" s="163" t="s">
        <v>451</v>
      </c>
      <c r="K141" s="163" t="s">
        <v>452</v>
      </c>
      <c r="L141" s="163" t="s">
        <v>453</v>
      </c>
    </row>
    <row r="142" spans="1:12" ht="20.25" customHeight="1">
      <c r="A142" s="52" t="s">
        <v>409</v>
      </c>
      <c r="B142" s="21"/>
      <c r="C142" s="21"/>
      <c r="D142" s="6" t="s">
        <v>495</v>
      </c>
      <c r="E142" s="8" t="s">
        <v>10</v>
      </c>
      <c r="F142" s="21"/>
      <c r="G142" s="8">
        <v>20</v>
      </c>
      <c r="H142" s="62"/>
      <c r="I142" s="62"/>
      <c r="J142" s="61">
        <f>K142/20</f>
        <v>1609.7003819999995</v>
      </c>
      <c r="K142" s="61">
        <f>SUM(K143:K164)</f>
        <v>32194.007639999993</v>
      </c>
      <c r="L142" s="61">
        <f>SUM(L143:L164)</f>
        <v>40767.271874532002</v>
      </c>
    </row>
    <row r="143" spans="1:12" ht="16.5" customHeight="1">
      <c r="A143" s="32" t="s">
        <v>216</v>
      </c>
      <c r="B143" s="14" t="s">
        <v>20</v>
      </c>
      <c r="C143" s="34">
        <v>1094</v>
      </c>
      <c r="D143" s="23" t="s">
        <v>217</v>
      </c>
      <c r="E143" s="17" t="s">
        <v>10</v>
      </c>
      <c r="F143" s="18">
        <v>1</v>
      </c>
      <c r="G143" s="15">
        <v>20</v>
      </c>
      <c r="H143" s="57"/>
      <c r="I143" s="57"/>
      <c r="J143" s="58">
        <v>35.92</v>
      </c>
      <c r="K143" s="60">
        <f t="shared" ref="K143:K164" si="43">G143*J143*F143</f>
        <v>718.40000000000009</v>
      </c>
      <c r="L143" s="60">
        <f>K143*1.2663</f>
        <v>909.70992000000012</v>
      </c>
    </row>
    <row r="144" spans="1:12" ht="17.100000000000001" customHeight="1">
      <c r="A144" s="32" t="s">
        <v>218</v>
      </c>
      <c r="B144" s="22" t="s">
        <v>35</v>
      </c>
      <c r="C144" s="34">
        <v>3398</v>
      </c>
      <c r="D144" s="16" t="s">
        <v>219</v>
      </c>
      <c r="E144" s="17" t="s">
        <v>10</v>
      </c>
      <c r="F144" s="18">
        <v>1</v>
      </c>
      <c r="G144" s="15">
        <v>20</v>
      </c>
      <c r="H144" s="57"/>
      <c r="I144" s="57"/>
      <c r="J144" s="58">
        <v>4.79</v>
      </c>
      <c r="K144" s="60">
        <f t="shared" si="43"/>
        <v>95.8</v>
      </c>
      <c r="L144" s="60">
        <f t="shared" ref="L144:L164" si="44">K144*1.2663</f>
        <v>121.31153999999999</v>
      </c>
    </row>
    <row r="145" spans="1:12" ht="16.5" customHeight="1">
      <c r="A145" s="32" t="s">
        <v>220</v>
      </c>
      <c r="B145" s="14" t="s">
        <v>20</v>
      </c>
      <c r="C145" s="34">
        <v>4346</v>
      </c>
      <c r="D145" s="23" t="s">
        <v>221</v>
      </c>
      <c r="E145" s="17" t="s">
        <v>10</v>
      </c>
      <c r="F145" s="18">
        <v>3</v>
      </c>
      <c r="G145" s="15">
        <v>20</v>
      </c>
      <c r="H145" s="57"/>
      <c r="I145" s="57"/>
      <c r="J145" s="58">
        <v>11.71</v>
      </c>
      <c r="K145" s="60">
        <f t="shared" si="43"/>
        <v>702.6</v>
      </c>
      <c r="L145" s="60">
        <f t="shared" si="44"/>
        <v>889.70238000000006</v>
      </c>
    </row>
    <row r="146" spans="1:12" ht="17.100000000000001" customHeight="1">
      <c r="A146" s="32" t="s">
        <v>222</v>
      </c>
      <c r="B146" s="22" t="s">
        <v>35</v>
      </c>
      <c r="C146" s="34">
        <v>11267</v>
      </c>
      <c r="D146" s="16" t="s">
        <v>223</v>
      </c>
      <c r="E146" s="17" t="s">
        <v>10</v>
      </c>
      <c r="F146" s="18">
        <v>2</v>
      </c>
      <c r="G146" s="15">
        <v>20</v>
      </c>
      <c r="H146" s="57"/>
      <c r="I146" s="57"/>
      <c r="J146" s="58">
        <v>1.29</v>
      </c>
      <c r="K146" s="60">
        <f t="shared" si="43"/>
        <v>51.6</v>
      </c>
      <c r="L146" s="60">
        <f t="shared" si="44"/>
        <v>65.341080000000005</v>
      </c>
    </row>
    <row r="147" spans="1:12" ht="16.5" customHeight="1">
      <c r="A147" s="32" t="s">
        <v>224</v>
      </c>
      <c r="B147" s="14" t="s">
        <v>20</v>
      </c>
      <c r="C147" s="34">
        <v>11950</v>
      </c>
      <c r="D147" s="23" t="s">
        <v>225</v>
      </c>
      <c r="E147" s="17" t="s">
        <v>10</v>
      </c>
      <c r="F147" s="18">
        <v>4</v>
      </c>
      <c r="G147" s="15">
        <v>20</v>
      </c>
      <c r="H147" s="57"/>
      <c r="I147" s="57"/>
      <c r="J147" s="58">
        <v>0.14000000000000001</v>
      </c>
      <c r="K147" s="60">
        <f t="shared" si="43"/>
        <v>11.200000000000001</v>
      </c>
      <c r="L147" s="60">
        <f t="shared" si="44"/>
        <v>14.18256</v>
      </c>
    </row>
    <row r="148" spans="1:12" ht="15.95" customHeight="1">
      <c r="A148" s="32" t="s">
        <v>226</v>
      </c>
      <c r="B148" s="22" t="s">
        <v>35</v>
      </c>
      <c r="C148" s="34">
        <v>14153</v>
      </c>
      <c r="D148" s="16" t="s">
        <v>227</v>
      </c>
      <c r="E148" s="17" t="s">
        <v>10</v>
      </c>
      <c r="F148" s="18">
        <v>0.06</v>
      </c>
      <c r="G148" s="15">
        <v>20</v>
      </c>
      <c r="H148" s="57"/>
      <c r="I148" s="57"/>
      <c r="J148" s="58">
        <v>57.68</v>
      </c>
      <c r="K148" s="60">
        <f t="shared" si="43"/>
        <v>69.215999999999994</v>
      </c>
      <c r="L148" s="60">
        <f t="shared" si="44"/>
        <v>87.64822079999999</v>
      </c>
    </row>
    <row r="149" spans="1:12" ht="17.100000000000001" customHeight="1">
      <c r="A149" s="32" t="s">
        <v>228</v>
      </c>
      <c r="B149" s="22" t="s">
        <v>35</v>
      </c>
      <c r="C149" s="34">
        <v>34643</v>
      </c>
      <c r="D149" s="16" t="s">
        <v>229</v>
      </c>
      <c r="E149" s="17" t="s">
        <v>10</v>
      </c>
      <c r="F149" s="18">
        <v>1</v>
      </c>
      <c r="G149" s="15">
        <v>20</v>
      </c>
      <c r="H149" s="57"/>
      <c r="I149" s="57"/>
      <c r="J149" s="58">
        <v>48.13</v>
      </c>
      <c r="K149" s="60">
        <f t="shared" si="43"/>
        <v>962.6</v>
      </c>
      <c r="L149" s="60">
        <f t="shared" si="44"/>
        <v>1218.94038</v>
      </c>
    </row>
    <row r="150" spans="1:12" ht="16.5" customHeight="1">
      <c r="A150" s="32" t="s">
        <v>230</v>
      </c>
      <c r="B150" s="14" t="s">
        <v>20</v>
      </c>
      <c r="C150" s="34">
        <v>39808</v>
      </c>
      <c r="D150" s="23" t="s">
        <v>231</v>
      </c>
      <c r="E150" s="17" t="s">
        <v>10</v>
      </c>
      <c r="F150" s="18">
        <v>1</v>
      </c>
      <c r="G150" s="15">
        <v>20</v>
      </c>
      <c r="H150" s="57"/>
      <c r="I150" s="57"/>
      <c r="J150" s="58">
        <v>78.84</v>
      </c>
      <c r="K150" s="60">
        <f t="shared" si="43"/>
        <v>1576.8000000000002</v>
      </c>
      <c r="L150" s="60">
        <f t="shared" si="44"/>
        <v>1996.7018400000002</v>
      </c>
    </row>
    <row r="151" spans="1:12" ht="17.100000000000001" customHeight="1">
      <c r="A151" s="32" t="s">
        <v>232</v>
      </c>
      <c r="B151" s="22" t="s">
        <v>35</v>
      </c>
      <c r="C151" s="34">
        <v>39996</v>
      </c>
      <c r="D151" s="16" t="s">
        <v>233</v>
      </c>
      <c r="E151" s="17" t="s">
        <v>96</v>
      </c>
      <c r="F151" s="18">
        <v>0.16639999999999999</v>
      </c>
      <c r="G151" s="15">
        <v>20</v>
      </c>
      <c r="H151" s="57"/>
      <c r="I151" s="57"/>
      <c r="J151" s="58">
        <v>3.57</v>
      </c>
      <c r="K151" s="60">
        <f t="shared" si="43"/>
        <v>11.880959999999998</v>
      </c>
      <c r="L151" s="60">
        <f t="shared" si="44"/>
        <v>15.044859647999997</v>
      </c>
    </row>
    <row r="152" spans="1:12" ht="16.5" customHeight="1">
      <c r="A152" s="32" t="s">
        <v>234</v>
      </c>
      <c r="B152" s="14" t="s">
        <v>20</v>
      </c>
      <c r="C152" s="34">
        <v>39997</v>
      </c>
      <c r="D152" s="16" t="s">
        <v>235</v>
      </c>
      <c r="E152" s="17" t="s">
        <v>10</v>
      </c>
      <c r="F152" s="18">
        <v>2</v>
      </c>
      <c r="G152" s="15">
        <v>20</v>
      </c>
      <c r="H152" s="57"/>
      <c r="I152" s="57"/>
      <c r="J152" s="58">
        <v>0.35</v>
      </c>
      <c r="K152" s="60">
        <f t="shared" si="43"/>
        <v>14</v>
      </c>
      <c r="L152" s="60">
        <f t="shared" si="44"/>
        <v>17.728200000000001</v>
      </c>
    </row>
    <row r="153" spans="1:12" ht="17.100000000000001" customHeight="1">
      <c r="A153" s="32" t="s">
        <v>236</v>
      </c>
      <c r="B153" s="22" t="s">
        <v>35</v>
      </c>
      <c r="C153" s="34">
        <v>91872</v>
      </c>
      <c r="D153" s="16" t="s">
        <v>237</v>
      </c>
      <c r="E153" s="17" t="s">
        <v>96</v>
      </c>
      <c r="F153" s="18">
        <v>6.05</v>
      </c>
      <c r="G153" s="15">
        <v>20</v>
      </c>
      <c r="H153" s="57"/>
      <c r="I153" s="57"/>
      <c r="J153" s="58">
        <v>18.510000000000002</v>
      </c>
      <c r="K153" s="60">
        <f t="shared" si="43"/>
        <v>2239.71</v>
      </c>
      <c r="L153" s="60">
        <f t="shared" si="44"/>
        <v>2836.144773</v>
      </c>
    </row>
    <row r="154" spans="1:12" ht="16.5" customHeight="1">
      <c r="A154" s="32" t="s">
        <v>238</v>
      </c>
      <c r="B154" s="14" t="s">
        <v>20</v>
      </c>
      <c r="C154" s="34">
        <v>91885</v>
      </c>
      <c r="D154" s="23" t="s">
        <v>239</v>
      </c>
      <c r="E154" s="17" t="s">
        <v>10</v>
      </c>
      <c r="F154" s="18">
        <v>1</v>
      </c>
      <c r="G154" s="15">
        <v>20</v>
      </c>
      <c r="H154" s="57"/>
      <c r="I154" s="57"/>
      <c r="J154" s="58">
        <v>12.57</v>
      </c>
      <c r="K154" s="60">
        <f t="shared" si="43"/>
        <v>251.4</v>
      </c>
      <c r="L154" s="60">
        <f t="shared" si="44"/>
        <v>318.34782000000001</v>
      </c>
    </row>
    <row r="155" spans="1:12" ht="17.100000000000001" customHeight="1">
      <c r="A155" s="32" t="s">
        <v>240</v>
      </c>
      <c r="B155" s="22" t="s">
        <v>35</v>
      </c>
      <c r="C155" s="34">
        <v>91917</v>
      </c>
      <c r="D155" s="16" t="s">
        <v>241</v>
      </c>
      <c r="E155" s="17" t="s">
        <v>10</v>
      </c>
      <c r="F155" s="18">
        <v>1</v>
      </c>
      <c r="G155" s="15">
        <v>20</v>
      </c>
      <c r="H155" s="57"/>
      <c r="I155" s="57"/>
      <c r="J155" s="58">
        <v>20.07</v>
      </c>
      <c r="K155" s="60">
        <f t="shared" si="43"/>
        <v>401.4</v>
      </c>
      <c r="L155" s="60">
        <f t="shared" si="44"/>
        <v>508.29281999999995</v>
      </c>
    </row>
    <row r="156" spans="1:12" ht="16.5" customHeight="1">
      <c r="A156" s="32" t="s">
        <v>242</v>
      </c>
      <c r="B156" s="14" t="s">
        <v>20</v>
      </c>
      <c r="C156" s="34">
        <v>91919</v>
      </c>
      <c r="D156" s="23" t="s">
        <v>243</v>
      </c>
      <c r="E156" s="17" t="s">
        <v>10</v>
      </c>
      <c r="F156" s="18">
        <v>1</v>
      </c>
      <c r="G156" s="15">
        <v>20</v>
      </c>
      <c r="H156" s="57"/>
      <c r="I156" s="57"/>
      <c r="J156" s="58">
        <v>21.54</v>
      </c>
      <c r="K156" s="60">
        <f t="shared" si="43"/>
        <v>430.79999999999995</v>
      </c>
      <c r="L156" s="60">
        <f t="shared" si="44"/>
        <v>545.52203999999995</v>
      </c>
    </row>
    <row r="157" spans="1:12" ht="17.100000000000001" customHeight="1">
      <c r="A157" s="32" t="s">
        <v>244</v>
      </c>
      <c r="B157" s="22" t="s">
        <v>35</v>
      </c>
      <c r="C157" s="34">
        <v>91933</v>
      </c>
      <c r="D157" s="16" t="s">
        <v>245</v>
      </c>
      <c r="E157" s="17" t="s">
        <v>96</v>
      </c>
      <c r="F157" s="18">
        <v>11</v>
      </c>
      <c r="G157" s="15">
        <v>20</v>
      </c>
      <c r="H157" s="57"/>
      <c r="I157" s="57"/>
      <c r="J157" s="58">
        <v>18.64</v>
      </c>
      <c r="K157" s="60">
        <f t="shared" si="43"/>
        <v>4100.8</v>
      </c>
      <c r="L157" s="60">
        <f t="shared" si="44"/>
        <v>5192.8430399999997</v>
      </c>
    </row>
    <row r="158" spans="1:12" ht="16.5" customHeight="1">
      <c r="A158" s="32" t="s">
        <v>246</v>
      </c>
      <c r="B158" s="14" t="s">
        <v>20</v>
      </c>
      <c r="C158" s="34">
        <v>93659</v>
      </c>
      <c r="D158" s="16" t="s">
        <v>247</v>
      </c>
      <c r="E158" s="17" t="s">
        <v>10</v>
      </c>
      <c r="F158" s="18">
        <v>1</v>
      </c>
      <c r="G158" s="15">
        <v>20</v>
      </c>
      <c r="H158" s="57"/>
      <c r="I158" s="57"/>
      <c r="J158" s="58">
        <v>25.75</v>
      </c>
      <c r="K158" s="60">
        <f t="shared" si="43"/>
        <v>515</v>
      </c>
      <c r="L158" s="60">
        <f t="shared" si="44"/>
        <v>652.14449999999999</v>
      </c>
    </row>
    <row r="159" spans="1:12" ht="17.100000000000001" customHeight="1">
      <c r="A159" s="32" t="s">
        <v>248</v>
      </c>
      <c r="B159" s="22" t="s">
        <v>35</v>
      </c>
      <c r="C159" s="34">
        <v>96977</v>
      </c>
      <c r="D159" s="16" t="s">
        <v>249</v>
      </c>
      <c r="E159" s="17" t="s">
        <v>96</v>
      </c>
      <c r="F159" s="18">
        <v>1.95</v>
      </c>
      <c r="G159" s="15">
        <v>20</v>
      </c>
      <c r="H159" s="57"/>
      <c r="I159" s="57"/>
      <c r="J159" s="58">
        <v>68.849999999999994</v>
      </c>
      <c r="K159" s="60">
        <f t="shared" si="43"/>
        <v>2685.15</v>
      </c>
      <c r="L159" s="60">
        <f t="shared" si="44"/>
        <v>3400.2054450000001</v>
      </c>
    </row>
    <row r="160" spans="1:12" ht="16.5" customHeight="1">
      <c r="A160" s="32" t="s">
        <v>250</v>
      </c>
      <c r="B160" s="14" t="s">
        <v>20</v>
      </c>
      <c r="C160" s="34">
        <v>96986</v>
      </c>
      <c r="D160" s="16" t="s">
        <v>251</v>
      </c>
      <c r="E160" s="17" t="s">
        <v>10</v>
      </c>
      <c r="F160" s="18">
        <v>1</v>
      </c>
      <c r="G160" s="15">
        <v>20</v>
      </c>
      <c r="H160" s="57"/>
      <c r="I160" s="57"/>
      <c r="J160" s="58">
        <v>103.7</v>
      </c>
      <c r="K160" s="60">
        <f t="shared" si="43"/>
        <v>2074</v>
      </c>
      <c r="L160" s="60">
        <f t="shared" si="44"/>
        <v>2626.3062</v>
      </c>
    </row>
    <row r="161" spans="1:12" ht="17.100000000000001" customHeight="1">
      <c r="A161" s="32" t="s">
        <v>252</v>
      </c>
      <c r="B161" s="22" t="s">
        <v>35</v>
      </c>
      <c r="C161" s="34">
        <v>100578</v>
      </c>
      <c r="D161" s="16" t="s">
        <v>253</v>
      </c>
      <c r="E161" s="17" t="s">
        <v>10</v>
      </c>
      <c r="F161" s="18">
        <v>1</v>
      </c>
      <c r="G161" s="15">
        <v>20</v>
      </c>
      <c r="H161" s="57"/>
      <c r="I161" s="57"/>
      <c r="J161" s="58">
        <v>634.16</v>
      </c>
      <c r="K161" s="60">
        <f t="shared" si="43"/>
        <v>12683.199999999999</v>
      </c>
      <c r="L161" s="60">
        <f t="shared" si="44"/>
        <v>16060.736159999999</v>
      </c>
    </row>
    <row r="162" spans="1:12" ht="16.5" customHeight="1">
      <c r="A162" s="32" t="s">
        <v>254</v>
      </c>
      <c r="B162" s="14" t="s">
        <v>20</v>
      </c>
      <c r="C162" s="34">
        <v>104749</v>
      </c>
      <c r="D162" s="23" t="s">
        <v>255</v>
      </c>
      <c r="E162" s="17" t="s">
        <v>10</v>
      </c>
      <c r="F162" s="18">
        <v>1</v>
      </c>
      <c r="G162" s="15">
        <v>20</v>
      </c>
      <c r="H162" s="57"/>
      <c r="I162" s="57"/>
      <c r="J162" s="58">
        <v>18.29</v>
      </c>
      <c r="K162" s="60">
        <f t="shared" si="43"/>
        <v>365.79999999999995</v>
      </c>
      <c r="L162" s="60">
        <f t="shared" si="44"/>
        <v>463.21253999999993</v>
      </c>
    </row>
    <row r="163" spans="1:12" ht="16.5" customHeight="1">
      <c r="A163" s="32" t="s">
        <v>256</v>
      </c>
      <c r="B163" s="14" t="s">
        <v>20</v>
      </c>
      <c r="C163" s="34">
        <v>88247</v>
      </c>
      <c r="D163" s="16" t="s">
        <v>182</v>
      </c>
      <c r="E163" s="17" t="s">
        <v>22</v>
      </c>
      <c r="F163" s="18">
        <v>0.38969999999999999</v>
      </c>
      <c r="G163" s="15">
        <v>20</v>
      </c>
      <c r="H163" s="57"/>
      <c r="I163" s="57"/>
      <c r="J163" s="58">
        <v>22.54</v>
      </c>
      <c r="K163" s="60">
        <f t="shared" si="43"/>
        <v>175.67675999999997</v>
      </c>
      <c r="L163" s="60">
        <f t="shared" si="44"/>
        <v>222.45948118799996</v>
      </c>
    </row>
    <row r="164" spans="1:12" ht="17.100000000000001" customHeight="1">
      <c r="A164" s="32" t="s">
        <v>257</v>
      </c>
      <c r="B164" s="22" t="s">
        <v>35</v>
      </c>
      <c r="C164" s="34">
        <v>88264</v>
      </c>
      <c r="D164" s="16" t="s">
        <v>184</v>
      </c>
      <c r="E164" s="17" t="s">
        <v>22</v>
      </c>
      <c r="F164" s="18">
        <v>3.5078</v>
      </c>
      <c r="G164" s="15">
        <v>20</v>
      </c>
      <c r="H164" s="57"/>
      <c r="I164" s="57"/>
      <c r="J164" s="58">
        <v>29.32</v>
      </c>
      <c r="K164" s="60">
        <f t="shared" si="43"/>
        <v>2056.9739199999999</v>
      </c>
      <c r="L164" s="60">
        <f t="shared" si="44"/>
        <v>2604.7460748959998</v>
      </c>
    </row>
    <row r="165" spans="1:12" ht="9" customHeight="1">
      <c r="A165" s="39"/>
      <c r="B165" s="1"/>
      <c r="C165" s="1"/>
      <c r="D165" s="1"/>
      <c r="E165" s="1"/>
      <c r="F165" s="1"/>
      <c r="G165" s="2"/>
      <c r="H165" s="158" t="s">
        <v>1</v>
      </c>
      <c r="I165" s="159" t="s">
        <v>1</v>
      </c>
      <c r="J165" s="158" t="s">
        <v>1</v>
      </c>
      <c r="K165" s="159" t="s">
        <v>1</v>
      </c>
      <c r="L165" s="160" t="s">
        <v>489</v>
      </c>
    </row>
    <row r="166" spans="1:12" ht="16.5" customHeight="1">
      <c r="A166" s="161" t="s">
        <v>2</v>
      </c>
      <c r="B166" s="161" t="s">
        <v>3</v>
      </c>
      <c r="C166" s="161" t="s">
        <v>4</v>
      </c>
      <c r="D166" s="162" t="s">
        <v>258</v>
      </c>
      <c r="E166" s="161" t="s">
        <v>6</v>
      </c>
      <c r="F166" s="161" t="s">
        <v>7</v>
      </c>
      <c r="G166" s="163" t="s">
        <v>8</v>
      </c>
      <c r="H166" s="161" t="s">
        <v>403</v>
      </c>
      <c r="I166" s="161" t="s">
        <v>404</v>
      </c>
      <c r="J166" s="163" t="s">
        <v>451</v>
      </c>
      <c r="K166" s="163" t="s">
        <v>452</v>
      </c>
      <c r="L166" s="163" t="s">
        <v>453</v>
      </c>
    </row>
    <row r="167" spans="1:12" ht="17.100000000000001" customHeight="1">
      <c r="A167" s="52" t="s">
        <v>410</v>
      </c>
      <c r="B167" s="21"/>
      <c r="C167" s="21"/>
      <c r="D167" s="6" t="s">
        <v>504</v>
      </c>
      <c r="E167" s="8" t="s">
        <v>10</v>
      </c>
      <c r="F167" s="21"/>
      <c r="G167" s="8">
        <v>4</v>
      </c>
      <c r="H167" s="62"/>
      <c r="I167" s="62"/>
      <c r="J167" s="63">
        <f>K167/4</f>
        <v>363.80750500000005</v>
      </c>
      <c r="K167" s="63">
        <f>SUM(K168:K174)</f>
        <v>1455.2300200000002</v>
      </c>
      <c r="L167" s="63">
        <f>SUM(L168:L174)</f>
        <v>1842.7577743259999</v>
      </c>
    </row>
    <row r="168" spans="1:12" ht="16.5" customHeight="1">
      <c r="A168" s="32" t="s">
        <v>259</v>
      </c>
      <c r="B168" s="14" t="s">
        <v>20</v>
      </c>
      <c r="C168" s="34">
        <v>93358</v>
      </c>
      <c r="D168" s="23" t="s">
        <v>260</v>
      </c>
      <c r="E168" s="17" t="s">
        <v>261</v>
      </c>
      <c r="F168" s="18">
        <v>0.09</v>
      </c>
      <c r="G168" s="35">
        <v>1.7</v>
      </c>
      <c r="H168" s="57"/>
      <c r="I168" s="57"/>
      <c r="J168" s="58">
        <v>85.24</v>
      </c>
      <c r="K168" s="60">
        <f t="shared" ref="K168:K174" si="45">G168*J168*F168</f>
        <v>13.041719999999998</v>
      </c>
      <c r="L168" s="60">
        <f>K168*1.2663</f>
        <v>16.514730035999996</v>
      </c>
    </row>
    <row r="169" spans="1:12" ht="17.100000000000001" customHeight="1">
      <c r="A169" s="32" t="s">
        <v>262</v>
      </c>
      <c r="B169" s="22" t="s">
        <v>35</v>
      </c>
      <c r="C169" s="15">
        <v>867</v>
      </c>
      <c r="D169" s="16" t="s">
        <v>263</v>
      </c>
      <c r="E169" s="17" t="s">
        <v>96</v>
      </c>
      <c r="F169" s="18">
        <v>1</v>
      </c>
      <c r="G169" s="15">
        <v>12</v>
      </c>
      <c r="H169" s="57"/>
      <c r="I169" s="57"/>
      <c r="J169" s="58">
        <v>63.95</v>
      </c>
      <c r="K169" s="60">
        <f t="shared" si="45"/>
        <v>767.40000000000009</v>
      </c>
      <c r="L169" s="60">
        <f t="shared" ref="L169:L174" si="46">K169*1.2663</f>
        <v>971.75862000000006</v>
      </c>
    </row>
    <row r="170" spans="1:12" ht="16.5" customHeight="1">
      <c r="A170" s="32" t="s">
        <v>264</v>
      </c>
      <c r="B170" s="14" t="s">
        <v>20</v>
      </c>
      <c r="C170" s="34">
        <v>96986</v>
      </c>
      <c r="D170" s="16" t="s">
        <v>251</v>
      </c>
      <c r="E170" s="17" t="s">
        <v>10</v>
      </c>
      <c r="F170" s="18">
        <v>1</v>
      </c>
      <c r="G170" s="15">
        <v>4</v>
      </c>
      <c r="H170" s="57"/>
      <c r="I170" s="57"/>
      <c r="J170" s="58">
        <v>103.7</v>
      </c>
      <c r="K170" s="60">
        <f t="shared" si="45"/>
        <v>414.8</v>
      </c>
      <c r="L170" s="60">
        <f t="shared" si="46"/>
        <v>525.26124000000004</v>
      </c>
    </row>
    <row r="171" spans="1:12" ht="17.100000000000001" customHeight="1">
      <c r="A171" s="32" t="s">
        <v>265</v>
      </c>
      <c r="B171" s="22" t="s">
        <v>35</v>
      </c>
      <c r="C171" s="34">
        <v>34643</v>
      </c>
      <c r="D171" s="16" t="s">
        <v>266</v>
      </c>
      <c r="E171" s="17" t="s">
        <v>10</v>
      </c>
      <c r="F171" s="18">
        <v>1</v>
      </c>
      <c r="G171" s="15">
        <v>1</v>
      </c>
      <c r="H171" s="57"/>
      <c r="I171" s="57"/>
      <c r="J171" s="58">
        <v>48.13</v>
      </c>
      <c r="K171" s="60">
        <f t="shared" si="45"/>
        <v>48.13</v>
      </c>
      <c r="L171" s="60">
        <f t="shared" si="46"/>
        <v>60.947019000000004</v>
      </c>
    </row>
    <row r="172" spans="1:12" ht="16.5" customHeight="1">
      <c r="A172" s="32" t="s">
        <v>267</v>
      </c>
      <c r="B172" s="14" t="s">
        <v>20</v>
      </c>
      <c r="C172" s="34">
        <v>93382</v>
      </c>
      <c r="D172" s="23" t="s">
        <v>268</v>
      </c>
      <c r="E172" s="17" t="s">
        <v>261</v>
      </c>
      <c r="F172" s="18">
        <v>0.1</v>
      </c>
      <c r="G172" s="35">
        <v>1.7</v>
      </c>
      <c r="H172" s="57"/>
      <c r="I172" s="57"/>
      <c r="J172" s="58">
        <v>25.99</v>
      </c>
      <c r="K172" s="60">
        <f t="shared" si="45"/>
        <v>4.4182999999999995</v>
      </c>
      <c r="L172" s="60">
        <f t="shared" si="46"/>
        <v>5.594893289999999</v>
      </c>
    </row>
    <row r="173" spans="1:12" ht="17.100000000000001" customHeight="1">
      <c r="A173" s="32" t="s">
        <v>269</v>
      </c>
      <c r="B173" s="22" t="s">
        <v>35</v>
      </c>
      <c r="C173" s="34">
        <v>88247</v>
      </c>
      <c r="D173" s="16" t="s">
        <v>182</v>
      </c>
      <c r="E173" s="17" t="s">
        <v>22</v>
      </c>
      <c r="F173" s="18">
        <v>1</v>
      </c>
      <c r="G173" s="15">
        <v>4</v>
      </c>
      <c r="H173" s="57"/>
      <c r="I173" s="57"/>
      <c r="J173" s="58">
        <v>22.54</v>
      </c>
      <c r="K173" s="60">
        <f t="shared" si="45"/>
        <v>90.16</v>
      </c>
      <c r="L173" s="60">
        <f t="shared" si="46"/>
        <v>114.169608</v>
      </c>
    </row>
    <row r="174" spans="1:12" ht="16.5" customHeight="1">
      <c r="A174" s="32" t="s">
        <v>270</v>
      </c>
      <c r="B174" s="14" t="s">
        <v>20</v>
      </c>
      <c r="C174" s="34">
        <v>88264</v>
      </c>
      <c r="D174" s="16" t="s">
        <v>184</v>
      </c>
      <c r="E174" s="17" t="s">
        <v>22</v>
      </c>
      <c r="F174" s="18">
        <v>1</v>
      </c>
      <c r="G174" s="15">
        <v>4</v>
      </c>
      <c r="H174" s="57"/>
      <c r="I174" s="57"/>
      <c r="J174" s="58">
        <v>29.32</v>
      </c>
      <c r="K174" s="60">
        <f t="shared" si="45"/>
        <v>117.28</v>
      </c>
      <c r="L174" s="60">
        <f t="shared" si="46"/>
        <v>148.511664</v>
      </c>
    </row>
    <row r="175" spans="1:12" ht="9" customHeight="1">
      <c r="A175" s="39"/>
      <c r="B175" s="1"/>
      <c r="C175" s="1"/>
      <c r="D175" s="1"/>
      <c r="E175" s="1"/>
      <c r="F175" s="1"/>
      <c r="G175" s="2"/>
      <c r="H175" s="158" t="s">
        <v>1</v>
      </c>
      <c r="I175" s="159" t="s">
        <v>1</v>
      </c>
      <c r="J175" s="158" t="s">
        <v>1</v>
      </c>
      <c r="K175" s="159" t="s">
        <v>1</v>
      </c>
      <c r="L175" s="160" t="s">
        <v>489</v>
      </c>
    </row>
    <row r="176" spans="1:12" ht="17.100000000000001" customHeight="1">
      <c r="A176" s="161" t="s">
        <v>2</v>
      </c>
      <c r="B176" s="161" t="s">
        <v>3</v>
      </c>
      <c r="C176" s="161" t="s">
        <v>4</v>
      </c>
      <c r="D176" s="162" t="s">
        <v>271</v>
      </c>
      <c r="E176" s="161" t="s">
        <v>6</v>
      </c>
      <c r="F176" s="161" t="s">
        <v>7</v>
      </c>
      <c r="G176" s="163" t="s">
        <v>8</v>
      </c>
      <c r="H176" s="161" t="s">
        <v>403</v>
      </c>
      <c r="I176" s="161" t="s">
        <v>404</v>
      </c>
      <c r="J176" s="163" t="s">
        <v>451</v>
      </c>
      <c r="K176" s="163" t="s">
        <v>452</v>
      </c>
      <c r="L176" s="163" t="s">
        <v>453</v>
      </c>
    </row>
    <row r="177" spans="1:12" ht="16.5" customHeight="1">
      <c r="A177" s="111" t="s">
        <v>440</v>
      </c>
      <c r="B177" s="21"/>
      <c r="C177" s="21"/>
      <c r="D177" s="6" t="s">
        <v>505</v>
      </c>
      <c r="E177" s="8" t="s">
        <v>444</v>
      </c>
      <c r="F177" s="21"/>
      <c r="G177" s="8">
        <v>29</v>
      </c>
      <c r="H177" s="62"/>
      <c r="I177" s="62"/>
      <c r="J177" s="63">
        <f>K177/29</f>
        <v>15.38603</v>
      </c>
      <c r="K177" s="63">
        <f>SUM(K178:K180)</f>
        <v>446.19486999999998</v>
      </c>
      <c r="L177" s="63">
        <f>SUM(L178:L180)</f>
        <v>565.01656388099991</v>
      </c>
    </row>
    <row r="178" spans="1:12" ht="17.100000000000001" customHeight="1">
      <c r="A178" s="32" t="s">
        <v>272</v>
      </c>
      <c r="B178" s="22" t="s">
        <v>35</v>
      </c>
      <c r="C178" s="34">
        <v>39694</v>
      </c>
      <c r="D178" s="16" t="s">
        <v>490</v>
      </c>
      <c r="E178" s="17" t="s">
        <v>273</v>
      </c>
      <c r="F178" s="18">
        <v>1</v>
      </c>
      <c r="G178" s="15">
        <v>29</v>
      </c>
      <c r="H178" s="57"/>
      <c r="I178" s="57"/>
      <c r="J178" s="59"/>
      <c r="K178" s="60">
        <f t="shared" ref="K178:K180" si="47">G178*J178*F178</f>
        <v>0</v>
      </c>
      <c r="L178" s="60">
        <f>K178*1.2663</f>
        <v>0</v>
      </c>
    </row>
    <row r="179" spans="1:12" ht="16.5" customHeight="1">
      <c r="A179" s="32" t="s">
        <v>274</v>
      </c>
      <c r="B179" s="14" t="s">
        <v>20</v>
      </c>
      <c r="C179" s="34">
        <v>88309</v>
      </c>
      <c r="D179" s="16" t="s">
        <v>275</v>
      </c>
      <c r="E179" s="17" t="s">
        <v>22</v>
      </c>
      <c r="F179" s="18">
        <v>0.40899999999999997</v>
      </c>
      <c r="G179" s="15">
        <v>29</v>
      </c>
      <c r="H179" s="57"/>
      <c r="I179" s="57"/>
      <c r="J179" s="58">
        <v>26.87</v>
      </c>
      <c r="K179" s="60">
        <f t="shared" si="47"/>
        <v>318.70506999999998</v>
      </c>
      <c r="L179" s="60">
        <f t="shared" ref="L179:L180" si="48">K179*1.2663</f>
        <v>403.57623014099994</v>
      </c>
    </row>
    <row r="180" spans="1:12" ht="17.100000000000001" customHeight="1">
      <c r="A180" s="32" t="s">
        <v>276</v>
      </c>
      <c r="B180" s="22" t="s">
        <v>35</v>
      </c>
      <c r="C180" s="34">
        <v>88316</v>
      </c>
      <c r="D180" s="16" t="s">
        <v>192</v>
      </c>
      <c r="E180" s="17" t="s">
        <v>22</v>
      </c>
      <c r="F180" s="18">
        <v>0.20399999999999999</v>
      </c>
      <c r="G180" s="15">
        <v>29</v>
      </c>
      <c r="H180" s="57"/>
      <c r="I180" s="57"/>
      <c r="J180" s="58">
        <v>21.55</v>
      </c>
      <c r="K180" s="60">
        <f t="shared" si="47"/>
        <v>127.4898</v>
      </c>
      <c r="L180" s="60">
        <f t="shared" si="48"/>
        <v>161.44033374</v>
      </c>
    </row>
    <row r="181" spans="1:12" ht="9" customHeight="1">
      <c r="A181" s="39"/>
      <c r="B181" s="1"/>
      <c r="C181" s="1"/>
      <c r="D181" s="1"/>
      <c r="E181" s="1"/>
      <c r="F181" s="1"/>
      <c r="G181" s="2"/>
      <c r="H181" s="158" t="s">
        <v>1</v>
      </c>
      <c r="I181" s="159" t="s">
        <v>1</v>
      </c>
      <c r="J181" s="158" t="s">
        <v>1</v>
      </c>
      <c r="K181" s="159" t="s">
        <v>1</v>
      </c>
      <c r="L181" s="160" t="s">
        <v>489</v>
      </c>
    </row>
    <row r="182" spans="1:12" ht="16.5" customHeight="1">
      <c r="A182" s="161" t="s">
        <v>2</v>
      </c>
      <c r="B182" s="161" t="s">
        <v>3</v>
      </c>
      <c r="C182" s="161" t="s">
        <v>4</v>
      </c>
      <c r="D182" s="162" t="s">
        <v>271</v>
      </c>
      <c r="E182" s="161" t="s">
        <v>6</v>
      </c>
      <c r="F182" s="161" t="s">
        <v>7</v>
      </c>
      <c r="G182" s="163" t="s">
        <v>24</v>
      </c>
      <c r="H182" s="161" t="s">
        <v>403</v>
      </c>
      <c r="I182" s="161" t="s">
        <v>404</v>
      </c>
      <c r="J182" s="163" t="s">
        <v>451</v>
      </c>
      <c r="K182" s="163" t="s">
        <v>452</v>
      </c>
      <c r="L182" s="163" t="s">
        <v>453</v>
      </c>
    </row>
    <row r="183" spans="1:12" ht="24.95" customHeight="1">
      <c r="A183" s="52" t="s">
        <v>411</v>
      </c>
      <c r="B183" s="7"/>
      <c r="C183" s="7"/>
      <c r="D183" s="6" t="s">
        <v>511</v>
      </c>
      <c r="E183" s="8" t="s">
        <v>444</v>
      </c>
      <c r="F183" s="7"/>
      <c r="G183" s="8">
        <v>182</v>
      </c>
      <c r="H183" s="68"/>
      <c r="I183" s="68"/>
      <c r="J183" s="63">
        <f>K183/182</f>
        <v>228.76490100000001</v>
      </c>
      <c r="K183" s="63">
        <f>SUM(K184:K195)</f>
        <v>41635.211982000001</v>
      </c>
      <c r="L183" s="63">
        <f>SUM(L184:L195)</f>
        <v>52722.668932806599</v>
      </c>
    </row>
    <row r="184" spans="1:12" ht="17.100000000000001" customHeight="1">
      <c r="A184" s="32" t="s">
        <v>277</v>
      </c>
      <c r="B184" s="22" t="s">
        <v>35</v>
      </c>
      <c r="C184" s="34">
        <v>39431</v>
      </c>
      <c r="D184" s="16" t="s">
        <v>278</v>
      </c>
      <c r="E184" s="17" t="s">
        <v>96</v>
      </c>
      <c r="F184" s="36">
        <v>2.5026999999999999</v>
      </c>
      <c r="G184" s="15">
        <v>182</v>
      </c>
      <c r="H184" s="57"/>
      <c r="I184" s="57"/>
      <c r="J184" s="58">
        <v>0.32</v>
      </c>
      <c r="K184" s="60">
        <f t="shared" ref="K184:K195" si="49">G184*J184*F184</f>
        <v>145.757248</v>
      </c>
      <c r="L184" s="60">
        <f>K184*1.2663</f>
        <v>184.57240314239999</v>
      </c>
    </row>
    <row r="185" spans="1:12" ht="16.5" customHeight="1">
      <c r="A185" s="32" t="s">
        <v>279</v>
      </c>
      <c r="B185" s="14" t="s">
        <v>20</v>
      </c>
      <c r="C185" s="34">
        <v>39432</v>
      </c>
      <c r="D185" s="23" t="s">
        <v>280</v>
      </c>
      <c r="E185" s="17" t="s">
        <v>96</v>
      </c>
      <c r="F185" s="36">
        <v>1.694</v>
      </c>
      <c r="G185" s="15">
        <v>182</v>
      </c>
      <c r="H185" s="57"/>
      <c r="I185" s="57"/>
      <c r="J185" s="58">
        <v>2.84</v>
      </c>
      <c r="K185" s="60">
        <f t="shared" si="49"/>
        <v>875.59471999999994</v>
      </c>
      <c r="L185" s="60">
        <f t="shared" ref="L185:L195" si="50">K185*1.2663</f>
        <v>1108.765593936</v>
      </c>
    </row>
    <row r="186" spans="1:12" ht="16.5" customHeight="1">
      <c r="A186" s="32" t="s">
        <v>281</v>
      </c>
      <c r="B186" s="14" t="s">
        <v>20</v>
      </c>
      <c r="C186" s="34">
        <v>39434</v>
      </c>
      <c r="D186" s="23" t="s">
        <v>282</v>
      </c>
      <c r="E186" s="17" t="s">
        <v>283</v>
      </c>
      <c r="F186" s="36">
        <v>1.0978000000000001</v>
      </c>
      <c r="G186" s="15">
        <v>182</v>
      </c>
      <c r="H186" s="57"/>
      <c r="I186" s="57"/>
      <c r="J186" s="58">
        <v>3.55</v>
      </c>
      <c r="K186" s="60">
        <f t="shared" si="49"/>
        <v>709.28858000000014</v>
      </c>
      <c r="L186" s="60">
        <f t="shared" si="50"/>
        <v>898.17212885400011</v>
      </c>
    </row>
    <row r="187" spans="1:12" ht="17.100000000000001" customHeight="1">
      <c r="A187" s="32" t="s">
        <v>284</v>
      </c>
      <c r="B187" s="22" t="s">
        <v>35</v>
      </c>
      <c r="C187" s="34">
        <v>39435</v>
      </c>
      <c r="D187" s="16" t="s">
        <v>285</v>
      </c>
      <c r="E187" s="17" t="s">
        <v>286</v>
      </c>
      <c r="F187" s="36">
        <v>20.186800000000002</v>
      </c>
      <c r="G187" s="15">
        <v>182</v>
      </c>
      <c r="H187" s="57"/>
      <c r="I187" s="57"/>
      <c r="J187" s="58">
        <v>0.12</v>
      </c>
      <c r="K187" s="60">
        <f t="shared" si="49"/>
        <v>440.87971200000004</v>
      </c>
      <c r="L187" s="60">
        <f t="shared" si="50"/>
        <v>558.28597930559999</v>
      </c>
    </row>
    <row r="188" spans="1:12" ht="16.5" customHeight="1">
      <c r="A188" s="32" t="s">
        <v>287</v>
      </c>
      <c r="B188" s="14" t="s">
        <v>20</v>
      </c>
      <c r="C188" s="34">
        <v>39437</v>
      </c>
      <c r="D188" s="16" t="s">
        <v>288</v>
      </c>
      <c r="E188" s="17" t="s">
        <v>286</v>
      </c>
      <c r="F188" s="36">
        <v>20.186800000000002</v>
      </c>
      <c r="G188" s="15">
        <v>182</v>
      </c>
      <c r="H188" s="57"/>
      <c r="I188" s="57"/>
      <c r="J188" s="58">
        <v>0.26</v>
      </c>
      <c r="K188" s="60">
        <f t="shared" si="49"/>
        <v>955.23937600000011</v>
      </c>
      <c r="L188" s="60">
        <f t="shared" si="50"/>
        <v>1209.6196218288001</v>
      </c>
    </row>
    <row r="189" spans="1:12" ht="17.100000000000001" customHeight="1">
      <c r="A189" s="32" t="s">
        <v>289</v>
      </c>
      <c r="B189" s="22" t="s">
        <v>35</v>
      </c>
      <c r="C189" s="34">
        <v>39443</v>
      </c>
      <c r="D189" s="16" t="s">
        <v>290</v>
      </c>
      <c r="E189" s="17" t="s">
        <v>286</v>
      </c>
      <c r="F189" s="36">
        <v>1.2755000000000001</v>
      </c>
      <c r="G189" s="15">
        <v>182</v>
      </c>
      <c r="H189" s="57"/>
      <c r="I189" s="57"/>
      <c r="J189" s="58">
        <v>0.28000000000000003</v>
      </c>
      <c r="K189" s="60">
        <f t="shared" si="49"/>
        <v>64.99948000000002</v>
      </c>
      <c r="L189" s="60">
        <f t="shared" si="50"/>
        <v>82.30884152400003</v>
      </c>
    </row>
    <row r="190" spans="1:12" ht="16.5" customHeight="1">
      <c r="A190" s="32" t="s">
        <v>291</v>
      </c>
      <c r="B190" s="14" t="s">
        <v>20</v>
      </c>
      <c r="C190" s="34">
        <v>39419</v>
      </c>
      <c r="D190" s="16" t="s">
        <v>292</v>
      </c>
      <c r="E190" s="17" t="s">
        <v>96</v>
      </c>
      <c r="F190" s="36">
        <v>2.1373000000000002</v>
      </c>
      <c r="G190" s="15">
        <v>182</v>
      </c>
      <c r="H190" s="57"/>
      <c r="I190" s="57"/>
      <c r="J190" s="58">
        <v>6.16</v>
      </c>
      <c r="K190" s="60">
        <f t="shared" si="49"/>
        <v>2396.1697760000006</v>
      </c>
      <c r="L190" s="60">
        <f t="shared" si="50"/>
        <v>3034.2697873488009</v>
      </c>
    </row>
    <row r="191" spans="1:12" ht="17.100000000000001" customHeight="1">
      <c r="A191" s="32" t="s">
        <v>293</v>
      </c>
      <c r="B191" s="22" t="s">
        <v>35</v>
      </c>
      <c r="C191" s="34">
        <v>39422</v>
      </c>
      <c r="D191" s="16" t="s">
        <v>294</v>
      </c>
      <c r="E191" s="17" t="s">
        <v>96</v>
      </c>
      <c r="F191" s="36">
        <v>9.1079000000000008</v>
      </c>
      <c r="G191" s="15">
        <v>182</v>
      </c>
      <c r="H191" s="57"/>
      <c r="I191" s="57"/>
      <c r="J191" s="58">
        <v>6.99</v>
      </c>
      <c r="K191" s="60">
        <f t="shared" si="49"/>
        <v>11586.888222000001</v>
      </c>
      <c r="L191" s="60">
        <f t="shared" si="50"/>
        <v>14672.476555518602</v>
      </c>
    </row>
    <row r="192" spans="1:12" ht="16.5" customHeight="1">
      <c r="A192" s="32" t="s">
        <v>295</v>
      </c>
      <c r="B192" s="14" t="s">
        <v>20</v>
      </c>
      <c r="C192" s="34">
        <v>37586</v>
      </c>
      <c r="D192" s="16" t="s">
        <v>296</v>
      </c>
      <c r="E192" s="17" t="s">
        <v>297</v>
      </c>
      <c r="F192" s="36">
        <v>6.9400000000000003E-2</v>
      </c>
      <c r="G192" s="15">
        <v>182</v>
      </c>
      <c r="H192" s="57"/>
      <c r="I192" s="57"/>
      <c r="J192" s="58">
        <v>48.76</v>
      </c>
      <c r="K192" s="60">
        <f t="shared" si="49"/>
        <v>615.87780799999996</v>
      </c>
      <c r="L192" s="60">
        <f t="shared" si="50"/>
        <v>779.88606827039996</v>
      </c>
    </row>
    <row r="193" spans="1:12" ht="16.5" customHeight="1">
      <c r="A193" s="32" t="s">
        <v>298</v>
      </c>
      <c r="B193" s="14" t="s">
        <v>20</v>
      </c>
      <c r="C193" s="15">
        <v>39413</v>
      </c>
      <c r="D193" s="16" t="s">
        <v>299</v>
      </c>
      <c r="E193" s="17" t="s">
        <v>273</v>
      </c>
      <c r="F193" s="36">
        <v>4.2119999999999997</v>
      </c>
      <c r="G193" s="15">
        <v>182</v>
      </c>
      <c r="H193" s="57"/>
      <c r="I193" s="57"/>
      <c r="J193" s="58">
        <v>20.52</v>
      </c>
      <c r="K193" s="60">
        <f t="shared" si="49"/>
        <v>15730.303679999999</v>
      </c>
      <c r="L193" s="60">
        <f t="shared" si="50"/>
        <v>19919.283549984</v>
      </c>
    </row>
    <row r="194" spans="1:12" ht="17.100000000000001" customHeight="1">
      <c r="A194" s="32" t="s">
        <v>300</v>
      </c>
      <c r="B194" s="22" t="s">
        <v>35</v>
      </c>
      <c r="C194" s="15">
        <v>88278</v>
      </c>
      <c r="D194" s="16" t="s">
        <v>301</v>
      </c>
      <c r="E194" s="17" t="s">
        <v>22</v>
      </c>
      <c r="F194" s="36">
        <v>1.252</v>
      </c>
      <c r="G194" s="15">
        <v>182</v>
      </c>
      <c r="H194" s="57"/>
      <c r="I194" s="57"/>
      <c r="J194" s="58">
        <v>28.57</v>
      </c>
      <c r="K194" s="60">
        <f t="shared" si="49"/>
        <v>6510.0744799999993</v>
      </c>
      <c r="L194" s="60">
        <f t="shared" si="50"/>
        <v>8243.7073140239991</v>
      </c>
    </row>
    <row r="195" spans="1:12" ht="16.5" customHeight="1">
      <c r="A195" s="32" t="s">
        <v>302</v>
      </c>
      <c r="B195" s="14" t="s">
        <v>20</v>
      </c>
      <c r="C195" s="15">
        <v>88316</v>
      </c>
      <c r="D195" s="16" t="s">
        <v>192</v>
      </c>
      <c r="E195" s="17" t="s">
        <v>22</v>
      </c>
      <c r="F195" s="36">
        <v>0.40899999999999997</v>
      </c>
      <c r="G195" s="15">
        <v>182</v>
      </c>
      <c r="H195" s="57"/>
      <c r="I195" s="57"/>
      <c r="J195" s="58">
        <v>21.55</v>
      </c>
      <c r="K195" s="60">
        <f t="shared" si="49"/>
        <v>1604.1388999999999</v>
      </c>
      <c r="L195" s="60">
        <f t="shared" si="50"/>
        <v>2031.32108907</v>
      </c>
    </row>
    <row r="196" spans="1:12" ht="9" customHeight="1">
      <c r="A196" s="39"/>
      <c r="B196" s="1"/>
      <c r="C196" s="1"/>
      <c r="D196" s="1"/>
      <c r="E196" s="1"/>
      <c r="F196" s="1"/>
      <c r="G196" s="2"/>
      <c r="H196" s="158" t="s">
        <v>1</v>
      </c>
      <c r="I196" s="159" t="s">
        <v>1</v>
      </c>
      <c r="J196" s="158" t="s">
        <v>1</v>
      </c>
      <c r="K196" s="159" t="s">
        <v>1</v>
      </c>
      <c r="L196" s="160" t="s">
        <v>489</v>
      </c>
    </row>
    <row r="197" spans="1:12" ht="17.100000000000001" customHeight="1">
      <c r="A197" s="161" t="s">
        <v>2</v>
      </c>
      <c r="B197" s="161" t="s">
        <v>3</v>
      </c>
      <c r="C197" s="161" t="s">
        <v>4</v>
      </c>
      <c r="D197" s="162" t="s">
        <v>271</v>
      </c>
      <c r="E197" s="161" t="s">
        <v>6</v>
      </c>
      <c r="F197" s="161" t="s">
        <v>7</v>
      </c>
      <c r="G197" s="163" t="s">
        <v>8</v>
      </c>
      <c r="H197" s="161" t="s">
        <v>403</v>
      </c>
      <c r="I197" s="161" t="s">
        <v>404</v>
      </c>
      <c r="J197" s="163" t="s">
        <v>451</v>
      </c>
      <c r="K197" s="163" t="s">
        <v>452</v>
      </c>
      <c r="L197" s="163" t="s">
        <v>453</v>
      </c>
    </row>
    <row r="198" spans="1:12" ht="16.5" customHeight="1">
      <c r="A198" s="111" t="s">
        <v>441</v>
      </c>
      <c r="B198" s="21"/>
      <c r="C198" s="21"/>
      <c r="D198" s="6" t="s">
        <v>512</v>
      </c>
      <c r="E198" s="8" t="s">
        <v>444</v>
      </c>
      <c r="F198" s="21"/>
      <c r="G198" s="8">
        <v>29</v>
      </c>
      <c r="H198" s="62"/>
      <c r="I198" s="62"/>
      <c r="J198" s="63">
        <f>K198/29</f>
        <v>76.46878000000001</v>
      </c>
      <c r="K198" s="63">
        <f>SUM(K199:K209)</f>
        <v>2217.5946200000003</v>
      </c>
      <c r="L198" s="63">
        <f>SUM(L199:L209)</f>
        <v>2808.1400673060002</v>
      </c>
    </row>
    <row r="199" spans="1:12" ht="17.100000000000001" customHeight="1">
      <c r="A199" s="32" t="s">
        <v>303</v>
      </c>
      <c r="B199" s="22" t="s">
        <v>35</v>
      </c>
      <c r="C199" s="15">
        <v>43131</v>
      </c>
      <c r="D199" s="23" t="s">
        <v>304</v>
      </c>
      <c r="E199" s="17" t="s">
        <v>283</v>
      </c>
      <c r="F199" s="36">
        <v>3.6999999999999998E-2</v>
      </c>
      <c r="G199" s="15">
        <v>29</v>
      </c>
      <c r="H199" s="57"/>
      <c r="I199" s="57"/>
      <c r="J199" s="58">
        <v>22.53</v>
      </c>
      <c r="K199" s="60">
        <f t="shared" ref="K199:K209" si="51">G199*J199*F199</f>
        <v>24.174689999999998</v>
      </c>
      <c r="L199" s="60">
        <f>K199*1.2663</f>
        <v>30.612409946999996</v>
      </c>
    </row>
    <row r="200" spans="1:12" ht="16.5" customHeight="1">
      <c r="A200" s="32" t="s">
        <v>305</v>
      </c>
      <c r="B200" s="14" t="s">
        <v>20</v>
      </c>
      <c r="C200" s="15">
        <v>39432</v>
      </c>
      <c r="D200" s="23" t="s">
        <v>280</v>
      </c>
      <c r="E200" s="17" t="s">
        <v>96</v>
      </c>
      <c r="F200" s="36">
        <v>1.4276</v>
      </c>
      <c r="G200" s="15">
        <v>29</v>
      </c>
      <c r="H200" s="57"/>
      <c r="I200" s="57"/>
      <c r="J200" s="58">
        <v>2.84</v>
      </c>
      <c r="K200" s="60">
        <f t="shared" si="51"/>
        <v>117.577136</v>
      </c>
      <c r="L200" s="60">
        <f t="shared" ref="L200:L209" si="52">K200*1.2663</f>
        <v>148.88792731679999</v>
      </c>
    </row>
    <row r="201" spans="1:12" ht="17.100000000000001" customHeight="1">
      <c r="A201" s="32" t="s">
        <v>306</v>
      </c>
      <c r="B201" s="22" t="s">
        <v>35</v>
      </c>
      <c r="C201" s="15">
        <v>39434</v>
      </c>
      <c r="D201" s="16" t="s">
        <v>307</v>
      </c>
      <c r="E201" s="17" t="s">
        <v>283</v>
      </c>
      <c r="F201" s="36">
        <v>0.69259999999999999</v>
      </c>
      <c r="G201" s="15">
        <v>29</v>
      </c>
      <c r="H201" s="57"/>
      <c r="I201" s="57"/>
      <c r="J201" s="58">
        <v>3.55</v>
      </c>
      <c r="K201" s="60">
        <f t="shared" si="51"/>
        <v>71.303169999999994</v>
      </c>
      <c r="L201" s="60">
        <f t="shared" si="52"/>
        <v>90.29120417099999</v>
      </c>
    </row>
    <row r="202" spans="1:12" ht="16.5" customHeight="1">
      <c r="A202" s="32" t="s">
        <v>308</v>
      </c>
      <c r="B202" s="14" t="s">
        <v>20</v>
      </c>
      <c r="C202" s="15">
        <v>39435</v>
      </c>
      <c r="D202" s="16" t="s">
        <v>285</v>
      </c>
      <c r="E202" s="17" t="s">
        <v>286</v>
      </c>
      <c r="F202" s="36">
        <v>9.6469000000000005</v>
      </c>
      <c r="G202" s="15">
        <v>29</v>
      </c>
      <c r="H202" s="57"/>
      <c r="I202" s="57"/>
      <c r="J202" s="58">
        <v>0.12</v>
      </c>
      <c r="K202" s="60">
        <f t="shared" si="51"/>
        <v>33.571212000000003</v>
      </c>
      <c r="L202" s="60">
        <f t="shared" si="52"/>
        <v>42.511225755600002</v>
      </c>
    </row>
    <row r="203" spans="1:12" ht="17.100000000000001" customHeight="1">
      <c r="A203" s="32" t="s">
        <v>309</v>
      </c>
      <c r="B203" s="22" t="s">
        <v>35</v>
      </c>
      <c r="C203" s="15">
        <v>39443</v>
      </c>
      <c r="D203" s="16" t="s">
        <v>290</v>
      </c>
      <c r="E203" s="17" t="s">
        <v>286</v>
      </c>
      <c r="F203" s="36">
        <v>1.2266999999999999</v>
      </c>
      <c r="G203" s="15">
        <v>29</v>
      </c>
      <c r="H203" s="57"/>
      <c r="I203" s="57"/>
      <c r="J203" s="58">
        <v>0.28000000000000003</v>
      </c>
      <c r="K203" s="60">
        <f t="shared" si="51"/>
        <v>9.9608039999999995</v>
      </c>
      <c r="L203" s="60">
        <f t="shared" si="52"/>
        <v>12.613366105199999</v>
      </c>
    </row>
    <row r="204" spans="1:12" ht="16.5" customHeight="1">
      <c r="A204" s="32" t="s">
        <v>310</v>
      </c>
      <c r="B204" s="14" t="s">
        <v>20</v>
      </c>
      <c r="C204" s="15">
        <v>40547</v>
      </c>
      <c r="D204" s="16" t="s">
        <v>311</v>
      </c>
      <c r="E204" s="17" t="s">
        <v>297</v>
      </c>
      <c r="F204" s="36">
        <v>1.23E-2</v>
      </c>
      <c r="G204" s="15">
        <v>29</v>
      </c>
      <c r="H204" s="57"/>
      <c r="I204" s="57"/>
      <c r="J204" s="58">
        <v>31.56</v>
      </c>
      <c r="K204" s="60">
        <f t="shared" si="51"/>
        <v>11.257452000000001</v>
      </c>
      <c r="L204" s="60">
        <f t="shared" si="52"/>
        <v>14.2553114676</v>
      </c>
    </row>
    <row r="205" spans="1:12" ht="17.100000000000001" customHeight="1">
      <c r="A205" s="32" t="s">
        <v>312</v>
      </c>
      <c r="B205" s="22" t="s">
        <v>35</v>
      </c>
      <c r="C205" s="15">
        <v>39430</v>
      </c>
      <c r="D205" s="16" t="s">
        <v>313</v>
      </c>
      <c r="E205" s="17" t="s">
        <v>286</v>
      </c>
      <c r="F205" s="36">
        <v>1.2266999999999999</v>
      </c>
      <c r="G205" s="15">
        <v>29</v>
      </c>
      <c r="H205" s="57"/>
      <c r="I205" s="57"/>
      <c r="J205" s="58">
        <v>1.7</v>
      </c>
      <c r="K205" s="60">
        <f t="shared" si="51"/>
        <v>60.476309999999991</v>
      </c>
      <c r="L205" s="60">
        <f t="shared" si="52"/>
        <v>76.581151352999981</v>
      </c>
    </row>
    <row r="206" spans="1:12" ht="16.5" customHeight="1">
      <c r="A206" s="32" t="s">
        <v>314</v>
      </c>
      <c r="B206" s="14" t="s">
        <v>20</v>
      </c>
      <c r="C206" s="15">
        <v>39427</v>
      </c>
      <c r="D206" s="23" t="s">
        <v>315</v>
      </c>
      <c r="E206" s="17" t="s">
        <v>96</v>
      </c>
      <c r="F206" s="36">
        <v>3.5470000000000002</v>
      </c>
      <c r="G206" s="15">
        <v>29</v>
      </c>
      <c r="H206" s="57"/>
      <c r="I206" s="57"/>
      <c r="J206" s="58">
        <v>4.53</v>
      </c>
      <c r="K206" s="60">
        <f t="shared" si="51"/>
        <v>465.96939000000003</v>
      </c>
      <c r="L206" s="60">
        <f t="shared" si="52"/>
        <v>590.05703855700006</v>
      </c>
    </row>
    <row r="207" spans="1:12" ht="17.100000000000001" customHeight="1">
      <c r="A207" s="32" t="s">
        <v>316</v>
      </c>
      <c r="B207" s="22" t="s">
        <v>35</v>
      </c>
      <c r="C207" s="15">
        <v>39413</v>
      </c>
      <c r="D207" s="16" t="s">
        <v>299</v>
      </c>
      <c r="E207" s="17" t="s">
        <v>273</v>
      </c>
      <c r="F207" s="36">
        <v>1.0838000000000001</v>
      </c>
      <c r="G207" s="15">
        <v>29</v>
      </c>
      <c r="H207" s="57"/>
      <c r="I207" s="57"/>
      <c r="J207" s="58">
        <v>20.52</v>
      </c>
      <c r="K207" s="60">
        <f t="shared" si="51"/>
        <v>644.94770400000016</v>
      </c>
      <c r="L207" s="60">
        <f t="shared" si="52"/>
        <v>816.69727757520013</v>
      </c>
    </row>
    <row r="208" spans="1:12" ht="16.5" customHeight="1">
      <c r="A208" s="32" t="s">
        <v>317</v>
      </c>
      <c r="B208" s="14" t="s">
        <v>20</v>
      </c>
      <c r="C208" s="15">
        <v>88278</v>
      </c>
      <c r="D208" s="16" t="s">
        <v>301</v>
      </c>
      <c r="E208" s="17" t="s">
        <v>22</v>
      </c>
      <c r="F208" s="36">
        <v>0.47860000000000003</v>
      </c>
      <c r="G208" s="15">
        <v>29</v>
      </c>
      <c r="H208" s="57"/>
      <c r="I208" s="57"/>
      <c r="J208" s="58">
        <v>28.57</v>
      </c>
      <c r="K208" s="60">
        <f t="shared" si="51"/>
        <v>396.53445800000003</v>
      </c>
      <c r="L208" s="60">
        <f t="shared" si="52"/>
        <v>502.13158416540006</v>
      </c>
    </row>
    <row r="209" spans="1:12" ht="17.100000000000001" customHeight="1">
      <c r="A209" s="32" t="s">
        <v>318</v>
      </c>
      <c r="B209" s="22" t="s">
        <v>35</v>
      </c>
      <c r="C209" s="15">
        <v>88313</v>
      </c>
      <c r="D209" s="16" t="s">
        <v>192</v>
      </c>
      <c r="E209" s="17" t="s">
        <v>22</v>
      </c>
      <c r="F209" s="36">
        <v>0.47860000000000003</v>
      </c>
      <c r="G209" s="15">
        <v>29</v>
      </c>
      <c r="H209" s="57"/>
      <c r="I209" s="57"/>
      <c r="J209" s="58">
        <v>27.51</v>
      </c>
      <c r="K209" s="60">
        <f t="shared" si="51"/>
        <v>381.82229400000006</v>
      </c>
      <c r="L209" s="60">
        <f t="shared" si="52"/>
        <v>483.50157089220005</v>
      </c>
    </row>
    <row r="210" spans="1:12" ht="9" customHeight="1">
      <c r="A210" s="39"/>
      <c r="B210" s="1"/>
      <c r="C210" s="1"/>
      <c r="D210" s="1"/>
      <c r="E210" s="1"/>
      <c r="F210" s="1"/>
      <c r="G210" s="2"/>
      <c r="H210" s="158" t="s">
        <v>1</v>
      </c>
      <c r="I210" s="159" t="s">
        <v>1</v>
      </c>
      <c r="J210" s="158" t="s">
        <v>1</v>
      </c>
      <c r="K210" s="159" t="s">
        <v>1</v>
      </c>
      <c r="L210" s="160" t="s">
        <v>489</v>
      </c>
    </row>
    <row r="211" spans="1:12" ht="16.5" customHeight="1">
      <c r="A211" s="161" t="s">
        <v>2</v>
      </c>
      <c r="B211" s="161" t="s">
        <v>3</v>
      </c>
      <c r="C211" s="161" t="s">
        <v>4</v>
      </c>
      <c r="D211" s="162" t="s">
        <v>271</v>
      </c>
      <c r="E211" s="161" t="s">
        <v>6</v>
      </c>
      <c r="F211" s="161" t="s">
        <v>7</v>
      </c>
      <c r="G211" s="163" t="s">
        <v>24</v>
      </c>
      <c r="H211" s="161" t="s">
        <v>403</v>
      </c>
      <c r="I211" s="161" t="s">
        <v>404</v>
      </c>
      <c r="J211" s="163" t="s">
        <v>451</v>
      </c>
      <c r="K211" s="163" t="s">
        <v>452</v>
      </c>
      <c r="L211" s="163" t="s">
        <v>453</v>
      </c>
    </row>
    <row r="212" spans="1:12" ht="24.95" customHeight="1">
      <c r="A212" s="52" t="s">
        <v>412</v>
      </c>
      <c r="B212" s="7"/>
      <c r="C212" s="7"/>
      <c r="D212" s="6" t="s">
        <v>513</v>
      </c>
      <c r="E212" s="8" t="s">
        <v>10</v>
      </c>
      <c r="F212" s="7"/>
      <c r="G212" s="8">
        <v>1</v>
      </c>
      <c r="H212" s="68"/>
      <c r="I212" s="68"/>
      <c r="J212" s="63">
        <f>K212/1</f>
        <v>2167.2950000000001</v>
      </c>
      <c r="K212" s="63">
        <f>SUM(K213:K218)</f>
        <v>2167.2950000000001</v>
      </c>
      <c r="L212" s="63">
        <f>SUM(L213:L218)</f>
        <v>2744.4456585000003</v>
      </c>
    </row>
    <row r="213" spans="1:12" ht="16.5" customHeight="1">
      <c r="A213" s="32" t="s">
        <v>319</v>
      </c>
      <c r="B213" s="14" t="s">
        <v>20</v>
      </c>
      <c r="C213" s="15">
        <v>91011</v>
      </c>
      <c r="D213" s="23" t="s">
        <v>320</v>
      </c>
      <c r="E213" s="17" t="s">
        <v>286</v>
      </c>
      <c r="F213" s="18">
        <v>1</v>
      </c>
      <c r="G213" s="15">
        <v>1</v>
      </c>
      <c r="H213" s="57"/>
      <c r="I213" s="57"/>
      <c r="J213" s="58">
        <v>498.22</v>
      </c>
      <c r="K213" s="60">
        <f t="shared" ref="K213:K218" si="53">G213*J213*F213</f>
        <v>498.22</v>
      </c>
      <c r="L213" s="60">
        <f>K213*1.2663</f>
        <v>630.89598599999999</v>
      </c>
    </row>
    <row r="214" spans="1:12" ht="17.100000000000001" customHeight="1">
      <c r="A214" s="32" t="s">
        <v>321</v>
      </c>
      <c r="B214" s="22" t="s">
        <v>35</v>
      </c>
      <c r="C214" s="15">
        <v>90806</v>
      </c>
      <c r="D214" s="16" t="s">
        <v>322</v>
      </c>
      <c r="E214" s="17" t="s">
        <v>286</v>
      </c>
      <c r="F214" s="18">
        <v>1</v>
      </c>
      <c r="G214" s="15">
        <v>1</v>
      </c>
      <c r="H214" s="57"/>
      <c r="I214" s="57"/>
      <c r="J214" s="58">
        <v>456.51</v>
      </c>
      <c r="K214" s="60">
        <f t="shared" si="53"/>
        <v>456.51</v>
      </c>
      <c r="L214" s="60">
        <f t="shared" ref="L214:L218" si="54">K214*1.2663</f>
        <v>578.07861300000002</v>
      </c>
    </row>
    <row r="215" spans="1:12" ht="16.5" customHeight="1">
      <c r="A215" s="32" t="s">
        <v>323</v>
      </c>
      <c r="B215" s="14" t="s">
        <v>20</v>
      </c>
      <c r="C215" s="15">
        <v>90830</v>
      </c>
      <c r="D215" s="23" t="s">
        <v>324</v>
      </c>
      <c r="E215" s="17" t="s">
        <v>286</v>
      </c>
      <c r="F215" s="18">
        <v>1</v>
      </c>
      <c r="G215" s="15">
        <v>1</v>
      </c>
      <c r="H215" s="57"/>
      <c r="I215" s="57"/>
      <c r="J215" s="58">
        <v>184.66</v>
      </c>
      <c r="K215" s="60">
        <f t="shared" si="53"/>
        <v>184.66</v>
      </c>
      <c r="L215" s="60">
        <f t="shared" si="54"/>
        <v>233.834958</v>
      </c>
    </row>
    <row r="216" spans="1:12" ht="17.100000000000001" customHeight="1">
      <c r="A216" s="32" t="s">
        <v>325</v>
      </c>
      <c r="B216" s="22" t="s">
        <v>35</v>
      </c>
      <c r="C216" s="15">
        <v>100659</v>
      </c>
      <c r="D216" s="16" t="s">
        <v>326</v>
      </c>
      <c r="E216" s="17" t="s">
        <v>96</v>
      </c>
      <c r="F216" s="18">
        <v>1</v>
      </c>
      <c r="G216" s="15">
        <v>1</v>
      </c>
      <c r="H216" s="57"/>
      <c r="I216" s="57"/>
      <c r="J216" s="58">
        <v>12.03</v>
      </c>
      <c r="K216" s="60">
        <f t="shared" si="53"/>
        <v>12.03</v>
      </c>
      <c r="L216" s="60">
        <f t="shared" si="54"/>
        <v>15.233588999999998</v>
      </c>
    </row>
    <row r="217" spans="1:12" ht="16.5" customHeight="1">
      <c r="A217" s="32" t="s">
        <v>327</v>
      </c>
      <c r="B217" s="14" t="s">
        <v>20</v>
      </c>
      <c r="C217" s="15">
        <v>88309</v>
      </c>
      <c r="D217" s="16" t="s">
        <v>275</v>
      </c>
      <c r="E217" s="17" t="s">
        <v>22</v>
      </c>
      <c r="F217" s="18">
        <v>10</v>
      </c>
      <c r="G217" s="35">
        <v>3.5</v>
      </c>
      <c r="H217" s="57"/>
      <c r="I217" s="57"/>
      <c r="J217" s="58">
        <v>26.87</v>
      </c>
      <c r="K217" s="60">
        <f t="shared" si="53"/>
        <v>940.45</v>
      </c>
      <c r="L217" s="60">
        <f t="shared" si="54"/>
        <v>1190.8918350000001</v>
      </c>
    </row>
    <row r="218" spans="1:12" ht="17.100000000000001" customHeight="1">
      <c r="A218" s="32" t="s">
        <v>328</v>
      </c>
      <c r="B218" s="22" t="s">
        <v>35</v>
      </c>
      <c r="C218" s="15">
        <v>88316</v>
      </c>
      <c r="D218" s="16" t="s">
        <v>192</v>
      </c>
      <c r="E218" s="17" t="s">
        <v>22</v>
      </c>
      <c r="F218" s="18">
        <v>1</v>
      </c>
      <c r="G218" s="35">
        <v>3.5</v>
      </c>
      <c r="H218" s="57"/>
      <c r="I218" s="57"/>
      <c r="J218" s="58">
        <v>21.55</v>
      </c>
      <c r="K218" s="60">
        <f t="shared" si="53"/>
        <v>75.424999999999997</v>
      </c>
      <c r="L218" s="60">
        <f t="shared" si="54"/>
        <v>95.5106775</v>
      </c>
    </row>
    <row r="219" spans="1:12" ht="9" customHeight="1">
      <c r="A219" s="39"/>
      <c r="B219" s="1"/>
      <c r="C219" s="1"/>
      <c r="D219" s="1"/>
      <c r="E219" s="1"/>
      <c r="F219" s="1"/>
      <c r="G219" s="2"/>
      <c r="H219" s="158" t="s">
        <v>1</v>
      </c>
      <c r="I219" s="159" t="s">
        <v>1</v>
      </c>
      <c r="J219" s="158" t="s">
        <v>1</v>
      </c>
      <c r="K219" s="159" t="s">
        <v>1</v>
      </c>
      <c r="L219" s="160" t="s">
        <v>489</v>
      </c>
    </row>
    <row r="220" spans="1:12" ht="16.5" customHeight="1">
      <c r="A220" s="161" t="s">
        <v>2</v>
      </c>
      <c r="B220" s="161" t="s">
        <v>3</v>
      </c>
      <c r="C220" s="161" t="s">
        <v>4</v>
      </c>
      <c r="D220" s="162" t="s">
        <v>329</v>
      </c>
      <c r="E220" s="161" t="s">
        <v>6</v>
      </c>
      <c r="F220" s="161" t="s">
        <v>7</v>
      </c>
      <c r="G220" s="163" t="s">
        <v>24</v>
      </c>
      <c r="H220" s="161" t="s">
        <v>403</v>
      </c>
      <c r="I220" s="161" t="s">
        <v>404</v>
      </c>
      <c r="J220" s="163" t="s">
        <v>451</v>
      </c>
      <c r="K220" s="163" t="s">
        <v>452</v>
      </c>
      <c r="L220" s="163" t="s">
        <v>453</v>
      </c>
    </row>
    <row r="221" spans="1:12" ht="16.5">
      <c r="A221" s="52" t="s">
        <v>413</v>
      </c>
      <c r="B221" s="7"/>
      <c r="C221" s="7"/>
      <c r="D221" s="6" t="s">
        <v>456</v>
      </c>
      <c r="E221" s="8" t="s">
        <v>10</v>
      </c>
      <c r="F221" s="7"/>
      <c r="G221" s="8">
        <v>1</v>
      </c>
      <c r="H221" s="68"/>
      <c r="I221" s="68"/>
      <c r="J221" s="63">
        <f>K221/10</f>
        <v>560.44200000000001</v>
      </c>
      <c r="K221" s="63">
        <f>K222+K233</f>
        <v>5604.42</v>
      </c>
      <c r="L221" s="63">
        <f>L222+L233</f>
        <v>7096.8770459999996</v>
      </c>
    </row>
    <row r="222" spans="1:12" ht="9.1999999999999993" customHeight="1">
      <c r="A222" s="41"/>
      <c r="B222" s="37"/>
      <c r="C222" s="37"/>
      <c r="D222" s="37"/>
      <c r="E222" s="37"/>
      <c r="F222" s="37"/>
      <c r="G222" s="37"/>
      <c r="H222" s="71"/>
      <c r="I222" s="71"/>
      <c r="J222" s="63">
        <f>SUM(J223:J232)</f>
        <v>117.31</v>
      </c>
      <c r="K222" s="63">
        <f>SUM(K223:K232)</f>
        <v>3119.7099999999996</v>
      </c>
      <c r="L222" s="63">
        <f>SUM(L223:L232)</f>
        <v>3950.488773</v>
      </c>
    </row>
    <row r="223" spans="1:12" ht="16.5" customHeight="1">
      <c r="A223" s="44">
        <v>43831</v>
      </c>
      <c r="B223" s="14" t="s">
        <v>20</v>
      </c>
      <c r="C223" s="15">
        <v>21128</v>
      </c>
      <c r="D223" s="16" t="s">
        <v>330</v>
      </c>
      <c r="E223" s="17" t="s">
        <v>96</v>
      </c>
      <c r="F223" s="18">
        <v>1</v>
      </c>
      <c r="G223" s="15">
        <v>30</v>
      </c>
      <c r="H223" s="57"/>
      <c r="I223" s="57"/>
      <c r="J223" s="58">
        <v>7.72</v>
      </c>
      <c r="K223" s="60">
        <f t="shared" ref="K223:K232" si="55">G223*J223*F223</f>
        <v>231.6</v>
      </c>
      <c r="L223" s="60">
        <f>K223*1.2663</f>
        <v>293.27508</v>
      </c>
    </row>
    <row r="224" spans="1:12" ht="17.100000000000001" customHeight="1">
      <c r="A224" s="44">
        <v>43832</v>
      </c>
      <c r="B224" s="22" t="s">
        <v>35</v>
      </c>
      <c r="C224" s="15">
        <v>2483</v>
      </c>
      <c r="D224" s="16" t="s">
        <v>331</v>
      </c>
      <c r="E224" s="17" t="s">
        <v>286</v>
      </c>
      <c r="F224" s="18">
        <v>1</v>
      </c>
      <c r="G224" s="15">
        <v>20</v>
      </c>
      <c r="H224" s="57"/>
      <c r="I224" s="57"/>
      <c r="J224" s="58">
        <v>4.13</v>
      </c>
      <c r="K224" s="60">
        <f t="shared" si="55"/>
        <v>82.6</v>
      </c>
      <c r="L224" s="60">
        <f t="shared" ref="L224:L232" si="56">K224*1.2663</f>
        <v>104.59638</v>
      </c>
    </row>
    <row r="225" spans="1:12" ht="16.5" customHeight="1">
      <c r="A225" s="44">
        <v>43833</v>
      </c>
      <c r="B225" s="14" t="s">
        <v>20</v>
      </c>
      <c r="C225" s="15">
        <v>2483</v>
      </c>
      <c r="D225" s="23" t="s">
        <v>332</v>
      </c>
      <c r="E225" s="17" t="s">
        <v>286</v>
      </c>
      <c r="F225" s="18">
        <v>1</v>
      </c>
      <c r="G225" s="15">
        <v>10</v>
      </c>
      <c r="H225" s="57"/>
      <c r="I225" s="57"/>
      <c r="J225" s="58">
        <v>4.13</v>
      </c>
      <c r="K225" s="60">
        <f t="shared" si="55"/>
        <v>41.3</v>
      </c>
      <c r="L225" s="60">
        <f t="shared" si="56"/>
        <v>52.298189999999998</v>
      </c>
    </row>
    <row r="226" spans="1:12" ht="17.100000000000001" customHeight="1">
      <c r="A226" s="44">
        <v>43834</v>
      </c>
      <c r="B226" s="22" t="s">
        <v>35</v>
      </c>
      <c r="C226" s="15">
        <v>2501</v>
      </c>
      <c r="D226" s="16" t="s">
        <v>333</v>
      </c>
      <c r="E226" s="17" t="s">
        <v>286</v>
      </c>
      <c r="F226" s="18">
        <v>1</v>
      </c>
      <c r="G226" s="15">
        <v>25</v>
      </c>
      <c r="H226" s="57"/>
      <c r="I226" s="57"/>
      <c r="J226" s="58">
        <v>11.23</v>
      </c>
      <c r="K226" s="60">
        <f t="shared" si="55"/>
        <v>280.75</v>
      </c>
      <c r="L226" s="60">
        <f t="shared" si="56"/>
        <v>355.51372500000002</v>
      </c>
    </row>
    <row r="227" spans="1:12" ht="16.5" customHeight="1">
      <c r="A227" s="44">
        <v>43835</v>
      </c>
      <c r="B227" s="14" t="s">
        <v>20</v>
      </c>
      <c r="C227" s="15">
        <v>2581</v>
      </c>
      <c r="D227" s="23" t="s">
        <v>334</v>
      </c>
      <c r="E227" s="17" t="s">
        <v>286</v>
      </c>
      <c r="F227" s="18">
        <v>1</v>
      </c>
      <c r="G227" s="15">
        <v>12</v>
      </c>
      <c r="H227" s="57"/>
      <c r="I227" s="57"/>
      <c r="J227" s="58">
        <v>21.23</v>
      </c>
      <c r="K227" s="60">
        <f t="shared" si="55"/>
        <v>254.76</v>
      </c>
      <c r="L227" s="60">
        <f t="shared" si="56"/>
        <v>322.60258799999997</v>
      </c>
    </row>
    <row r="228" spans="1:12" ht="17.100000000000001" customHeight="1">
      <c r="A228" s="44">
        <v>43836</v>
      </c>
      <c r="B228" s="22" t="s">
        <v>35</v>
      </c>
      <c r="C228" s="15">
        <v>2516</v>
      </c>
      <c r="D228" s="16" t="s">
        <v>335</v>
      </c>
      <c r="E228" s="17" t="s">
        <v>286</v>
      </c>
      <c r="F228" s="18">
        <v>1</v>
      </c>
      <c r="G228" s="15">
        <v>5</v>
      </c>
      <c r="H228" s="57"/>
      <c r="I228" s="57"/>
      <c r="J228" s="58">
        <v>13.14</v>
      </c>
      <c r="K228" s="60">
        <f t="shared" si="55"/>
        <v>65.7</v>
      </c>
      <c r="L228" s="60">
        <f t="shared" si="56"/>
        <v>83.195909999999998</v>
      </c>
    </row>
    <row r="229" spans="1:12" ht="16.5" customHeight="1">
      <c r="A229" s="44">
        <v>43837</v>
      </c>
      <c r="B229" s="14" t="s">
        <v>20</v>
      </c>
      <c r="C229" s="15">
        <v>39129</v>
      </c>
      <c r="D229" s="16" t="s">
        <v>445</v>
      </c>
      <c r="E229" s="17" t="s">
        <v>286</v>
      </c>
      <c r="F229" s="18">
        <v>1</v>
      </c>
      <c r="G229" s="15">
        <v>20</v>
      </c>
      <c r="H229" s="57"/>
      <c r="I229" s="57"/>
      <c r="J229" s="58">
        <v>3.73</v>
      </c>
      <c r="K229" s="60">
        <f t="shared" si="55"/>
        <v>74.599999999999994</v>
      </c>
      <c r="L229" s="60">
        <f t="shared" si="56"/>
        <v>94.465979999999988</v>
      </c>
    </row>
    <row r="230" spans="1:12" ht="17.100000000000001" customHeight="1">
      <c r="A230" s="44">
        <v>43838</v>
      </c>
      <c r="B230" s="22" t="s">
        <v>35</v>
      </c>
      <c r="C230" s="15">
        <v>11950</v>
      </c>
      <c r="D230" s="16" t="s">
        <v>336</v>
      </c>
      <c r="E230" s="17" t="s">
        <v>286</v>
      </c>
      <c r="F230" s="18">
        <v>1</v>
      </c>
      <c r="G230" s="15">
        <v>100</v>
      </c>
      <c r="H230" s="57"/>
      <c r="I230" s="57"/>
      <c r="J230" s="58">
        <v>0.14000000000000001</v>
      </c>
      <c r="K230" s="60">
        <f t="shared" si="55"/>
        <v>14.000000000000002</v>
      </c>
      <c r="L230" s="60">
        <f t="shared" si="56"/>
        <v>17.728200000000001</v>
      </c>
    </row>
    <row r="231" spans="1:12" ht="16.5" customHeight="1">
      <c r="A231" s="44">
        <v>43839</v>
      </c>
      <c r="B231" s="14" t="s">
        <v>20</v>
      </c>
      <c r="C231" s="15">
        <v>88264</v>
      </c>
      <c r="D231" s="16" t="s">
        <v>184</v>
      </c>
      <c r="E231" s="17" t="s">
        <v>22</v>
      </c>
      <c r="F231" s="18">
        <v>1</v>
      </c>
      <c r="G231" s="15">
        <v>40</v>
      </c>
      <c r="H231" s="57"/>
      <c r="I231" s="57"/>
      <c r="J231" s="58">
        <v>29.32</v>
      </c>
      <c r="K231" s="60">
        <f t="shared" si="55"/>
        <v>1172.8</v>
      </c>
      <c r="L231" s="60">
        <f t="shared" si="56"/>
        <v>1485.11664</v>
      </c>
    </row>
    <row r="232" spans="1:12" ht="17.100000000000001" customHeight="1">
      <c r="A232" s="45">
        <v>40198</v>
      </c>
      <c r="B232" s="22" t="s">
        <v>35</v>
      </c>
      <c r="C232" s="15">
        <v>88247</v>
      </c>
      <c r="D232" s="16" t="s">
        <v>182</v>
      </c>
      <c r="E232" s="17" t="s">
        <v>22</v>
      </c>
      <c r="F232" s="18">
        <v>1</v>
      </c>
      <c r="G232" s="15">
        <v>40</v>
      </c>
      <c r="H232" s="57"/>
      <c r="I232" s="57"/>
      <c r="J232" s="58">
        <v>22.54</v>
      </c>
      <c r="K232" s="60">
        <f t="shared" si="55"/>
        <v>901.59999999999991</v>
      </c>
      <c r="L232" s="60">
        <f t="shared" si="56"/>
        <v>1141.6960799999999</v>
      </c>
    </row>
    <row r="233" spans="1:12" ht="16.5" customHeight="1">
      <c r="A233" s="30" t="s">
        <v>337</v>
      </c>
      <c r="B233" s="21"/>
      <c r="C233" s="21"/>
      <c r="D233" s="7" t="s">
        <v>338</v>
      </c>
      <c r="E233" s="21"/>
      <c r="F233" s="21"/>
      <c r="G233" s="21"/>
      <c r="H233" s="62"/>
      <c r="I233" s="62"/>
      <c r="J233" s="63">
        <f>SUM(J234:J237)</f>
        <v>237.17</v>
      </c>
      <c r="K233" s="63">
        <f>SUM(K234:K237)</f>
        <v>2484.71</v>
      </c>
      <c r="L233" s="63">
        <f>SUM(L234:L237)</f>
        <v>3146.388273</v>
      </c>
    </row>
    <row r="234" spans="1:12" ht="9" customHeight="1">
      <c r="A234" s="46">
        <v>43862</v>
      </c>
      <c r="B234" s="9" t="s">
        <v>12</v>
      </c>
      <c r="C234" s="9" t="s">
        <v>13</v>
      </c>
      <c r="D234" s="13" t="s">
        <v>339</v>
      </c>
      <c r="E234" s="9" t="s">
        <v>96</v>
      </c>
      <c r="F234" s="11">
        <v>1</v>
      </c>
      <c r="G234" s="12">
        <v>25</v>
      </c>
      <c r="H234" s="55">
        <v>51.28</v>
      </c>
      <c r="I234" s="55"/>
      <c r="J234" s="56">
        <f t="shared" ref="J234:J236" si="57">AVERAGE(H234:I234)</f>
        <v>51.28</v>
      </c>
      <c r="K234" s="56">
        <f t="shared" ref="K234:K237" si="58">G234*J234*F234</f>
        <v>1282</v>
      </c>
      <c r="L234" s="56">
        <f>K234*1.2663</f>
        <v>1623.3966</v>
      </c>
    </row>
    <row r="235" spans="1:12" ht="17.100000000000001" customHeight="1">
      <c r="A235" s="46">
        <v>43863</v>
      </c>
      <c r="B235" s="9" t="s">
        <v>12</v>
      </c>
      <c r="C235" s="9" t="s">
        <v>13</v>
      </c>
      <c r="D235" s="13" t="s">
        <v>340</v>
      </c>
      <c r="E235" s="9" t="s">
        <v>286</v>
      </c>
      <c r="F235" s="11">
        <v>1</v>
      </c>
      <c r="G235" s="12">
        <v>3</v>
      </c>
      <c r="H235" s="55">
        <v>96.28</v>
      </c>
      <c r="I235" s="55"/>
      <c r="J235" s="56">
        <f t="shared" si="57"/>
        <v>96.28</v>
      </c>
      <c r="K235" s="56">
        <f t="shared" si="58"/>
        <v>288.84000000000003</v>
      </c>
      <c r="L235" s="56">
        <f t="shared" ref="L235:L236" si="59">K235*1.2663</f>
        <v>365.75809200000003</v>
      </c>
    </row>
    <row r="236" spans="1:12" ht="16.5" customHeight="1">
      <c r="A236" s="46">
        <v>43864</v>
      </c>
      <c r="B236" s="9" t="s">
        <v>12</v>
      </c>
      <c r="C236" s="9" t="s">
        <v>13</v>
      </c>
      <c r="D236" s="10" t="s">
        <v>341</v>
      </c>
      <c r="E236" s="9" t="s">
        <v>286</v>
      </c>
      <c r="F236" s="11">
        <v>1</v>
      </c>
      <c r="G236" s="12">
        <v>3</v>
      </c>
      <c r="H236" s="55">
        <v>60.29</v>
      </c>
      <c r="I236" s="55"/>
      <c r="J236" s="56">
        <f t="shared" si="57"/>
        <v>60.29</v>
      </c>
      <c r="K236" s="56">
        <f t="shared" si="58"/>
        <v>180.87</v>
      </c>
      <c r="L236" s="56">
        <f t="shared" si="59"/>
        <v>229.03568100000001</v>
      </c>
    </row>
    <row r="237" spans="1:12" ht="17.100000000000001" customHeight="1">
      <c r="A237" s="44">
        <v>43865</v>
      </c>
      <c r="B237" s="22" t="s">
        <v>35</v>
      </c>
      <c r="C237" s="15">
        <v>88264</v>
      </c>
      <c r="D237" s="16" t="s">
        <v>184</v>
      </c>
      <c r="E237" s="17" t="s">
        <v>22</v>
      </c>
      <c r="F237" s="18">
        <v>1</v>
      </c>
      <c r="G237" s="15">
        <v>25</v>
      </c>
      <c r="H237" s="57"/>
      <c r="I237" s="57"/>
      <c r="J237" s="58">
        <v>29.32</v>
      </c>
      <c r="K237" s="60">
        <f t="shared" si="58"/>
        <v>733</v>
      </c>
      <c r="L237" s="60">
        <f>K237*1.2663</f>
        <v>928.1979</v>
      </c>
    </row>
    <row r="238" spans="1:12" ht="9" customHeight="1">
      <c r="A238" s="39"/>
      <c r="B238" s="1"/>
      <c r="C238" s="1"/>
      <c r="D238" s="1"/>
      <c r="E238" s="1"/>
      <c r="F238" s="1"/>
      <c r="G238" s="2"/>
      <c r="H238" s="158" t="s">
        <v>1</v>
      </c>
      <c r="I238" s="159" t="s">
        <v>1</v>
      </c>
      <c r="J238" s="158" t="s">
        <v>1</v>
      </c>
      <c r="K238" s="159" t="s">
        <v>1</v>
      </c>
      <c r="L238" s="160" t="s">
        <v>489</v>
      </c>
    </row>
    <row r="239" spans="1:12" ht="16.5" customHeight="1">
      <c r="A239" s="161" t="s">
        <v>2</v>
      </c>
      <c r="B239" s="161" t="s">
        <v>3</v>
      </c>
      <c r="C239" s="161" t="s">
        <v>4</v>
      </c>
      <c r="D239" s="162" t="s">
        <v>329</v>
      </c>
      <c r="E239" s="161" t="s">
        <v>6</v>
      </c>
      <c r="F239" s="161" t="s">
        <v>7</v>
      </c>
      <c r="G239" s="163" t="s">
        <v>24</v>
      </c>
      <c r="H239" s="161" t="s">
        <v>403</v>
      </c>
      <c r="I239" s="161" t="s">
        <v>404</v>
      </c>
      <c r="J239" s="163" t="s">
        <v>451</v>
      </c>
      <c r="K239" s="163" t="s">
        <v>452</v>
      </c>
      <c r="L239" s="163" t="s">
        <v>453</v>
      </c>
    </row>
    <row r="240" spans="1:12" ht="17.100000000000001" customHeight="1">
      <c r="A240" s="52" t="s">
        <v>414</v>
      </c>
      <c r="B240" s="21"/>
      <c r="C240" s="21"/>
      <c r="D240" s="6" t="s">
        <v>342</v>
      </c>
      <c r="E240" s="8" t="s">
        <v>10</v>
      </c>
      <c r="F240" s="7"/>
      <c r="G240" s="8">
        <v>1</v>
      </c>
      <c r="H240" s="62"/>
      <c r="I240" s="62"/>
      <c r="J240" s="63">
        <f>K240/1</f>
        <v>2625.1032460000001</v>
      </c>
      <c r="K240" s="63">
        <f>K241+K246+K250+K254+K258</f>
        <v>2625.1032460000001</v>
      </c>
      <c r="L240" s="63">
        <f>L241+L246+L250+L254+L258</f>
        <v>3324.1682404098001</v>
      </c>
    </row>
    <row r="241" spans="1:12" ht="16.5" customHeight="1">
      <c r="A241" s="30" t="s">
        <v>343</v>
      </c>
      <c r="B241" s="21"/>
      <c r="C241" s="21"/>
      <c r="D241" s="7" t="s">
        <v>344</v>
      </c>
      <c r="E241" s="21"/>
      <c r="F241" s="21"/>
      <c r="G241" s="21"/>
      <c r="H241" s="62"/>
      <c r="I241" s="62"/>
      <c r="J241" s="63">
        <f>SUM(J242:J245)</f>
        <v>1502.9499999999998</v>
      </c>
      <c r="K241" s="63">
        <f>SUM(K242:K245)</f>
        <v>795.17089399999998</v>
      </c>
      <c r="L241" s="63">
        <f>SUM(L242:L245)</f>
        <v>1006.9249030722</v>
      </c>
    </row>
    <row r="242" spans="1:12" ht="17.100000000000001" customHeight="1">
      <c r="A242" s="44">
        <v>44197</v>
      </c>
      <c r="B242" s="22" t="s">
        <v>35</v>
      </c>
      <c r="C242" s="15">
        <v>12042</v>
      </c>
      <c r="D242" s="16" t="s">
        <v>345</v>
      </c>
      <c r="E242" s="17" t="s">
        <v>286</v>
      </c>
      <c r="F242" s="18">
        <v>1</v>
      </c>
      <c r="G242" s="15">
        <v>1</v>
      </c>
      <c r="H242" s="57"/>
      <c r="I242" s="57"/>
      <c r="J242" s="58">
        <v>748.79</v>
      </c>
      <c r="K242" s="60">
        <f t="shared" ref="K242:K245" si="60">G242*J242*F242</f>
        <v>748.79</v>
      </c>
      <c r="L242" s="60">
        <f>K242*1.2663</f>
        <v>948.19277699999998</v>
      </c>
    </row>
    <row r="243" spans="1:12" ht="16.5" customHeight="1">
      <c r="A243" s="44">
        <v>44198</v>
      </c>
      <c r="B243" s="14" t="s">
        <v>20</v>
      </c>
      <c r="C243" s="15">
        <v>87367</v>
      </c>
      <c r="D243" s="23" t="s">
        <v>346</v>
      </c>
      <c r="E243" s="17" t="s">
        <v>261</v>
      </c>
      <c r="F243" s="36">
        <v>1.89E-2</v>
      </c>
      <c r="G243" s="15">
        <v>1</v>
      </c>
      <c r="H243" s="57"/>
      <c r="I243" s="57"/>
      <c r="J243" s="58">
        <v>702.3</v>
      </c>
      <c r="K243" s="60">
        <f t="shared" si="60"/>
        <v>13.27347</v>
      </c>
      <c r="L243" s="60">
        <f t="shared" ref="L243:L245" si="61">K243*1.2663</f>
        <v>16.808195060999999</v>
      </c>
    </row>
    <row r="244" spans="1:12" ht="17.100000000000001" customHeight="1">
      <c r="A244" s="44">
        <v>44199</v>
      </c>
      <c r="B244" s="22" t="s">
        <v>35</v>
      </c>
      <c r="C244" s="15">
        <v>88247</v>
      </c>
      <c r="D244" s="16" t="s">
        <v>182</v>
      </c>
      <c r="E244" s="17" t="s">
        <v>22</v>
      </c>
      <c r="F244" s="36">
        <v>0.63839999999999997</v>
      </c>
      <c r="G244" s="15">
        <v>1</v>
      </c>
      <c r="H244" s="57"/>
      <c r="I244" s="57"/>
      <c r="J244" s="58">
        <v>22.54</v>
      </c>
      <c r="K244" s="60">
        <f t="shared" si="60"/>
        <v>14.389535999999998</v>
      </c>
      <c r="L244" s="60">
        <f t="shared" si="61"/>
        <v>18.221469436799996</v>
      </c>
    </row>
    <row r="245" spans="1:12" ht="16.5" customHeight="1">
      <c r="A245" s="44">
        <v>44200</v>
      </c>
      <c r="B245" s="14" t="s">
        <v>20</v>
      </c>
      <c r="C245" s="15">
        <v>88264</v>
      </c>
      <c r="D245" s="16" t="s">
        <v>184</v>
      </c>
      <c r="E245" s="17" t="s">
        <v>22</v>
      </c>
      <c r="F245" s="36">
        <v>0.63839999999999997</v>
      </c>
      <c r="G245" s="15">
        <v>1</v>
      </c>
      <c r="H245" s="57"/>
      <c r="I245" s="57"/>
      <c r="J245" s="58">
        <v>29.32</v>
      </c>
      <c r="K245" s="60">
        <f t="shared" si="60"/>
        <v>18.717887999999999</v>
      </c>
      <c r="L245" s="60">
        <f t="shared" si="61"/>
        <v>23.702461574399997</v>
      </c>
    </row>
    <row r="246" spans="1:12" ht="17.100000000000001" customHeight="1">
      <c r="A246" s="30" t="s">
        <v>347</v>
      </c>
      <c r="B246" s="21"/>
      <c r="C246" s="21"/>
      <c r="D246" s="6" t="s">
        <v>348</v>
      </c>
      <c r="E246" s="21"/>
      <c r="F246" s="21"/>
      <c r="G246" s="21"/>
      <c r="H246" s="62"/>
      <c r="I246" s="62"/>
      <c r="J246" s="63">
        <f>SUM(J247:J249)</f>
        <v>124.07999999999998</v>
      </c>
      <c r="K246" s="63">
        <f>SUM(K247:K249)</f>
        <v>74.688535999999999</v>
      </c>
      <c r="L246" s="63">
        <f>SUM(L247:L249)</f>
        <v>94.578093136800007</v>
      </c>
    </row>
    <row r="247" spans="1:12" ht="16.5" customHeight="1">
      <c r="A247" s="44">
        <v>44228</v>
      </c>
      <c r="B247" s="14" t="s">
        <v>20</v>
      </c>
      <c r="C247" s="15">
        <v>39465</v>
      </c>
      <c r="D247" s="16" t="s">
        <v>349</v>
      </c>
      <c r="E247" s="17" t="s">
        <v>286</v>
      </c>
      <c r="F247" s="18">
        <v>1</v>
      </c>
      <c r="G247" s="15">
        <v>1</v>
      </c>
      <c r="H247" s="57"/>
      <c r="I247" s="57"/>
      <c r="J247" s="58">
        <v>72.22</v>
      </c>
      <c r="K247" s="60">
        <f t="shared" ref="K247:K249" si="62">G247*J247*F247</f>
        <v>72.22</v>
      </c>
      <c r="L247" s="60">
        <f>K247*1.2663</f>
        <v>91.452185999999998</v>
      </c>
    </row>
    <row r="248" spans="1:12" ht="15.95" customHeight="1">
      <c r="A248" s="44">
        <v>44229</v>
      </c>
      <c r="B248" s="22" t="s">
        <v>35</v>
      </c>
      <c r="C248" s="15">
        <v>88247</v>
      </c>
      <c r="D248" s="16" t="s">
        <v>182</v>
      </c>
      <c r="E248" s="17" t="s">
        <v>22</v>
      </c>
      <c r="F248" s="18">
        <v>4.7600000000000003E-2</v>
      </c>
      <c r="G248" s="15">
        <v>1</v>
      </c>
      <c r="H248" s="57"/>
      <c r="I248" s="57"/>
      <c r="J248" s="58">
        <v>22.54</v>
      </c>
      <c r="K248" s="60">
        <f t="shared" si="62"/>
        <v>1.0729040000000001</v>
      </c>
      <c r="L248" s="60">
        <f t="shared" ref="L248:L249" si="63">K248*1.2663</f>
        <v>1.3586183352000001</v>
      </c>
    </row>
    <row r="249" spans="1:12" ht="17.100000000000001" customHeight="1">
      <c r="A249" s="44">
        <v>44230</v>
      </c>
      <c r="B249" s="22" t="s">
        <v>35</v>
      </c>
      <c r="C249" s="15">
        <v>88264</v>
      </c>
      <c r="D249" s="16" t="s">
        <v>184</v>
      </c>
      <c r="E249" s="17" t="s">
        <v>22</v>
      </c>
      <c r="F249" s="18">
        <v>4.7600000000000003E-2</v>
      </c>
      <c r="G249" s="15">
        <v>1</v>
      </c>
      <c r="H249" s="57"/>
      <c r="I249" s="57"/>
      <c r="J249" s="58">
        <v>29.32</v>
      </c>
      <c r="K249" s="60">
        <f t="shared" si="62"/>
        <v>1.3956320000000002</v>
      </c>
      <c r="L249" s="60">
        <f t="shared" si="63"/>
        <v>1.7672888016000001</v>
      </c>
    </row>
    <row r="250" spans="1:12" ht="16.5" customHeight="1">
      <c r="A250" s="30" t="s">
        <v>350</v>
      </c>
      <c r="B250" s="21"/>
      <c r="C250" s="21"/>
      <c r="D250" s="7" t="s">
        <v>351</v>
      </c>
      <c r="E250" s="21"/>
      <c r="F250" s="21"/>
      <c r="G250" s="21"/>
      <c r="H250" s="62"/>
      <c r="I250" s="62"/>
      <c r="J250" s="63">
        <f>SUM(J251:J253)</f>
        <v>61.51</v>
      </c>
      <c r="K250" s="63">
        <f>SUM(K251:K253)</f>
        <v>114.75471999999999</v>
      </c>
      <c r="L250" s="63">
        <f>SUM(L251:L253)</f>
        <v>145.31390193599998</v>
      </c>
    </row>
    <row r="251" spans="1:12" ht="17.100000000000001" customHeight="1">
      <c r="A251" s="44">
        <v>44256</v>
      </c>
      <c r="B251" s="22" t="s">
        <v>35</v>
      </c>
      <c r="C251" s="15">
        <v>34653</v>
      </c>
      <c r="D251" s="16" t="s">
        <v>352</v>
      </c>
      <c r="E251" s="17" t="s">
        <v>286</v>
      </c>
      <c r="F251" s="18">
        <v>1</v>
      </c>
      <c r="G251" s="15">
        <v>10</v>
      </c>
      <c r="H251" s="57"/>
      <c r="I251" s="57"/>
      <c r="J251" s="58">
        <v>9.65</v>
      </c>
      <c r="K251" s="60">
        <f t="shared" ref="K251:K253" si="64">G251*J251*F251</f>
        <v>96.5</v>
      </c>
      <c r="L251" s="60">
        <f>K251*1.2663</f>
        <v>122.19794999999999</v>
      </c>
    </row>
    <row r="252" spans="1:12" ht="16.5" customHeight="1">
      <c r="A252" s="44">
        <v>44257</v>
      </c>
      <c r="B252" s="14" t="s">
        <v>20</v>
      </c>
      <c r="C252" s="15">
        <v>88247</v>
      </c>
      <c r="D252" s="16" t="s">
        <v>182</v>
      </c>
      <c r="E252" s="17" t="s">
        <v>22</v>
      </c>
      <c r="F252" s="18">
        <v>3.5200000000000002E-2</v>
      </c>
      <c r="G252" s="15">
        <v>10</v>
      </c>
      <c r="H252" s="57"/>
      <c r="I252" s="57"/>
      <c r="J252" s="58">
        <v>22.54</v>
      </c>
      <c r="K252" s="60">
        <f t="shared" si="64"/>
        <v>7.9340799999999998</v>
      </c>
      <c r="L252" s="60">
        <f t="shared" ref="L252:L253" si="65">K252*1.2663</f>
        <v>10.046925503999999</v>
      </c>
    </row>
    <row r="253" spans="1:12" ht="16.5" customHeight="1">
      <c r="A253" s="44">
        <v>44258</v>
      </c>
      <c r="B253" s="14" t="s">
        <v>20</v>
      </c>
      <c r="C253" s="15">
        <v>88264</v>
      </c>
      <c r="D253" s="16" t="s">
        <v>184</v>
      </c>
      <c r="E253" s="17" t="s">
        <v>22</v>
      </c>
      <c r="F253" s="18">
        <v>3.5200000000000002E-2</v>
      </c>
      <c r="G253" s="15">
        <v>10</v>
      </c>
      <c r="H253" s="57"/>
      <c r="I253" s="57"/>
      <c r="J253" s="58">
        <v>29.32</v>
      </c>
      <c r="K253" s="60">
        <f t="shared" si="64"/>
        <v>10.320640000000001</v>
      </c>
      <c r="L253" s="60">
        <f t="shared" si="65"/>
        <v>13.069026432000001</v>
      </c>
    </row>
    <row r="254" spans="1:12" ht="9.9499999999999993" customHeight="1">
      <c r="A254" s="30" t="s">
        <v>353</v>
      </c>
      <c r="B254" s="37"/>
      <c r="C254" s="37"/>
      <c r="D254" s="6" t="s">
        <v>354</v>
      </c>
      <c r="E254" s="37"/>
      <c r="F254" s="37"/>
      <c r="G254" s="37"/>
      <c r="H254" s="71"/>
      <c r="I254" s="71"/>
      <c r="J254" s="63">
        <f>SUM(J255:J257)</f>
        <v>107.18</v>
      </c>
      <c r="K254" s="63">
        <f>SUM(K255:K257)</f>
        <v>117.931516</v>
      </c>
      <c r="L254" s="63">
        <f>SUM(L255:L257)</f>
        <v>149.33667871079999</v>
      </c>
    </row>
    <row r="255" spans="1:12" ht="16.5" customHeight="1">
      <c r="A255" s="44">
        <v>44287</v>
      </c>
      <c r="B255" s="14" t="s">
        <v>20</v>
      </c>
      <c r="C255" s="15">
        <v>34616</v>
      </c>
      <c r="D255" s="16" t="s">
        <v>355</v>
      </c>
      <c r="E255" s="17" t="s">
        <v>286</v>
      </c>
      <c r="F255" s="18">
        <v>1</v>
      </c>
      <c r="G255" s="15">
        <v>2</v>
      </c>
      <c r="H255" s="57"/>
      <c r="I255" s="57"/>
      <c r="J255" s="58">
        <v>55.32</v>
      </c>
      <c r="K255" s="60">
        <f t="shared" ref="K255:K257" si="66">G255*J255*F255</f>
        <v>110.64</v>
      </c>
      <c r="L255" s="60">
        <f>K255*1.2663</f>
        <v>140.103432</v>
      </c>
    </row>
    <row r="256" spans="1:12" ht="15.95" customHeight="1">
      <c r="A256" s="44">
        <v>44288</v>
      </c>
      <c r="B256" s="22" t="s">
        <v>35</v>
      </c>
      <c r="C256" s="15">
        <v>88247</v>
      </c>
      <c r="D256" s="16" t="s">
        <v>182</v>
      </c>
      <c r="E256" s="17" t="s">
        <v>22</v>
      </c>
      <c r="F256" s="18">
        <v>7.0300000000000001E-2</v>
      </c>
      <c r="G256" s="15">
        <v>2</v>
      </c>
      <c r="H256" s="57"/>
      <c r="I256" s="57"/>
      <c r="J256" s="58">
        <v>22.54</v>
      </c>
      <c r="K256" s="60">
        <f t="shared" si="66"/>
        <v>3.1691240000000001</v>
      </c>
      <c r="L256" s="60">
        <f t="shared" ref="L256:L257" si="67">K256*1.2663</f>
        <v>4.0130617211999997</v>
      </c>
    </row>
    <row r="257" spans="1:12" ht="17.100000000000001" customHeight="1">
      <c r="A257" s="44">
        <v>44289</v>
      </c>
      <c r="B257" s="22" t="s">
        <v>35</v>
      </c>
      <c r="C257" s="15">
        <v>88264</v>
      </c>
      <c r="D257" s="16" t="s">
        <v>184</v>
      </c>
      <c r="E257" s="17" t="s">
        <v>22</v>
      </c>
      <c r="F257" s="18">
        <v>7.0300000000000001E-2</v>
      </c>
      <c r="G257" s="15">
        <v>2</v>
      </c>
      <c r="H257" s="57"/>
      <c r="I257" s="57"/>
      <c r="J257" s="58">
        <v>29.32</v>
      </c>
      <c r="K257" s="60">
        <f t="shared" si="66"/>
        <v>4.1223920000000005</v>
      </c>
      <c r="L257" s="60">
        <f t="shared" si="67"/>
        <v>5.2201849896000008</v>
      </c>
    </row>
    <row r="258" spans="1:12" ht="16.5" customHeight="1">
      <c r="A258" s="30" t="s">
        <v>356</v>
      </c>
      <c r="B258" s="21"/>
      <c r="C258" s="21"/>
      <c r="D258" s="7" t="s">
        <v>357</v>
      </c>
      <c r="E258" s="21"/>
      <c r="F258" s="21"/>
      <c r="G258" s="21"/>
      <c r="H258" s="62"/>
      <c r="I258" s="62"/>
      <c r="J258" s="63">
        <f>SUM(J259:J261)</f>
        <v>200.47</v>
      </c>
      <c r="K258" s="63">
        <f>SUM(K259:K261)</f>
        <v>1522.5575800000001</v>
      </c>
      <c r="L258" s="63">
        <f>SUM(L259:L261)</f>
        <v>1928.0146635540002</v>
      </c>
    </row>
    <row r="259" spans="1:12" ht="17.100000000000001" customHeight="1">
      <c r="A259" s="44">
        <v>44317</v>
      </c>
      <c r="B259" s="22" t="s">
        <v>35</v>
      </c>
      <c r="C259" s="15">
        <v>39445</v>
      </c>
      <c r="D259" s="16" t="s">
        <v>358</v>
      </c>
      <c r="E259" s="17" t="s">
        <v>286</v>
      </c>
      <c r="F259" s="18">
        <v>1</v>
      </c>
      <c r="G259" s="15">
        <v>10</v>
      </c>
      <c r="H259" s="57"/>
      <c r="I259" s="57"/>
      <c r="J259" s="58">
        <v>148.61000000000001</v>
      </c>
      <c r="K259" s="60">
        <f t="shared" ref="K259:K261" si="68">G259*J259*F259</f>
        <v>1486.1000000000001</v>
      </c>
      <c r="L259" s="60">
        <f>K259*1.2663</f>
        <v>1881.8484300000002</v>
      </c>
    </row>
    <row r="260" spans="1:12" ht="16.5" customHeight="1">
      <c r="A260" s="44">
        <v>44318</v>
      </c>
      <c r="B260" s="14" t="s">
        <v>20</v>
      </c>
      <c r="C260" s="15">
        <v>88247</v>
      </c>
      <c r="D260" s="16" t="s">
        <v>182</v>
      </c>
      <c r="E260" s="17" t="s">
        <v>22</v>
      </c>
      <c r="F260" s="18">
        <v>7.0300000000000001E-2</v>
      </c>
      <c r="G260" s="15">
        <v>10</v>
      </c>
      <c r="H260" s="57"/>
      <c r="I260" s="57"/>
      <c r="J260" s="58">
        <v>22.54</v>
      </c>
      <c r="K260" s="60">
        <f t="shared" si="68"/>
        <v>15.845619999999998</v>
      </c>
      <c r="L260" s="60">
        <f t="shared" ref="L260:L261" si="69">K260*1.2663</f>
        <v>20.065308605999999</v>
      </c>
    </row>
    <row r="261" spans="1:12" ht="17.100000000000001" customHeight="1">
      <c r="A261" s="44">
        <v>44319</v>
      </c>
      <c r="B261" s="22" t="s">
        <v>35</v>
      </c>
      <c r="C261" s="15">
        <v>88264</v>
      </c>
      <c r="D261" s="16" t="s">
        <v>184</v>
      </c>
      <c r="E261" s="17" t="s">
        <v>22</v>
      </c>
      <c r="F261" s="18">
        <v>7.0300000000000001E-2</v>
      </c>
      <c r="G261" s="15">
        <v>10</v>
      </c>
      <c r="H261" s="57"/>
      <c r="I261" s="57"/>
      <c r="J261" s="58">
        <v>29.32</v>
      </c>
      <c r="K261" s="60">
        <f t="shared" si="68"/>
        <v>20.61196</v>
      </c>
      <c r="L261" s="60">
        <f t="shared" si="69"/>
        <v>26.100924947999999</v>
      </c>
    </row>
    <row r="262" spans="1:12" ht="9" customHeight="1">
      <c r="A262" s="39"/>
      <c r="B262" s="1"/>
      <c r="C262" s="1"/>
      <c r="D262" s="1"/>
      <c r="E262" s="1"/>
      <c r="F262" s="1"/>
      <c r="G262" s="2"/>
      <c r="H262" s="158" t="s">
        <v>1</v>
      </c>
      <c r="I262" s="159" t="s">
        <v>1</v>
      </c>
      <c r="J262" s="158" t="s">
        <v>1</v>
      </c>
      <c r="K262" s="159" t="s">
        <v>1</v>
      </c>
      <c r="L262" s="160" t="s">
        <v>489</v>
      </c>
    </row>
    <row r="263" spans="1:12" ht="16.5" customHeight="1">
      <c r="A263" s="161" t="s">
        <v>2</v>
      </c>
      <c r="B263" s="161" t="s">
        <v>3</v>
      </c>
      <c r="C263" s="161" t="s">
        <v>4</v>
      </c>
      <c r="D263" s="162" t="s">
        <v>329</v>
      </c>
      <c r="E263" s="161" t="s">
        <v>6</v>
      </c>
      <c r="F263" s="161" t="s">
        <v>7</v>
      </c>
      <c r="G263" s="163" t="s">
        <v>24</v>
      </c>
      <c r="H263" s="161" t="s">
        <v>403</v>
      </c>
      <c r="I263" s="161" t="s">
        <v>404</v>
      </c>
      <c r="J263" s="163" t="s">
        <v>451</v>
      </c>
      <c r="K263" s="163" t="s">
        <v>452</v>
      </c>
      <c r="L263" s="163" t="s">
        <v>453</v>
      </c>
    </row>
    <row r="264" spans="1:12" ht="17.100000000000001" customHeight="1">
      <c r="A264" s="52" t="s">
        <v>415</v>
      </c>
      <c r="B264" s="21"/>
      <c r="C264" s="21"/>
      <c r="D264" s="6" t="s">
        <v>359</v>
      </c>
      <c r="E264" s="8" t="s">
        <v>438</v>
      </c>
      <c r="F264" s="7"/>
      <c r="G264" s="8">
        <v>600</v>
      </c>
      <c r="H264" s="62"/>
      <c r="I264" s="62"/>
      <c r="J264" s="63">
        <f>K264/600</f>
        <v>6.5337848333333337</v>
      </c>
      <c r="K264" s="63">
        <f>K265+K270+K275+K280</f>
        <v>3920.2709000000004</v>
      </c>
      <c r="L264" s="63">
        <f>L265+L270+L275+L280</f>
        <v>4964.2390406700006</v>
      </c>
    </row>
    <row r="265" spans="1:12" ht="16.5" customHeight="1">
      <c r="A265" s="30" t="s">
        <v>360</v>
      </c>
      <c r="B265" s="21"/>
      <c r="C265" s="21"/>
      <c r="D265" s="7" t="s">
        <v>361</v>
      </c>
      <c r="E265" s="21"/>
      <c r="F265" s="21"/>
      <c r="G265" s="21"/>
      <c r="H265" s="62"/>
      <c r="I265" s="62"/>
      <c r="J265" s="63">
        <f>SUM(J266:J269)</f>
        <v>60.01</v>
      </c>
      <c r="K265" s="63">
        <f>SUM(K266:K269)</f>
        <v>168.97649999999999</v>
      </c>
      <c r="L265" s="63">
        <f>SUM(L266:L269)</f>
        <v>213.97494195000002</v>
      </c>
    </row>
    <row r="266" spans="1:12" ht="17.100000000000001" customHeight="1">
      <c r="A266" s="44">
        <v>44562</v>
      </c>
      <c r="B266" s="22" t="s">
        <v>35</v>
      </c>
      <c r="C266" s="15">
        <v>1013</v>
      </c>
      <c r="D266" s="16" t="s">
        <v>362</v>
      </c>
      <c r="E266" s="17" t="s">
        <v>96</v>
      </c>
      <c r="F266" s="18">
        <v>1.2434000000000001</v>
      </c>
      <c r="G266" s="15">
        <v>50</v>
      </c>
      <c r="H266" s="57"/>
      <c r="I266" s="57"/>
      <c r="J266" s="58">
        <v>1.71</v>
      </c>
      <c r="K266" s="60">
        <f t="shared" ref="K266:K269" si="70">G266*J266*F266</f>
        <v>106.31070000000001</v>
      </c>
      <c r="L266" s="60">
        <f>K266*1.2663</f>
        <v>134.62123941000002</v>
      </c>
    </row>
    <row r="267" spans="1:12" ht="16.5" customHeight="1">
      <c r="A267" s="44">
        <v>44563</v>
      </c>
      <c r="B267" s="14" t="s">
        <v>20</v>
      </c>
      <c r="C267" s="15">
        <v>21127</v>
      </c>
      <c r="D267" s="16" t="s">
        <v>363</v>
      </c>
      <c r="E267" s="17" t="s">
        <v>286</v>
      </c>
      <c r="F267" s="18">
        <v>9.4000000000000004E-3</v>
      </c>
      <c r="G267" s="15">
        <v>50</v>
      </c>
      <c r="H267" s="57"/>
      <c r="I267" s="57"/>
      <c r="J267" s="58">
        <v>6.44</v>
      </c>
      <c r="K267" s="60">
        <f t="shared" si="70"/>
        <v>3.0268000000000002</v>
      </c>
      <c r="L267" s="60">
        <f t="shared" ref="L267:L269" si="71">K267*1.2663</f>
        <v>3.8328368400000001</v>
      </c>
    </row>
    <row r="268" spans="1:12" ht="17.100000000000001" customHeight="1">
      <c r="A268" s="44">
        <v>44564</v>
      </c>
      <c r="B268" s="22" t="s">
        <v>35</v>
      </c>
      <c r="C268" s="15">
        <v>88247</v>
      </c>
      <c r="D268" s="16" t="s">
        <v>182</v>
      </c>
      <c r="E268" s="17" t="s">
        <v>22</v>
      </c>
      <c r="F268" s="18">
        <v>2.3E-2</v>
      </c>
      <c r="G268" s="15">
        <v>50</v>
      </c>
      <c r="H268" s="57"/>
      <c r="I268" s="57"/>
      <c r="J268" s="58">
        <v>22.54</v>
      </c>
      <c r="K268" s="60">
        <f t="shared" si="70"/>
        <v>25.920999999999999</v>
      </c>
      <c r="L268" s="60">
        <f t="shared" si="71"/>
        <v>32.823762299999999</v>
      </c>
    </row>
    <row r="269" spans="1:12" ht="16.5" customHeight="1">
      <c r="A269" s="44">
        <v>44565</v>
      </c>
      <c r="B269" s="14" t="s">
        <v>20</v>
      </c>
      <c r="C269" s="15">
        <v>88264</v>
      </c>
      <c r="D269" s="16" t="s">
        <v>184</v>
      </c>
      <c r="E269" s="17" t="s">
        <v>22</v>
      </c>
      <c r="F269" s="18">
        <v>2.3E-2</v>
      </c>
      <c r="G269" s="15">
        <v>50</v>
      </c>
      <c r="H269" s="57"/>
      <c r="I269" s="57"/>
      <c r="J269" s="58">
        <v>29.32</v>
      </c>
      <c r="K269" s="60">
        <f t="shared" si="70"/>
        <v>33.717999999999996</v>
      </c>
      <c r="L269" s="60">
        <f t="shared" si="71"/>
        <v>42.697103399999996</v>
      </c>
    </row>
    <row r="270" spans="1:12" ht="17.100000000000001" customHeight="1">
      <c r="A270" s="30" t="s">
        <v>364</v>
      </c>
      <c r="B270" s="21"/>
      <c r="C270" s="21"/>
      <c r="D270" s="6" t="s">
        <v>365</v>
      </c>
      <c r="E270" s="21"/>
      <c r="F270" s="21"/>
      <c r="G270" s="21"/>
      <c r="H270" s="62"/>
      <c r="I270" s="62"/>
      <c r="J270" s="63">
        <f>SUM(J271:J274)</f>
        <v>61.01</v>
      </c>
      <c r="K270" s="63">
        <f>SUM(K271:K274)</f>
        <v>2960.4540000000002</v>
      </c>
      <c r="L270" s="63">
        <f>SUM(L271:L274)</f>
        <v>3748.8229002000003</v>
      </c>
    </row>
    <row r="271" spans="1:12" ht="16.5" customHeight="1">
      <c r="A271" s="44">
        <v>44593</v>
      </c>
      <c r="B271" s="14" t="s">
        <v>20</v>
      </c>
      <c r="C271" s="15">
        <v>1014</v>
      </c>
      <c r="D271" s="23" t="s">
        <v>366</v>
      </c>
      <c r="E271" s="17" t="s">
        <v>96</v>
      </c>
      <c r="F271" s="18">
        <v>1.2434000000000001</v>
      </c>
      <c r="G271" s="15">
        <v>600</v>
      </c>
      <c r="H271" s="57"/>
      <c r="I271" s="57"/>
      <c r="J271" s="58">
        <v>2.71</v>
      </c>
      <c r="K271" s="60">
        <f t="shared" ref="K271:K274" si="72">G271*J271*F271</f>
        <v>2021.7684000000002</v>
      </c>
      <c r="L271" s="60">
        <f>K271*1.2663</f>
        <v>2560.1653249200003</v>
      </c>
    </row>
    <row r="272" spans="1:12" ht="17.100000000000001" customHeight="1">
      <c r="A272" s="44">
        <v>44594</v>
      </c>
      <c r="B272" s="22" t="s">
        <v>35</v>
      </c>
      <c r="C272" s="15">
        <v>21127</v>
      </c>
      <c r="D272" s="16" t="s">
        <v>363</v>
      </c>
      <c r="E272" s="17" t="s">
        <v>286</v>
      </c>
      <c r="F272" s="18">
        <v>9.4000000000000004E-3</v>
      </c>
      <c r="G272" s="15">
        <v>600</v>
      </c>
      <c r="H272" s="57"/>
      <c r="I272" s="57"/>
      <c r="J272" s="58">
        <v>6.44</v>
      </c>
      <c r="K272" s="60">
        <f t="shared" si="72"/>
        <v>36.321600000000004</v>
      </c>
      <c r="L272" s="60">
        <f t="shared" ref="L272:L274" si="73">K272*1.2663</f>
        <v>45.994042080000007</v>
      </c>
    </row>
    <row r="273" spans="1:12" ht="16.5" customHeight="1">
      <c r="A273" s="44">
        <v>44595</v>
      </c>
      <c r="B273" s="14" t="s">
        <v>20</v>
      </c>
      <c r="C273" s="15">
        <v>88247</v>
      </c>
      <c r="D273" s="16" t="s">
        <v>182</v>
      </c>
      <c r="E273" s="17" t="s">
        <v>22</v>
      </c>
      <c r="F273" s="18">
        <v>2.9000000000000001E-2</v>
      </c>
      <c r="G273" s="15">
        <v>600</v>
      </c>
      <c r="H273" s="57"/>
      <c r="I273" s="57"/>
      <c r="J273" s="58">
        <v>22.54</v>
      </c>
      <c r="K273" s="60">
        <f t="shared" si="72"/>
        <v>392.19600000000003</v>
      </c>
      <c r="L273" s="60">
        <f t="shared" si="73"/>
        <v>496.63779480000005</v>
      </c>
    </row>
    <row r="274" spans="1:12" ht="17.100000000000001" customHeight="1">
      <c r="A274" s="44">
        <v>44596</v>
      </c>
      <c r="B274" s="22" t="s">
        <v>35</v>
      </c>
      <c r="C274" s="15">
        <v>88264</v>
      </c>
      <c r="D274" s="16" t="s">
        <v>184</v>
      </c>
      <c r="E274" s="17" t="s">
        <v>22</v>
      </c>
      <c r="F274" s="18">
        <v>2.9000000000000001E-2</v>
      </c>
      <c r="G274" s="15">
        <v>600</v>
      </c>
      <c r="H274" s="57"/>
      <c r="I274" s="57"/>
      <c r="J274" s="58">
        <v>29.32</v>
      </c>
      <c r="K274" s="60">
        <f t="shared" si="72"/>
        <v>510.16800000000001</v>
      </c>
      <c r="L274" s="60">
        <f t="shared" si="73"/>
        <v>646.02573840000002</v>
      </c>
    </row>
    <row r="275" spans="1:12" ht="16.5" customHeight="1">
      <c r="A275" s="30" t="s">
        <v>367</v>
      </c>
      <c r="B275" s="21"/>
      <c r="C275" s="21"/>
      <c r="D275" s="7" t="s">
        <v>368</v>
      </c>
      <c r="E275" s="21"/>
      <c r="F275" s="21"/>
      <c r="G275" s="21"/>
      <c r="H275" s="62"/>
      <c r="I275" s="62"/>
      <c r="J275" s="63">
        <f>SUM(J276:J279)</f>
        <v>63.24</v>
      </c>
      <c r="K275" s="63">
        <f>SUM(K276:K279)</f>
        <v>616.9104000000001</v>
      </c>
      <c r="L275" s="63">
        <f>SUM(L276:L279)</f>
        <v>781.19363952000015</v>
      </c>
    </row>
    <row r="276" spans="1:12" ht="17.100000000000001" customHeight="1">
      <c r="A276" s="44">
        <v>44621</v>
      </c>
      <c r="B276" s="22" t="s">
        <v>35</v>
      </c>
      <c r="C276" s="15">
        <v>1021</v>
      </c>
      <c r="D276" s="16" t="s">
        <v>369</v>
      </c>
      <c r="E276" s="17" t="s">
        <v>96</v>
      </c>
      <c r="F276" s="18">
        <v>1.2434000000000001</v>
      </c>
      <c r="G276" s="15">
        <v>75</v>
      </c>
      <c r="H276" s="57"/>
      <c r="I276" s="57"/>
      <c r="J276" s="58">
        <v>4.9400000000000004</v>
      </c>
      <c r="K276" s="60">
        <f t="shared" ref="K276:K279" si="74">G276*J276*F276</f>
        <v>460.67970000000008</v>
      </c>
      <c r="L276" s="60">
        <f>K276*1.2663</f>
        <v>583.35870411000008</v>
      </c>
    </row>
    <row r="277" spans="1:12" ht="16.5" customHeight="1">
      <c r="A277" s="44">
        <v>44622</v>
      </c>
      <c r="B277" s="14" t="s">
        <v>20</v>
      </c>
      <c r="C277" s="15">
        <v>21127</v>
      </c>
      <c r="D277" s="16" t="s">
        <v>363</v>
      </c>
      <c r="E277" s="17" t="s">
        <v>286</v>
      </c>
      <c r="F277" s="18">
        <v>9.4000000000000004E-3</v>
      </c>
      <c r="G277" s="15">
        <v>75</v>
      </c>
      <c r="H277" s="57"/>
      <c r="I277" s="57"/>
      <c r="J277" s="58">
        <v>6.44</v>
      </c>
      <c r="K277" s="60">
        <f t="shared" si="74"/>
        <v>4.5402000000000005</v>
      </c>
      <c r="L277" s="60">
        <f t="shared" ref="L277:L279" si="75">K277*1.2663</f>
        <v>5.7492552600000009</v>
      </c>
    </row>
    <row r="278" spans="1:12" ht="15.95" customHeight="1">
      <c r="A278" s="44">
        <v>44623</v>
      </c>
      <c r="B278" s="22" t="s">
        <v>35</v>
      </c>
      <c r="C278" s="15">
        <v>88247</v>
      </c>
      <c r="D278" s="16" t="s">
        <v>182</v>
      </c>
      <c r="E278" s="17" t="s">
        <v>22</v>
      </c>
      <c r="F278" s="18">
        <v>3.9E-2</v>
      </c>
      <c r="G278" s="15">
        <v>75</v>
      </c>
      <c r="H278" s="57"/>
      <c r="I278" s="57"/>
      <c r="J278" s="58">
        <v>22.54</v>
      </c>
      <c r="K278" s="60">
        <f t="shared" si="74"/>
        <v>65.929500000000004</v>
      </c>
      <c r="L278" s="60">
        <f t="shared" si="75"/>
        <v>83.486525850000007</v>
      </c>
    </row>
    <row r="279" spans="1:12" ht="17.100000000000001" customHeight="1">
      <c r="A279" s="44">
        <v>44624</v>
      </c>
      <c r="B279" s="22" t="s">
        <v>35</v>
      </c>
      <c r="C279" s="15">
        <v>88264</v>
      </c>
      <c r="D279" s="16" t="s">
        <v>184</v>
      </c>
      <c r="E279" s="17" t="s">
        <v>22</v>
      </c>
      <c r="F279" s="18">
        <v>3.9E-2</v>
      </c>
      <c r="G279" s="15">
        <v>75</v>
      </c>
      <c r="H279" s="57"/>
      <c r="I279" s="57"/>
      <c r="J279" s="58">
        <v>29.32</v>
      </c>
      <c r="K279" s="60">
        <f t="shared" si="74"/>
        <v>85.760999999999996</v>
      </c>
      <c r="L279" s="60">
        <f t="shared" si="75"/>
        <v>108.5991543</v>
      </c>
    </row>
    <row r="280" spans="1:12" ht="16.5" customHeight="1">
      <c r="A280" s="30" t="s">
        <v>370</v>
      </c>
      <c r="B280" s="21"/>
      <c r="C280" s="21"/>
      <c r="D280" s="7" t="s">
        <v>371</v>
      </c>
      <c r="E280" s="21"/>
      <c r="F280" s="21"/>
      <c r="G280" s="21"/>
      <c r="H280" s="62"/>
      <c r="I280" s="62"/>
      <c r="J280" s="63">
        <f>SUM(J281:J283)</f>
        <v>53.34</v>
      </c>
      <c r="K280" s="63">
        <f>SUM(K281:K283)</f>
        <v>173.93</v>
      </c>
      <c r="L280" s="63">
        <f>SUM(L281:L283)</f>
        <v>220.24755899999997</v>
      </c>
    </row>
    <row r="281" spans="1:12" ht="17.100000000000001" customHeight="1">
      <c r="A281" s="44">
        <v>44652</v>
      </c>
      <c r="B281" s="22" t="s">
        <v>35</v>
      </c>
      <c r="C281" s="15">
        <v>408</v>
      </c>
      <c r="D281" s="16" t="s">
        <v>372</v>
      </c>
      <c r="E281" s="17" t="s">
        <v>286</v>
      </c>
      <c r="F281" s="18">
        <v>1</v>
      </c>
      <c r="G281" s="15">
        <v>100</v>
      </c>
      <c r="H281" s="57"/>
      <c r="I281" s="57"/>
      <c r="J281" s="58">
        <v>1.48</v>
      </c>
      <c r="K281" s="60">
        <f t="shared" ref="K281:K283" si="76">G281*J281*F281</f>
        <v>148</v>
      </c>
      <c r="L281" s="60">
        <f>K281*1.2663</f>
        <v>187.41239999999999</v>
      </c>
    </row>
    <row r="282" spans="1:12" ht="16.5" customHeight="1">
      <c r="A282" s="44">
        <v>44653</v>
      </c>
      <c r="B282" s="14" t="s">
        <v>20</v>
      </c>
      <c r="C282" s="15">
        <v>88247</v>
      </c>
      <c r="D282" s="16" t="s">
        <v>182</v>
      </c>
      <c r="E282" s="17" t="s">
        <v>22</v>
      </c>
      <c r="F282" s="18">
        <v>5.0000000000000001E-3</v>
      </c>
      <c r="G282" s="15">
        <v>100</v>
      </c>
      <c r="H282" s="73"/>
      <c r="I282" s="57"/>
      <c r="J282" s="58">
        <v>22.54</v>
      </c>
      <c r="K282" s="60">
        <f t="shared" si="76"/>
        <v>11.27</v>
      </c>
      <c r="L282" s="60">
        <f t="shared" ref="L282:L283" si="77">K282*1.2663</f>
        <v>14.271201</v>
      </c>
    </row>
    <row r="283" spans="1:12" ht="16.5" customHeight="1">
      <c r="A283" s="44">
        <v>44654</v>
      </c>
      <c r="B283" s="14" t="s">
        <v>20</v>
      </c>
      <c r="C283" s="15">
        <v>88264</v>
      </c>
      <c r="D283" s="16" t="s">
        <v>184</v>
      </c>
      <c r="E283" s="17" t="s">
        <v>22</v>
      </c>
      <c r="F283" s="18">
        <v>5.0000000000000001E-3</v>
      </c>
      <c r="G283" s="15">
        <v>100</v>
      </c>
      <c r="H283" s="15"/>
      <c r="I283" s="15"/>
      <c r="J283" s="19">
        <v>29.32</v>
      </c>
      <c r="K283" s="60">
        <f t="shared" si="76"/>
        <v>14.66</v>
      </c>
      <c r="L283" s="60">
        <f t="shared" si="77"/>
        <v>18.563958</v>
      </c>
    </row>
    <row r="284" spans="1:12" ht="9.9499999999999993" customHeight="1">
      <c r="A284" s="39"/>
      <c r="B284" s="1"/>
      <c r="C284" s="1"/>
      <c r="D284" s="1"/>
      <c r="E284" s="1"/>
      <c r="F284" s="1"/>
      <c r="G284" s="2"/>
      <c r="H284" s="158" t="s">
        <v>1</v>
      </c>
      <c r="I284" s="159" t="s">
        <v>1</v>
      </c>
      <c r="J284" s="158" t="s">
        <v>1</v>
      </c>
      <c r="K284" s="159" t="s">
        <v>1</v>
      </c>
      <c r="L284" s="160" t="s">
        <v>489</v>
      </c>
    </row>
    <row r="285" spans="1:12" ht="16.5" customHeight="1">
      <c r="A285" s="161" t="s">
        <v>2</v>
      </c>
      <c r="B285" s="161" t="s">
        <v>3</v>
      </c>
      <c r="C285" s="161" t="s">
        <v>4</v>
      </c>
      <c r="D285" s="162" t="s">
        <v>329</v>
      </c>
      <c r="E285" s="161" t="s">
        <v>6</v>
      </c>
      <c r="F285" s="161" t="s">
        <v>7</v>
      </c>
      <c r="G285" s="163" t="s">
        <v>24</v>
      </c>
      <c r="H285" s="161" t="s">
        <v>403</v>
      </c>
      <c r="I285" s="161" t="s">
        <v>404</v>
      </c>
      <c r="J285" s="163" t="s">
        <v>451</v>
      </c>
      <c r="K285" s="163" t="s">
        <v>452</v>
      </c>
      <c r="L285" s="163" t="s">
        <v>453</v>
      </c>
    </row>
    <row r="286" spans="1:12" ht="15.95" customHeight="1">
      <c r="A286" s="52" t="s">
        <v>416</v>
      </c>
      <c r="B286" s="21"/>
      <c r="C286" s="21"/>
      <c r="D286" s="6" t="s">
        <v>373</v>
      </c>
      <c r="E286" s="8" t="s">
        <v>10</v>
      </c>
      <c r="F286" s="7"/>
      <c r="G286" s="8">
        <v>15</v>
      </c>
      <c r="H286" s="62"/>
      <c r="I286" s="62"/>
      <c r="J286" s="63">
        <f>K286/15</f>
        <v>192.10614346666668</v>
      </c>
      <c r="K286" s="63">
        <f>K287+K291+K297+K301+K306</f>
        <v>2881.5921520000002</v>
      </c>
      <c r="L286" s="63">
        <f>L287+L291+L297+L301+L306</f>
        <v>3464.9541903815998</v>
      </c>
    </row>
    <row r="287" spans="1:12" ht="9.9499999999999993" customHeight="1">
      <c r="A287" s="30" t="s">
        <v>374</v>
      </c>
      <c r="B287" s="37"/>
      <c r="C287" s="37"/>
      <c r="D287" s="6" t="s">
        <v>375</v>
      </c>
      <c r="E287" s="37"/>
      <c r="F287" s="37"/>
      <c r="G287" s="37"/>
      <c r="H287" s="71"/>
      <c r="I287" s="71"/>
      <c r="J287" s="63">
        <f>SUM(J288:J290)</f>
        <v>79.550000000000011</v>
      </c>
      <c r="K287" s="63">
        <f>SUM(K288:K290)</f>
        <v>703.173</v>
      </c>
      <c r="L287" s="63">
        <f>SUM(L288:L290)</f>
        <v>890.42796989999999</v>
      </c>
    </row>
    <row r="288" spans="1:12" ht="16.5" customHeight="1">
      <c r="A288" s="44">
        <v>44927</v>
      </c>
      <c r="B288" s="14" t="s">
        <v>20</v>
      </c>
      <c r="C288" s="15">
        <v>39390</v>
      </c>
      <c r="D288" s="16" t="s">
        <v>376</v>
      </c>
      <c r="E288" s="17" t="s">
        <v>286</v>
      </c>
      <c r="F288" s="18">
        <v>1</v>
      </c>
      <c r="G288" s="15">
        <v>15</v>
      </c>
      <c r="H288" s="57"/>
      <c r="I288" s="57"/>
      <c r="J288" s="58">
        <v>27.69</v>
      </c>
      <c r="K288" s="60">
        <f t="shared" ref="K288:K290" si="78">G288*J288*F288</f>
        <v>415.35</v>
      </c>
      <c r="L288" s="60">
        <f>K288*1.2663</f>
        <v>525.95770500000003</v>
      </c>
    </row>
    <row r="289" spans="1:12" ht="17.100000000000001" customHeight="1">
      <c r="A289" s="44">
        <v>44928</v>
      </c>
      <c r="B289" s="22" t="s">
        <v>35</v>
      </c>
      <c r="C289" s="15">
        <v>88247</v>
      </c>
      <c r="D289" s="16" t="s">
        <v>182</v>
      </c>
      <c r="E289" s="17" t="s">
        <v>22</v>
      </c>
      <c r="F289" s="18">
        <v>0.37</v>
      </c>
      <c r="G289" s="15">
        <v>15</v>
      </c>
      <c r="H289" s="57"/>
      <c r="I289" s="57"/>
      <c r="J289" s="58">
        <v>22.54</v>
      </c>
      <c r="K289" s="60">
        <f t="shared" si="78"/>
        <v>125.09699999999998</v>
      </c>
      <c r="L289" s="60">
        <f t="shared" ref="L289:L290" si="79">K289*1.2663</f>
        <v>158.41033109999998</v>
      </c>
    </row>
    <row r="290" spans="1:12" ht="16.5" customHeight="1">
      <c r="A290" s="44">
        <v>44929</v>
      </c>
      <c r="B290" s="14" t="s">
        <v>20</v>
      </c>
      <c r="C290" s="15">
        <v>88264</v>
      </c>
      <c r="D290" s="16" t="s">
        <v>184</v>
      </c>
      <c r="E290" s="17" t="s">
        <v>22</v>
      </c>
      <c r="F290" s="18">
        <v>0.37</v>
      </c>
      <c r="G290" s="15">
        <v>15</v>
      </c>
      <c r="H290" s="57"/>
      <c r="I290" s="57"/>
      <c r="J290" s="58">
        <v>29.32</v>
      </c>
      <c r="K290" s="60">
        <f t="shared" si="78"/>
        <v>162.726</v>
      </c>
      <c r="L290" s="60">
        <f t="shared" si="79"/>
        <v>206.05993379999998</v>
      </c>
    </row>
    <row r="291" spans="1:12" ht="9" customHeight="1">
      <c r="A291" s="30" t="s">
        <v>377</v>
      </c>
      <c r="B291" s="37"/>
      <c r="C291" s="37"/>
      <c r="D291" s="6" t="s">
        <v>378</v>
      </c>
      <c r="E291" s="37"/>
      <c r="F291" s="37"/>
      <c r="G291" s="37"/>
      <c r="H291" s="71"/>
      <c r="I291" s="71"/>
      <c r="J291" s="63">
        <f>SUM(J292:J296)</f>
        <v>122.03</v>
      </c>
      <c r="K291" s="63">
        <f>SUM(K292:K296)</f>
        <v>76.808080000000004</v>
      </c>
      <c r="L291" s="63">
        <f>SUM(L292:L296)</f>
        <v>97.262071703999993</v>
      </c>
    </row>
    <row r="292" spans="1:12" ht="17.100000000000001" customHeight="1">
      <c r="A292" s="44">
        <v>44958</v>
      </c>
      <c r="B292" s="22" t="s">
        <v>35</v>
      </c>
      <c r="C292" s="15">
        <v>38109</v>
      </c>
      <c r="D292" s="16" t="s">
        <v>379</v>
      </c>
      <c r="E292" s="17" t="s">
        <v>286</v>
      </c>
      <c r="F292" s="18">
        <v>1</v>
      </c>
      <c r="G292" s="15">
        <v>1</v>
      </c>
      <c r="H292" s="57"/>
      <c r="I292" s="57"/>
      <c r="J292" s="58">
        <v>66.34</v>
      </c>
      <c r="K292" s="60">
        <f t="shared" ref="K292:K296" si="80">G292*J292*F292</f>
        <v>66.34</v>
      </c>
      <c r="L292" s="60">
        <f>K292*1.2663</f>
        <v>84.006342000000004</v>
      </c>
    </row>
    <row r="293" spans="1:12" ht="16.5" customHeight="1">
      <c r="A293" s="44">
        <v>44959</v>
      </c>
      <c r="B293" s="14" t="s">
        <v>20</v>
      </c>
      <c r="C293" s="15">
        <v>38094</v>
      </c>
      <c r="D293" s="16" t="s">
        <v>380</v>
      </c>
      <c r="E293" s="17" t="s">
        <v>286</v>
      </c>
      <c r="F293" s="18">
        <v>1</v>
      </c>
      <c r="G293" s="15">
        <v>1</v>
      </c>
      <c r="H293" s="57"/>
      <c r="I293" s="57"/>
      <c r="J293" s="58">
        <v>2.52</v>
      </c>
      <c r="K293" s="60">
        <f t="shared" si="80"/>
        <v>2.52</v>
      </c>
      <c r="L293" s="60">
        <f t="shared" ref="L293:L296" si="81">K293*1.2663</f>
        <v>3.1910759999999998</v>
      </c>
    </row>
    <row r="294" spans="1:12" ht="17.100000000000001" customHeight="1">
      <c r="A294" s="44">
        <v>44960</v>
      </c>
      <c r="B294" s="22" t="s">
        <v>35</v>
      </c>
      <c r="C294" s="15">
        <v>38099</v>
      </c>
      <c r="D294" s="16" t="s">
        <v>381</v>
      </c>
      <c r="E294" s="17" t="s">
        <v>286</v>
      </c>
      <c r="F294" s="18">
        <v>1</v>
      </c>
      <c r="G294" s="15">
        <v>1</v>
      </c>
      <c r="H294" s="57"/>
      <c r="I294" s="57"/>
      <c r="J294" s="58">
        <v>1.31</v>
      </c>
      <c r="K294" s="60">
        <f t="shared" si="80"/>
        <v>1.31</v>
      </c>
      <c r="L294" s="60">
        <f t="shared" si="81"/>
        <v>1.6588530000000001</v>
      </c>
    </row>
    <row r="295" spans="1:12" ht="16.5" customHeight="1">
      <c r="A295" s="44">
        <v>44961</v>
      </c>
      <c r="B295" s="14" t="s">
        <v>20</v>
      </c>
      <c r="C295" s="15">
        <v>88247</v>
      </c>
      <c r="D295" s="16" t="s">
        <v>182</v>
      </c>
      <c r="E295" s="17" t="s">
        <v>22</v>
      </c>
      <c r="F295" s="18">
        <v>0.128</v>
      </c>
      <c r="G295" s="15">
        <v>1</v>
      </c>
      <c r="H295" s="57"/>
      <c r="I295" s="57"/>
      <c r="J295" s="58">
        <v>22.54</v>
      </c>
      <c r="K295" s="60">
        <f t="shared" si="80"/>
        <v>2.8851200000000001</v>
      </c>
      <c r="L295" s="60">
        <f t="shared" si="81"/>
        <v>3.6534274560000002</v>
      </c>
    </row>
    <row r="296" spans="1:12" ht="17.100000000000001" customHeight="1">
      <c r="A296" s="44">
        <v>44962</v>
      </c>
      <c r="B296" s="22" t="s">
        <v>35</v>
      </c>
      <c r="C296" s="15">
        <v>88264</v>
      </c>
      <c r="D296" s="16" t="s">
        <v>184</v>
      </c>
      <c r="E296" s="17" t="s">
        <v>22</v>
      </c>
      <c r="F296" s="18">
        <v>0.128</v>
      </c>
      <c r="G296" s="15">
        <v>1</v>
      </c>
      <c r="H296" s="57"/>
      <c r="I296" s="57"/>
      <c r="J296" s="58">
        <v>29.32</v>
      </c>
      <c r="K296" s="60">
        <f t="shared" si="80"/>
        <v>3.7529600000000003</v>
      </c>
      <c r="L296" s="60">
        <f t="shared" si="81"/>
        <v>4.7523732480000005</v>
      </c>
    </row>
    <row r="297" spans="1:12" ht="9" customHeight="1">
      <c r="A297" s="30" t="s">
        <v>382</v>
      </c>
      <c r="B297" s="37"/>
      <c r="C297" s="37"/>
      <c r="D297" s="6" t="s">
        <v>383</v>
      </c>
      <c r="E297" s="37"/>
      <c r="F297" s="37"/>
      <c r="G297" s="37"/>
      <c r="H297" s="71"/>
      <c r="I297" s="71"/>
      <c r="J297" s="63">
        <f>SUM(J298:J300)</f>
        <v>82.86</v>
      </c>
      <c r="K297" s="63">
        <f>SUM(K298:K300)</f>
        <v>667.09651199999996</v>
      </c>
      <c r="L297" s="63">
        <f>SUM(L298:L300)</f>
        <v>844.7443131455999</v>
      </c>
    </row>
    <row r="298" spans="1:12" ht="16.5" customHeight="1">
      <c r="A298" s="44">
        <v>44986</v>
      </c>
      <c r="B298" s="14" t="s">
        <v>20</v>
      </c>
      <c r="C298" s="15">
        <v>38083</v>
      </c>
      <c r="D298" s="16" t="s">
        <v>384</v>
      </c>
      <c r="E298" s="17" t="s">
        <v>286</v>
      </c>
      <c r="F298" s="18">
        <v>1</v>
      </c>
      <c r="G298" s="15">
        <v>16</v>
      </c>
      <c r="H298" s="57"/>
      <c r="I298" s="57"/>
      <c r="J298" s="58">
        <v>31</v>
      </c>
      <c r="K298" s="60">
        <f t="shared" ref="K298:K300" si="82">G298*J298*F298</f>
        <v>496</v>
      </c>
      <c r="L298" s="60">
        <f>K298*1.2663</f>
        <v>628.08479999999997</v>
      </c>
    </row>
    <row r="299" spans="1:12" ht="17.100000000000001" customHeight="1">
      <c r="A299" s="44">
        <v>44987</v>
      </c>
      <c r="B299" s="22" t="s">
        <v>35</v>
      </c>
      <c r="C299" s="15">
        <v>88247</v>
      </c>
      <c r="D299" s="16" t="s">
        <v>182</v>
      </c>
      <c r="E299" s="17" t="s">
        <v>22</v>
      </c>
      <c r="F299" s="18">
        <v>0.20619999999999999</v>
      </c>
      <c r="G299" s="15">
        <v>16</v>
      </c>
      <c r="H299" s="57"/>
      <c r="I299" s="57"/>
      <c r="J299" s="58">
        <v>22.54</v>
      </c>
      <c r="K299" s="60">
        <f t="shared" si="82"/>
        <v>74.363968</v>
      </c>
      <c r="L299" s="60">
        <f t="shared" ref="L299:L300" si="83">K299*1.2663</f>
        <v>94.167092678399996</v>
      </c>
    </row>
    <row r="300" spans="1:12" ht="16.5" customHeight="1">
      <c r="A300" s="44">
        <v>44988</v>
      </c>
      <c r="B300" s="14" t="s">
        <v>20</v>
      </c>
      <c r="C300" s="15">
        <v>88264</v>
      </c>
      <c r="D300" s="16" t="s">
        <v>184</v>
      </c>
      <c r="E300" s="17" t="s">
        <v>22</v>
      </c>
      <c r="F300" s="18">
        <v>0.20619999999999999</v>
      </c>
      <c r="G300" s="15">
        <v>16</v>
      </c>
      <c r="H300" s="57"/>
      <c r="I300" s="57"/>
      <c r="J300" s="58">
        <v>29.32</v>
      </c>
      <c r="K300" s="60">
        <f t="shared" si="82"/>
        <v>96.732544000000004</v>
      </c>
      <c r="L300" s="60">
        <f t="shared" si="83"/>
        <v>122.49242046720001</v>
      </c>
    </row>
    <row r="301" spans="1:12" ht="9" customHeight="1">
      <c r="A301" s="30" t="s">
        <v>385</v>
      </c>
      <c r="B301" s="37"/>
      <c r="C301" s="37"/>
      <c r="D301" s="6" t="s">
        <v>386</v>
      </c>
      <c r="E301" s="37"/>
      <c r="F301" s="37"/>
      <c r="G301" s="37"/>
      <c r="H301" s="71"/>
      <c r="I301" s="71"/>
      <c r="J301" s="63">
        <f>SUM(J302:J305)</f>
        <v>134.97999999999999</v>
      </c>
      <c r="K301" s="63">
        <f>SUM(K302:K305)</f>
        <v>744.53640000000007</v>
      </c>
      <c r="L301" s="63">
        <f>SUM(L302:L305)</f>
        <v>942.80644331999997</v>
      </c>
    </row>
    <row r="302" spans="1:12" ht="17.100000000000001" customHeight="1">
      <c r="A302" s="44">
        <v>45017</v>
      </c>
      <c r="B302" s="22" t="s">
        <v>35</v>
      </c>
      <c r="C302" s="15">
        <v>91950</v>
      </c>
      <c r="D302" s="16" t="s">
        <v>387</v>
      </c>
      <c r="E302" s="17" t="s">
        <v>286</v>
      </c>
      <c r="F302" s="18">
        <v>1</v>
      </c>
      <c r="G302" s="15">
        <v>6</v>
      </c>
      <c r="H302" s="57"/>
      <c r="I302" s="57"/>
      <c r="J302" s="58">
        <v>15.04</v>
      </c>
      <c r="K302" s="60">
        <f t="shared" ref="K302:K305" si="84">G302*J302*F302</f>
        <v>90.24</v>
      </c>
      <c r="L302" s="60">
        <f>K302*1.2663</f>
        <v>114.270912</v>
      </c>
    </row>
    <row r="303" spans="1:12" ht="16.5" customHeight="1">
      <c r="A303" s="44">
        <v>45018</v>
      </c>
      <c r="B303" s="14" t="s">
        <v>20</v>
      </c>
      <c r="C303" s="15">
        <v>92018</v>
      </c>
      <c r="D303" s="23" t="s">
        <v>388</v>
      </c>
      <c r="E303" s="17" t="s">
        <v>286</v>
      </c>
      <c r="F303" s="18">
        <v>1</v>
      </c>
      <c r="G303" s="15">
        <v>6</v>
      </c>
      <c r="H303" s="57"/>
      <c r="I303" s="57"/>
      <c r="J303" s="58">
        <v>68.08</v>
      </c>
      <c r="K303" s="60">
        <f t="shared" si="84"/>
        <v>408.48</v>
      </c>
      <c r="L303" s="60">
        <f t="shared" ref="L303:L305" si="85">K303*1.2663</f>
        <v>517.25822400000004</v>
      </c>
    </row>
    <row r="304" spans="1:12" ht="17.100000000000001" customHeight="1">
      <c r="A304" s="44">
        <v>45019</v>
      </c>
      <c r="B304" s="22" t="s">
        <v>35</v>
      </c>
      <c r="C304" s="15">
        <v>88247</v>
      </c>
      <c r="D304" s="16" t="s">
        <v>182</v>
      </c>
      <c r="E304" s="17" t="s">
        <v>22</v>
      </c>
      <c r="F304" s="18">
        <v>0.79</v>
      </c>
      <c r="G304" s="15">
        <v>6</v>
      </c>
      <c r="H304" s="57"/>
      <c r="I304" s="57"/>
      <c r="J304" s="58">
        <v>22.54</v>
      </c>
      <c r="K304" s="60">
        <f t="shared" si="84"/>
        <v>106.83960000000002</v>
      </c>
      <c r="L304" s="60">
        <f t="shared" si="85"/>
        <v>135.29098548000002</v>
      </c>
    </row>
    <row r="305" spans="1:12" ht="16.5" customHeight="1">
      <c r="A305" s="44">
        <v>45020</v>
      </c>
      <c r="B305" s="14" t="s">
        <v>20</v>
      </c>
      <c r="C305" s="15">
        <v>88264</v>
      </c>
      <c r="D305" s="16" t="s">
        <v>184</v>
      </c>
      <c r="E305" s="17" t="s">
        <v>22</v>
      </c>
      <c r="F305" s="18">
        <v>0.79</v>
      </c>
      <c r="G305" s="15">
        <v>6</v>
      </c>
      <c r="H305" s="57"/>
      <c r="I305" s="57"/>
      <c r="J305" s="58">
        <v>29.32</v>
      </c>
      <c r="K305" s="60">
        <f t="shared" si="84"/>
        <v>138.97680000000003</v>
      </c>
      <c r="L305" s="60">
        <f t="shared" si="85"/>
        <v>175.98632184000002</v>
      </c>
    </row>
    <row r="306" spans="1:12" ht="9" customHeight="1">
      <c r="A306" s="30" t="s">
        <v>389</v>
      </c>
      <c r="B306" s="37"/>
      <c r="C306" s="37"/>
      <c r="D306" s="6" t="s">
        <v>390</v>
      </c>
      <c r="E306" s="37"/>
      <c r="F306" s="37"/>
      <c r="G306" s="37"/>
      <c r="H306" s="71"/>
      <c r="I306" s="71"/>
      <c r="J306" s="63">
        <f>SUM(J307:J310)</f>
        <v>124.01999999999998</v>
      </c>
      <c r="K306" s="63">
        <f>SUM(K307:K310)</f>
        <v>689.97816</v>
      </c>
      <c r="L306" s="63">
        <f>SUM(L307:L309)</f>
        <v>689.71339231199988</v>
      </c>
    </row>
    <row r="307" spans="1:12" ht="17.100000000000001" customHeight="1">
      <c r="A307" s="44">
        <v>45047</v>
      </c>
      <c r="B307" s="22" t="s">
        <v>35</v>
      </c>
      <c r="C307" s="15">
        <v>91950</v>
      </c>
      <c r="D307" s="16" t="s">
        <v>387</v>
      </c>
      <c r="E307" s="17" t="s">
        <v>286</v>
      </c>
      <c r="F307" s="18">
        <v>1</v>
      </c>
      <c r="G307" s="15">
        <v>6</v>
      </c>
      <c r="H307" s="57"/>
      <c r="I307" s="57"/>
      <c r="J307" s="58">
        <v>15.04</v>
      </c>
      <c r="K307" s="60">
        <f t="shared" ref="K307:K310" si="86">G307*J307*F307</f>
        <v>90.24</v>
      </c>
      <c r="L307" s="60">
        <f>K307*1.2663</f>
        <v>114.270912</v>
      </c>
    </row>
    <row r="308" spans="1:12" ht="16.5" customHeight="1">
      <c r="A308" s="44">
        <v>45048</v>
      </c>
      <c r="B308" s="14" t="s">
        <v>20</v>
      </c>
      <c r="C308" s="15">
        <v>92015</v>
      </c>
      <c r="D308" s="23" t="s">
        <v>391</v>
      </c>
      <c r="E308" s="17" t="s">
        <v>286</v>
      </c>
      <c r="F308" s="18">
        <v>1</v>
      </c>
      <c r="G308" s="15">
        <v>6</v>
      </c>
      <c r="H308" s="57"/>
      <c r="I308" s="57"/>
      <c r="J308" s="58">
        <v>57.12</v>
      </c>
      <c r="K308" s="60">
        <f t="shared" si="86"/>
        <v>342.71999999999997</v>
      </c>
      <c r="L308" s="60">
        <f t="shared" ref="L308:L310" si="87">K308*1.2663</f>
        <v>433.98633599999994</v>
      </c>
    </row>
    <row r="309" spans="1:12" ht="17.100000000000001" customHeight="1">
      <c r="A309" s="44">
        <v>45049</v>
      </c>
      <c r="B309" s="22" t="s">
        <v>35</v>
      </c>
      <c r="C309" s="15">
        <v>88247</v>
      </c>
      <c r="D309" s="16" t="s">
        <v>182</v>
      </c>
      <c r="E309" s="17" t="s">
        <v>22</v>
      </c>
      <c r="F309" s="18">
        <v>0.82599999999999996</v>
      </c>
      <c r="G309" s="15">
        <v>6</v>
      </c>
      <c r="H309" s="57"/>
      <c r="I309" s="57"/>
      <c r="J309" s="58">
        <v>22.54</v>
      </c>
      <c r="K309" s="60">
        <f t="shared" si="86"/>
        <v>111.70824</v>
      </c>
      <c r="L309" s="60">
        <f t="shared" si="87"/>
        <v>141.45614431199999</v>
      </c>
    </row>
    <row r="310" spans="1:12" ht="16.5" customHeight="1">
      <c r="A310" s="44">
        <v>45050</v>
      </c>
      <c r="B310" s="14" t="s">
        <v>20</v>
      </c>
      <c r="C310" s="15">
        <v>88264</v>
      </c>
      <c r="D310" s="16" t="s">
        <v>184</v>
      </c>
      <c r="E310" s="17" t="s">
        <v>22</v>
      </c>
      <c r="F310" s="18">
        <v>0.82599999999999996</v>
      </c>
      <c r="G310" s="15">
        <v>6</v>
      </c>
      <c r="H310" s="57"/>
      <c r="I310" s="57"/>
      <c r="J310" s="58">
        <v>29.32</v>
      </c>
      <c r="K310" s="60">
        <f t="shared" si="86"/>
        <v>145.30992000000001</v>
      </c>
      <c r="L310" s="60">
        <f t="shared" si="87"/>
        <v>184.00595169600001</v>
      </c>
    </row>
    <row r="311" spans="1:12" ht="9" customHeight="1">
      <c r="A311" s="39"/>
      <c r="B311" s="1"/>
      <c r="C311" s="1"/>
      <c r="D311" s="1"/>
      <c r="E311" s="1"/>
      <c r="F311" s="1"/>
      <c r="G311" s="2"/>
      <c r="H311" s="158" t="s">
        <v>1</v>
      </c>
      <c r="I311" s="159" t="s">
        <v>1</v>
      </c>
      <c r="J311" s="158" t="s">
        <v>1</v>
      </c>
      <c r="K311" s="159" t="s">
        <v>1</v>
      </c>
      <c r="L311" s="160" t="s">
        <v>489</v>
      </c>
    </row>
    <row r="312" spans="1:12" ht="17.100000000000001" customHeight="1">
      <c r="A312" s="161" t="s">
        <v>2</v>
      </c>
      <c r="B312" s="161" t="s">
        <v>3</v>
      </c>
      <c r="C312" s="161" t="s">
        <v>4</v>
      </c>
      <c r="D312" s="162" t="s">
        <v>392</v>
      </c>
      <c r="E312" s="161" t="s">
        <v>6</v>
      </c>
      <c r="F312" s="161" t="s">
        <v>7</v>
      </c>
      <c r="G312" s="163" t="s">
        <v>8</v>
      </c>
      <c r="H312" s="161" t="s">
        <v>403</v>
      </c>
      <c r="I312" s="161" t="s">
        <v>404</v>
      </c>
      <c r="J312" s="163" t="s">
        <v>451</v>
      </c>
      <c r="K312" s="163" t="s">
        <v>452</v>
      </c>
      <c r="L312" s="163" t="s">
        <v>453</v>
      </c>
    </row>
    <row r="313" spans="1:12" ht="16.5" customHeight="1">
      <c r="A313" s="111" t="s">
        <v>442</v>
      </c>
      <c r="B313" s="21"/>
      <c r="C313" s="21"/>
      <c r="D313" s="6" t="s">
        <v>496</v>
      </c>
      <c r="E313" s="8" t="s">
        <v>10</v>
      </c>
      <c r="F313" s="7"/>
      <c r="G313" s="8">
        <v>12</v>
      </c>
      <c r="H313" s="62"/>
      <c r="I313" s="62"/>
      <c r="J313" s="63">
        <f>K313/12</f>
        <v>1637.05</v>
      </c>
      <c r="K313" s="63">
        <f>SUM(K314:K315)</f>
        <v>19644.599999999999</v>
      </c>
      <c r="L313" s="63">
        <f>SUM(L314:L315)</f>
        <v>24875.956979999999</v>
      </c>
    </row>
    <row r="314" spans="1:12" ht="16.5" customHeight="1">
      <c r="A314" s="74" t="s">
        <v>417</v>
      </c>
      <c r="B314" s="9" t="s">
        <v>12</v>
      </c>
      <c r="C314" s="9" t="s">
        <v>13</v>
      </c>
      <c r="D314" s="10" t="s">
        <v>394</v>
      </c>
      <c r="E314" s="9" t="s">
        <v>286</v>
      </c>
      <c r="F314" s="11">
        <v>1</v>
      </c>
      <c r="G314" s="12">
        <v>12</v>
      </c>
      <c r="H314" s="55">
        <v>1552.25</v>
      </c>
      <c r="I314" s="55"/>
      <c r="J314" s="56">
        <f t="shared" ref="J314" si="88">AVERAGE(H314:I314)</f>
        <v>1552.25</v>
      </c>
      <c r="K314" s="56">
        <f t="shared" ref="K314:K315" si="89">G314*J314*F314</f>
        <v>18627</v>
      </c>
      <c r="L314" s="56">
        <f>K314*1.2663</f>
        <v>23587.3701</v>
      </c>
    </row>
    <row r="315" spans="1:12" ht="17.100000000000001" customHeight="1">
      <c r="A315" s="75" t="s">
        <v>418</v>
      </c>
      <c r="B315" s="22" t="s">
        <v>35</v>
      </c>
      <c r="C315" s="15">
        <v>89878</v>
      </c>
      <c r="D315" s="16" t="s">
        <v>395</v>
      </c>
      <c r="E315" s="17" t="s">
        <v>22</v>
      </c>
      <c r="F315" s="18">
        <v>1</v>
      </c>
      <c r="G315" s="15">
        <v>24</v>
      </c>
      <c r="H315" s="57"/>
      <c r="I315" s="57"/>
      <c r="J315" s="58">
        <v>42.4</v>
      </c>
      <c r="K315" s="60">
        <f t="shared" si="89"/>
        <v>1017.5999999999999</v>
      </c>
      <c r="L315" s="60">
        <f>K315*1.2663</f>
        <v>1288.5868799999998</v>
      </c>
    </row>
    <row r="316" spans="1:12" ht="9" customHeight="1">
      <c r="A316" s="39"/>
      <c r="B316" s="1"/>
      <c r="C316" s="1"/>
      <c r="D316" s="1"/>
      <c r="E316" s="1"/>
      <c r="F316" s="1"/>
      <c r="G316" s="2"/>
      <c r="H316" s="158" t="s">
        <v>1</v>
      </c>
      <c r="I316" s="159" t="s">
        <v>1</v>
      </c>
      <c r="J316" s="158" t="s">
        <v>1</v>
      </c>
      <c r="K316" s="159" t="s">
        <v>1</v>
      </c>
      <c r="L316" s="160" t="s">
        <v>489</v>
      </c>
    </row>
    <row r="317" spans="1:12" ht="16.5" customHeight="1">
      <c r="A317" s="161" t="s">
        <v>2</v>
      </c>
      <c r="B317" s="161" t="s">
        <v>3</v>
      </c>
      <c r="C317" s="161" t="s">
        <v>4</v>
      </c>
      <c r="D317" s="162" t="s">
        <v>396</v>
      </c>
      <c r="E317" s="161" t="s">
        <v>6</v>
      </c>
      <c r="F317" s="161" t="s">
        <v>7</v>
      </c>
      <c r="G317" s="163" t="s">
        <v>8</v>
      </c>
      <c r="H317" s="161" t="s">
        <v>403</v>
      </c>
      <c r="I317" s="161" t="s">
        <v>404</v>
      </c>
      <c r="J317" s="163" t="s">
        <v>451</v>
      </c>
      <c r="K317" s="163" t="s">
        <v>452</v>
      </c>
      <c r="L317" s="163" t="s">
        <v>453</v>
      </c>
    </row>
    <row r="318" spans="1:12" ht="17.100000000000001" customHeight="1">
      <c r="A318" s="30" t="s">
        <v>443</v>
      </c>
      <c r="B318" s="21"/>
      <c r="C318" s="21"/>
      <c r="D318" s="6" t="s">
        <v>397</v>
      </c>
      <c r="E318" s="8" t="s">
        <v>10</v>
      </c>
      <c r="F318" s="7"/>
      <c r="G318" s="8">
        <v>20</v>
      </c>
      <c r="H318" s="62"/>
      <c r="I318" s="62"/>
      <c r="J318" s="63">
        <f>K318/20</f>
        <v>161.73200000000003</v>
      </c>
      <c r="K318" s="63">
        <f>SUM(K319:K321)</f>
        <v>3234.6400000000003</v>
      </c>
      <c r="L318" s="63">
        <f>SUM(L319:L320)</f>
        <v>1623.9537719999998</v>
      </c>
    </row>
    <row r="319" spans="1:12" ht="17.100000000000001" customHeight="1">
      <c r="A319" s="95" t="s">
        <v>419</v>
      </c>
      <c r="B319" s="96" t="s">
        <v>35</v>
      </c>
      <c r="C319" s="97">
        <v>13244</v>
      </c>
      <c r="D319" s="98" t="s">
        <v>398</v>
      </c>
      <c r="E319" s="101" t="s">
        <v>286</v>
      </c>
      <c r="F319" s="18">
        <v>1</v>
      </c>
      <c r="G319" s="15">
        <v>20</v>
      </c>
      <c r="H319" s="57"/>
      <c r="I319" s="57"/>
      <c r="J319" s="58">
        <v>43.12</v>
      </c>
      <c r="K319" s="60">
        <f t="shared" ref="K319:K321" si="90">G319*J319*F319</f>
        <v>862.4</v>
      </c>
      <c r="L319" s="60">
        <f>K319*1.2663</f>
        <v>1092.0571199999999</v>
      </c>
    </row>
    <row r="320" spans="1:12" ht="16.5" customHeight="1">
      <c r="A320" s="103" t="s">
        <v>420</v>
      </c>
      <c r="B320" s="104" t="s">
        <v>20</v>
      </c>
      <c r="C320" s="105">
        <v>103694</v>
      </c>
      <c r="D320" s="106" t="s">
        <v>399</v>
      </c>
      <c r="E320" s="107" t="s">
        <v>286</v>
      </c>
      <c r="F320" s="100">
        <v>1</v>
      </c>
      <c r="G320" s="15">
        <v>4</v>
      </c>
      <c r="H320" s="76"/>
      <c r="I320" s="76"/>
      <c r="J320" s="77">
        <v>105.01</v>
      </c>
      <c r="K320" s="60">
        <f t="shared" si="90"/>
        <v>420.04</v>
      </c>
      <c r="L320" s="60">
        <f t="shared" ref="L320:L321" si="91">K320*1.2663</f>
        <v>531.89665200000002</v>
      </c>
    </row>
    <row r="321" spans="1:12" ht="17.100000000000001" customHeight="1">
      <c r="A321" s="103" t="s">
        <v>421</v>
      </c>
      <c r="B321" s="108" t="s">
        <v>35</v>
      </c>
      <c r="C321" s="105">
        <v>103689</v>
      </c>
      <c r="D321" s="109" t="s">
        <v>400</v>
      </c>
      <c r="E321" s="107" t="s">
        <v>273</v>
      </c>
      <c r="F321" s="100">
        <v>1</v>
      </c>
      <c r="G321" s="82">
        <v>4</v>
      </c>
      <c r="H321" s="84"/>
      <c r="I321" s="84"/>
      <c r="J321" s="85">
        <v>488.05</v>
      </c>
      <c r="K321" s="83">
        <f t="shared" si="90"/>
        <v>1952.2</v>
      </c>
      <c r="L321" s="60">
        <f t="shared" si="91"/>
        <v>2472.0708599999998</v>
      </c>
    </row>
    <row r="322" spans="1:12" ht="9" customHeight="1">
      <c r="A322" s="99"/>
      <c r="B322" s="87"/>
      <c r="C322" s="87"/>
      <c r="D322" s="87"/>
      <c r="E322" s="102"/>
      <c r="F322" s="92"/>
      <c r="G322" s="93"/>
      <c r="H322" s="79"/>
      <c r="I322" s="80"/>
      <c r="J322" s="79"/>
      <c r="K322" s="165" t="s">
        <v>1</v>
      </c>
      <c r="L322" s="160" t="s">
        <v>489</v>
      </c>
    </row>
    <row r="323" spans="1:12" ht="16.5" customHeight="1">
      <c r="A323" s="99"/>
      <c r="B323" s="86"/>
      <c r="C323" s="86"/>
      <c r="D323" s="86"/>
      <c r="E323" s="86"/>
      <c r="F323" s="86"/>
      <c r="G323" s="86"/>
      <c r="H323" s="81"/>
      <c r="I323" s="81"/>
      <c r="J323" s="72"/>
      <c r="K323" s="164" t="s">
        <v>452</v>
      </c>
      <c r="L323" s="163" t="s">
        <v>453</v>
      </c>
    </row>
    <row r="324" spans="1:12" ht="9" customHeight="1">
      <c r="A324" s="99"/>
      <c r="B324" s="87"/>
      <c r="C324" s="87"/>
      <c r="D324" s="78"/>
      <c r="E324" s="78"/>
      <c r="F324" s="78"/>
      <c r="G324" s="78"/>
      <c r="H324" s="207" t="s">
        <v>422</v>
      </c>
      <c r="I324" s="207"/>
      <c r="J324" s="207"/>
      <c r="K324" s="94">
        <f>K92+K109+K117+K123+K133+K142+K167+K177+K183+K198+K212+K221+K240+K264+K286+K313+K318</f>
        <v>188395.68585400007</v>
      </c>
      <c r="L324" s="94">
        <f>L92+L109+L117+L123+L133+L142+L167+L177+L183+L198+L212+L221+L240+L264+L286+L313+L318</f>
        <v>235909.38018522423</v>
      </c>
    </row>
    <row r="325" spans="1:12" ht="9" customHeight="1">
      <c r="A325" s="99"/>
      <c r="B325" s="87"/>
      <c r="C325" s="87"/>
      <c r="D325" s="87"/>
      <c r="E325" s="87"/>
      <c r="F325" s="87"/>
      <c r="G325" s="87"/>
      <c r="H325" s="88"/>
      <c r="I325" s="89"/>
      <c r="J325" s="88"/>
      <c r="K325" s="159" t="s">
        <v>1</v>
      </c>
      <c r="L325" s="160" t="s">
        <v>489</v>
      </c>
    </row>
    <row r="326" spans="1:12" ht="17.100000000000001" customHeight="1">
      <c r="A326" s="99"/>
      <c r="B326" s="86"/>
      <c r="C326" s="86"/>
      <c r="D326" s="86"/>
      <c r="E326" s="86"/>
      <c r="F326" s="86"/>
      <c r="G326" s="86"/>
      <c r="H326" s="90"/>
      <c r="I326" s="90"/>
      <c r="J326" s="91"/>
      <c r="K326" s="163" t="s">
        <v>452</v>
      </c>
      <c r="L326" s="163" t="s">
        <v>453</v>
      </c>
    </row>
    <row r="327" spans="1:12" ht="9" customHeight="1">
      <c r="A327" s="99"/>
      <c r="B327" s="87"/>
      <c r="C327" s="87"/>
      <c r="D327" s="78"/>
      <c r="E327" s="78"/>
      <c r="F327" s="78"/>
      <c r="G327" s="78"/>
      <c r="H327" s="207" t="s">
        <v>423</v>
      </c>
      <c r="I327" s="207"/>
      <c r="J327" s="207"/>
      <c r="K327" s="94">
        <f>K87</f>
        <v>1825284.6300000001</v>
      </c>
      <c r="L327" s="94">
        <f>L87</f>
        <v>2311161.9995690002</v>
      </c>
    </row>
    <row r="328" spans="1:12" ht="9" customHeight="1">
      <c r="A328" s="99"/>
      <c r="B328" s="87"/>
      <c r="C328" s="87"/>
      <c r="D328" s="87"/>
      <c r="E328" s="87"/>
      <c r="F328" s="87"/>
      <c r="G328" s="87"/>
      <c r="H328" s="88"/>
      <c r="I328" s="89"/>
      <c r="J328" s="88"/>
      <c r="K328" s="167" t="s">
        <v>1</v>
      </c>
      <c r="L328" s="160" t="s">
        <v>489</v>
      </c>
    </row>
    <row r="329" spans="1:12" ht="17.100000000000001" customHeight="1">
      <c r="A329" s="99"/>
      <c r="B329" s="86"/>
      <c r="C329" s="86"/>
      <c r="D329" s="86"/>
      <c r="E329" s="86"/>
      <c r="F329" s="86"/>
      <c r="G329" s="86"/>
      <c r="H329" s="80"/>
      <c r="I329" s="137"/>
      <c r="J329" s="91"/>
      <c r="K329" s="168" t="s">
        <v>452</v>
      </c>
      <c r="L329" s="166" t="s">
        <v>453</v>
      </c>
    </row>
    <row r="330" spans="1:12" ht="9" customHeight="1">
      <c r="A330" s="99"/>
      <c r="B330" s="87"/>
      <c r="C330" s="87"/>
      <c r="D330" s="78"/>
      <c r="E330" s="78"/>
      <c r="F330" s="78"/>
      <c r="G330" s="78"/>
      <c r="H330" s="207" t="s">
        <v>424</v>
      </c>
      <c r="I330" s="207"/>
      <c r="J330" s="207"/>
      <c r="K330" s="94">
        <f>K324+K327</f>
        <v>2013680.3158540002</v>
      </c>
      <c r="L330" s="94">
        <f>L324+L327</f>
        <v>2547071.3797542243</v>
      </c>
    </row>
    <row r="331" spans="1:12" ht="9.9499999999999993" customHeight="1">
      <c r="A331" s="99"/>
      <c r="B331" s="87"/>
      <c r="C331" s="87"/>
      <c r="D331" s="87"/>
      <c r="E331" s="87"/>
      <c r="F331" s="87"/>
      <c r="G331" s="87"/>
      <c r="H331" s="87"/>
      <c r="I331" s="87"/>
      <c r="J331" s="87"/>
      <c r="K331" s="87"/>
      <c r="L331" s="87"/>
    </row>
    <row r="332" spans="1:12" ht="178.35" customHeight="1">
      <c r="A332" s="221"/>
      <c r="B332" s="222"/>
      <c r="C332" s="222"/>
      <c r="D332" s="222"/>
      <c r="E332" s="222"/>
      <c r="F332" s="222"/>
      <c r="G332" s="222"/>
      <c r="H332" s="222"/>
      <c r="I332" s="222"/>
      <c r="J332" s="222"/>
      <c r="K332" s="222"/>
      <c r="L332" s="223"/>
    </row>
  </sheetData>
  <mergeCells count="9">
    <mergeCell ref="H327:J327"/>
    <mergeCell ref="H330:J330"/>
    <mergeCell ref="A332:L332"/>
    <mergeCell ref="A2:L2"/>
    <mergeCell ref="E1:L1"/>
    <mergeCell ref="A3:L3"/>
    <mergeCell ref="E87:J87"/>
    <mergeCell ref="A89:L89"/>
    <mergeCell ref="H324:J324"/>
  </mergeCells>
  <pageMargins left="0.70866141732283472" right="0.70866141732283472" top="0.74803149606299213" bottom="0.74803149606299213" header="0.31496062992125984" footer="0.31496062992125984"/>
  <pageSetup paperSize="9" scale="69" orientation="landscape" r:id="rId1"/>
  <headerFooter>
    <oddFooter>&amp;LPROCESSO N. 15.612/2025&amp;C&amp;P de &amp;N&amp;RCorumbá, 03 de junho de 2026.</oddFooter>
  </headerFooter>
  <rowBreaks count="1" manualBreakCount="1">
    <brk id="330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EA535D-6D5E-478F-8F1F-5208646AC62D}">
  <dimension ref="A1:M35"/>
  <sheetViews>
    <sheetView topLeftCell="A25" zoomScaleNormal="100" workbookViewId="0">
      <selection activeCell="L20" sqref="L20"/>
    </sheetView>
  </sheetViews>
  <sheetFormatPr defaultRowHeight="12.75"/>
  <cols>
    <col min="1" max="1" width="20.6640625" style="47" customWidth="1"/>
    <col min="2" max="2" width="56.83203125" style="47" customWidth="1"/>
    <col min="3" max="3" width="56.83203125" customWidth="1"/>
    <col min="4" max="4" width="7.5" customWidth="1"/>
    <col min="5" max="5" width="14" bestFit="1" customWidth="1"/>
    <col min="6" max="9" width="15.6640625" customWidth="1"/>
    <col min="10" max="10" width="10.5" customWidth="1"/>
    <col min="11" max="11" width="12.6640625" customWidth="1"/>
    <col min="12" max="12" width="15.1640625" bestFit="1" customWidth="1"/>
    <col min="13" max="13" width="15" bestFit="1" customWidth="1"/>
  </cols>
  <sheetData>
    <row r="1" spans="1:13" ht="60" customHeight="1">
      <c r="C1" s="200" t="s">
        <v>485</v>
      </c>
      <c r="D1" s="200"/>
      <c r="E1" s="200"/>
      <c r="F1" s="200"/>
      <c r="G1" s="200"/>
      <c r="H1" s="200"/>
      <c r="I1" s="200"/>
    </row>
    <row r="2" spans="1:13" ht="12.75" customHeight="1" thickBot="1"/>
    <row r="3" spans="1:13" ht="18" customHeight="1" thickBot="1">
      <c r="A3" s="202" t="s">
        <v>447</v>
      </c>
      <c r="B3" s="203"/>
      <c r="C3" s="203"/>
      <c r="D3" s="203"/>
      <c r="E3" s="203"/>
      <c r="F3" s="203"/>
      <c r="G3" s="203"/>
      <c r="H3" s="203"/>
      <c r="I3" s="204"/>
      <c r="J3" s="110"/>
      <c r="K3" s="110"/>
      <c r="L3" s="201"/>
      <c r="M3" s="201"/>
    </row>
    <row r="4" spans="1:13" ht="13.5" thickBot="1"/>
    <row r="5" spans="1:13">
      <c r="A5" s="122" t="s">
        <v>425</v>
      </c>
      <c r="B5" s="198" t="s">
        <v>426</v>
      </c>
      <c r="C5" s="199"/>
      <c r="D5" s="123" t="s">
        <v>427</v>
      </c>
      <c r="E5" s="124" t="s">
        <v>428</v>
      </c>
      <c r="F5" s="125" t="s">
        <v>450</v>
      </c>
      <c r="G5" s="125" t="s">
        <v>429</v>
      </c>
      <c r="H5" s="123" t="s">
        <v>430</v>
      </c>
      <c r="I5" s="126" t="s">
        <v>431</v>
      </c>
    </row>
    <row r="6" spans="1:13" ht="49.5" customHeight="1">
      <c r="A6" s="127" t="str">
        <f>'Orçamento Sintético'!A25</f>
        <v>COMPOSIÇÃO 7</v>
      </c>
      <c r="B6" s="192" t="str">
        <f>'Orçamento Sintético'!B25</f>
        <v>CÂMERA SPEED DOME PTZ IP, CÂMERA IP FIXA, CAIXA OUTDOOR PORTA EQUIPAMENTOS, NOBREAK 700VA, SWITCH 8
PORTAS (CONFORME ESPECIFICAÇÃO TÉCNICA) - FORNECIMENTO, INSTALAÇÃO E CONFIGURAÇÃO</v>
      </c>
      <c r="C6" s="193"/>
      <c r="D6" s="114" t="str">
        <f>'Orçamento Sintético'!C25</f>
        <v>UN.</v>
      </c>
      <c r="E6" s="115">
        <f>'Orçamento Sintético'!D25</f>
        <v>28</v>
      </c>
      <c r="F6" s="116">
        <f>'Orçamento Sintético'!E25*1.2663</f>
        <v>27742.028040000001</v>
      </c>
      <c r="G6" s="116">
        <f>'Orçamento Sintético'!G25</f>
        <v>776776.78512000013</v>
      </c>
      <c r="H6" s="117">
        <f t="shared" ref="H6:H13" si="0">G6/$G$14</f>
        <v>0.33609793915998026</v>
      </c>
      <c r="I6" s="128">
        <f>H6</f>
        <v>0.33609793915998026</v>
      </c>
    </row>
    <row r="7" spans="1:13" ht="32.1" customHeight="1">
      <c r="A7" s="127" t="str">
        <f>'Orçamento Sintético'!A28</f>
        <v>COMPOSIÇÃO 8</v>
      </c>
      <c r="B7" s="192" t="str">
        <f>'Orçamento Sintético'!B28</f>
        <v>REDE DE FIBRA ÓPTICA AUTOSUSTENTÁVEL - FORNECIMENTO, INSTALAÇÃO E CONFIGURAÇÃO</v>
      </c>
      <c r="C7" s="193"/>
      <c r="D7" s="114" t="str">
        <f>'Orçamento Sintético'!C28</f>
        <v>M</v>
      </c>
      <c r="E7" s="115">
        <f>'Orçamento Sintético'!D28</f>
        <v>40000</v>
      </c>
      <c r="F7" s="116">
        <f>'Orçamento Sintético'!E28*1.2663</f>
        <v>18.464538254400001</v>
      </c>
      <c r="G7" s="116">
        <f>'Orçamento Sintético'!G28</f>
        <v>738581.53017600009</v>
      </c>
      <c r="H7" s="117">
        <f t="shared" si="0"/>
        <v>0.31957151005153916</v>
      </c>
      <c r="I7" s="128">
        <f>I6+H7</f>
        <v>0.65566944921151937</v>
      </c>
    </row>
    <row r="8" spans="1:13" ht="61.5" customHeight="1">
      <c r="A8" s="127" t="str">
        <f>'Orçamento Sintético'!A13</f>
        <v>COMPOSIÇÃO 3</v>
      </c>
      <c r="B8" s="192" t="str">
        <f>'Orçamento Sintético'!B13</f>
        <v>SWITCH GIGABIT 24 PORTAS GERENCIAVEL LAYER/ WORKSTATION COM 2 MONITORES, TECLADO E MOUSE/
SERVIDOR DE DADOS DE PROCESSAMENTO E ARMAZENAMENTO DE IMAGENS/ COM FORNECIMENTO, INSTALAÇÃO E</v>
      </c>
      <c r="C8" s="193"/>
      <c r="D8" s="114" t="str">
        <f>'Orçamento Sintético'!C13</f>
        <v>UN.</v>
      </c>
      <c r="E8" s="115">
        <f>'Orçamento Sintético'!D13</f>
        <v>4</v>
      </c>
      <c r="F8" s="116">
        <f>'Orçamento Sintético'!E13*1.2663</f>
        <v>82244.6970975</v>
      </c>
      <c r="G8" s="116">
        <f>'Orçamento Sintético'!G13</f>
        <v>328978.78839</v>
      </c>
      <c r="H8" s="117">
        <f t="shared" si="0"/>
        <v>0.14234345686340896</v>
      </c>
      <c r="I8" s="128">
        <f t="shared" ref="I8:I13" si="1">I7+H8</f>
        <v>0.79801290607492836</v>
      </c>
    </row>
    <row r="9" spans="1:13" ht="43.5" customHeight="1">
      <c r="A9" s="127" t="str">
        <f>'Orçamento Sintético'!A10</f>
        <v>COMPOSIÇÃO 2</v>
      </c>
      <c r="B9" s="192" t="str">
        <f>'Orçamento Sintético'!B10</f>
        <v>SUPORTES E COMPONENTES PARA MONITOR DE VIDEOWALL / MONITORES PARA VIDDEOWALL LCD LED 55"/ CONTROLADORA  DE VIDEOWALL / CABO HDMI / COM FORNECIMENTO, INSTALAÇÃO, CONFIGURAÇÃO E AJUSTES</v>
      </c>
      <c r="C9" s="193"/>
      <c r="D9" s="114" t="str">
        <f>'Orçamento Sintético'!C10</f>
        <v>UN.</v>
      </c>
      <c r="E9" s="115">
        <f>'Orçamento Sintético'!D10</f>
        <v>6</v>
      </c>
      <c r="F9" s="116">
        <f>'Orçamento Sintético'!E10*1.2663</f>
        <v>38456.555949000009</v>
      </c>
      <c r="G9" s="116">
        <f>'Orçamento Sintético'!G10</f>
        <v>230543.40829400002</v>
      </c>
      <c r="H9" s="117">
        <f t="shared" si="0"/>
        <v>9.9752162910688724E-2</v>
      </c>
      <c r="I9" s="128">
        <f t="shared" si="1"/>
        <v>0.89776506898561714</v>
      </c>
    </row>
    <row r="10" spans="1:13" ht="44.25" customHeight="1">
      <c r="A10" s="127" t="str">
        <f>'Orçamento Sintético'!A7</f>
        <v>COMPOSIÇÃO 1</v>
      </c>
      <c r="B10" s="192" t="str">
        <f>'Orçamento Sintético'!B7</f>
        <v>FORNECIMENTO,INSTALAÇÃO,CONFIGURAÇÃO, TREINAMENTO E SUPORTE TECNICO DE 36  MESES - LINCENÇAS BASE (VMS) PARA 28 CÂMERAS / LICENÇA ANALITICO E RECONHECIMENTO FACIAL PARA 20 CÂMERA SPEED DOME - 20 LICENÇAS / LICENÇA LPR PARA CÂMERA FIXA - 8 LICENÇAS</v>
      </c>
      <c r="C10" s="193"/>
      <c r="D10" s="114" t="str">
        <f>'Orçamento Sintético'!C7</f>
        <v>UN.</v>
      </c>
      <c r="E10" s="115">
        <f>'Orçamento Sintético'!D7</f>
        <v>28</v>
      </c>
      <c r="F10" s="116">
        <f>'Orçamento Sintético'!E7*1.2663</f>
        <v>4655.5049159999999</v>
      </c>
      <c r="G10" s="116">
        <f>'Orçamento Sintético'!G7</f>
        <v>130354.13764799999</v>
      </c>
      <c r="H10" s="117">
        <f t="shared" si="0"/>
        <v>5.64019907182228E-2</v>
      </c>
      <c r="I10" s="128">
        <f t="shared" si="1"/>
        <v>0.95416705970383997</v>
      </c>
    </row>
    <row r="11" spans="1:13" ht="32.1" customHeight="1">
      <c r="A11" s="129" t="str">
        <f>'Orçamento Sintético'!A19</f>
        <v>COMPOSIÇÃO 5</v>
      </c>
      <c r="B11" s="194" t="str">
        <f>'Orçamento Sintético'!B19</f>
        <v>MESA TÉCNICA 04 LUGARES / COM FORNECIMENTO E MONTAGEM</v>
      </c>
      <c r="C11" s="195"/>
      <c r="D11" s="118" t="str">
        <f>'Orçamento Sintético'!C19</f>
        <v>UN.</v>
      </c>
      <c r="E11" s="119">
        <f>'Orçamento Sintético'!D19</f>
        <v>1</v>
      </c>
      <c r="F11" s="120">
        <f>'Orçamento Sintético'!E19*1.2663</f>
        <v>58678.493201999998</v>
      </c>
      <c r="G11" s="120">
        <f>'Orçamento Sintético'!G19</f>
        <v>58678.493201999998</v>
      </c>
      <c r="H11" s="121">
        <f t="shared" si="0"/>
        <v>2.5389173590143282E-2</v>
      </c>
      <c r="I11" s="130">
        <f t="shared" si="1"/>
        <v>0.97955623329398323</v>
      </c>
    </row>
    <row r="12" spans="1:13" ht="32.1" customHeight="1">
      <c r="A12" s="129" t="str">
        <f>'Orçamento Sintético'!A16</f>
        <v>COMPOSIÇÃO 4</v>
      </c>
      <c r="B12" s="194" t="str">
        <f>'Orçamento Sintético'!B16</f>
        <v>NOBREAK 10KVA / RACK COMPLETO 44U/ COM FORNECIMENTO E INSTALAÇÃO</v>
      </c>
      <c r="C12" s="195"/>
      <c r="D12" s="118" t="str">
        <f>'Orçamento Sintético'!C16</f>
        <v>UN.</v>
      </c>
      <c r="E12" s="119">
        <f>'Orçamento Sintético'!D16</f>
        <v>1</v>
      </c>
      <c r="F12" s="120">
        <f>'Orçamento Sintético'!E16*1.2663</f>
        <v>36959.156198999997</v>
      </c>
      <c r="G12" s="120">
        <f>'Orçamento Sintético'!G16</f>
        <v>36959.156199000005</v>
      </c>
      <c r="H12" s="121">
        <f t="shared" si="0"/>
        <v>1.5991590466567198E-2</v>
      </c>
      <c r="I12" s="130">
        <f t="shared" si="1"/>
        <v>0.9955478237605504</v>
      </c>
    </row>
    <row r="13" spans="1:13" ht="32.1" customHeight="1" thickBot="1">
      <c r="A13" s="131" t="str">
        <f>'Orçamento Sintético'!A22</f>
        <v>COMPOSIÇÃO 6</v>
      </c>
      <c r="B13" s="196" t="str">
        <f>'Orçamento Sintético'!B22</f>
        <v>CADEIRA TÉCNICA ERGONOMICA/FORNECIMENTO</v>
      </c>
      <c r="C13" s="197"/>
      <c r="D13" s="132" t="str">
        <f>'Orçamento Sintético'!C22</f>
        <v>UN.</v>
      </c>
      <c r="E13" s="133">
        <f>'Orçamento Sintético'!D22</f>
        <v>4</v>
      </c>
      <c r="F13" s="134">
        <f>'Orçamento Sintético'!E22*1.2663</f>
        <v>2572.425135</v>
      </c>
      <c r="G13" s="134">
        <f>'Orçamento Sintético'!G22</f>
        <v>10289.70054</v>
      </c>
      <c r="H13" s="135">
        <f t="shared" si="0"/>
        <v>4.4521762394496307E-3</v>
      </c>
      <c r="I13" s="136">
        <f t="shared" si="1"/>
        <v>1</v>
      </c>
    </row>
    <row r="14" spans="1:13" ht="13.5" thickBot="1">
      <c r="G14" s="112">
        <f>SUM(_xlnm.Criteria)</f>
        <v>2311161.9995690002</v>
      </c>
    </row>
    <row r="15" spans="1:13" ht="18" customHeight="1" thickBot="1">
      <c r="A15" s="202" t="s">
        <v>446</v>
      </c>
      <c r="B15" s="203"/>
      <c r="C15" s="203"/>
      <c r="D15" s="203"/>
      <c r="E15" s="203"/>
      <c r="F15" s="203"/>
      <c r="G15" s="203"/>
      <c r="H15" s="203"/>
      <c r="I15" s="204"/>
    </row>
    <row r="16" spans="1:13" ht="13.5" thickBot="1"/>
    <row r="17" spans="1:9">
      <c r="A17" s="122" t="s">
        <v>425</v>
      </c>
      <c r="B17" s="198" t="s">
        <v>426</v>
      </c>
      <c r="C17" s="199"/>
      <c r="D17" s="123" t="s">
        <v>427</v>
      </c>
      <c r="E17" s="124" t="s">
        <v>428</v>
      </c>
      <c r="F17" s="125" t="s">
        <v>450</v>
      </c>
      <c r="G17" s="125" t="s">
        <v>429</v>
      </c>
      <c r="H17" s="123" t="s">
        <v>430</v>
      </c>
      <c r="I17" s="126" t="s">
        <v>431</v>
      </c>
    </row>
    <row r="18" spans="1:9" ht="44.25" customHeight="1">
      <c r="A18" s="127" t="str">
        <f>'Orçamento Sintético'!A39</f>
        <v>COMPOSIÇÃO 10</v>
      </c>
      <c r="B18" s="188" t="str">
        <f>'Orçamento Sintético'!B39</f>
        <v xml:space="preserve">SINAPI: 100579 - ASSENTAMENTO DE POSTE DE CONCRETO COM COMPRIMENTO NOMINAL  DE 10 M, CARGA NOMINAL MENOR OU IGUAL A 1000 DAN, ENGASTAMENTO SIMPLES COM 1,6M DE SOLO. AF_11/2019 (UN.) </v>
      </c>
      <c r="C18" s="189"/>
      <c r="D18" s="114" t="str">
        <f>'Orçamento Sintético'!C39</f>
        <v>UN.</v>
      </c>
      <c r="E18" s="115">
        <f>'Orçamento Sintético'!D39</f>
        <v>20</v>
      </c>
      <c r="F18" s="116">
        <f>'Orçamento Sintético'!E39*1.2663</f>
        <v>2673.9996926580002</v>
      </c>
      <c r="G18" s="116">
        <f>'Orçamento Sintético'!G39</f>
        <v>53479.993853160006</v>
      </c>
      <c r="H18" s="117">
        <f>G18/$G$35</f>
        <v>0.22669719114674539</v>
      </c>
      <c r="I18" s="128">
        <f>H18</f>
        <v>0.22669719114674539</v>
      </c>
    </row>
    <row r="19" spans="1:9" ht="54.75" customHeight="1">
      <c r="A19" s="127" t="str">
        <f>'Orçamento Sintético'!A60</f>
        <v>COMPOSIÇÃO 17</v>
      </c>
      <c r="B19" s="188" t="str">
        <f>'Orçamento Sintético'!B60</f>
        <v>SINAPI: 104723 - PAREDE COM SISTEMA EM CHAPAS DE GESSO PARA DRYWALL, USO INTERNO, COM DUAS FACES DUPLAS E ESTRUTURA METÁLICA COM GUIAS DUPLAS PARA PAREDES COM ÁREA LÍQUIDA MENOR QUE 6 M2, COM VÃOS. AF_07/2023_PS (M2) - (CONFORME ESPECIFICAÇÃO TECNICA)</v>
      </c>
      <c r="C19" s="189"/>
      <c r="D19" s="114" t="str">
        <f>'Orçamento Sintético'!C60</f>
        <v>M2</v>
      </c>
      <c r="E19" s="115">
        <f>'Orçamento Sintético'!D60</f>
        <v>182</v>
      </c>
      <c r="F19" s="116">
        <f>'Orçamento Sintético'!E60*1.2663</f>
        <v>289.68499413630002</v>
      </c>
      <c r="G19" s="116">
        <f>'Orçamento Sintético'!G60</f>
        <v>52722.668932806599</v>
      </c>
      <c r="H19" s="117">
        <f t="shared" ref="H19:H34" si="2">G19/$G$35</f>
        <v>0.22348695457302883</v>
      </c>
      <c r="I19" s="128">
        <f>I18+H19</f>
        <v>0.45018414571977422</v>
      </c>
    </row>
    <row r="20" spans="1:9" ht="45" customHeight="1">
      <c r="A20" s="127" t="str">
        <f>'Orçamento Sintético'!A51</f>
        <v>COMPOSIÇÃO 14</v>
      </c>
      <c r="B20" s="188" t="str">
        <f>'Orçamento Sintético'!B51</f>
        <v xml:space="preserve">SINAPI: 101489 - ENTRADA DE ENERGIA ELÉTRICA, AÉREA, MONOFÁSICA, COM CAIXA DE SOBREPOR, CABO DE 10 MM2 E DISJUNTOR DIN 50A  AF_07/2020_PS COM SISTEMA DE ATERRAMENTO (UN.) </v>
      </c>
      <c r="C20" s="189"/>
      <c r="D20" s="114" t="str">
        <f>'Orçamento Sintético'!C51</f>
        <v>UN.</v>
      </c>
      <c r="E20" s="115">
        <f>'Orçamento Sintético'!D51</f>
        <v>20</v>
      </c>
      <c r="F20" s="116">
        <f>'Orçamento Sintético'!E51*1.2663</f>
        <v>2038.3635937265994</v>
      </c>
      <c r="G20" s="116">
        <f>'Orçamento Sintético'!G51</f>
        <v>40767.271874532002</v>
      </c>
      <c r="H20" s="117">
        <f t="shared" si="2"/>
        <v>0.17280903303854889</v>
      </c>
      <c r="I20" s="128">
        <f t="shared" ref="I20:I34" si="3">I19+H20</f>
        <v>0.62299317875832316</v>
      </c>
    </row>
    <row r="21" spans="1:9" ht="32.25" customHeight="1">
      <c r="A21" s="127" t="str">
        <f>'Orçamento Sintético'!A81</f>
        <v>COMPOSIÇÃO 24</v>
      </c>
      <c r="B21" s="188" t="str">
        <f>'Orçamento Sintético'!B81</f>
        <v>ALUGUEL DE BANHEIRO QUÍMICO COM LIMPEZA,ENTREGA,RETIRADA E MOVIMENTAÇÃO POR CARRETINHA</v>
      </c>
      <c r="C21" s="189"/>
      <c r="D21" s="114" t="str">
        <f>'Orçamento Sintético'!C81</f>
        <v>UN.</v>
      </c>
      <c r="E21" s="115">
        <f>'Orçamento Sintético'!D81</f>
        <v>12</v>
      </c>
      <c r="F21" s="116">
        <f>'Orçamento Sintético'!E81*1.2663</f>
        <v>2072.9964150000001</v>
      </c>
      <c r="G21" s="116">
        <f>'Orçamento Sintético'!G81</f>
        <v>24875.956979999999</v>
      </c>
      <c r="H21" s="117">
        <f t="shared" si="2"/>
        <v>0.1054470871843614</v>
      </c>
      <c r="I21" s="128">
        <f t="shared" si="3"/>
        <v>0.72844026594268452</v>
      </c>
    </row>
    <row r="22" spans="1:9" ht="39.75" customHeight="1">
      <c r="A22" s="127" t="str">
        <f>'Orçamento Sintético'!A36</f>
        <v>COMPOSIÇÃO 9</v>
      </c>
      <c r="B22" s="188" t="str">
        <f>'Orçamento Sintético'!B36</f>
        <v>SINAPI: 103260 - AR CONDICIONADO SPLIT INVERTER, PISO TETO, 24000 BTU/H, QUENTE/FRIO - FORNECIMENTO E
INSTALAÇÃO AF_11/2021_PSE</v>
      </c>
      <c r="C22" s="189"/>
      <c r="D22" s="114" t="str">
        <f>'Orçamento Sintético'!C36</f>
        <v>UN.</v>
      </c>
      <c r="E22" s="115">
        <f>'Orçamento Sintético'!D36</f>
        <v>2</v>
      </c>
      <c r="F22" s="116">
        <f>'Orçamento Sintético'!E36*1.25*1.2663</f>
        <v>9389.863378602</v>
      </c>
      <c r="G22" s="116">
        <f>'Orçamento Sintético'!G36</f>
        <v>15023.7814057632</v>
      </c>
      <c r="H22" s="117">
        <f t="shared" si="2"/>
        <v>6.3684544438068882E-2</v>
      </c>
      <c r="I22" s="128">
        <f t="shared" si="3"/>
        <v>0.79212481038075344</v>
      </c>
    </row>
    <row r="23" spans="1:9" ht="31.5" customHeight="1">
      <c r="A23" s="127" t="str">
        <f>'Orçamento Sintético'!A48</f>
        <v>COMPOSIÇÃO 13</v>
      </c>
      <c r="B23" s="188" t="str">
        <f>'Orçamento Sintético'!B48</f>
        <v>GUINCHO MANUAL DE CATRACA - FORNECIMENTO DE MATERIAL E MONTAGEM EM POSTE - (CONFORME
ESPECIFICAÇÃO TECNICA)</v>
      </c>
      <c r="C23" s="189"/>
      <c r="D23" s="114" t="str">
        <f>'Orçamento Sintético'!C48</f>
        <v>UN.</v>
      </c>
      <c r="E23" s="115">
        <f>'Orçamento Sintético'!D48</f>
        <v>20</v>
      </c>
      <c r="F23" s="116">
        <f>'Orçamento Sintético'!E48*1.2663</f>
        <v>602.58215114999996</v>
      </c>
      <c r="G23" s="116">
        <f>'Orçamento Sintético'!G48</f>
        <v>12051.643022999999</v>
      </c>
      <c r="H23" s="117">
        <f t="shared" si="2"/>
        <v>5.1085900075434273E-2</v>
      </c>
      <c r="I23" s="128">
        <f t="shared" si="3"/>
        <v>0.84321071045618767</v>
      </c>
    </row>
    <row r="24" spans="1:9" ht="45" customHeight="1">
      <c r="A24" s="129" t="str">
        <f>'Orçamento Sintético'!A45</f>
        <v>COMPOSIÇÃO 12</v>
      </c>
      <c r="B24" s="190" t="str">
        <f>'Orçamento Sintético'!B45</f>
        <v xml:space="preserve">SINAPI: 101636 - BRAÇO PERSONALIZADO PARA FIXAÇÃO DE CÂMERAS DE VIDEOMONITORAMENTO, EM TUBO DE AÇO GALVANIZADO, COMPRIMENTO DE 1,50 M, PARA FIXAÇÃO EM POSTE DE CONCRETO COM FORNECIMENTO E INSTALAÇÃO . AF_08/2020 </v>
      </c>
      <c r="C24" s="191"/>
      <c r="D24" s="118" t="str">
        <f>'Orçamento Sintético'!C45</f>
        <v>UN.</v>
      </c>
      <c r="E24" s="119">
        <f>'Orçamento Sintético'!D45</f>
        <v>20</v>
      </c>
      <c r="F24" s="120">
        <f>'Orçamento Sintético'!E45*1.2663</f>
        <v>409.34766337920001</v>
      </c>
      <c r="G24" s="120">
        <f>'Orçamento Sintético'!G45</f>
        <v>8186.9532675839991</v>
      </c>
      <c r="H24" s="121">
        <f t="shared" si="2"/>
        <v>3.470380559330033E-2</v>
      </c>
      <c r="I24" s="130">
        <f t="shared" si="3"/>
        <v>0.877914516049488</v>
      </c>
    </row>
    <row r="25" spans="1:9" ht="34.5" customHeight="1">
      <c r="A25" s="129" t="str">
        <f>'Orçamento Sintético'!A69</f>
        <v>COMPOSIÇÃO 20</v>
      </c>
      <c r="B25" s="190" t="str">
        <f>'Orçamento Sintético'!B69</f>
        <v>ADEQUAÇÃO DA INFRAESTRUTURA PARA CABEAMENTO DA REDE ELETRICA E DADOS - (CONFORME ESPECIFICAÇÃO TECNICA) - FORNECIMENTO E INSTALAÇÕES</v>
      </c>
      <c r="C25" s="191"/>
      <c r="D25" s="118" t="str">
        <f>'Orçamento Sintético'!C69</f>
        <v>UN.</v>
      </c>
      <c r="E25" s="119">
        <f>'Orçamento Sintético'!D69</f>
        <v>1</v>
      </c>
      <c r="F25" s="120">
        <f>'Orçamento Sintético'!E69*1.2663</f>
        <v>709.68770459999996</v>
      </c>
      <c r="G25" s="120">
        <f>'Orçamento Sintético'!G69</f>
        <v>7096.8770459999996</v>
      </c>
      <c r="H25" s="121">
        <f t="shared" si="2"/>
        <v>3.0083064269966237E-2</v>
      </c>
      <c r="I25" s="130">
        <f t="shared" si="3"/>
        <v>0.90799758031945421</v>
      </c>
    </row>
    <row r="26" spans="1:9" ht="29.25" customHeight="1">
      <c r="A26" s="129" t="str">
        <f>'Orçamento Sintético'!A75</f>
        <v>COMPOSIÇÃO 22</v>
      </c>
      <c r="B26" s="190" t="str">
        <f>'Orçamento Sintético'!B75</f>
        <v>PASSAGEM DE CABOS PELOS ELETRODUTOS E CALHAS - (CONFORME ESPECIFICAÇÃO TECNICA) - FORNECIMENTO E INSTALAÇÕES</v>
      </c>
      <c r="C26" s="191"/>
      <c r="D26" s="118" t="str">
        <f>'Orçamento Sintético'!C75</f>
        <v>M</v>
      </c>
      <c r="E26" s="119">
        <f>'Orçamento Sintético'!D75</f>
        <v>600</v>
      </c>
      <c r="F26" s="120">
        <f>'Orçamento Sintético'!E75*1.2663</f>
        <v>8.273731734450001</v>
      </c>
      <c r="G26" s="120">
        <f>'Orçamento Sintético'!G75</f>
        <v>4964.2390406700006</v>
      </c>
      <c r="H26" s="121">
        <f t="shared" si="2"/>
        <v>2.1042991324771946E-2</v>
      </c>
      <c r="I26" s="130">
        <f t="shared" si="3"/>
        <v>0.92904057164422615</v>
      </c>
    </row>
    <row r="27" spans="1:9" ht="28.5" customHeight="1">
      <c r="A27" s="129" t="str">
        <f>'Orçamento Sintético'!A78</f>
        <v>COMPOSIÇÃO 23</v>
      </c>
      <c r="B27" s="190" t="str">
        <f>'Orçamento Sintético'!B78</f>
        <v>FIXAÇÃO E INTERCONEXÃO DO QUADRO DE DISTRIBUIÇÕES DAS TOMADAS, LUMINÁRIAS E INTERRUPTOR (CONFORME ESPECIFICACÃO TÉCNICA) - FORNECIMENTO E INSTALAÇÕES</v>
      </c>
      <c r="C27" s="191"/>
      <c r="D27" s="118" t="str">
        <f>'Orçamento Sintético'!C78</f>
        <v>UN.</v>
      </c>
      <c r="E27" s="119">
        <f>'Orçamento Sintético'!D78</f>
        <v>15</v>
      </c>
      <c r="F27" s="120">
        <f>'Orçamento Sintético'!E78*1.2663</f>
        <v>243.26400947184001</v>
      </c>
      <c r="G27" s="120">
        <f>'Orçamento Sintético'!G78</f>
        <v>3464.9541903815998</v>
      </c>
      <c r="H27" s="121">
        <f t="shared" si="2"/>
        <v>1.4687649078053155E-2</v>
      </c>
      <c r="I27" s="130">
        <f t="shared" si="3"/>
        <v>0.94372822072227935</v>
      </c>
    </row>
    <row r="28" spans="1:9" ht="42.75" customHeight="1">
      <c r="A28" s="129" t="str">
        <f>'Orçamento Sintético'!A72</f>
        <v>COMPOSIÇÃO 21</v>
      </c>
      <c r="B28" s="190" t="str">
        <f>'Orçamento Sintético'!B72</f>
        <v>ADEQUAÇÃO DA INFRAESTRUTURA DO SISTEMA DE DISTRIBUIÇÃO DE ENERGIA ELETRICA E DE PROTEÇÃO CONTRA SURTOS ELETRICOS  - (CONFORME ESPECIFICAÇÃO TECNICA) - FORNECIMENTO E INSTALAÇÕES</v>
      </c>
      <c r="C28" s="191"/>
      <c r="D28" s="118" t="str">
        <f>'Orçamento Sintético'!C72</f>
        <v>UN.</v>
      </c>
      <c r="E28" s="119">
        <f>'Orçamento Sintético'!D72</f>
        <v>1</v>
      </c>
      <c r="F28" s="120">
        <f>'Orçamento Sintético'!E72*1.2663</f>
        <v>3324.1682404098001</v>
      </c>
      <c r="G28" s="120">
        <f>'Orçamento Sintético'!G72</f>
        <v>3324.1682404098001</v>
      </c>
      <c r="H28" s="121">
        <f t="shared" si="2"/>
        <v>1.4090869289724002E-2</v>
      </c>
      <c r="I28" s="130">
        <f t="shared" si="3"/>
        <v>0.95781909001200338</v>
      </c>
    </row>
    <row r="29" spans="1:9" ht="55.5" customHeight="1">
      <c r="A29" s="129" t="str">
        <f>'Orçamento Sintético'!A63</f>
        <v>COMPOSIÇÃO 18</v>
      </c>
      <c r="B29" s="190" t="str">
        <f>'Orçamento Sintético'!B63</f>
        <v>SINAPI: 96114 - FORRO EM DRYWALL, PARA AMBIENTES COMERCIAIS, INCLUSIVE ESTRUTURA BIRECIONAL DE
FIXAÇÃO. AF_08/2023_PS (M2) - (CONFORME ESPECIFICAÇÃO TECNICA)</v>
      </c>
      <c r="C29" s="191"/>
      <c r="D29" s="118" t="str">
        <f>'Orçamento Sintético'!C63</f>
        <v>M2</v>
      </c>
      <c r="E29" s="119">
        <f>'Orçamento Sintético'!D63</f>
        <v>29</v>
      </c>
      <c r="F29" s="120">
        <f>'Orçamento Sintético'!E63*1.2663</f>
        <v>96.832416114000011</v>
      </c>
      <c r="G29" s="120">
        <f>'Orçamento Sintético'!G63</f>
        <v>2808.1400673060002</v>
      </c>
      <c r="H29" s="121">
        <f t="shared" si="2"/>
        <v>1.1903469311399103E-2</v>
      </c>
      <c r="I29" s="130">
        <f t="shared" si="3"/>
        <v>0.96972255932340246</v>
      </c>
    </row>
    <row r="30" spans="1:9" ht="54.75" customHeight="1">
      <c r="A30" s="129" t="str">
        <f>'Orçamento Sintético'!A66</f>
        <v>COMPOSIÇÃO 19</v>
      </c>
      <c r="B30" s="190" t="str">
        <f>'Orçamento Sintético'!B66</f>
        <v>SINAPI: 100683 - KIT DE PORTA DE MADEIRA PARA VERNIZ, SEMI-OCA (LEVE OU MÉDIA), PADRÃO MÉDIO, 80X210CM, ESPESSURA DE 3,5CM, ITENS INCLUSOS: DOBRADIÇAS, MONTAGEM E INSTALAÇÃO DE BATENTE, FECHADURA COM EXECUÇÃO DO FURO - FORNECIMENTO E INSTALAÇÃO. AF_12/2019</v>
      </c>
      <c r="C30" s="191"/>
      <c r="D30" s="118" t="str">
        <f>'Orçamento Sintético'!C66</f>
        <v>UN.</v>
      </c>
      <c r="E30" s="119">
        <f>'Orçamento Sintético'!D66</f>
        <v>1</v>
      </c>
      <c r="F30" s="120">
        <f>'Orçamento Sintético'!E66*1.2663</f>
        <v>2744.4456585000003</v>
      </c>
      <c r="G30" s="120">
        <f>'Orçamento Sintético'!G66</f>
        <v>2744.4456585000003</v>
      </c>
      <c r="H30" s="121">
        <f t="shared" si="2"/>
        <v>1.1633474075279241E-2</v>
      </c>
      <c r="I30" s="130">
        <f t="shared" si="3"/>
        <v>0.98135603339868172</v>
      </c>
    </row>
    <row r="31" spans="1:9" ht="30.75" customHeight="1">
      <c r="A31" s="129" t="str">
        <f>'Orçamento Sintético'!A54</f>
        <v>COMPOSIÇÃO 15</v>
      </c>
      <c r="B31" s="190" t="str">
        <f>'Orçamento Sintético'!B54</f>
        <v>SISTEMA DE ATERRAMENTO PARA CENTRAL DE MONITORAMENTO (CCI)</v>
      </c>
      <c r="C31" s="191"/>
      <c r="D31" s="118" t="str">
        <f>'Orçamento Sintético'!C54</f>
        <v>UN.</v>
      </c>
      <c r="E31" s="119">
        <f>'Orçamento Sintético'!D54</f>
        <v>4</v>
      </c>
      <c r="F31" s="120">
        <f>'Orçamento Sintético'!E54*1.2663</f>
        <v>460.68944358150003</v>
      </c>
      <c r="G31" s="120">
        <f>'Orçamento Sintético'!G54</f>
        <v>1842.7577743259999</v>
      </c>
      <c r="H31" s="121">
        <f t="shared" si="2"/>
        <v>7.81129505269845E-3</v>
      </c>
      <c r="I31" s="130">
        <f t="shared" si="3"/>
        <v>0.98916732845138011</v>
      </c>
    </row>
    <row r="32" spans="1:9" ht="21" customHeight="1">
      <c r="A32" s="129" t="str">
        <f>'Orçamento Sintético'!A84</f>
        <v>COMPOSIÇÃO 25</v>
      </c>
      <c r="B32" s="190" t="str">
        <f>'Orçamento Sintético'!B84</f>
        <v>SINALIZAÇÃO DURANTE OBRAS</v>
      </c>
      <c r="C32" s="191"/>
      <c r="D32" s="118" t="str">
        <f>'Orçamento Sintético'!C84</f>
        <v>UN.</v>
      </c>
      <c r="E32" s="119">
        <f>'Orçamento Sintético'!D84</f>
        <v>20</v>
      </c>
      <c r="F32" s="120">
        <f>'Orçamento Sintético'!E84*1.2663</f>
        <v>204.80123160000002</v>
      </c>
      <c r="G32" s="120">
        <f>'Orçamento Sintético'!G84</f>
        <v>1623.9537719999998</v>
      </c>
      <c r="H32" s="121">
        <f t="shared" si="2"/>
        <v>6.8838033092408308E-3</v>
      </c>
      <c r="I32" s="130">
        <f t="shared" si="3"/>
        <v>0.99605113176062099</v>
      </c>
    </row>
    <row r="33" spans="1:9" ht="45" customHeight="1">
      <c r="A33" s="129" t="str">
        <f>'Orçamento Sintético'!A57</f>
        <v>COMPOSIÇÃO 16</v>
      </c>
      <c r="B33" s="190" t="str">
        <f>'Orçamento Sintético'!B57</f>
        <v xml:space="preserve">SINAPI: 98678 - PISO ELEVADO COM ESTRUTURA EM AÇO, COMPOSTO POR PEDESTAIS E LONGARINAS. AF_09/2020
(M2) - (CONFORME ESPECIFICAÇÃO TECNICA) </v>
      </c>
      <c r="C33" s="191"/>
      <c r="D33" s="118" t="str">
        <f>'Orçamento Sintético'!C57</f>
        <v>M2</v>
      </c>
      <c r="E33" s="119">
        <f>'Orçamento Sintético'!D57</f>
        <v>29</v>
      </c>
      <c r="F33" s="120">
        <f>'Orçamento Sintético'!E57*1.2663</f>
        <v>19.483329788999999</v>
      </c>
      <c r="G33" s="120">
        <f>'Orçamento Sintético'!G57</f>
        <v>565.01656388099991</v>
      </c>
      <c r="H33" s="121">
        <f t="shared" si="2"/>
        <v>2.395057642207263E-3</v>
      </c>
      <c r="I33" s="130">
        <f t="shared" si="3"/>
        <v>0.99844618940282825</v>
      </c>
    </row>
    <row r="34" spans="1:9" ht="53.25" customHeight="1" thickBot="1">
      <c r="A34" s="131" t="str">
        <f>'Orçamento Sintético'!A42</f>
        <v>COMPOSIÇÃO 11</v>
      </c>
      <c r="B34" s="186" t="str">
        <f>'Orçamento Sintético'!B42</f>
        <v xml:space="preserve">SINAPI: 102282 - ESCAVAÇÃO MECANIZADA DE VALA COM PROF. ATÉ 1,5 M (MÉDIA MONTANTE E JUSANTE/UMA COMPOSIÇÃO POR TRECHO), ESCAVADEIRA (0,8 M3),LARG. MENOR QUE 1,5 M, EM SOLO DE MOLE, EM LOCAIS COM ALTO NÍVEL DE INTERFERÊNCIA. AF_09/2024 </v>
      </c>
      <c r="C34" s="187"/>
      <c r="D34" s="132" t="str">
        <f>'Orçamento Sintético'!C42</f>
        <v>UN.</v>
      </c>
      <c r="E34" s="133">
        <f>'Orçamento Sintético'!D42</f>
        <v>20</v>
      </c>
      <c r="F34" s="134">
        <f>'Orçamento Sintético'!E42*1.2663</f>
        <v>18.327924745199997</v>
      </c>
      <c r="G34" s="134">
        <f>'Orçamento Sintético'!G42</f>
        <v>366.55849490399993</v>
      </c>
      <c r="H34" s="135">
        <f t="shared" si="2"/>
        <v>1.553810597171662E-3</v>
      </c>
      <c r="I34" s="136">
        <f t="shared" si="3"/>
        <v>0.99999999999999989</v>
      </c>
    </row>
    <row r="35" spans="1:9">
      <c r="G35" s="113">
        <f>SUM(G18:G34)</f>
        <v>235909.38018522423</v>
      </c>
    </row>
  </sheetData>
  <sortState xmlns:xlrd2="http://schemas.microsoft.com/office/spreadsheetml/2017/richdata2" ref="A18:G34">
    <sortCondition descending="1" ref="G18:G34"/>
  </sortState>
  <mergeCells count="31">
    <mergeCell ref="C1:I1"/>
    <mergeCell ref="L3:M3"/>
    <mergeCell ref="A3:I3"/>
    <mergeCell ref="A15:I15"/>
    <mergeCell ref="B5:C5"/>
    <mergeCell ref="B6:C6"/>
    <mergeCell ref="B7:C7"/>
    <mergeCell ref="B22:C22"/>
    <mergeCell ref="B8:C8"/>
    <mergeCell ref="B9:C9"/>
    <mergeCell ref="B10:C10"/>
    <mergeCell ref="B11:C11"/>
    <mergeCell ref="B12:C12"/>
    <mergeCell ref="B13:C13"/>
    <mergeCell ref="B17:C17"/>
    <mergeCell ref="B18:C18"/>
    <mergeCell ref="B19:C19"/>
    <mergeCell ref="B20:C20"/>
    <mergeCell ref="B21:C21"/>
    <mergeCell ref="B34:C34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</mergeCells>
  <pageMargins left="0.70866141732283472" right="0.70866141732283472" top="0.74803149606299213" bottom="0.74803149606299213" header="0.31496062992125984" footer="0.31496062992125984"/>
  <pageSetup paperSize="9" scale="61" orientation="landscape" r:id="rId1"/>
  <headerFooter>
    <oddFooter>&amp;LPROCESSO N. 15.612/2025&amp;C&amp;P de &amp;N&amp;RCorumbá, 03 de junho de 2026.</oddFooter>
  </headerFooter>
  <rowBreaks count="1" manualBreakCount="1">
    <brk id="14" max="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67606-D2C0-4EDE-B5C5-D149A763493B}">
  <dimension ref="A1:E82"/>
  <sheetViews>
    <sheetView topLeftCell="A61" zoomScale="145" zoomScaleNormal="145" workbookViewId="0">
      <selection activeCell="B81" sqref="B81"/>
    </sheetView>
  </sheetViews>
  <sheetFormatPr defaultRowHeight="12.75"/>
  <cols>
    <col min="1" max="1" width="15.1640625" style="47" customWidth="1"/>
    <col min="2" max="2" width="87.33203125" customWidth="1"/>
    <col min="3" max="4" width="10.5" customWidth="1"/>
    <col min="5" max="5" width="16.83203125" bestFit="1" customWidth="1"/>
  </cols>
  <sheetData>
    <row r="1" spans="1:5" ht="60" customHeight="1">
      <c r="C1" s="139"/>
      <c r="D1" s="48"/>
      <c r="E1" s="48"/>
    </row>
    <row r="2" spans="1:5" ht="48.75" customHeight="1">
      <c r="A2" s="206" t="s">
        <v>486</v>
      </c>
      <c r="B2" s="206"/>
      <c r="C2" s="206"/>
      <c r="D2" s="206"/>
      <c r="E2" s="206"/>
    </row>
    <row r="3" spans="1:5" ht="18" customHeight="1">
      <c r="A3" s="210" t="s">
        <v>458</v>
      </c>
      <c r="B3" s="210"/>
      <c r="C3" s="210"/>
      <c r="D3" s="210"/>
      <c r="E3" s="210"/>
    </row>
    <row r="4" spans="1:5" ht="9.9499999999999993" customHeight="1">
      <c r="A4" s="209" t="s">
        <v>0</v>
      </c>
      <c r="B4" s="209"/>
      <c r="C4" s="209"/>
      <c r="D4" s="209"/>
      <c r="E4" s="209"/>
    </row>
    <row r="5" spans="1:5" ht="9" customHeight="1">
      <c r="A5" s="149"/>
      <c r="B5" s="150"/>
      <c r="C5" s="150"/>
      <c r="D5" s="151"/>
      <c r="E5" s="142"/>
    </row>
    <row r="6" spans="1:5" ht="17.100000000000001" customHeight="1">
      <c r="A6" s="171" t="s">
        <v>2</v>
      </c>
      <c r="B6" s="172" t="s">
        <v>5</v>
      </c>
      <c r="C6" s="171" t="s">
        <v>6</v>
      </c>
      <c r="D6" s="168" t="s">
        <v>8</v>
      </c>
      <c r="E6" s="171" t="s">
        <v>459</v>
      </c>
    </row>
    <row r="7" spans="1:5" ht="27.75" customHeight="1">
      <c r="A7" s="153" t="s">
        <v>401</v>
      </c>
      <c r="B7" s="143" t="s">
        <v>9</v>
      </c>
      <c r="C7" s="154" t="s">
        <v>10</v>
      </c>
      <c r="D7" s="154">
        <v>28</v>
      </c>
      <c r="E7" s="143" t="s">
        <v>460</v>
      </c>
    </row>
    <row r="8" spans="1:5" ht="9" customHeight="1">
      <c r="A8" s="149"/>
      <c r="B8" s="150"/>
      <c r="C8" s="150"/>
      <c r="D8" s="146"/>
      <c r="E8" s="155"/>
    </row>
    <row r="9" spans="1:5" ht="16.5" customHeight="1">
      <c r="A9" s="171" t="s">
        <v>2</v>
      </c>
      <c r="B9" s="172" t="s">
        <v>23</v>
      </c>
      <c r="C9" s="171" t="s">
        <v>6</v>
      </c>
      <c r="D9" s="168" t="s">
        <v>24</v>
      </c>
      <c r="E9" s="171" t="s">
        <v>459</v>
      </c>
    </row>
    <row r="10" spans="1:5" ht="16.5">
      <c r="A10" s="153" t="s">
        <v>402</v>
      </c>
      <c r="B10" s="143" t="s">
        <v>25</v>
      </c>
      <c r="C10" s="154" t="s">
        <v>10</v>
      </c>
      <c r="D10" s="154">
        <v>6</v>
      </c>
      <c r="E10" s="143" t="s">
        <v>460</v>
      </c>
    </row>
    <row r="11" spans="1:5" ht="9" customHeight="1">
      <c r="A11" s="49"/>
      <c r="B11" s="50"/>
      <c r="C11" s="50"/>
      <c r="D11" s="141"/>
      <c r="E11" s="152"/>
    </row>
    <row r="12" spans="1:5" ht="16.5" customHeight="1">
      <c r="A12" s="171" t="s">
        <v>2</v>
      </c>
      <c r="B12" s="172" t="s">
        <v>39</v>
      </c>
      <c r="C12" s="171" t="s">
        <v>6</v>
      </c>
      <c r="D12" s="168" t="s">
        <v>24</v>
      </c>
      <c r="E12" s="171" t="s">
        <v>459</v>
      </c>
    </row>
    <row r="13" spans="1:5" ht="19.5" customHeight="1">
      <c r="A13" s="111" t="s">
        <v>433</v>
      </c>
      <c r="B13" s="6" t="s">
        <v>492</v>
      </c>
      <c r="C13" s="8" t="s">
        <v>10</v>
      </c>
      <c r="D13" s="140">
        <v>4</v>
      </c>
      <c r="E13" s="143" t="s">
        <v>460</v>
      </c>
    </row>
    <row r="14" spans="1:5" ht="9" customHeight="1">
      <c r="A14" s="49"/>
      <c r="B14" s="50"/>
      <c r="C14" s="50"/>
      <c r="D14" s="141"/>
      <c r="E14" s="144"/>
    </row>
    <row r="15" spans="1:5" ht="16.5" customHeight="1">
      <c r="A15" s="171" t="s">
        <v>2</v>
      </c>
      <c r="B15" s="172" t="s">
        <v>39</v>
      </c>
      <c r="C15" s="171" t="s">
        <v>6</v>
      </c>
      <c r="D15" s="168" t="s">
        <v>24</v>
      </c>
      <c r="E15" s="171" t="s">
        <v>459</v>
      </c>
    </row>
    <row r="16" spans="1:5" ht="15.95" customHeight="1">
      <c r="A16" s="52" t="s">
        <v>405</v>
      </c>
      <c r="B16" s="6" t="s">
        <v>61</v>
      </c>
      <c r="C16" s="8" t="s">
        <v>10</v>
      </c>
      <c r="D16" s="140">
        <v>1</v>
      </c>
      <c r="E16" s="143" t="s">
        <v>460</v>
      </c>
    </row>
    <row r="17" spans="1:5" ht="9" customHeight="1">
      <c r="A17" s="49"/>
      <c r="B17" s="50"/>
      <c r="C17" s="50"/>
      <c r="D17" s="141"/>
      <c r="E17" s="144"/>
    </row>
    <row r="18" spans="1:5" ht="17.100000000000001" customHeight="1">
      <c r="A18" s="171" t="s">
        <v>2</v>
      </c>
      <c r="B18" s="172" t="s">
        <v>68</v>
      </c>
      <c r="C18" s="171" t="s">
        <v>6</v>
      </c>
      <c r="D18" s="168" t="s">
        <v>8</v>
      </c>
      <c r="E18" s="171" t="s">
        <v>459</v>
      </c>
    </row>
    <row r="19" spans="1:5" ht="16.5" customHeight="1">
      <c r="A19" s="111" t="s">
        <v>434</v>
      </c>
      <c r="B19" s="6" t="s">
        <v>69</v>
      </c>
      <c r="C19" s="8" t="s">
        <v>10</v>
      </c>
      <c r="D19" s="140">
        <v>1</v>
      </c>
      <c r="E19" s="143" t="s">
        <v>460</v>
      </c>
    </row>
    <row r="20" spans="1:5" ht="9" customHeight="1">
      <c r="A20" s="49"/>
      <c r="B20" s="50"/>
      <c r="C20" s="50"/>
      <c r="D20" s="141"/>
      <c r="E20" s="144"/>
    </row>
    <row r="21" spans="1:5" ht="17.100000000000001" customHeight="1">
      <c r="A21" s="171" t="s">
        <v>2</v>
      </c>
      <c r="B21" s="172" t="s">
        <v>68</v>
      </c>
      <c r="C21" s="171" t="s">
        <v>6</v>
      </c>
      <c r="D21" s="168" t="s">
        <v>8</v>
      </c>
      <c r="E21" s="171" t="s">
        <v>459</v>
      </c>
    </row>
    <row r="22" spans="1:5" ht="16.5" customHeight="1">
      <c r="A22" s="111" t="s">
        <v>435</v>
      </c>
      <c r="B22" s="6" t="s">
        <v>74</v>
      </c>
      <c r="C22" s="8" t="s">
        <v>10</v>
      </c>
      <c r="D22" s="140">
        <v>4</v>
      </c>
      <c r="E22" s="143" t="s">
        <v>460</v>
      </c>
    </row>
    <row r="23" spans="1:5" ht="9" customHeight="1">
      <c r="A23" s="49"/>
      <c r="B23" s="50"/>
      <c r="C23" s="50"/>
      <c r="D23" s="141"/>
      <c r="E23" s="144"/>
    </row>
    <row r="24" spans="1:5" ht="17.100000000000001" customHeight="1">
      <c r="A24" s="171" t="s">
        <v>2</v>
      </c>
      <c r="B24" s="172" t="s">
        <v>77</v>
      </c>
      <c r="C24" s="171" t="s">
        <v>6</v>
      </c>
      <c r="D24" s="168" t="s">
        <v>8</v>
      </c>
      <c r="E24" s="171" t="s">
        <v>459</v>
      </c>
    </row>
    <row r="25" spans="1:5" ht="16.5" customHeight="1">
      <c r="A25" s="111" t="s">
        <v>436</v>
      </c>
      <c r="B25" s="6" t="s">
        <v>449</v>
      </c>
      <c r="C25" s="8" t="s">
        <v>10</v>
      </c>
      <c r="D25" s="140">
        <v>28</v>
      </c>
      <c r="E25" s="143" t="s">
        <v>460</v>
      </c>
    </row>
    <row r="26" spans="1:5" ht="9" customHeight="1">
      <c r="A26" s="49"/>
      <c r="B26" s="50"/>
      <c r="C26" s="50"/>
      <c r="D26" s="141"/>
      <c r="E26" s="144"/>
    </row>
    <row r="27" spans="1:5" ht="17.100000000000001" customHeight="1">
      <c r="A27" s="171" t="s">
        <v>2</v>
      </c>
      <c r="B27" s="172" t="s">
        <v>92</v>
      </c>
      <c r="C27" s="171" t="s">
        <v>6</v>
      </c>
      <c r="D27" s="168" t="s">
        <v>8</v>
      </c>
      <c r="E27" s="171" t="s">
        <v>459</v>
      </c>
    </row>
    <row r="28" spans="1:5" ht="16.5" customHeight="1">
      <c r="A28" s="111" t="s">
        <v>432</v>
      </c>
      <c r="B28" s="6" t="s">
        <v>93</v>
      </c>
      <c r="C28" s="8" t="s">
        <v>438</v>
      </c>
      <c r="D28" s="140">
        <v>40000</v>
      </c>
      <c r="E28" s="143" t="s">
        <v>460</v>
      </c>
    </row>
    <row r="29" spans="1:5" ht="9" customHeight="1">
      <c r="A29" s="145"/>
      <c r="B29" s="92"/>
      <c r="C29" s="92"/>
      <c r="D29" s="92"/>
      <c r="E29" s="146"/>
    </row>
    <row r="30" spans="1:5" ht="9" customHeight="1">
      <c r="A30" s="209" t="s">
        <v>143</v>
      </c>
      <c r="B30" s="209"/>
      <c r="C30" s="209"/>
      <c r="D30" s="209"/>
      <c r="E30" s="209"/>
    </row>
    <row r="31" spans="1:5" ht="9" customHeight="1">
      <c r="A31" s="49"/>
      <c r="B31" s="50"/>
      <c r="C31" s="50"/>
      <c r="D31" s="51"/>
      <c r="E31" s="142"/>
    </row>
    <row r="32" spans="1:5" ht="17.100000000000001" customHeight="1">
      <c r="A32" s="171" t="s">
        <v>2</v>
      </c>
      <c r="B32" s="172" t="s">
        <v>144</v>
      </c>
      <c r="C32" s="171" t="s">
        <v>6</v>
      </c>
      <c r="D32" s="168" t="s">
        <v>8</v>
      </c>
      <c r="E32" s="171" t="s">
        <v>459</v>
      </c>
    </row>
    <row r="33" spans="1:5" ht="16.5" customHeight="1">
      <c r="A33" s="111" t="s">
        <v>437</v>
      </c>
      <c r="B33" s="6" t="s">
        <v>509</v>
      </c>
      <c r="C33" s="8" t="s">
        <v>10</v>
      </c>
      <c r="D33" s="140">
        <v>2</v>
      </c>
      <c r="E33" s="143" t="s">
        <v>460</v>
      </c>
    </row>
    <row r="34" spans="1:5" ht="9" customHeight="1">
      <c r="A34" s="39"/>
      <c r="B34" s="1"/>
      <c r="C34" s="1"/>
      <c r="D34" s="147"/>
      <c r="E34" s="148"/>
    </row>
    <row r="35" spans="1:5" ht="17.100000000000001" customHeight="1">
      <c r="A35" s="171" t="s">
        <v>2</v>
      </c>
      <c r="B35" s="172" t="s">
        <v>173</v>
      </c>
      <c r="C35" s="171" t="s">
        <v>6</v>
      </c>
      <c r="D35" s="168" t="s">
        <v>8</v>
      </c>
      <c r="E35" s="171" t="s">
        <v>459</v>
      </c>
    </row>
    <row r="36" spans="1:5" ht="24.95" customHeight="1">
      <c r="A36" s="52" t="s">
        <v>406</v>
      </c>
      <c r="B36" s="6" t="s">
        <v>500</v>
      </c>
      <c r="C36" s="8" t="s">
        <v>10</v>
      </c>
      <c r="D36" s="140">
        <v>20</v>
      </c>
      <c r="E36" s="143" t="s">
        <v>460</v>
      </c>
    </row>
    <row r="37" spans="1:5" ht="9" customHeight="1">
      <c r="A37" s="39"/>
      <c r="B37" s="1"/>
      <c r="C37" s="1"/>
      <c r="D37" s="147"/>
      <c r="E37" s="148"/>
    </row>
    <row r="38" spans="1:5" ht="17.100000000000001" customHeight="1">
      <c r="A38" s="171" t="s">
        <v>2</v>
      </c>
      <c r="B38" s="172" t="s">
        <v>185</v>
      </c>
      <c r="C38" s="171" t="s">
        <v>6</v>
      </c>
      <c r="D38" s="168" t="s">
        <v>8</v>
      </c>
      <c r="E38" s="171" t="s">
        <v>459</v>
      </c>
    </row>
    <row r="39" spans="1:5" ht="24" customHeight="1">
      <c r="A39" s="52" t="s">
        <v>407</v>
      </c>
      <c r="B39" s="6" t="s">
        <v>501</v>
      </c>
      <c r="C39" s="30" t="s">
        <v>10</v>
      </c>
      <c r="D39" s="140">
        <v>20</v>
      </c>
      <c r="E39" s="143" t="s">
        <v>460</v>
      </c>
    </row>
    <row r="40" spans="1:5" ht="9" customHeight="1">
      <c r="A40" s="39"/>
      <c r="B40" s="1"/>
      <c r="C40" s="1"/>
      <c r="D40" s="147"/>
      <c r="E40" s="148"/>
    </row>
    <row r="41" spans="1:5" ht="16.5" customHeight="1">
      <c r="A41" s="171" t="s">
        <v>2</v>
      </c>
      <c r="B41" s="172" t="s">
        <v>173</v>
      </c>
      <c r="C41" s="171" t="s">
        <v>6</v>
      </c>
      <c r="D41" s="168" t="s">
        <v>24</v>
      </c>
      <c r="E41" s="171" t="s">
        <v>459</v>
      </c>
    </row>
    <row r="42" spans="1:5" ht="24.95" customHeight="1">
      <c r="A42" s="52" t="s">
        <v>408</v>
      </c>
      <c r="B42" s="6" t="s">
        <v>502</v>
      </c>
      <c r="C42" s="8" t="s">
        <v>10</v>
      </c>
      <c r="D42" s="140">
        <v>20</v>
      </c>
      <c r="E42" s="143" t="s">
        <v>460</v>
      </c>
    </row>
    <row r="43" spans="1:5" ht="9" customHeight="1">
      <c r="A43" s="39"/>
      <c r="B43" s="1"/>
      <c r="C43" s="1"/>
      <c r="D43" s="147"/>
      <c r="E43" s="148"/>
    </row>
    <row r="44" spans="1:5" ht="16.5" customHeight="1">
      <c r="A44" s="171" t="s">
        <v>2</v>
      </c>
      <c r="B44" s="172" t="s">
        <v>173</v>
      </c>
      <c r="C44" s="171" t="s">
        <v>6</v>
      </c>
      <c r="D44" s="168" t="s">
        <v>24</v>
      </c>
      <c r="E44" s="171" t="s">
        <v>459</v>
      </c>
    </row>
    <row r="45" spans="1:5" ht="16.5" customHeight="1">
      <c r="A45" s="111" t="s">
        <v>439</v>
      </c>
      <c r="B45" s="7" t="s">
        <v>205</v>
      </c>
      <c r="C45" s="8" t="s">
        <v>10</v>
      </c>
      <c r="D45" s="140">
        <v>20</v>
      </c>
      <c r="E45" s="143" t="s">
        <v>460</v>
      </c>
    </row>
    <row r="46" spans="1:5" ht="9" customHeight="1">
      <c r="A46" s="39"/>
      <c r="B46" s="1"/>
      <c r="C46" s="1"/>
      <c r="D46" s="147"/>
      <c r="E46" s="148"/>
    </row>
    <row r="47" spans="1:5" ht="16.5" customHeight="1">
      <c r="A47" s="171" t="s">
        <v>2</v>
      </c>
      <c r="B47" s="172" t="s">
        <v>215</v>
      </c>
      <c r="C47" s="171" t="s">
        <v>6</v>
      </c>
      <c r="D47" s="168" t="s">
        <v>24</v>
      </c>
      <c r="E47" s="171" t="s">
        <v>459</v>
      </c>
    </row>
    <row r="48" spans="1:5" ht="17.100000000000001" customHeight="1">
      <c r="A48" s="52" t="s">
        <v>409</v>
      </c>
      <c r="B48" s="6" t="s">
        <v>503</v>
      </c>
      <c r="C48" s="8" t="s">
        <v>10</v>
      </c>
      <c r="D48" s="140">
        <v>20</v>
      </c>
      <c r="E48" s="143" t="s">
        <v>460</v>
      </c>
    </row>
    <row r="49" spans="1:5" ht="9" customHeight="1">
      <c r="A49" s="39"/>
      <c r="B49" s="1"/>
      <c r="C49" s="1"/>
      <c r="D49" s="147"/>
      <c r="E49" s="148"/>
    </row>
    <row r="50" spans="1:5" ht="16.5" customHeight="1">
      <c r="A50" s="171" t="s">
        <v>2</v>
      </c>
      <c r="B50" s="172" t="s">
        <v>258</v>
      </c>
      <c r="C50" s="171" t="s">
        <v>6</v>
      </c>
      <c r="D50" s="168" t="s">
        <v>8</v>
      </c>
      <c r="E50" s="171" t="s">
        <v>459</v>
      </c>
    </row>
    <row r="51" spans="1:5" ht="17.100000000000001" customHeight="1">
      <c r="A51" s="52" t="s">
        <v>410</v>
      </c>
      <c r="B51" s="6" t="s">
        <v>514</v>
      </c>
      <c r="C51" s="8" t="s">
        <v>10</v>
      </c>
      <c r="D51" s="140">
        <v>4</v>
      </c>
      <c r="E51" s="143" t="s">
        <v>460</v>
      </c>
    </row>
    <row r="52" spans="1:5" ht="9" customHeight="1">
      <c r="A52" s="39"/>
      <c r="B52" s="1"/>
      <c r="C52" s="1"/>
      <c r="D52" s="147"/>
      <c r="E52" s="148"/>
    </row>
    <row r="53" spans="1:5" ht="17.100000000000001" customHeight="1">
      <c r="A53" s="171" t="s">
        <v>2</v>
      </c>
      <c r="B53" s="172" t="s">
        <v>271</v>
      </c>
      <c r="C53" s="171" t="s">
        <v>6</v>
      </c>
      <c r="D53" s="168" t="s">
        <v>8</v>
      </c>
      <c r="E53" s="171" t="s">
        <v>459</v>
      </c>
    </row>
    <row r="54" spans="1:5" ht="16.5" customHeight="1">
      <c r="A54" s="111" t="s">
        <v>440</v>
      </c>
      <c r="B54" s="6" t="s">
        <v>505</v>
      </c>
      <c r="C54" s="8" t="s">
        <v>444</v>
      </c>
      <c r="D54" s="140">
        <v>29</v>
      </c>
      <c r="E54" s="143" t="s">
        <v>460</v>
      </c>
    </row>
    <row r="55" spans="1:5" ht="9" customHeight="1">
      <c r="A55" s="39"/>
      <c r="B55" s="1"/>
      <c r="C55" s="1"/>
      <c r="D55" s="147"/>
      <c r="E55" s="148"/>
    </row>
    <row r="56" spans="1:5" ht="16.5" customHeight="1">
      <c r="A56" s="171" t="s">
        <v>2</v>
      </c>
      <c r="B56" s="172" t="s">
        <v>271</v>
      </c>
      <c r="C56" s="171" t="s">
        <v>6</v>
      </c>
      <c r="D56" s="168" t="s">
        <v>24</v>
      </c>
      <c r="E56" s="171" t="s">
        <v>459</v>
      </c>
    </row>
    <row r="57" spans="1:5" ht="24.95" customHeight="1">
      <c r="A57" s="52" t="s">
        <v>411</v>
      </c>
      <c r="B57" s="6" t="s">
        <v>511</v>
      </c>
      <c r="C57" s="8" t="s">
        <v>444</v>
      </c>
      <c r="D57" s="140">
        <v>182</v>
      </c>
      <c r="E57" s="143" t="s">
        <v>460</v>
      </c>
    </row>
    <row r="58" spans="1:5" ht="9" customHeight="1">
      <c r="A58" s="39"/>
      <c r="B58" s="1"/>
      <c r="C58" s="1"/>
      <c r="D58" s="147"/>
      <c r="E58" s="148"/>
    </row>
    <row r="59" spans="1:5" ht="17.100000000000001" customHeight="1">
      <c r="A59" s="171" t="s">
        <v>2</v>
      </c>
      <c r="B59" s="172" t="s">
        <v>271</v>
      </c>
      <c r="C59" s="171" t="s">
        <v>6</v>
      </c>
      <c r="D59" s="168" t="s">
        <v>8</v>
      </c>
      <c r="E59" s="171" t="s">
        <v>459</v>
      </c>
    </row>
    <row r="60" spans="1:5" ht="16.5" customHeight="1">
      <c r="A60" s="111" t="s">
        <v>441</v>
      </c>
      <c r="B60" s="6" t="s">
        <v>512</v>
      </c>
      <c r="C60" s="8" t="s">
        <v>444</v>
      </c>
      <c r="D60" s="140">
        <v>29</v>
      </c>
      <c r="E60" s="143" t="s">
        <v>460</v>
      </c>
    </row>
    <row r="61" spans="1:5" ht="9" customHeight="1">
      <c r="A61" s="39"/>
      <c r="B61" s="1"/>
      <c r="C61" s="1"/>
      <c r="D61" s="147"/>
      <c r="E61" s="148"/>
    </row>
    <row r="62" spans="1:5" ht="16.5" customHeight="1">
      <c r="A62" s="171" t="s">
        <v>2</v>
      </c>
      <c r="B62" s="172" t="s">
        <v>271</v>
      </c>
      <c r="C62" s="171" t="s">
        <v>6</v>
      </c>
      <c r="D62" s="168" t="s">
        <v>24</v>
      </c>
      <c r="E62" s="171" t="s">
        <v>459</v>
      </c>
    </row>
    <row r="63" spans="1:5" ht="24.95" customHeight="1">
      <c r="A63" s="52" t="s">
        <v>412</v>
      </c>
      <c r="B63" s="6" t="s">
        <v>513</v>
      </c>
      <c r="C63" s="8" t="s">
        <v>10</v>
      </c>
      <c r="D63" s="140">
        <v>1</v>
      </c>
      <c r="E63" s="143" t="s">
        <v>460</v>
      </c>
    </row>
    <row r="64" spans="1:5" ht="9" customHeight="1">
      <c r="A64" s="39"/>
      <c r="B64" s="1"/>
      <c r="C64" s="1"/>
      <c r="D64" s="147"/>
      <c r="E64" s="148"/>
    </row>
    <row r="65" spans="1:5" ht="16.5" customHeight="1">
      <c r="A65" s="171" t="s">
        <v>2</v>
      </c>
      <c r="B65" s="172" t="s">
        <v>329</v>
      </c>
      <c r="C65" s="171" t="s">
        <v>6</v>
      </c>
      <c r="D65" s="168" t="s">
        <v>24</v>
      </c>
      <c r="E65" s="171" t="s">
        <v>459</v>
      </c>
    </row>
    <row r="66" spans="1:5" ht="16.5">
      <c r="A66" s="52" t="s">
        <v>413</v>
      </c>
      <c r="B66" s="6" t="s">
        <v>456</v>
      </c>
      <c r="C66" s="8" t="s">
        <v>10</v>
      </c>
      <c r="D66" s="140">
        <v>1</v>
      </c>
      <c r="E66" s="143" t="s">
        <v>460</v>
      </c>
    </row>
    <row r="67" spans="1:5" ht="9" customHeight="1">
      <c r="A67" s="39"/>
      <c r="B67" s="1"/>
      <c r="C67" s="1"/>
      <c r="D67" s="147"/>
      <c r="E67" s="148"/>
    </row>
    <row r="68" spans="1:5" ht="16.5" customHeight="1">
      <c r="A68" s="171" t="s">
        <v>2</v>
      </c>
      <c r="B68" s="172" t="s">
        <v>329</v>
      </c>
      <c r="C68" s="171" t="s">
        <v>6</v>
      </c>
      <c r="D68" s="168" t="s">
        <v>24</v>
      </c>
      <c r="E68" s="171" t="s">
        <v>459</v>
      </c>
    </row>
    <row r="69" spans="1:5" ht="17.100000000000001" customHeight="1">
      <c r="A69" s="52" t="s">
        <v>414</v>
      </c>
      <c r="B69" s="6" t="s">
        <v>342</v>
      </c>
      <c r="C69" s="8" t="s">
        <v>10</v>
      </c>
      <c r="D69" s="140">
        <v>1</v>
      </c>
      <c r="E69" s="143" t="s">
        <v>460</v>
      </c>
    </row>
    <row r="70" spans="1:5" ht="9" customHeight="1">
      <c r="A70" s="39"/>
      <c r="B70" s="1"/>
      <c r="C70" s="1"/>
      <c r="D70" s="147"/>
      <c r="E70" s="148"/>
    </row>
    <row r="71" spans="1:5" ht="16.5" customHeight="1">
      <c r="A71" s="171" t="s">
        <v>2</v>
      </c>
      <c r="B71" s="172" t="s">
        <v>329</v>
      </c>
      <c r="C71" s="171" t="s">
        <v>6</v>
      </c>
      <c r="D71" s="168" t="s">
        <v>24</v>
      </c>
      <c r="E71" s="171" t="s">
        <v>459</v>
      </c>
    </row>
    <row r="72" spans="1:5" ht="17.100000000000001" customHeight="1">
      <c r="A72" s="52" t="s">
        <v>415</v>
      </c>
      <c r="B72" s="6" t="s">
        <v>359</v>
      </c>
      <c r="C72" s="8" t="s">
        <v>438</v>
      </c>
      <c r="D72" s="140">
        <v>600</v>
      </c>
      <c r="E72" s="143" t="s">
        <v>460</v>
      </c>
    </row>
    <row r="73" spans="1:5" ht="9" customHeight="1">
      <c r="A73" s="39"/>
      <c r="B73" s="1"/>
      <c r="C73" s="1"/>
      <c r="D73" s="147"/>
      <c r="E73" s="148"/>
    </row>
    <row r="74" spans="1:5" ht="16.5" customHeight="1">
      <c r="A74" s="171" t="s">
        <v>2</v>
      </c>
      <c r="B74" s="172" t="s">
        <v>329</v>
      </c>
      <c r="C74" s="171" t="s">
        <v>6</v>
      </c>
      <c r="D74" s="168" t="s">
        <v>24</v>
      </c>
      <c r="E74" s="171" t="s">
        <v>459</v>
      </c>
    </row>
    <row r="75" spans="1:5" ht="15.95" customHeight="1">
      <c r="A75" s="52" t="s">
        <v>416</v>
      </c>
      <c r="B75" s="6" t="s">
        <v>373</v>
      </c>
      <c r="C75" s="8" t="s">
        <v>10</v>
      </c>
      <c r="D75" s="140">
        <v>15</v>
      </c>
      <c r="E75" s="143" t="s">
        <v>460</v>
      </c>
    </row>
    <row r="76" spans="1:5" ht="9" customHeight="1">
      <c r="A76" s="39"/>
      <c r="B76" s="1"/>
      <c r="C76" s="1"/>
      <c r="D76" s="147"/>
      <c r="E76" s="148"/>
    </row>
    <row r="77" spans="1:5" ht="17.100000000000001" customHeight="1">
      <c r="A77" s="171" t="s">
        <v>2</v>
      </c>
      <c r="B77" s="172" t="s">
        <v>392</v>
      </c>
      <c r="C77" s="171" t="s">
        <v>6</v>
      </c>
      <c r="D77" s="168" t="s">
        <v>8</v>
      </c>
      <c r="E77" s="171" t="s">
        <v>459</v>
      </c>
    </row>
    <row r="78" spans="1:5" ht="16.5" customHeight="1">
      <c r="A78" s="111" t="s">
        <v>442</v>
      </c>
      <c r="B78" s="6" t="s">
        <v>393</v>
      </c>
      <c r="C78" s="8" t="s">
        <v>10</v>
      </c>
      <c r="D78" s="140">
        <v>12</v>
      </c>
      <c r="E78" s="143" t="s">
        <v>460</v>
      </c>
    </row>
    <row r="79" spans="1:5" ht="9" customHeight="1">
      <c r="A79" s="39"/>
      <c r="B79" s="1"/>
      <c r="C79" s="1"/>
      <c r="D79" s="147"/>
      <c r="E79" s="148"/>
    </row>
    <row r="80" spans="1:5" ht="16.5" customHeight="1">
      <c r="A80" s="171" t="s">
        <v>2</v>
      </c>
      <c r="B80" s="172" t="s">
        <v>396</v>
      </c>
      <c r="C80" s="171" t="s">
        <v>6</v>
      </c>
      <c r="D80" s="168" t="s">
        <v>8</v>
      </c>
      <c r="E80" s="171" t="s">
        <v>459</v>
      </c>
    </row>
    <row r="81" spans="1:5" ht="17.100000000000001" customHeight="1">
      <c r="A81" s="30" t="s">
        <v>443</v>
      </c>
      <c r="B81" s="6" t="s">
        <v>397</v>
      </c>
      <c r="C81" s="8" t="s">
        <v>10</v>
      </c>
      <c r="D81" s="140">
        <v>20</v>
      </c>
      <c r="E81" s="143" t="s">
        <v>460</v>
      </c>
    </row>
    <row r="82" spans="1:5" ht="9" customHeight="1">
      <c r="A82" s="99"/>
      <c r="B82" s="87"/>
      <c r="C82" s="102"/>
      <c r="D82" s="93"/>
      <c r="E82" s="79"/>
    </row>
  </sheetData>
  <mergeCells count="4">
    <mergeCell ref="A4:E4"/>
    <mergeCell ref="A2:E2"/>
    <mergeCell ref="A3:E3"/>
    <mergeCell ref="A30:E30"/>
  </mergeCells>
  <pageMargins left="0.70866141732283472" right="0.70866141732283472" top="0.74803149606299213" bottom="0.74803149606299213" header="0.31496062992125984" footer="0.31496062992125984"/>
  <pageSetup paperSize="9" scale="69" orientation="portrait" r:id="rId1"/>
  <headerFooter>
    <oddFooter>&amp;LPROCESSO N. 15.612/2025&amp;C&amp;P de &amp;N&amp;RCorumbá, 03 de junho de 2026.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26F6CD-F9A9-4DB0-ACA0-946C0E4BB266}">
  <dimension ref="A1:T10"/>
  <sheetViews>
    <sheetView tabSelected="1" zoomScaleNormal="100" workbookViewId="0">
      <selection activeCell="G17" sqref="G17"/>
    </sheetView>
  </sheetViews>
  <sheetFormatPr defaultRowHeight="12.75"/>
  <cols>
    <col min="1" max="1" width="46" style="47" customWidth="1"/>
    <col min="2" max="5" width="14.33203125" bestFit="1" customWidth="1"/>
    <col min="6" max="6" width="15.5" bestFit="1" customWidth="1"/>
    <col min="7" max="7" width="15.83203125" bestFit="1" customWidth="1"/>
    <col min="8" max="19" width="15.5" bestFit="1" customWidth="1"/>
    <col min="20" max="20" width="15.83203125" bestFit="1" customWidth="1"/>
  </cols>
  <sheetData>
    <row r="1" spans="1:20" ht="60" customHeight="1">
      <c r="C1" s="139"/>
      <c r="D1" s="48"/>
      <c r="E1" s="48"/>
    </row>
    <row r="2" spans="1:20" ht="51.75" customHeight="1">
      <c r="A2" s="229" t="s">
        <v>464</v>
      </c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200"/>
      <c r="T2" s="200"/>
    </row>
    <row r="3" spans="1:20" ht="18" customHeight="1">
      <c r="A3" s="230" t="s">
        <v>463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230"/>
      <c r="Q3" s="230"/>
      <c r="R3" s="230"/>
      <c r="S3" s="230"/>
      <c r="T3" s="230"/>
    </row>
    <row r="4" spans="1:20" ht="18" customHeight="1" thickBot="1">
      <c r="A4" s="156"/>
      <c r="B4" s="156"/>
      <c r="C4" s="156"/>
      <c r="D4" s="156"/>
      <c r="E4" s="156"/>
    </row>
    <row r="5" spans="1:20" ht="13.5" thickBot="1">
      <c r="A5" s="157"/>
      <c r="B5" s="224" t="s">
        <v>461</v>
      </c>
      <c r="C5" s="225"/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25"/>
      <c r="P5" s="225"/>
      <c r="Q5" s="225"/>
      <c r="R5" s="225"/>
      <c r="S5" s="225"/>
      <c r="T5" s="226"/>
    </row>
    <row r="6" spans="1:20" ht="13.5" thickBot="1">
      <c r="A6" s="176" t="s">
        <v>426</v>
      </c>
      <c r="B6" s="177" t="s">
        <v>465</v>
      </c>
      <c r="C6" s="177" t="s">
        <v>466</v>
      </c>
      <c r="D6" s="177" t="s">
        <v>467</v>
      </c>
      <c r="E6" s="177" t="s">
        <v>468</v>
      </c>
      <c r="F6" s="177" t="s">
        <v>469</v>
      </c>
      <c r="G6" s="177" t="s">
        <v>470</v>
      </c>
      <c r="H6" s="177" t="s">
        <v>471</v>
      </c>
      <c r="I6" s="177" t="s">
        <v>472</v>
      </c>
      <c r="J6" s="177" t="s">
        <v>473</v>
      </c>
      <c r="K6" s="177" t="s">
        <v>474</v>
      </c>
      <c r="L6" s="177" t="s">
        <v>475</v>
      </c>
      <c r="M6" s="177" t="s">
        <v>476</v>
      </c>
      <c r="N6" s="177" t="s">
        <v>477</v>
      </c>
      <c r="O6" s="177" t="s">
        <v>478</v>
      </c>
      <c r="P6" s="177" t="s">
        <v>479</v>
      </c>
      <c r="Q6" s="177" t="s">
        <v>480</v>
      </c>
      <c r="R6" s="177" t="s">
        <v>481</v>
      </c>
      <c r="S6" s="177" t="s">
        <v>482</v>
      </c>
      <c r="T6" s="178" t="s">
        <v>483</v>
      </c>
    </row>
    <row r="7" spans="1:20" ht="65.099999999999994" customHeight="1">
      <c r="A7" s="227" t="s">
        <v>448</v>
      </c>
      <c r="B7" s="182">
        <v>0.1855</v>
      </c>
      <c r="C7" s="182">
        <v>4.65E-2</v>
      </c>
      <c r="D7" s="182">
        <v>4.65E-2</v>
      </c>
      <c r="E7" s="182">
        <v>9.2799999999999994E-2</v>
      </c>
      <c r="F7" s="182">
        <v>9.2799999999999994E-2</v>
      </c>
      <c r="G7" s="182">
        <v>0.46389999999999998</v>
      </c>
      <c r="H7" s="182">
        <v>6.0000000000000001E-3</v>
      </c>
      <c r="I7" s="182">
        <v>6.0000000000000001E-3</v>
      </c>
      <c r="J7" s="182">
        <v>6.0000000000000001E-3</v>
      </c>
      <c r="K7" s="182">
        <v>6.0000000000000001E-3</v>
      </c>
      <c r="L7" s="182">
        <v>6.0000000000000001E-3</v>
      </c>
      <c r="M7" s="182">
        <v>6.0000000000000001E-3</v>
      </c>
      <c r="N7" s="182">
        <v>6.0000000000000001E-3</v>
      </c>
      <c r="O7" s="182">
        <v>6.0000000000000001E-3</v>
      </c>
      <c r="P7" s="182">
        <v>6.0000000000000001E-3</v>
      </c>
      <c r="Q7" s="182">
        <v>6.0000000000000001E-3</v>
      </c>
      <c r="R7" s="182">
        <v>6.0000000000000001E-3</v>
      </c>
      <c r="S7" s="182">
        <v>6.0000000000000001E-3</v>
      </c>
      <c r="T7" s="183">
        <f>SUM(B7:S7)</f>
        <v>1</v>
      </c>
    </row>
    <row r="8" spans="1:20" ht="65.099999999999994" customHeight="1" thickBot="1">
      <c r="A8" s="228"/>
      <c r="B8" s="184">
        <f>$T$10*B7</f>
        <v>472481.74094440864</v>
      </c>
      <c r="C8" s="184">
        <f t="shared" ref="C8:S8" si="0">$T$10*C7</f>
        <v>118438.81915857144</v>
      </c>
      <c r="D8" s="184">
        <f t="shared" si="0"/>
        <v>118438.81915857144</v>
      </c>
      <c r="E8" s="184">
        <f t="shared" si="0"/>
        <v>236368.22404119201</v>
      </c>
      <c r="F8" s="184">
        <f t="shared" si="0"/>
        <v>236368.22404119201</v>
      </c>
      <c r="G8" s="184">
        <f t="shared" si="0"/>
        <v>1181586.4130679846</v>
      </c>
      <c r="H8" s="184">
        <f t="shared" si="0"/>
        <v>15282.428278525345</v>
      </c>
      <c r="I8" s="184">
        <f t="shared" si="0"/>
        <v>15282.428278525345</v>
      </c>
      <c r="J8" s="184">
        <f t="shared" si="0"/>
        <v>15282.428278525345</v>
      </c>
      <c r="K8" s="184">
        <f t="shared" si="0"/>
        <v>15282.428278525345</v>
      </c>
      <c r="L8" s="184">
        <f t="shared" si="0"/>
        <v>15282.428278525345</v>
      </c>
      <c r="M8" s="184">
        <f t="shared" si="0"/>
        <v>15282.428278525345</v>
      </c>
      <c r="N8" s="184">
        <f t="shared" si="0"/>
        <v>15282.428278525345</v>
      </c>
      <c r="O8" s="184">
        <f t="shared" si="0"/>
        <v>15282.428278525345</v>
      </c>
      <c r="P8" s="184">
        <f t="shared" si="0"/>
        <v>15282.428278525345</v>
      </c>
      <c r="Q8" s="184">
        <f t="shared" si="0"/>
        <v>15282.428278525345</v>
      </c>
      <c r="R8" s="184">
        <f t="shared" si="0"/>
        <v>15282.428278525345</v>
      </c>
      <c r="S8" s="184">
        <f t="shared" si="0"/>
        <v>15282.428278525345</v>
      </c>
      <c r="T8" s="185">
        <f>SUM(B8:S8)</f>
        <v>2547071.3797542248</v>
      </c>
    </row>
    <row r="9" spans="1:20">
      <c r="A9" s="179" t="s">
        <v>488</v>
      </c>
      <c r="B9" s="180">
        <f>B7</f>
        <v>0.1855</v>
      </c>
      <c r="C9" s="180">
        <f>B9+C7</f>
        <v>0.23199999999999998</v>
      </c>
      <c r="D9" s="180">
        <f t="shared" ref="D9:S9" si="1">C9+D7</f>
        <v>0.27849999999999997</v>
      </c>
      <c r="E9" s="180">
        <f t="shared" si="1"/>
        <v>0.37129999999999996</v>
      </c>
      <c r="F9" s="180">
        <f t="shared" si="1"/>
        <v>0.46409999999999996</v>
      </c>
      <c r="G9" s="180">
        <f t="shared" si="1"/>
        <v>0.92799999999999994</v>
      </c>
      <c r="H9" s="180">
        <f t="shared" si="1"/>
        <v>0.93399999999999994</v>
      </c>
      <c r="I9" s="180">
        <f t="shared" si="1"/>
        <v>0.94</v>
      </c>
      <c r="J9" s="180">
        <f t="shared" si="1"/>
        <v>0.94599999999999995</v>
      </c>
      <c r="K9" s="180">
        <f t="shared" si="1"/>
        <v>0.95199999999999996</v>
      </c>
      <c r="L9" s="180">
        <f t="shared" si="1"/>
        <v>0.95799999999999996</v>
      </c>
      <c r="M9" s="180">
        <f t="shared" si="1"/>
        <v>0.96399999999999997</v>
      </c>
      <c r="N9" s="180">
        <f t="shared" si="1"/>
        <v>0.97</v>
      </c>
      <c r="O9" s="180">
        <f t="shared" si="1"/>
        <v>0.97599999999999998</v>
      </c>
      <c r="P9" s="180">
        <f t="shared" si="1"/>
        <v>0.98199999999999998</v>
      </c>
      <c r="Q9" s="180">
        <f t="shared" si="1"/>
        <v>0.98799999999999999</v>
      </c>
      <c r="R9" s="180">
        <f t="shared" si="1"/>
        <v>0.99399999999999999</v>
      </c>
      <c r="S9" s="180">
        <f t="shared" si="1"/>
        <v>1</v>
      </c>
      <c r="T9" s="181">
        <f>S9</f>
        <v>1</v>
      </c>
    </row>
    <row r="10" spans="1:20" ht="13.5" thickBot="1">
      <c r="A10" s="173" t="s">
        <v>462</v>
      </c>
      <c r="B10" s="174">
        <f>B8</f>
        <v>472481.74094440864</v>
      </c>
      <c r="C10" s="174">
        <f>B10+C8</f>
        <v>590920.56010298012</v>
      </c>
      <c r="D10" s="174">
        <f t="shared" ref="D10:S10" si="2">C10+D8</f>
        <v>709359.37926155154</v>
      </c>
      <c r="E10" s="174">
        <f t="shared" si="2"/>
        <v>945727.60330274352</v>
      </c>
      <c r="F10" s="174">
        <f t="shared" si="2"/>
        <v>1182095.8273439356</v>
      </c>
      <c r="G10" s="174">
        <f t="shared" si="2"/>
        <v>2363682.2404119205</v>
      </c>
      <c r="H10" s="174">
        <f t="shared" si="2"/>
        <v>2378964.6686904458</v>
      </c>
      <c r="I10" s="174">
        <f t="shared" si="2"/>
        <v>2394247.0969689712</v>
      </c>
      <c r="J10" s="174">
        <f t="shared" si="2"/>
        <v>2409529.5252474966</v>
      </c>
      <c r="K10" s="174">
        <f t="shared" si="2"/>
        <v>2424811.9535260219</v>
      </c>
      <c r="L10" s="174">
        <f t="shared" si="2"/>
        <v>2440094.3818045473</v>
      </c>
      <c r="M10" s="174">
        <f t="shared" si="2"/>
        <v>2455376.8100830726</v>
      </c>
      <c r="N10" s="174">
        <f t="shared" si="2"/>
        <v>2470659.238361598</v>
      </c>
      <c r="O10" s="174">
        <f t="shared" si="2"/>
        <v>2485941.6666401234</v>
      </c>
      <c r="P10" s="174">
        <f t="shared" si="2"/>
        <v>2501224.0949186487</v>
      </c>
      <c r="Q10" s="174">
        <f t="shared" si="2"/>
        <v>2516506.5231971741</v>
      </c>
      <c r="R10" s="174">
        <f t="shared" si="2"/>
        <v>2531788.9514756994</v>
      </c>
      <c r="S10" s="174">
        <f t="shared" si="2"/>
        <v>2547071.3797542248</v>
      </c>
      <c r="T10" s="175">
        <f>'Planilha de Composição'!L330</f>
        <v>2547071.3797542243</v>
      </c>
    </row>
  </sheetData>
  <mergeCells count="4">
    <mergeCell ref="B5:T5"/>
    <mergeCell ref="A7:A8"/>
    <mergeCell ref="A2:T2"/>
    <mergeCell ref="A3:T3"/>
  </mergeCells>
  <pageMargins left="0.70866141732283472" right="0.70866141732283472" top="0.74803149606299213" bottom="0.74803149606299213" header="0.31496062992125984" footer="0.31496062992125984"/>
  <pageSetup paperSize="9" scale="43" orientation="landscape" r:id="rId1"/>
  <headerFooter>
    <oddFooter>&amp;LPROCESSO N. 15.612/2025&amp;C&amp;P de &amp;N&amp;RCorumbá, 03 de junho de 2026.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13</vt:i4>
      </vt:variant>
    </vt:vector>
  </HeadingPairs>
  <TitlesOfParts>
    <vt:vector size="19" baseType="lpstr">
      <vt:lpstr>Resumo</vt:lpstr>
      <vt:lpstr>Orçamento Sintético</vt:lpstr>
      <vt:lpstr>Planilha de Composição</vt:lpstr>
      <vt:lpstr>Curva ABC</vt:lpstr>
      <vt:lpstr>Memória de Cálculo</vt:lpstr>
      <vt:lpstr>Cronograma</vt:lpstr>
      <vt:lpstr>Cronograma!Area_de_impressao</vt:lpstr>
      <vt:lpstr>'Curva ABC'!Area_de_impressao</vt:lpstr>
      <vt:lpstr>'Memória de Cálculo'!Area_de_impressao</vt:lpstr>
      <vt:lpstr>'Orçamento Sintético'!Area_de_impressao</vt:lpstr>
      <vt:lpstr>'Planilha de Composição'!Area_de_impressao</vt:lpstr>
      <vt:lpstr>Resumo!Area_de_impressao</vt:lpstr>
      <vt:lpstr>'Curva ABC'!Criterios</vt:lpstr>
      <vt:lpstr>Cronograma!Titulos_de_impressao</vt:lpstr>
      <vt:lpstr>'Curva ABC'!Titulos_de_impressao</vt:lpstr>
      <vt:lpstr>'Memória de Cálculo'!Titulos_de_impressao</vt:lpstr>
      <vt:lpstr>'Orçamento Sintético'!Titulos_de_impressao</vt:lpstr>
      <vt:lpstr>'Planilha de Composição'!Titulos_de_impressao</vt:lpstr>
      <vt:lpstr>Resumo!Titulos_de_impressao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SINAPi CORUMBÁ - Proposta Preenchida.numbers</dc:title>
  <dc:creator>Fernando Baruta</dc:creator>
  <cp:lastModifiedBy>Rafael Lopes Machado</cp:lastModifiedBy>
  <cp:lastPrinted>2026-06-03T13:08:21Z</cp:lastPrinted>
  <dcterms:created xsi:type="dcterms:W3CDTF">2026-05-27T18:59:57Z</dcterms:created>
  <dcterms:modified xsi:type="dcterms:W3CDTF">2026-06-03T13:08:34Z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2026-05-14T00:00:00Z</vt:filetime>
  </property>
  <property fmtid="{D5CDD505-2E9C-101B-9397-08002B2CF9AE}" pid="3" name="Creator">
    <vt:lpwstr>Numbers</vt:lpwstr>
  </property>
  <property fmtid="{D5CDD505-2E9C-101B-9397-08002B2CF9AE}" pid="4" name="LastSaved">
    <vt:filetime>2026-05-27T00:00:00Z</vt:filetime>
  </property>
  <property fmtid="{D5CDD505-2E9C-101B-9397-08002B2CF9AE}" pid="5" name="Producer">
    <vt:lpwstr>macOS Versão 26.3.1 (a) (Compilação 25D771280a) Quartz PDFContext</vt:lpwstr>
  </property>
</Properties>
</file>