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jefferson\Documentos Diversos\EDITAIS PARA EMPRESAS\PREGÃO ELETRONICO N° DAE\"/>
    </mc:Choice>
  </mc:AlternateContent>
  <xr:revisionPtr revIDLastSave="0" documentId="8_{9BB79F41-4447-47E8-9934-A2C2FAE9249D}" xr6:coauthVersionLast="45" xr6:coauthVersionMax="45" xr10:uidLastSave="{00000000-0000-0000-0000-000000000000}"/>
  <bookViews>
    <workbookView xWindow="-120" yWindow="-120" windowWidth="24240" windowHeight="13140" tabRatio="840" activeTab="4" xr2:uid="{00000000-000D-0000-FFFF-FFFF00000000}"/>
  </bookViews>
  <sheets>
    <sheet name="Orçamento BASE" sheetId="16" r:id="rId1"/>
    <sheet name="Frota" sheetId="2" r:id="rId2"/>
    <sheet name="Equipamentos" sheetId="3" r:id="rId3"/>
    <sheet name="Fator K" sheetId="9" r:id="rId4"/>
    <sheet name="Cronograma" sheetId="13" r:id="rId5"/>
  </sheets>
  <externalReferences>
    <externalReference r:id="rId6"/>
    <externalReference r:id="rId7"/>
  </externalReferences>
  <definedNames>
    <definedName name="_xlnm.Print_Area" localSheetId="4">Cronograma!$A$5:$AG$44</definedName>
    <definedName name="_xlnm.Print_Area" localSheetId="2">Equipamentos!$C$3:$L$21</definedName>
    <definedName name="_xlnm.Print_Area" localSheetId="3">'Fator K'!$A$2:$E$81</definedName>
    <definedName name="_xlnm.Print_Area" localSheetId="1">Frota!$B$2:$M$22</definedName>
    <definedName name="_xlnm.Print_Area" localSheetId="0">'Orçamento BASE'!$A$1:$G$72</definedName>
    <definedName name="bdi_m_e">[1]Constantes!$B$2</definedName>
    <definedName name="bdi_s">[1]Constantes!$B$1</definedName>
    <definedName name="bdi_serviços" localSheetId="0">'Orçamento BASE'!$K$2</definedName>
    <definedName name="bdi_serviços">#REF!</definedName>
    <definedName name="dur_ct" localSheetId="0">'Orçamento BASE'!$K$3</definedName>
    <definedName name="dur_ct">#REF!</definedName>
    <definedName name="fator_k" localSheetId="0">'Orçamento BASE'!$K$1</definedName>
    <definedName name="fator_k">#REF!</definedName>
    <definedName name="_xlnm.Print_Titles" localSheetId="2">Equipamentos!$1:$5</definedName>
    <definedName name="_xlnm.Print_Titles" localSheetId="3">'Fator K'!$5:$15</definedName>
    <definedName name="_xlnm.Print_Titles" localSheetId="1">Frota!$1:$6</definedName>
    <definedName name="_xlnm.Print_Titles" localSheetId="0">'Orçamento BASE'!$1:$9</definedName>
    <definedName name="var_incc_1">[1]Constantes!$F$2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6" i="13" l="1"/>
  <c r="F30" i="13"/>
  <c r="F28" i="13"/>
  <c r="F26" i="13"/>
  <c r="F24" i="13"/>
  <c r="F22" i="13"/>
  <c r="F33" i="13" l="1"/>
  <c r="E28" i="13" l="1"/>
  <c r="Q41" i="13" l="1"/>
  <c r="B40" i="13"/>
  <c r="O13" i="13"/>
  <c r="F34" i="13" l="1"/>
  <c r="G34" i="13" s="1"/>
  <c r="G33" i="13"/>
  <c r="E22" i="13" l="1"/>
  <c r="E24" i="13" l="1"/>
  <c r="D75" i="9"/>
  <c r="D64" i="9" s="1"/>
  <c r="E52" i="9"/>
  <c r="E53" i="9" s="1"/>
  <c r="D52" i="9"/>
  <c r="E48" i="9"/>
  <c r="D48" i="9"/>
  <c r="E38" i="9"/>
  <c r="D38" i="9"/>
  <c r="E28" i="9"/>
  <c r="D28" i="9"/>
  <c r="D12" i="9"/>
  <c r="A12" i="9"/>
  <c r="E55" i="9" l="1"/>
  <c r="D51" i="9"/>
  <c r="D53" i="9" s="1"/>
  <c r="D55" i="9" s="1"/>
  <c r="D63" i="9" s="1"/>
  <c r="D65" i="9" s="1"/>
  <c r="Q47" i="13" l="1"/>
  <c r="K5" i="3"/>
  <c r="C5" i="3"/>
  <c r="J6" i="2"/>
  <c r="B6" i="2"/>
  <c r="E26" i="13" l="1"/>
  <c r="E33" i="13" l="1"/>
  <c r="E34" i="13" s="1"/>
  <c r="E36" i="13" s="1"/>
  <c r="G36" i="13" l="1"/>
  <c r="AF33" i="13"/>
  <c r="AG34" i="13" l="1"/>
  <c r="I50" i="13"/>
  <c r="I52" i="13" s="1"/>
  <c r="AF36" i="13"/>
  <c r="AF34" i="13" l="1"/>
  <c r="AG3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Leandro</author>
  </authors>
  <commentList>
    <comment ref="B20" authorId="0" shapeId="0" xr:uid="{9C1312D7-9DE9-4460-B39F-32544DD5C5FA}">
      <text>
        <r>
          <rPr>
            <b/>
            <sz val="9"/>
            <color indexed="81"/>
            <rFont val="Segoe UI"/>
            <family val="2"/>
          </rPr>
          <t>Leandro:</t>
        </r>
        <r>
          <rPr>
            <sz val="9"/>
            <color indexed="81"/>
            <rFont val="Segoe UI"/>
            <family val="2"/>
          </rPr>
          <t xml:space="preserve">
Da contratada
</t>
        </r>
      </text>
    </comment>
    <comment ref="B55" authorId="0" shapeId="0" xr:uid="{AA6E2176-CDAB-4AD6-A79B-43C8A0C059AD}">
      <text>
        <r>
          <rPr>
            <b/>
            <sz val="9"/>
            <color indexed="81"/>
            <rFont val="Segoe UI"/>
            <family val="2"/>
          </rPr>
          <t>Leandro:</t>
        </r>
        <r>
          <rPr>
            <sz val="9"/>
            <color indexed="81"/>
            <rFont val="Segoe UI"/>
            <family val="2"/>
          </rPr>
          <t xml:space="preserve">
Sistema de Abastecimento de Água
</t>
        </r>
      </text>
    </comment>
    <comment ref="B58" authorId="0" shapeId="0" xr:uid="{2350D7C1-1516-47B1-8521-D61021DD1387}">
      <text>
        <r>
          <rPr>
            <b/>
            <sz val="9"/>
            <color indexed="81"/>
            <rFont val="Segoe UI"/>
            <family val="2"/>
          </rPr>
          <t>Leandro:</t>
        </r>
        <r>
          <rPr>
            <sz val="9"/>
            <color indexed="81"/>
            <rFont val="Segoe UI"/>
            <family val="2"/>
          </rPr>
          <t xml:space="preserve">
Sistema de Abastecimento de Água
</t>
        </r>
      </text>
    </comment>
    <comment ref="B69" authorId="0" shapeId="0" xr:uid="{C8A01D7D-B44C-49C3-81E9-AA9E7F5E32C3}">
      <text>
        <r>
          <rPr>
            <b/>
            <sz val="9"/>
            <color indexed="81"/>
            <rFont val="Segoe UI"/>
            <family val="2"/>
          </rPr>
          <t>Leandro:</t>
        </r>
        <r>
          <rPr>
            <sz val="9"/>
            <color indexed="81"/>
            <rFont val="Segoe UI"/>
            <family val="2"/>
          </rPr>
          <t xml:space="preserve">
Verificar se tem baixa bancária e telefone.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Um usuário do Microsoft Office satisfeito</author>
  </authors>
  <commentList>
    <comment ref="B40" authorId="0" shapeId="0" xr:uid="{6054D2DE-0D8F-4470-A52A-D956748D6901}">
      <text>
        <r>
          <rPr>
            <sz val="8"/>
            <color indexed="81"/>
            <rFont val="Tahoma"/>
            <family val="2"/>
          </rPr>
          <t>Entre com a Data</t>
        </r>
      </text>
    </comment>
  </commentList>
</comments>
</file>

<file path=xl/sharedStrings.xml><?xml version="1.0" encoding="utf-8"?>
<sst xmlns="http://schemas.openxmlformats.org/spreadsheetml/2006/main" count="332" uniqueCount="256">
  <si>
    <t>ORÇAMENTO</t>
  </si>
  <si>
    <t>Localização:</t>
  </si>
  <si>
    <t xml:space="preserve">Objeto:   </t>
  </si>
  <si>
    <t>ITEM</t>
  </si>
  <si>
    <t>SERVIÇOS</t>
  </si>
  <si>
    <t>UND.</t>
  </si>
  <si>
    <t>QUANTIDADE</t>
  </si>
  <si>
    <t>PREÇO UNITÁRIO (R$)</t>
  </si>
  <si>
    <t>PREÇO TOTAL  MENSAL(R$)</t>
  </si>
  <si>
    <t>PREÇO TOTAL(R$)</t>
  </si>
  <si>
    <t>Serviços Fixos</t>
  </si>
  <si>
    <t>1.1</t>
  </si>
  <si>
    <t>gl/mês</t>
  </si>
  <si>
    <t>1.2</t>
  </si>
  <si>
    <t>Remoção de Resíduos Sólidos e Liquidos</t>
  </si>
  <si>
    <t>1.3</t>
  </si>
  <si>
    <t>Manutenção Eletromecânica Preventiva</t>
  </si>
  <si>
    <t>1.4</t>
  </si>
  <si>
    <t>Manutenção Preventiva das Instalações Físicas Existentes</t>
  </si>
  <si>
    <t>1.5</t>
  </si>
  <si>
    <t>Manutenção de Ramais e Rede Distribuidora</t>
  </si>
  <si>
    <t>TOTAL DO ITEM 1</t>
  </si>
  <si>
    <t>Recursos Humanos</t>
  </si>
  <si>
    <t>2.1</t>
  </si>
  <si>
    <t>2.1.1</t>
  </si>
  <si>
    <t>Coordenador</t>
  </si>
  <si>
    <t>Sub-total do Item 2.1</t>
  </si>
  <si>
    <t>2.2</t>
  </si>
  <si>
    <t>Recursos Humanos para Operação e Manutenção do Sistema</t>
  </si>
  <si>
    <t>h/mês</t>
  </si>
  <si>
    <t>2.2.2</t>
  </si>
  <si>
    <t>2.2.3</t>
  </si>
  <si>
    <t>2.2.4</t>
  </si>
  <si>
    <t>2.2.5</t>
  </si>
  <si>
    <t>2.2.6</t>
  </si>
  <si>
    <t>TOTAL DO ITEM 2</t>
  </si>
  <si>
    <t>Suprimentos para Operação e Manutenção</t>
  </si>
  <si>
    <t>3.1</t>
  </si>
  <si>
    <t>Materiais de Expediente</t>
  </si>
  <si>
    <t>3.2</t>
  </si>
  <si>
    <t xml:space="preserve">Reagentes/Materiais para  Laboratório Operacional </t>
  </si>
  <si>
    <t>3.3</t>
  </si>
  <si>
    <t>Produtos Químicos</t>
  </si>
  <si>
    <t>3.4</t>
  </si>
  <si>
    <t>Material de Segurança e Proteção</t>
  </si>
  <si>
    <t xml:space="preserve">3.5 </t>
  </si>
  <si>
    <t>Vidrarias/Equipamentos para Laboratório Operacional</t>
  </si>
  <si>
    <t>3.6</t>
  </si>
  <si>
    <t xml:space="preserve">3.7 </t>
  </si>
  <si>
    <t>Equipamentos de Informática</t>
  </si>
  <si>
    <t xml:space="preserve">3.8 </t>
  </si>
  <si>
    <t>3.8.1</t>
  </si>
  <si>
    <t>Valor mensal para locações de  máquinas e/ou equipamentos e/ou veículos</t>
  </si>
  <si>
    <t>veic/mês</t>
  </si>
  <si>
    <t>3.8.2</t>
  </si>
  <si>
    <t>Valor mensal para custos operacionais de máquinas e/ou equipamentos   e veiculo(s) locado(s) e/ou cedido(s)</t>
  </si>
  <si>
    <t>3.9</t>
  </si>
  <si>
    <t>3.9.1</t>
  </si>
  <si>
    <t xml:space="preserve">Valor mensal para locações de equipamentos </t>
  </si>
  <si>
    <t>equip/mês</t>
  </si>
  <si>
    <t>3.9.2</t>
  </si>
  <si>
    <t>Valor mensal para custos operacionais do(s) equipamento(s) locado(s) e/ou cedido(s).</t>
  </si>
  <si>
    <t>TOTAL DO ITEM 3</t>
  </si>
  <si>
    <t>Serviços Diversos Variáveis</t>
  </si>
  <si>
    <t>Ampliação, execuções/intervenções de serviços específicos em rede de distribuição e ligações e/ou reabilitação de Unidades Operacionais, conforme preços no Boletim de Orçamento</t>
  </si>
  <si>
    <t>vb/mês</t>
  </si>
  <si>
    <t>TOTAL DO ITEM 4</t>
  </si>
  <si>
    <t>TOTAL GERAL</t>
  </si>
  <si>
    <t>TOTAL DO ITEM 5</t>
  </si>
  <si>
    <t>5.1</t>
  </si>
  <si>
    <t>Cassilândia - MS</t>
  </si>
  <si>
    <t>OBJETO:</t>
  </si>
  <si>
    <t>DEMANDA MÍNIMA DE VEÍCULOS e EQUIPAMENTOS</t>
  </si>
  <si>
    <t>CUSTO DE LOCAÇÃO MENSAL (UNITÁRIO R$)</t>
  </si>
  <si>
    <t>CUSTO DE OPERAÇÃO E MANUTENÇÃO         (UNITÁRIO R$)</t>
  </si>
  <si>
    <t>TOTAL</t>
  </si>
  <si>
    <t>Veículo 4p – Tipo Gol</t>
  </si>
  <si>
    <t>Pickup Leve  – Tipo Saveiro ou Similar</t>
  </si>
  <si>
    <t>Utilitário – Tipo F350 ou Similar</t>
  </si>
  <si>
    <t>Motocicleta</t>
  </si>
  <si>
    <t>Retroescavadeira</t>
  </si>
  <si>
    <t>Orçamento Inicial</t>
  </si>
  <si>
    <t>DEMANDA MÍNIMA DE EQUIPAMENTOS</t>
  </si>
  <si>
    <t>CUSTO TOTAL DE LOCAÇÃO MENSAL (R$)</t>
  </si>
  <si>
    <t>CUSTO TOTAL DE OPERAÇÃO E MANUTENÇÃO MENSAL (R$)</t>
  </si>
  <si>
    <t>Roçadeira lateral  1,2 HP</t>
  </si>
  <si>
    <t>Máquina lavar alta pressão 1 HP</t>
  </si>
  <si>
    <t>Pulverizador costal</t>
  </si>
  <si>
    <t>Soprador costal</t>
  </si>
  <si>
    <t>Máquina policorte</t>
  </si>
  <si>
    <t>Cortadora piso (gasolina)</t>
  </si>
  <si>
    <t>Compactador de solo - 4 HP</t>
  </si>
  <si>
    <t>Moto Bomba esgota vala</t>
  </si>
  <si>
    <t>5.2</t>
  </si>
  <si>
    <t>Caminhão Caçamba - 10 m³</t>
  </si>
  <si>
    <t>Consultor</t>
  </si>
  <si>
    <t>Supervisor de Campo</t>
  </si>
  <si>
    <t>Eletromecânico</t>
  </si>
  <si>
    <t>Almoxarife</t>
  </si>
  <si>
    <t>Cadista/Desenhista</t>
  </si>
  <si>
    <t>Técnico de Laboratório</t>
  </si>
  <si>
    <t>Supervisor Comercial</t>
  </si>
  <si>
    <t>Placa Vibratória</t>
  </si>
  <si>
    <t>Betoneira</t>
  </si>
  <si>
    <t>2.1.2</t>
  </si>
  <si>
    <t>2.1.3</t>
  </si>
  <si>
    <t>Engenheiro</t>
  </si>
  <si>
    <t>2.1.4</t>
  </si>
  <si>
    <t>2.1.5</t>
  </si>
  <si>
    <t>2.1.6</t>
  </si>
  <si>
    <t>2.1.7</t>
  </si>
  <si>
    <t>2.1.8</t>
  </si>
  <si>
    <t>Aux. Administrativo</t>
  </si>
  <si>
    <t>Aux. De Serviços Gerais</t>
  </si>
  <si>
    <t>Sub-total do Item 2.3</t>
  </si>
  <si>
    <t>Sub-total do Item 2.2</t>
  </si>
  <si>
    <t>2.3</t>
  </si>
  <si>
    <t>Recursos Humanos para Serviços Comerciais</t>
  </si>
  <si>
    <t>2.3.1</t>
  </si>
  <si>
    <t>2.3.3</t>
  </si>
  <si>
    <t>2.3.2</t>
  </si>
  <si>
    <t>Eletrotécnico</t>
  </si>
  <si>
    <t>Ajudante</t>
  </si>
  <si>
    <t>Fator K</t>
  </si>
  <si>
    <t>BDI Serviços</t>
  </si>
  <si>
    <t>Duração CT</t>
  </si>
  <si>
    <t>Sistema Comercial</t>
  </si>
  <si>
    <t>Mobiliário/Eletrodomésticos</t>
  </si>
  <si>
    <t xml:space="preserve">Conversão, Implantação e Operação Assistida </t>
  </si>
  <si>
    <t>unidade</t>
  </si>
  <si>
    <t>Licença e Suporte, hospedagem na nuvem, servidores, banco de dados e sistema operacional</t>
  </si>
  <si>
    <t>4.1</t>
  </si>
  <si>
    <t>Agente Técnico Operacional</t>
  </si>
  <si>
    <t>Auxiliar Técnico Operacional</t>
  </si>
  <si>
    <t>Rasteleiro</t>
  </si>
  <si>
    <t>Coletor de dados de micromedição</t>
  </si>
  <si>
    <t>Recursos Humanos para o Gerenciamento e Apoio Técnico da Contratatada</t>
  </si>
  <si>
    <t>5) COMPOSIÇÃO DO FATOR K</t>
  </si>
  <si>
    <t>COMPOSIÇAO DO FATOR MULTIPLICADOR PARA MÃO DE OBRA DE OPERAÇÃO DE  SISTEMA DE ESGOTOS</t>
  </si>
  <si>
    <t>1) TAXAS DE LEIS SOCIAIS SOBRE MÃO DE OBRA</t>
  </si>
  <si>
    <t>Grupo "A"</t>
  </si>
  <si>
    <t>% Incidente sobre Horas Normais</t>
  </si>
  <si>
    <t>SINDUSCON</t>
  </si>
  <si>
    <t>A1  INSS</t>
  </si>
  <si>
    <t>A2  FGTS</t>
  </si>
  <si>
    <t>A3  Salário Educação</t>
  </si>
  <si>
    <t>A4  Serviço Social da Indústria(Sesi)</t>
  </si>
  <si>
    <t>A5  Serviço Nacional de Aprendizado Social(Senai)</t>
  </si>
  <si>
    <t>A6  Serviço de Apoio a Pequena e Média Empresa(Sebrae)</t>
  </si>
  <si>
    <t>A7  Instiruto Nacional de Colonização e Reforma Agrária(Incra)</t>
  </si>
  <si>
    <t>A8  Seguro contra Acid. De Trab.</t>
  </si>
  <si>
    <t>A9  SECONCI - Serviço Social da Ind.  Da Constr. E do Mobil.</t>
  </si>
  <si>
    <t>TOTAL DO GRUPO "A" (Encargos Sociais Básicos)</t>
  </si>
  <si>
    <t>Grupo  "B"</t>
  </si>
  <si>
    <t>B1  Repouso Semanal Remunerado</t>
  </si>
  <si>
    <t>B2  Feriados</t>
  </si>
  <si>
    <t>B3  Licença Paternidade</t>
  </si>
  <si>
    <t>B4  13o Salário</t>
  </si>
  <si>
    <t>B5  Aviso Prévio Trabalhado</t>
  </si>
  <si>
    <t>B6  Faltas Justificadas</t>
  </si>
  <si>
    <t>B7  Auxílio enfermidade</t>
  </si>
  <si>
    <t>TOTAL DO GRUPO "B"(Recebem as incidências de "A")</t>
  </si>
  <si>
    <t>Grupo  "C"</t>
  </si>
  <si>
    <t>C1  Multa de 50% por RSJC</t>
  </si>
  <si>
    <t>C2  Férias Normais</t>
  </si>
  <si>
    <t>C3  1/3 Férias CF</t>
  </si>
  <si>
    <t>C4  Idenização por Estabilidade Acidentado</t>
  </si>
  <si>
    <t>C5  Aviso Prévio Idenizado</t>
  </si>
  <si>
    <t>TOTAL DO GRUPO "C" (Não recebem as incidências de "A")</t>
  </si>
  <si>
    <t>Grupo  "D"</t>
  </si>
  <si>
    <t>Reincidência de "A" sobre "B"</t>
  </si>
  <si>
    <t>Reincidência de "A2" sobre "C5"</t>
  </si>
  <si>
    <t>TOTAL DO GRUPO "D" - Taxas de Reincidência</t>
  </si>
  <si>
    <t>Vale transporte ( C.N-(S.0,03).100)/Vale Refeição/Plano Saúde/Seguro Vida</t>
  </si>
  <si>
    <t>TOTAL GERAL DAS LEIS SOCIAIS e Benefícios</t>
  </si>
  <si>
    <t>2) DEMAIS COMPONENTES INCIDENTES SOBRE A MÃO DE OBRA</t>
  </si>
  <si>
    <t>2.1) DESPESAS ADMINISTRATIVAS (Overhead) (*)</t>
  </si>
  <si>
    <t>2.2) MARGEM DE LUCRO</t>
  </si>
  <si>
    <t xml:space="preserve">2.3)REAJUSTE CUSTO MÃO OBRA </t>
  </si>
  <si>
    <t>3) FOLHA DE PAGAMENTO</t>
  </si>
  <si>
    <t>TRIBUTOS Sobre Faturamento Total</t>
  </si>
  <si>
    <t>Fator Multiplicador (K)</t>
  </si>
  <si>
    <t>(*) Refere-se à montagem e manutenção da estrutura administrativa  central da Empresa, para fornecer suporte técnico e administrativo a todos postos de trabalho( pessoal administrativo, apoio a mão de obra indireta (transporte de pessoal, medicina  e segurança do trabalho, treinamento e capacitação (ISO 9001), serviços terceirizados(assessoria contábil, jurídica,segurança patrimonial, manutenção de rede de computadores, serviços de limpeza, suprimentos e afins), etc.</t>
  </si>
  <si>
    <t>COMPOSIÇÃO DOS TRIBUTOS</t>
  </si>
  <si>
    <t>% Incidente  Sobre Faturamento</t>
  </si>
  <si>
    <t>ISS</t>
  </si>
  <si>
    <t>COFINS</t>
  </si>
  <si>
    <t>PIS</t>
  </si>
  <si>
    <t xml:space="preserve">CSLL - CONTRIBUIÇÃO SOCIAL LUCRO LÍQUIDO </t>
  </si>
  <si>
    <t>IRPJ</t>
  </si>
  <si>
    <t>INSS</t>
  </si>
  <si>
    <t>CPMF</t>
  </si>
  <si>
    <t>2.2.7</t>
  </si>
  <si>
    <t>Operador de Estação de Tratamento de Esgoto</t>
  </si>
  <si>
    <t>DATA:</t>
  </si>
  <si>
    <t>2.2.1</t>
  </si>
  <si>
    <t>SERVIÇOS DIVERSOS VARIÁVEIS</t>
  </si>
  <si>
    <t>SISTEMA COMERCIAL</t>
  </si>
  <si>
    <t>2.1.9</t>
  </si>
  <si>
    <t>Equipamento de Desobstrução de Esgoto Rebocável - Tipo Prominas SLP030</t>
  </si>
  <si>
    <t>Perfuratriz Pneumática</t>
  </si>
  <si>
    <t>Compressor Pneumático 90PCA</t>
  </si>
  <si>
    <t>Coleta, Transporte e Análises de Amostras de Água e Esgoto</t>
  </si>
  <si>
    <t>Operação e Manutenção do Sistema de Abastecimento de Água e do Sistema de Esgotamento Sanitário de Cassilândia/MS</t>
  </si>
  <si>
    <t>Disponibilização de Veículos, Máquinas e Equipamentos  para Manutenção e Operação do Sistema de Abastecimento de Água (SAA) e Sistema de Esgotamento Sanitário (SES)</t>
  </si>
  <si>
    <t>Disponibilização de Equipamentos de uso pelas equipes de Operação e Manutenção de Unidades do Sistema de Abastecimento de Água (SAA) e Sistema de Esgotamento Sanitário (SES)</t>
  </si>
  <si>
    <t>PREVISTO</t>
  </si>
  <si>
    <t>PREVISTO / EXECUTADO</t>
  </si>
  <si>
    <t>1 - IDENTIFICAÇÃO</t>
  </si>
  <si>
    <t xml:space="preserve"> </t>
  </si>
  <si>
    <t>OBRA/SERVIÇO:</t>
  </si>
  <si>
    <t>SERVIÇO DE COLETA CONVENCIONAL PARA O MUNICÍPIO DE CASSILÂNDIA</t>
  </si>
  <si>
    <t>MODALIDADE:</t>
  </si>
  <si>
    <t>SERVIÇO</t>
  </si>
  <si>
    <t>RESPONSAVEL TÉCNICO:</t>
  </si>
  <si>
    <t>CLIENTE:</t>
  </si>
  <si>
    <t>PREFEITURA MUNICIPAL DE CASSILÂNDIA</t>
  </si>
  <si>
    <t>CONVENENTE:</t>
  </si>
  <si>
    <t>EMPRESA:</t>
  </si>
  <si>
    <t>LOCALIZAÇÃO:</t>
  </si>
  <si>
    <t>DESCRIÇÃO                                                                                                 DE                                                                                                             SERVIÇOS</t>
  </si>
  <si>
    <t>PESO             %</t>
  </si>
  <si>
    <t>Fis / Fin</t>
  </si>
  <si>
    <t>SERVIÇOS A EXECUTAR</t>
  </si>
  <si>
    <t>EXECUTADO</t>
  </si>
  <si>
    <t>MÊS -  1</t>
  </si>
  <si>
    <t>MÊS - 2</t>
  </si>
  <si>
    <t>MÊS - 3</t>
  </si>
  <si>
    <t>MÊS - 4</t>
  </si>
  <si>
    <t>MÊS - 5</t>
  </si>
  <si>
    <t>MÊS - 6</t>
  </si>
  <si>
    <t>MÊS - 7</t>
  </si>
  <si>
    <t>MÊS - 8</t>
  </si>
  <si>
    <t>MÊS - 9</t>
  </si>
  <si>
    <t>MÊS - 10</t>
  </si>
  <si>
    <t>MÊS - 11</t>
  </si>
  <si>
    <t>MÊS - 12</t>
  </si>
  <si>
    <t>%</t>
  </si>
  <si>
    <t>SIMPL.                 ( % / R$ )</t>
  </si>
  <si>
    <t>ACUM.                  (%/R$)</t>
  </si>
  <si>
    <t>1.</t>
  </si>
  <si>
    <t>TOTAL (R$) - PREVISTO</t>
  </si>
  <si>
    <t>CONCEDENTE (R$) - PREVISTO</t>
  </si>
  <si>
    <t>DATA</t>
  </si>
  <si>
    <t>SERVIÇOS FIXOS</t>
  </si>
  <si>
    <t>RECURSOS HUMANOS</t>
  </si>
  <si>
    <t>SUPRIMENTOS PARA OPERAÇÃO E MANUTENÇÃO</t>
  </si>
  <si>
    <t xml:space="preserve">VALOR DOS  SERVIÇOS (R$) </t>
  </si>
  <si>
    <t>VALOR DOS  SERVIÇOS REFERENTE QUATROS MESES INICIAIS  (R$)                              (ITENS NÃO MEDIDO INTEIROS NESSE PERÍODO 2.2.7, 3.8.1, 4.1, 5.1 E 5.2)</t>
  </si>
  <si>
    <t>SALDO</t>
  </si>
  <si>
    <t>SIMPL.                        ( % / R$ )</t>
  </si>
  <si>
    <t>CASSILÂNDIA/MS</t>
  </si>
  <si>
    <t xml:space="preserve">SALDO EMERGENCIAL QUE PODE SER UTILIZADO EM IMPREVISTOS MEDIANTE AUTORIZAÇÃO DO CHEFE DO EXECUTIVO </t>
  </si>
  <si>
    <t xml:space="preserve"> CRONOGRAMA FÍSICO-FINANCEIRO</t>
  </si>
  <si>
    <t xml:space="preserve"> -</t>
  </si>
  <si>
    <r>
      <t xml:space="preserve">Tipo de Empreendimento: </t>
    </r>
    <r>
      <rPr>
        <b/>
        <sz val="11"/>
        <rFont val="Arial"/>
        <family val="2"/>
      </rPr>
      <t>Operação e Manutenção de S.A.A. e S.E.S.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</si>
</sst>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#,##0.00"/>
    <numFmt numFmtId="166" formatCode="&quot;R$&quot;\ #,##0.00"/>
    <numFmt numFmtId="167" formatCode="#,##0.0000"/>
    <numFmt numFmtId="168" formatCode="d/m/yy;@"/>
    <numFmt numFmtId="169" formatCode="&quot;R$&quot;#,##0.00_);[Red]\(&quot;R$&quot;#,##0.00\)"/>
    <numFmt numFmtId="170" formatCode="&quot;R$&quot;\ #,##0.00;[Red]&quot;R$&quot;\ #,##0.00"/>
    <numFmt numFmtId="171" formatCode="&quot;R$&quot;#,##0_);[Red]\(&quot;R$&quot;#,##0\)"/>
  </numFmts>
  <fonts count="36" x14ac:knownFonts="1"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9"/>
      <color theme="1"/>
      <name val="Calibri"/>
      <family val="2"/>
    </font>
    <font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Arial"/>
      <family val="2"/>
    </font>
    <font>
      <sz val="11"/>
      <name val="Calibri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8"/>
      <color indexed="81"/>
      <name val="Tahoma"/>
      <family val="2"/>
    </font>
    <font>
      <b/>
      <sz val="9"/>
      <color indexed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9"/>
      <color theme="5"/>
      <name val="Arial"/>
      <family val="2"/>
    </font>
    <font>
      <i/>
      <sz val="11"/>
      <name val="Arial"/>
      <family val="2"/>
    </font>
    <font>
      <i/>
      <sz val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8D8D8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8"/>
      </patternFill>
    </fill>
    <fill>
      <patternFill patternType="gray0625">
        <fgColor indexed="8"/>
        <bgColor theme="0"/>
      </patternFill>
    </fill>
    <fill>
      <patternFill patternType="gray0625"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0" tint="-0.14999847407452621"/>
        <bgColor indexed="8"/>
      </patternFill>
    </fill>
    <fill>
      <patternFill patternType="gray0625">
        <bgColor theme="0" tint="-0.14999847407452621"/>
      </patternFill>
    </fill>
    <fill>
      <patternFill patternType="solid">
        <fgColor theme="0" tint="-0.249977111117893"/>
        <bgColor indexed="8"/>
      </patternFill>
    </fill>
    <fill>
      <patternFill patternType="gray0625">
        <bgColor theme="0" tint="-0.249977111117893"/>
      </patternFill>
    </fill>
    <fill>
      <patternFill patternType="gray0625">
        <fgColor indexed="8"/>
        <bgColor theme="0" tint="-0.14999847407452621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6">
    <xf numFmtId="0" fontId="0" fillId="0" borderId="0"/>
    <xf numFmtId="164" fontId="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0" fontId="4" fillId="0" borderId="0"/>
  </cellStyleXfs>
  <cellXfs count="394">
    <xf numFmtId="0" fontId="0" fillId="0" borderId="0" xfId="0"/>
    <xf numFmtId="0" fontId="4" fillId="0" borderId="0" xfId="3" applyAlignment="1">
      <alignment vertical="center" wrapText="1" readingOrder="1"/>
    </xf>
    <xf numFmtId="0" fontId="4" fillId="0" borderId="0" xfId="3"/>
    <xf numFmtId="0" fontId="4" fillId="0" borderId="0" xfId="3" applyAlignment="1">
      <alignment horizontal="right"/>
    </xf>
    <xf numFmtId="14" fontId="4" fillId="0" borderId="0" xfId="3" applyNumberFormat="1" applyAlignment="1">
      <alignment horizontal="left"/>
    </xf>
    <xf numFmtId="165" fontId="4" fillId="0" borderId="0" xfId="3" applyNumberFormat="1"/>
    <xf numFmtId="0" fontId="7" fillId="0" borderId="0" xfId="3" applyFont="1"/>
    <xf numFmtId="0" fontId="6" fillId="0" borderId="0" xfId="3" applyFont="1"/>
    <xf numFmtId="0" fontId="5" fillId="0" borderId="0" xfId="3" applyFont="1" applyAlignment="1">
      <alignment horizontal="center"/>
    </xf>
    <xf numFmtId="0" fontId="6" fillId="0" borderId="0" xfId="3" applyFont="1" applyAlignment="1">
      <alignment vertical="center" wrapText="1"/>
    </xf>
    <xf numFmtId="0" fontId="11" fillId="0" borderId="0" xfId="3" applyFont="1"/>
    <xf numFmtId="0" fontId="4" fillId="0" borderId="0" xfId="3" applyAlignment="1">
      <alignment wrapText="1"/>
    </xf>
    <xf numFmtId="10" fontId="11" fillId="0" borderId="0" xfId="3" applyNumberFormat="1" applyFont="1" applyAlignment="1">
      <alignment horizontal="center"/>
    </xf>
    <xf numFmtId="10" fontId="6" fillId="0" borderId="0" xfId="3" applyNumberFormat="1" applyFont="1" applyAlignment="1">
      <alignment horizontal="center"/>
    </xf>
    <xf numFmtId="0" fontId="12" fillId="0" borderId="0" xfId="3" applyFont="1" applyAlignment="1">
      <alignment horizontal="left"/>
    </xf>
    <xf numFmtId="0" fontId="13" fillId="0" borderId="0" xfId="3" applyFont="1"/>
    <xf numFmtId="10" fontId="13" fillId="0" borderId="0" xfId="3" applyNumberFormat="1" applyFont="1" applyAlignment="1">
      <alignment horizontal="center"/>
    </xf>
    <xf numFmtId="10" fontId="4" fillId="0" borderId="0" xfId="3" applyNumberFormat="1"/>
    <xf numFmtId="0" fontId="7" fillId="0" borderId="0" xfId="3" applyFont="1" applyAlignment="1">
      <alignment horizontal="center"/>
    </xf>
    <xf numFmtId="0" fontId="14" fillId="0" borderId="0" xfId="3" applyFont="1" applyAlignment="1">
      <alignment horizontal="center"/>
    </xf>
    <xf numFmtId="0" fontId="8" fillId="0" borderId="0" xfId="3" applyFont="1"/>
    <xf numFmtId="10" fontId="6" fillId="0" borderId="0" xfId="3" applyNumberFormat="1" applyFont="1" applyAlignment="1">
      <alignment horizontal="center" vertical="center"/>
    </xf>
    <xf numFmtId="0" fontId="9" fillId="0" borderId="0" xfId="3" applyFont="1"/>
    <xf numFmtId="14" fontId="7" fillId="0" borderId="0" xfId="3" applyNumberFormat="1" applyFont="1"/>
    <xf numFmtId="0" fontId="20" fillId="0" borderId="0" xfId="3" applyFont="1"/>
    <xf numFmtId="0" fontId="18" fillId="5" borderId="19" xfId="6" applyFont="1" applyFill="1" applyBorder="1"/>
    <xf numFmtId="0" fontId="15" fillId="5" borderId="39" xfId="6" applyFont="1" applyFill="1" applyBorder="1"/>
    <xf numFmtId="0" fontId="15" fillId="5" borderId="40" xfId="6" applyFont="1" applyFill="1" applyBorder="1"/>
    <xf numFmtId="0" fontId="18" fillId="5" borderId="39" xfId="6" applyFont="1" applyFill="1" applyBorder="1" applyAlignment="1">
      <alignment horizontal="center" vertical="center" wrapText="1"/>
    </xf>
    <xf numFmtId="0" fontId="18" fillId="5" borderId="40" xfId="6" applyFont="1" applyFill="1" applyBorder="1" applyAlignment="1">
      <alignment horizontal="center"/>
    </xf>
    <xf numFmtId="0" fontId="15" fillId="0" borderId="0" xfId="6" applyFont="1"/>
    <xf numFmtId="4" fontId="15" fillId="0" borderId="0" xfId="6" applyNumberFormat="1" applyFont="1"/>
    <xf numFmtId="4" fontId="18" fillId="5" borderId="39" xfId="6" applyNumberFormat="1" applyFont="1" applyFill="1" applyBorder="1"/>
    <xf numFmtId="4" fontId="18" fillId="5" borderId="40" xfId="6" applyNumberFormat="1" applyFont="1" applyFill="1" applyBorder="1"/>
    <xf numFmtId="2" fontId="15" fillId="0" borderId="0" xfId="6" applyNumberFormat="1" applyFont="1"/>
    <xf numFmtId="0" fontId="18" fillId="5" borderId="40" xfId="6" applyFont="1" applyFill="1" applyBorder="1"/>
    <xf numFmtId="0" fontId="18" fillId="5" borderId="39" xfId="6" applyFont="1" applyFill="1" applyBorder="1"/>
    <xf numFmtId="0" fontId="18" fillId="6" borderId="19" xfId="6" applyFont="1" applyFill="1" applyBorder="1"/>
    <xf numFmtId="0" fontId="15" fillId="6" borderId="39" xfId="6" applyFont="1" applyFill="1" applyBorder="1"/>
    <xf numFmtId="0" fontId="18" fillId="6" borderId="39" xfId="6" applyFont="1" applyFill="1" applyBorder="1"/>
    <xf numFmtId="0" fontId="18" fillId="6" borderId="40" xfId="6" applyFont="1" applyFill="1" applyBorder="1"/>
    <xf numFmtId="0" fontId="18" fillId="7" borderId="19" xfId="6" applyFont="1" applyFill="1" applyBorder="1"/>
    <xf numFmtId="0" fontId="15" fillId="7" borderId="39" xfId="6" applyFont="1" applyFill="1" applyBorder="1"/>
    <xf numFmtId="4" fontId="18" fillId="7" borderId="39" xfId="6" applyNumberFormat="1" applyFont="1" applyFill="1" applyBorder="1"/>
    <xf numFmtId="4" fontId="18" fillId="7" borderId="40" xfId="6" applyNumberFormat="1" applyFont="1" applyFill="1" applyBorder="1"/>
    <xf numFmtId="0" fontId="18" fillId="0" borderId="0" xfId="6" applyFont="1"/>
    <xf numFmtId="4" fontId="18" fillId="0" borderId="0" xfId="6" applyNumberFormat="1" applyFont="1"/>
    <xf numFmtId="0" fontId="18" fillId="7" borderId="0" xfId="6" applyFont="1" applyFill="1"/>
    <xf numFmtId="0" fontId="15" fillId="7" borderId="0" xfId="6" applyFont="1" applyFill="1"/>
    <xf numFmtId="167" fontId="18" fillId="7" borderId="0" xfId="6" applyNumberFormat="1" applyFont="1" applyFill="1"/>
    <xf numFmtId="0" fontId="21" fillId="0" borderId="0" xfId="3" applyFont="1"/>
    <xf numFmtId="0" fontId="15" fillId="0" borderId="0" xfId="3" applyFont="1"/>
    <xf numFmtId="0" fontId="22" fillId="0" borderId="0" xfId="7" applyFont="1"/>
    <xf numFmtId="0" fontId="15" fillId="0" borderId="41" xfId="3" applyFont="1" applyBorder="1"/>
    <xf numFmtId="0" fontId="0" fillId="3" borderId="0" xfId="0" applyFill="1"/>
    <xf numFmtId="166" fontId="14" fillId="0" borderId="0" xfId="3" applyNumberFormat="1" applyFont="1" applyAlignment="1">
      <alignment horizontal="center"/>
    </xf>
    <xf numFmtId="2" fontId="23" fillId="3" borderId="0" xfId="14" applyNumberFormat="1" applyFont="1" applyFill="1" applyAlignment="1" applyProtection="1">
      <alignment horizontal="centerContinuous"/>
      <protection hidden="1"/>
    </xf>
    <xf numFmtId="2" fontId="24" fillId="3" borderId="19" xfId="14" applyNumberFormat="1" applyFont="1" applyFill="1" applyBorder="1" applyProtection="1">
      <protection hidden="1"/>
    </xf>
    <xf numFmtId="2" fontId="23" fillId="3" borderId="40" xfId="14" applyNumberFormat="1" applyFont="1" applyFill="1" applyBorder="1" applyProtection="1">
      <protection hidden="1"/>
    </xf>
    <xf numFmtId="2" fontId="23" fillId="3" borderId="42" xfId="14" applyNumberFormat="1" applyFont="1" applyFill="1" applyBorder="1" applyProtection="1">
      <protection hidden="1"/>
    </xf>
    <xf numFmtId="2" fontId="23" fillId="3" borderId="42" xfId="14" applyNumberFormat="1" applyFont="1" applyFill="1" applyBorder="1" applyAlignment="1" applyProtection="1">
      <alignment horizontal="center"/>
      <protection hidden="1"/>
    </xf>
    <xf numFmtId="2" fontId="23" fillId="3" borderId="13" xfId="14" applyNumberFormat="1" applyFont="1" applyFill="1" applyBorder="1" applyProtection="1">
      <protection hidden="1"/>
    </xf>
    <xf numFmtId="2" fontId="23" fillId="3" borderId="43" xfId="14" applyNumberFormat="1" applyFont="1" applyFill="1" applyBorder="1" applyProtection="1">
      <protection hidden="1"/>
    </xf>
    <xf numFmtId="2" fontId="24" fillId="3" borderId="20" xfId="14" applyNumberFormat="1" applyFont="1" applyFill="1" applyBorder="1" applyProtection="1">
      <protection hidden="1"/>
    </xf>
    <xf numFmtId="2" fontId="23" fillId="3" borderId="0" xfId="14" applyNumberFormat="1" applyFont="1" applyFill="1" applyProtection="1">
      <protection hidden="1"/>
    </xf>
    <xf numFmtId="2" fontId="23" fillId="3" borderId="41" xfId="14" applyNumberFormat="1" applyFont="1" applyFill="1" applyBorder="1" applyProtection="1">
      <protection hidden="1"/>
    </xf>
    <xf numFmtId="2" fontId="23" fillId="3" borderId="41" xfId="14" applyNumberFormat="1" applyFont="1" applyFill="1" applyBorder="1" applyAlignment="1" applyProtection="1">
      <alignment horizontal="center"/>
      <protection hidden="1"/>
    </xf>
    <xf numFmtId="2" fontId="24" fillId="3" borderId="41" xfId="14" applyNumberFormat="1" applyFont="1" applyFill="1" applyBorder="1" applyProtection="1">
      <protection hidden="1"/>
    </xf>
    <xf numFmtId="0" fontId="24" fillId="3" borderId="41" xfId="15" applyFont="1" applyFill="1" applyBorder="1" applyProtection="1">
      <protection locked="0" hidden="1"/>
    </xf>
    <xf numFmtId="2" fontId="23" fillId="3" borderId="44" xfId="14" applyNumberFormat="1" applyFont="1" applyFill="1" applyBorder="1" applyProtection="1">
      <protection hidden="1"/>
    </xf>
    <xf numFmtId="2" fontId="23" fillId="3" borderId="20" xfId="14" applyNumberFormat="1" applyFont="1" applyFill="1" applyBorder="1" applyProtection="1">
      <protection hidden="1"/>
    </xf>
    <xf numFmtId="2" fontId="23" fillId="3" borderId="39" xfId="14" applyNumberFormat="1" applyFont="1" applyFill="1" applyBorder="1" applyProtection="1">
      <protection hidden="1"/>
    </xf>
    <xf numFmtId="2" fontId="23" fillId="3" borderId="39" xfId="14" applyNumberFormat="1" applyFont="1" applyFill="1" applyBorder="1" applyAlignment="1" applyProtection="1">
      <alignment horizontal="center"/>
      <protection hidden="1"/>
    </xf>
    <xf numFmtId="2" fontId="24" fillId="3" borderId="20" xfId="14" applyNumberFormat="1" applyFont="1" applyFill="1" applyBorder="1" applyAlignment="1" applyProtection="1">
      <alignment horizontal="left"/>
      <protection hidden="1"/>
    </xf>
    <xf numFmtId="2" fontId="23" fillId="3" borderId="19" xfId="14" applyNumberFormat="1" applyFont="1" applyFill="1" applyBorder="1" applyProtection="1">
      <protection hidden="1"/>
    </xf>
    <xf numFmtId="2" fontId="23" fillId="3" borderId="0" xfId="14" applyNumberFormat="1" applyFont="1" applyFill="1" applyAlignment="1" applyProtection="1">
      <alignment horizontal="center"/>
      <protection hidden="1"/>
    </xf>
    <xf numFmtId="2" fontId="23" fillId="3" borderId="49" xfId="14" applyNumberFormat="1" applyFont="1" applyFill="1" applyBorder="1" applyProtection="1">
      <protection hidden="1"/>
    </xf>
    <xf numFmtId="2" fontId="23" fillId="3" borderId="2" xfId="14" applyNumberFormat="1" applyFont="1" applyFill="1" applyBorder="1" applyProtection="1">
      <protection hidden="1"/>
    </xf>
    <xf numFmtId="2" fontId="23" fillId="3" borderId="26" xfId="14" applyNumberFormat="1" applyFont="1" applyFill="1" applyBorder="1" applyAlignment="1" applyProtection="1">
      <alignment horizontal="centerContinuous"/>
      <protection hidden="1"/>
    </xf>
    <xf numFmtId="2" fontId="24" fillId="3" borderId="26" xfId="14" applyNumberFormat="1" applyFont="1" applyFill="1" applyBorder="1" applyAlignment="1" applyProtection="1">
      <alignment horizontal="centerContinuous"/>
      <protection hidden="1"/>
    </xf>
    <xf numFmtId="2" fontId="24" fillId="3" borderId="52" xfId="14" applyNumberFormat="1" applyFont="1" applyFill="1" applyBorder="1" applyAlignment="1" applyProtection="1">
      <alignment horizontal="center"/>
      <protection hidden="1"/>
    </xf>
    <xf numFmtId="2" fontId="24" fillId="3" borderId="3" xfId="14" applyNumberFormat="1" applyFont="1" applyFill="1" applyBorder="1" applyAlignment="1" applyProtection="1">
      <alignment horizontal="center"/>
      <protection hidden="1"/>
    </xf>
    <xf numFmtId="2" fontId="24" fillId="3" borderId="13" xfId="14" applyNumberFormat="1" applyFont="1" applyFill="1" applyBorder="1" applyAlignment="1" applyProtection="1">
      <alignment horizontal="centerContinuous"/>
      <protection hidden="1"/>
    </xf>
    <xf numFmtId="1" fontId="24" fillId="3" borderId="43" xfId="14" applyNumberFormat="1" applyFont="1" applyFill="1" applyBorder="1" applyAlignment="1" applyProtection="1">
      <alignment horizontal="centerContinuous"/>
      <protection hidden="1"/>
    </xf>
    <xf numFmtId="2" fontId="24" fillId="3" borderId="53" xfId="14" applyNumberFormat="1" applyFont="1" applyFill="1" applyBorder="1" applyAlignment="1" applyProtection="1">
      <alignment horizontal="centerContinuous"/>
      <protection hidden="1"/>
    </xf>
    <xf numFmtId="2" fontId="24" fillId="3" borderId="30" xfId="14" applyNumberFormat="1" applyFont="1" applyFill="1" applyBorder="1" applyAlignment="1" applyProtection="1">
      <alignment horizontal="center"/>
      <protection hidden="1"/>
    </xf>
    <xf numFmtId="2" fontId="24" fillId="3" borderId="31" xfId="14" applyNumberFormat="1" applyFont="1" applyFill="1" applyBorder="1" applyAlignment="1" applyProtection="1">
      <alignment horizontal="center"/>
      <protection hidden="1"/>
    </xf>
    <xf numFmtId="2" fontId="24" fillId="3" borderId="10" xfId="14" applyNumberFormat="1" applyFont="1" applyFill="1" applyBorder="1" applyAlignment="1" applyProtection="1">
      <alignment horizontal="center" wrapText="1"/>
      <protection hidden="1"/>
    </xf>
    <xf numFmtId="2" fontId="24" fillId="3" borderId="38" xfId="14" applyNumberFormat="1" applyFont="1" applyFill="1" applyBorder="1" applyAlignment="1" applyProtection="1">
      <alignment horizontal="center" wrapText="1"/>
      <protection hidden="1"/>
    </xf>
    <xf numFmtId="2" fontId="24" fillId="3" borderId="45" xfId="14" applyNumberFormat="1" applyFont="1" applyFill="1" applyBorder="1" applyProtection="1">
      <protection hidden="1"/>
    </xf>
    <xf numFmtId="4" fontId="24" fillId="3" borderId="45" xfId="14" applyNumberFormat="1" applyFont="1" applyFill="1" applyBorder="1" applyAlignment="1" applyProtection="1">
      <alignment horizontal="right"/>
      <protection hidden="1"/>
    </xf>
    <xf numFmtId="4" fontId="24" fillId="10" borderId="45" xfId="14" applyNumberFormat="1" applyFont="1" applyFill="1" applyBorder="1" applyAlignment="1" applyProtection="1">
      <alignment horizontal="right"/>
      <protection hidden="1"/>
    </xf>
    <xf numFmtId="2" fontId="23" fillId="3" borderId="54" xfId="14" applyNumberFormat="1" applyFont="1" applyFill="1" applyBorder="1" applyProtection="1">
      <protection hidden="1"/>
    </xf>
    <xf numFmtId="2" fontId="23" fillId="3" borderId="47" xfId="14" applyNumberFormat="1" applyFont="1" applyFill="1" applyBorder="1" applyProtection="1">
      <protection hidden="1"/>
    </xf>
    <xf numFmtId="2" fontId="24" fillId="3" borderId="47" xfId="14" applyNumberFormat="1" applyFont="1" applyFill="1" applyBorder="1" applyProtection="1">
      <protection hidden="1"/>
    </xf>
    <xf numFmtId="4" fontId="24" fillId="3" borderId="47" xfId="14" applyNumberFormat="1" applyFont="1" applyFill="1" applyBorder="1" applyAlignment="1" applyProtection="1">
      <alignment horizontal="centerContinuous"/>
      <protection hidden="1"/>
    </xf>
    <xf numFmtId="4" fontId="24" fillId="3" borderId="47" xfId="14" applyNumberFormat="1" applyFont="1" applyFill="1" applyBorder="1" applyProtection="1">
      <protection hidden="1"/>
    </xf>
    <xf numFmtId="4" fontId="24" fillId="3" borderId="57" xfId="14" applyNumberFormat="1" applyFont="1" applyFill="1" applyBorder="1" applyAlignment="1" applyProtection="1">
      <alignment horizontal="right"/>
      <protection hidden="1"/>
    </xf>
    <xf numFmtId="4" fontId="24" fillId="11" borderId="57" xfId="14" applyNumberFormat="1" applyFont="1" applyFill="1" applyBorder="1" applyProtection="1">
      <protection hidden="1"/>
    </xf>
    <xf numFmtId="14" fontId="23" fillId="3" borderId="41" xfId="14" applyNumberFormat="1" applyFont="1" applyFill="1" applyBorder="1" applyAlignment="1" applyProtection="1">
      <alignment horizontal="center"/>
      <protection locked="0" hidden="1"/>
    </xf>
    <xf numFmtId="2" fontId="0" fillId="3" borderId="0" xfId="0" applyNumberFormat="1" applyFill="1"/>
    <xf numFmtId="170" fontId="0" fillId="3" borderId="0" xfId="0" applyNumberFormat="1" applyFill="1"/>
    <xf numFmtId="2" fontId="0" fillId="3" borderId="0" xfId="0" applyNumberFormat="1" applyFill="1" applyAlignment="1">
      <alignment horizontal="center"/>
    </xf>
    <xf numFmtId="4" fontId="24" fillId="10" borderId="46" xfId="14" applyNumberFormat="1" applyFont="1" applyFill="1" applyBorder="1" applyAlignment="1" applyProtection="1">
      <alignment horizontal="right"/>
      <protection hidden="1"/>
    </xf>
    <xf numFmtId="0" fontId="23" fillId="3" borderId="0" xfId="0" applyFont="1" applyFill="1"/>
    <xf numFmtId="2" fontId="24" fillId="3" borderId="0" xfId="14" applyNumberFormat="1" applyFont="1" applyFill="1" applyAlignment="1" applyProtection="1">
      <alignment horizontal="centerContinuous"/>
      <protection hidden="1"/>
    </xf>
    <xf numFmtId="0" fontId="23" fillId="3" borderId="0" xfId="15" applyFont="1" applyFill="1" applyAlignment="1" applyProtection="1">
      <alignment horizontal="centerContinuous"/>
      <protection hidden="1"/>
    </xf>
    <xf numFmtId="2" fontId="24" fillId="3" borderId="41" xfId="14" applyNumberFormat="1" applyFont="1" applyFill="1" applyBorder="1" applyProtection="1">
      <protection locked="0" hidden="1"/>
    </xf>
    <xf numFmtId="0" fontId="23" fillId="3" borderId="41" xfId="15" applyFont="1" applyFill="1" applyBorder="1" applyProtection="1">
      <protection hidden="1"/>
    </xf>
    <xf numFmtId="2" fontId="24" fillId="3" borderId="39" xfId="14" applyNumberFormat="1" applyFont="1" applyFill="1" applyBorder="1" applyProtection="1">
      <protection locked="0" hidden="1"/>
    </xf>
    <xf numFmtId="14" fontId="24" fillId="3" borderId="39" xfId="14" applyNumberFormat="1" applyFont="1" applyFill="1" applyBorder="1" applyAlignment="1" applyProtection="1">
      <alignment horizontal="left"/>
      <protection hidden="1"/>
    </xf>
    <xf numFmtId="169" fontId="24" fillId="3" borderId="47" xfId="14" applyNumberFormat="1" applyFont="1" applyFill="1" applyBorder="1" applyProtection="1">
      <protection hidden="1"/>
    </xf>
    <xf numFmtId="2" fontId="24" fillId="3" borderId="47" xfId="14" applyNumberFormat="1" applyFont="1" applyFill="1" applyBorder="1" applyAlignment="1" applyProtection="1">
      <alignment horizontal="center"/>
      <protection hidden="1"/>
    </xf>
    <xf numFmtId="1" fontId="24" fillId="3" borderId="13" xfId="14" applyNumberFormat="1" applyFont="1" applyFill="1" applyBorder="1" applyAlignment="1" applyProtection="1">
      <alignment horizontal="center"/>
      <protection hidden="1"/>
    </xf>
    <xf numFmtId="2" fontId="24" fillId="3" borderId="19" xfId="14" applyNumberFormat="1" applyFont="1" applyFill="1" applyBorder="1" applyAlignment="1" applyProtection="1">
      <alignment horizontal="center" wrapText="1"/>
      <protection hidden="1"/>
    </xf>
    <xf numFmtId="2" fontId="24" fillId="10" borderId="46" xfId="14" applyNumberFormat="1" applyFont="1" applyFill="1" applyBorder="1" applyAlignment="1" applyProtection="1">
      <alignment horizontal="center" vertical="center"/>
      <protection hidden="1"/>
    </xf>
    <xf numFmtId="4" fontId="24" fillId="11" borderId="58" xfId="14" applyNumberFormat="1" applyFont="1" applyFill="1" applyBorder="1" applyProtection="1">
      <protection hidden="1"/>
    </xf>
    <xf numFmtId="0" fontId="4" fillId="3" borderId="0" xfId="3" applyFill="1"/>
    <xf numFmtId="0" fontId="4" fillId="3" borderId="0" xfId="3" applyFill="1" applyAlignment="1">
      <alignment horizontal="right"/>
    </xf>
    <xf numFmtId="14" fontId="4" fillId="3" borderId="0" xfId="3" applyNumberFormat="1" applyFill="1" applyAlignment="1">
      <alignment horizontal="left"/>
    </xf>
    <xf numFmtId="165" fontId="4" fillId="3" borderId="0" xfId="3" applyNumberFormat="1" applyFill="1" applyAlignment="1">
      <alignment horizontal="right"/>
    </xf>
    <xf numFmtId="165" fontId="4" fillId="3" borderId="0" xfId="3" applyNumberFormat="1" applyFill="1"/>
    <xf numFmtId="2" fontId="23" fillId="3" borderId="45" xfId="14" applyNumberFormat="1" applyFont="1" applyFill="1" applyBorder="1" applyAlignment="1" applyProtection="1">
      <alignment horizontal="right" vertical="center"/>
      <protection hidden="1"/>
    </xf>
    <xf numFmtId="2" fontId="24" fillId="10" borderId="45" xfId="14" applyNumberFormat="1" applyFont="1" applyFill="1" applyBorder="1" applyAlignment="1" applyProtection="1">
      <alignment horizontal="right" vertical="center"/>
      <protection hidden="1"/>
    </xf>
    <xf numFmtId="169" fontId="26" fillId="9" borderId="45" xfId="14" applyNumberFormat="1" applyFont="1" applyFill="1" applyBorder="1" applyAlignment="1" applyProtection="1">
      <alignment vertical="center"/>
      <protection hidden="1"/>
    </xf>
    <xf numFmtId="2" fontId="23" fillId="9" borderId="45" xfId="14" applyNumberFormat="1" applyFont="1" applyFill="1" applyBorder="1" applyAlignment="1" applyProtection="1">
      <alignment horizontal="center"/>
      <protection hidden="1"/>
    </xf>
    <xf numFmtId="169" fontId="24" fillId="9" borderId="45" xfId="14" applyNumberFormat="1" applyFont="1" applyFill="1" applyBorder="1" applyProtection="1">
      <protection hidden="1"/>
    </xf>
    <xf numFmtId="169" fontId="24" fillId="9" borderId="57" xfId="14" applyNumberFormat="1" applyFont="1" applyFill="1" applyBorder="1" applyProtection="1">
      <protection hidden="1"/>
    </xf>
    <xf numFmtId="2" fontId="23" fillId="9" borderId="57" xfId="14" applyNumberFormat="1" applyFont="1" applyFill="1" applyBorder="1" applyAlignment="1" applyProtection="1">
      <alignment horizontal="center"/>
      <protection hidden="1"/>
    </xf>
    <xf numFmtId="165" fontId="23" fillId="3" borderId="31" xfId="3" applyNumberFormat="1" applyFont="1" applyFill="1" applyBorder="1" applyAlignment="1">
      <alignment horizontal="center" vertical="center"/>
    </xf>
    <xf numFmtId="165" fontId="23" fillId="3" borderId="10" xfId="3" applyNumberFormat="1" applyFont="1" applyFill="1" applyBorder="1" applyAlignment="1">
      <alignment horizontal="center" vertical="center"/>
    </xf>
    <xf numFmtId="165" fontId="24" fillId="3" borderId="35" xfId="3" applyNumberFormat="1" applyFont="1" applyFill="1" applyBorder="1" applyAlignment="1">
      <alignment horizontal="center" vertical="center"/>
    </xf>
    <xf numFmtId="0" fontId="23" fillId="3" borderId="0" xfId="3" applyFont="1" applyFill="1"/>
    <xf numFmtId="0" fontId="23" fillId="3" borderId="0" xfId="3" applyFont="1" applyFill="1" applyAlignment="1">
      <alignment horizontal="right" vertical="center"/>
    </xf>
    <xf numFmtId="0" fontId="23" fillId="3" borderId="0" xfId="3" applyFont="1" applyFill="1" applyAlignment="1">
      <alignment horizontal="right"/>
    </xf>
    <xf numFmtId="49" fontId="23" fillId="3" borderId="0" xfId="3" applyNumberFormat="1" applyFont="1" applyFill="1" applyAlignment="1">
      <alignment horizontal="left"/>
    </xf>
    <xf numFmtId="0" fontId="27" fillId="8" borderId="28" xfId="4" applyFont="1" applyFill="1" applyBorder="1" applyAlignment="1">
      <alignment horizontal="center" vertical="center" wrapText="1"/>
    </xf>
    <xf numFmtId="0" fontId="27" fillId="8" borderId="28" xfId="4" applyFont="1" applyFill="1" applyBorder="1" applyAlignment="1">
      <alignment vertical="center" wrapText="1"/>
    </xf>
    <xf numFmtId="0" fontId="27" fillId="8" borderId="29" xfId="4" applyFont="1" applyFill="1" applyBorder="1" applyAlignment="1">
      <alignment horizontal="center" vertical="center" wrapText="1"/>
    </xf>
    <xf numFmtId="165" fontId="23" fillId="3" borderId="25" xfId="3" applyNumberFormat="1" applyFont="1" applyFill="1" applyBorder="1" applyAlignment="1">
      <alignment horizontal="center" vertical="center"/>
    </xf>
    <xf numFmtId="165" fontId="23" fillId="3" borderId="37" xfId="3" applyNumberFormat="1" applyFont="1" applyFill="1" applyBorder="1" applyAlignment="1">
      <alignment horizontal="center" vertical="center"/>
    </xf>
    <xf numFmtId="165" fontId="23" fillId="3" borderId="38" xfId="3" applyNumberFormat="1" applyFont="1" applyFill="1" applyBorder="1" applyAlignment="1">
      <alignment horizontal="center" vertical="center"/>
    </xf>
    <xf numFmtId="165" fontId="23" fillId="3" borderId="23" xfId="3" applyNumberFormat="1" applyFont="1" applyFill="1" applyBorder="1" applyAlignment="1">
      <alignment horizontal="center" vertical="center"/>
    </xf>
    <xf numFmtId="165" fontId="24" fillId="3" borderId="4" xfId="3" applyNumberFormat="1" applyFont="1" applyFill="1" applyBorder="1" applyAlignment="1">
      <alignment horizontal="center" vertical="center"/>
    </xf>
    <xf numFmtId="0" fontId="28" fillId="3" borderId="0" xfId="4" applyFont="1" applyFill="1" applyAlignment="1">
      <alignment horizontal="center" vertical="center" wrapText="1"/>
    </xf>
    <xf numFmtId="0" fontId="29" fillId="3" borderId="0" xfId="4" applyFont="1" applyFill="1" applyAlignment="1">
      <alignment horizontal="center" vertical="center" wrapText="1"/>
    </xf>
    <xf numFmtId="165" fontId="23" fillId="3" borderId="0" xfId="3" applyNumberFormat="1" applyFont="1" applyFill="1" applyAlignment="1">
      <alignment horizontal="center" vertical="center"/>
    </xf>
    <xf numFmtId="14" fontId="23" fillId="3" borderId="0" xfId="3" applyNumberFormat="1" applyFont="1" applyFill="1" applyAlignment="1">
      <alignment horizontal="left"/>
    </xf>
    <xf numFmtId="0" fontId="4" fillId="12" borderId="0" xfId="3" applyFill="1" applyAlignment="1">
      <alignment horizontal="right" vertical="center"/>
    </xf>
    <xf numFmtId="2" fontId="24" fillId="12" borderId="19" xfId="14" applyNumberFormat="1" applyFont="1" applyFill="1" applyBorder="1" applyProtection="1">
      <protection hidden="1"/>
    </xf>
    <xf numFmtId="2" fontId="23" fillId="12" borderId="40" xfId="14" applyNumberFormat="1" applyFont="1" applyFill="1" applyBorder="1" applyProtection="1">
      <protection hidden="1"/>
    </xf>
    <xf numFmtId="0" fontId="18" fillId="13" borderId="19" xfId="6" applyFont="1" applyFill="1" applyBorder="1"/>
    <xf numFmtId="0" fontId="15" fillId="13" borderId="39" xfId="6" applyFont="1" applyFill="1" applyBorder="1"/>
    <xf numFmtId="0" fontId="15" fillId="13" borderId="40" xfId="6" applyFont="1" applyFill="1" applyBorder="1"/>
    <xf numFmtId="4" fontId="18" fillId="13" borderId="39" xfId="6" applyNumberFormat="1" applyFont="1" applyFill="1" applyBorder="1" applyAlignment="1">
      <alignment horizontal="center" vertical="center" wrapText="1"/>
    </xf>
    <xf numFmtId="4" fontId="18" fillId="13" borderId="39" xfId="6" applyNumberFormat="1" applyFont="1" applyFill="1" applyBorder="1"/>
    <xf numFmtId="4" fontId="15" fillId="13" borderId="40" xfId="6" applyNumberFormat="1" applyFont="1" applyFill="1" applyBorder="1"/>
    <xf numFmtId="1" fontId="23" fillId="9" borderId="61" xfId="14" applyNumberFormat="1" applyFont="1" applyFill="1" applyBorder="1" applyAlignment="1" applyProtection="1">
      <alignment horizontal="center" vertical="center"/>
      <protection hidden="1"/>
    </xf>
    <xf numFmtId="44" fontId="24" fillId="3" borderId="0" xfId="14" applyNumberFormat="1" applyFont="1" applyFill="1" applyAlignment="1" applyProtection="1">
      <alignment horizontal="center"/>
      <protection hidden="1"/>
    </xf>
    <xf numFmtId="169" fontId="23" fillId="16" borderId="62" xfId="14" applyNumberFormat="1" applyFont="1" applyFill="1" applyBorder="1" applyAlignment="1" applyProtection="1">
      <alignment horizontal="center"/>
      <protection hidden="1"/>
    </xf>
    <xf numFmtId="44" fontId="23" fillId="16" borderId="62" xfId="14" applyNumberFormat="1" applyFont="1" applyFill="1" applyBorder="1" applyAlignment="1" applyProtection="1">
      <alignment horizontal="center" vertical="center" wrapText="1"/>
      <protection hidden="1"/>
    </xf>
    <xf numFmtId="2" fontId="23" fillId="2" borderId="62" xfId="14" applyNumberFormat="1" applyFont="1" applyFill="1" applyBorder="1" applyProtection="1">
      <protection locked="0" hidden="1"/>
    </xf>
    <xf numFmtId="169" fontId="23" fillId="14" borderId="63" xfId="14" applyNumberFormat="1" applyFont="1" applyFill="1" applyBorder="1" applyAlignment="1" applyProtection="1">
      <alignment horizontal="center"/>
      <protection hidden="1"/>
    </xf>
    <xf numFmtId="44" fontId="23" fillId="14" borderId="63" xfId="14" applyNumberFormat="1" applyFont="1" applyFill="1" applyBorder="1" applyAlignment="1" applyProtection="1">
      <alignment horizontal="center" vertical="center" wrapText="1"/>
      <protection hidden="1"/>
    </xf>
    <xf numFmtId="2" fontId="23" fillId="8" borderId="63" xfId="14" applyNumberFormat="1" applyFont="1" applyFill="1" applyBorder="1" applyProtection="1">
      <protection locked="0" hidden="1"/>
    </xf>
    <xf numFmtId="2" fontId="23" fillId="17" borderId="62" xfId="14" applyNumberFormat="1" applyFont="1" applyFill="1" applyBorder="1" applyAlignment="1" applyProtection="1">
      <alignment horizontal="center" vertical="center"/>
      <protection locked="0" hidden="1"/>
    </xf>
    <xf numFmtId="2" fontId="23" fillId="17" borderId="62" xfId="14" applyNumberFormat="1" applyFont="1" applyFill="1" applyBorder="1" applyAlignment="1" applyProtection="1">
      <alignment horizontal="center" vertical="center"/>
      <protection hidden="1"/>
    </xf>
    <xf numFmtId="2" fontId="23" fillId="2" borderId="62" xfId="14" applyNumberFormat="1" applyFont="1" applyFill="1" applyBorder="1" applyAlignment="1" applyProtection="1">
      <alignment horizontal="center" vertical="center"/>
      <protection locked="0" hidden="1"/>
    </xf>
    <xf numFmtId="169" fontId="23" fillId="18" borderId="63" xfId="14" applyNumberFormat="1" applyFont="1" applyFill="1" applyBorder="1" applyAlignment="1" applyProtection="1">
      <alignment horizontal="center" vertical="center"/>
      <protection hidden="1"/>
    </xf>
    <xf numFmtId="2" fontId="23" fillId="15" borderId="63" xfId="14" applyNumberFormat="1" applyFont="1" applyFill="1" applyBorder="1" applyAlignment="1" applyProtection="1">
      <alignment horizontal="center" vertical="center"/>
      <protection hidden="1"/>
    </xf>
    <xf numFmtId="169" fontId="23" fillId="14" borderId="63" xfId="14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30" fillId="2" borderId="1" xfId="0" applyFont="1" applyFill="1" applyBorder="1" applyAlignment="1">
      <alignment horizontal="centerContinuous" vertical="top"/>
    </xf>
    <xf numFmtId="0" fontId="6" fillId="3" borderId="0" xfId="0" applyFont="1" applyFill="1" applyAlignment="1">
      <alignment vertical="top"/>
    </xf>
    <xf numFmtId="0" fontId="15" fillId="3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15" fillId="2" borderId="0" xfId="0" applyFont="1" applyFill="1" applyAlignment="1">
      <alignment vertical="top"/>
    </xf>
    <xf numFmtId="0" fontId="31" fillId="3" borderId="3" xfId="0" applyFont="1" applyFill="1" applyBorder="1" applyAlignment="1">
      <alignment horizontal="left" vertical="top"/>
    </xf>
    <xf numFmtId="4" fontId="32" fillId="3" borderId="5" xfId="0" applyNumberFormat="1" applyFont="1" applyFill="1" applyBorder="1" applyAlignment="1">
      <alignment horizontal="left" vertical="top"/>
    </xf>
    <xf numFmtId="0" fontId="31" fillId="3" borderId="6" xfId="0" applyFont="1" applyFill="1" applyBorder="1" applyAlignment="1">
      <alignment horizontal="left" vertical="top"/>
    </xf>
    <xf numFmtId="0" fontId="31" fillId="3" borderId="7" xfId="0" applyFont="1" applyFill="1" applyBorder="1" applyAlignment="1">
      <alignment horizontal="left" vertical="top"/>
    </xf>
    <xf numFmtId="0" fontId="30" fillId="3" borderId="3" xfId="0" applyFont="1" applyFill="1" applyBorder="1" applyAlignment="1">
      <alignment horizontal="center" vertical="top"/>
    </xf>
    <xf numFmtId="0" fontId="31" fillId="3" borderId="3" xfId="0" applyFont="1" applyFill="1" applyBorder="1" applyAlignment="1">
      <alignment horizontal="center" vertical="top"/>
    </xf>
    <xf numFmtId="4" fontId="32" fillId="3" borderId="5" xfId="0" applyNumberFormat="1" applyFont="1" applyFill="1" applyBorder="1" applyAlignment="1">
      <alignment horizontal="center" vertical="top"/>
    </xf>
    <xf numFmtId="4" fontId="31" fillId="3" borderId="6" xfId="0" applyNumberFormat="1" applyFont="1" applyFill="1" applyBorder="1" applyAlignment="1">
      <alignment horizontal="center" vertical="top"/>
    </xf>
    <xf numFmtId="4" fontId="31" fillId="3" borderId="7" xfId="0" applyNumberFormat="1" applyFont="1" applyFill="1" applyBorder="1" applyAlignment="1">
      <alignment horizontal="center" vertical="top"/>
    </xf>
    <xf numFmtId="164" fontId="32" fillId="3" borderId="5" xfId="1" applyFont="1" applyFill="1" applyBorder="1" applyAlignment="1" applyProtection="1">
      <alignment horizontal="center" vertical="top"/>
    </xf>
    <xf numFmtId="164" fontId="31" fillId="3" borderId="6" xfId="1" applyFont="1" applyFill="1" applyBorder="1" applyAlignment="1" applyProtection="1">
      <alignment horizontal="center" vertical="top"/>
    </xf>
    <xf numFmtId="164" fontId="31" fillId="3" borderId="7" xfId="1" applyFont="1" applyFill="1" applyBorder="1" applyAlignment="1" applyProtection="1">
      <alignment horizontal="center" vertical="top"/>
    </xf>
    <xf numFmtId="164" fontId="6" fillId="0" borderId="0" xfId="0" applyNumberFormat="1" applyFont="1" applyAlignment="1">
      <alignment vertical="top"/>
    </xf>
    <xf numFmtId="164" fontId="6" fillId="0" borderId="0" xfId="1" applyFont="1" applyAlignment="1">
      <alignment vertical="top"/>
    </xf>
    <xf numFmtId="164" fontId="32" fillId="3" borderId="8" xfId="1" applyFont="1" applyFill="1" applyBorder="1" applyAlignment="1" applyProtection="1">
      <alignment horizontal="center" vertical="top"/>
    </xf>
    <xf numFmtId="164" fontId="31" fillId="3" borderId="9" xfId="1" applyFont="1" applyFill="1" applyBorder="1" applyAlignment="1" applyProtection="1">
      <alignment horizontal="center" vertical="top"/>
    </xf>
    <xf numFmtId="0" fontId="30" fillId="3" borderId="10" xfId="0" applyFont="1" applyFill="1" applyBorder="1" applyAlignment="1">
      <alignment horizontal="center" vertical="top"/>
    </xf>
    <xf numFmtId="4" fontId="30" fillId="3" borderId="11" xfId="0" applyNumberFormat="1" applyFont="1" applyFill="1" applyBorder="1" applyAlignment="1">
      <alignment horizontal="center" vertical="top"/>
    </xf>
    <xf numFmtId="164" fontId="30" fillId="3" borderId="12" xfId="1" applyFont="1" applyFill="1" applyBorder="1" applyAlignment="1">
      <alignment horizontal="center" vertical="top"/>
    </xf>
    <xf numFmtId="164" fontId="30" fillId="3" borderId="13" xfId="1" applyFont="1" applyFill="1" applyBorder="1" applyAlignment="1">
      <alignment horizontal="center" vertical="top"/>
    </xf>
    <xf numFmtId="164" fontId="8" fillId="0" borderId="0" xfId="0" applyNumberFormat="1" applyFont="1" applyAlignment="1">
      <alignment vertical="top"/>
    </xf>
    <xf numFmtId="4" fontId="30" fillId="3" borderId="14" xfId="0" applyNumberFormat="1" applyFont="1" applyFill="1" applyBorder="1" applyAlignment="1">
      <alignment horizontal="center" vertical="top"/>
    </xf>
    <xf numFmtId="164" fontId="30" fillId="3" borderId="15" xfId="1" applyFont="1" applyFill="1" applyBorder="1" applyAlignment="1">
      <alignment horizontal="center" vertical="top"/>
    </xf>
    <xf numFmtId="164" fontId="30" fillId="3" borderId="16" xfId="1" applyFont="1" applyFill="1" applyBorder="1" applyAlignment="1">
      <alignment horizontal="center" vertical="top"/>
    </xf>
    <xf numFmtId="0" fontId="33" fillId="0" borderId="0" xfId="0" applyFont="1" applyAlignment="1">
      <alignment vertical="top"/>
    </xf>
    <xf numFmtId="164" fontId="6" fillId="0" borderId="0" xfId="1" applyFont="1" applyBorder="1" applyAlignment="1">
      <alignment vertical="top"/>
    </xf>
    <xf numFmtId="0" fontId="15" fillId="0" borderId="0" xfId="0" applyFont="1" applyAlignment="1">
      <alignment horizontal="left" vertical="top"/>
    </xf>
    <xf numFmtId="4" fontId="30" fillId="3" borderId="5" xfId="0" applyNumberFormat="1" applyFont="1" applyFill="1" applyBorder="1" applyAlignment="1">
      <alignment horizontal="center" vertical="top"/>
    </xf>
    <xf numFmtId="164" fontId="30" fillId="3" borderId="6" xfId="1" applyFont="1" applyFill="1" applyBorder="1" applyAlignment="1">
      <alignment horizontal="center" vertical="top"/>
    </xf>
    <xf numFmtId="164" fontId="30" fillId="3" borderId="7" xfId="1" applyFont="1" applyFill="1" applyBorder="1" applyAlignment="1">
      <alignment horizontal="center" vertical="top"/>
    </xf>
    <xf numFmtId="164" fontId="31" fillId="3" borderId="7" xfId="1" applyFont="1" applyFill="1" applyBorder="1" applyAlignment="1">
      <alignment horizontal="center" vertical="top"/>
    </xf>
    <xf numFmtId="164" fontId="33" fillId="0" borderId="0" xfId="0" applyNumberFormat="1" applyFont="1" applyAlignment="1">
      <alignment vertical="top"/>
    </xf>
    <xf numFmtId="0" fontId="15" fillId="0" borderId="0" xfId="0" applyFont="1" applyAlignment="1">
      <alignment horizontal="left" vertical="center"/>
    </xf>
    <xf numFmtId="0" fontId="33" fillId="4" borderId="0" xfId="0" applyFont="1" applyFill="1" applyAlignment="1">
      <alignment vertical="top"/>
    </xf>
    <xf numFmtId="164" fontId="6" fillId="0" borderId="0" xfId="0" applyNumberFormat="1" applyFont="1" applyAlignment="1">
      <alignment horizontal="right" vertical="top"/>
    </xf>
    <xf numFmtId="43" fontId="15" fillId="0" borderId="0" xfId="0" applyNumberFormat="1" applyFont="1" applyAlignment="1">
      <alignment vertical="top"/>
    </xf>
    <xf numFmtId="3" fontId="32" fillId="3" borderId="14" xfId="0" applyNumberFormat="1" applyFont="1" applyFill="1" applyBorder="1" applyAlignment="1">
      <alignment horizontal="center" vertical="top"/>
    </xf>
    <xf numFmtId="164" fontId="31" fillId="3" borderId="15" xfId="1" applyFont="1" applyFill="1" applyBorder="1" applyAlignment="1" applyProtection="1">
      <alignment horizontal="center" vertical="top"/>
    </xf>
    <xf numFmtId="164" fontId="31" fillId="3" borderId="16" xfId="1" applyFont="1" applyFill="1" applyBorder="1" applyAlignment="1" applyProtection="1">
      <alignment horizontal="center" vertical="top"/>
    </xf>
    <xf numFmtId="9" fontId="6" fillId="0" borderId="0" xfId="13" applyFont="1" applyAlignment="1">
      <alignment vertical="top"/>
    </xf>
    <xf numFmtId="0" fontId="15" fillId="0" borderId="0" xfId="0" applyFont="1" applyAlignment="1">
      <alignment horizontal="right" vertical="top"/>
    </xf>
    <xf numFmtId="0" fontId="30" fillId="3" borderId="3" xfId="0" applyFont="1" applyFill="1" applyBorder="1" applyAlignment="1">
      <alignment vertical="top" wrapText="1"/>
    </xf>
    <xf numFmtId="164" fontId="31" fillId="3" borderId="6" xfId="1" applyFont="1" applyFill="1" applyBorder="1" applyAlignment="1">
      <alignment horizontal="center" vertical="top"/>
    </xf>
    <xf numFmtId="164" fontId="31" fillId="0" borderId="9" xfId="1" applyFont="1" applyFill="1" applyBorder="1" applyAlignment="1" applyProtection="1">
      <alignment horizontal="center" vertical="top"/>
    </xf>
    <xf numFmtId="164" fontId="31" fillId="3" borderId="17" xfId="1" applyFont="1" applyFill="1" applyBorder="1" applyAlignment="1" applyProtection="1">
      <alignment horizontal="center" vertical="top"/>
    </xf>
    <xf numFmtId="2" fontId="15" fillId="0" borderId="0" xfId="0" applyNumberFormat="1" applyFont="1" applyAlignment="1">
      <alignment vertical="top"/>
    </xf>
    <xf numFmtId="4" fontId="30" fillId="3" borderId="18" xfId="0" applyNumberFormat="1" applyFont="1" applyFill="1" applyBorder="1" applyAlignment="1">
      <alignment horizontal="center" vertical="top"/>
    </xf>
    <xf numFmtId="164" fontId="30" fillId="3" borderId="10" xfId="1" applyFont="1" applyFill="1" applyBorder="1" applyAlignment="1">
      <alignment horizontal="center" vertical="top"/>
    </xf>
    <xf numFmtId="164" fontId="30" fillId="3" borderId="19" xfId="1" applyFont="1" applyFill="1" applyBorder="1" applyAlignment="1">
      <alignment horizontal="center" vertical="top"/>
    </xf>
    <xf numFmtId="0" fontId="31" fillId="3" borderId="20" xfId="0" applyFont="1" applyFill="1" applyBorder="1" applyAlignment="1">
      <alignment horizontal="center" vertical="top"/>
    </xf>
    <xf numFmtId="3" fontId="32" fillId="3" borderId="5" xfId="0" applyNumberFormat="1" applyFont="1" applyFill="1" applyBorder="1" applyAlignment="1">
      <alignment horizontal="center" vertical="top"/>
    </xf>
    <xf numFmtId="4" fontId="31" fillId="3" borderId="5" xfId="0" applyNumberFormat="1" applyFont="1" applyFill="1" applyBorder="1" applyAlignment="1">
      <alignment horizontal="center" vertical="top"/>
    </xf>
    <xf numFmtId="164" fontId="6" fillId="3" borderId="0" xfId="0" applyNumberFormat="1" applyFont="1" applyFill="1" applyAlignment="1">
      <alignment vertical="top"/>
    </xf>
    <xf numFmtId="164" fontId="6" fillId="3" borderId="0" xfId="1" applyFont="1" applyFill="1" applyAlignment="1">
      <alignment vertical="top"/>
    </xf>
    <xf numFmtId="164" fontId="8" fillId="2" borderId="0" xfId="0" applyNumberFormat="1" applyFont="1" applyFill="1" applyAlignment="1">
      <alignment vertical="top"/>
    </xf>
    <xf numFmtId="0" fontId="30" fillId="3" borderId="21" xfId="0" applyFont="1" applyFill="1" applyBorder="1" applyAlignment="1">
      <alignment horizontal="center" vertical="top"/>
    </xf>
    <xf numFmtId="0" fontId="30" fillId="3" borderId="22" xfId="0" applyFont="1" applyFill="1" applyBorder="1" applyAlignment="1">
      <alignment horizontal="center" vertical="top"/>
    </xf>
    <xf numFmtId="4" fontId="30" fillId="3" borderId="23" xfId="0" applyNumberFormat="1" applyFont="1" applyFill="1" applyBorder="1" applyAlignment="1">
      <alignment horizontal="center" vertical="top"/>
    </xf>
    <xf numFmtId="164" fontId="30" fillId="3" borderId="23" xfId="1" applyFont="1" applyFill="1" applyBorder="1" applyAlignment="1">
      <alignment horizontal="center" vertical="top"/>
    </xf>
    <xf numFmtId="164" fontId="30" fillId="3" borderId="21" xfId="1" applyFont="1" applyFill="1" applyBorder="1" applyAlignment="1">
      <alignment horizontal="center" vertical="top"/>
    </xf>
    <xf numFmtId="0" fontId="31" fillId="0" borderId="0" xfId="0" applyFont="1" applyAlignment="1">
      <alignment horizontal="left" vertical="top"/>
    </xf>
    <xf numFmtId="4" fontId="31" fillId="0" borderId="0" xfId="0" applyNumberFormat="1" applyFont="1" applyAlignment="1">
      <alignment horizontal="left" vertical="top"/>
    </xf>
    <xf numFmtId="0" fontId="35" fillId="0" borderId="0" xfId="0" applyFont="1" applyAlignment="1">
      <alignment vertical="top"/>
    </xf>
    <xf numFmtId="43" fontId="31" fillId="0" borderId="0" xfId="0" applyNumberFormat="1" applyFont="1" applyAlignment="1">
      <alignment horizontal="left" vertical="top"/>
    </xf>
    <xf numFmtId="164" fontId="31" fillId="0" borderId="0" xfId="1" applyFont="1" applyAlignment="1">
      <alignment horizontal="left" vertical="top"/>
    </xf>
    <xf numFmtId="0" fontId="31" fillId="0" borderId="0" xfId="0" applyFont="1" applyAlignment="1">
      <alignment vertical="top"/>
    </xf>
    <xf numFmtId="4" fontId="30" fillId="3" borderId="59" xfId="2" applyNumberFormat="1" applyFont="1" applyFill="1" applyBorder="1" applyAlignment="1">
      <alignment vertical="center" wrapText="1"/>
    </xf>
    <xf numFmtId="4" fontId="30" fillId="3" borderId="1" xfId="2" applyNumberFormat="1" applyFont="1" applyFill="1" applyBorder="1" applyAlignment="1">
      <alignment vertical="center" wrapText="1"/>
    </xf>
    <xf numFmtId="4" fontId="30" fillId="3" borderId="60" xfId="2" applyNumberFormat="1" applyFont="1" applyFill="1" applyBorder="1" applyAlignment="1">
      <alignment vertical="center" wrapText="1"/>
    </xf>
    <xf numFmtId="0" fontId="30" fillId="2" borderId="59" xfId="0" applyFont="1" applyFill="1" applyBorder="1" applyAlignment="1">
      <alignment horizontal="centerContinuous" vertical="top"/>
    </xf>
    <xf numFmtId="0" fontId="30" fillId="2" borderId="60" xfId="0" applyFont="1" applyFill="1" applyBorder="1" applyAlignment="1">
      <alignment horizontal="centerContinuous" vertical="top"/>
    </xf>
    <xf numFmtId="0" fontId="31" fillId="3" borderId="68" xfId="0" applyFont="1" applyFill="1" applyBorder="1" applyAlignment="1">
      <alignment horizontal="left" vertical="top"/>
    </xf>
    <xf numFmtId="0" fontId="31" fillId="3" borderId="0" xfId="0" applyFont="1" applyFill="1" applyAlignment="1">
      <alignment horizontal="left" vertical="top"/>
    </xf>
    <xf numFmtId="4" fontId="31" fillId="3" borderId="0" xfId="0" applyNumberFormat="1" applyFont="1" applyFill="1" applyAlignment="1">
      <alignment horizontal="left" vertical="top"/>
    </xf>
    <xf numFmtId="0" fontId="31" fillId="3" borderId="69" xfId="0" applyFont="1" applyFill="1" applyBorder="1" applyAlignment="1">
      <alignment horizontal="left" vertical="top"/>
    </xf>
    <xf numFmtId="0" fontId="30" fillId="3" borderId="0" xfId="0" applyFont="1" applyFill="1" applyAlignment="1">
      <alignment vertical="top" wrapText="1"/>
    </xf>
    <xf numFmtId="0" fontId="30" fillId="3" borderId="68" xfId="0" applyFont="1" applyFill="1" applyBorder="1" applyAlignment="1">
      <alignment horizontal="left" vertical="top"/>
    </xf>
    <xf numFmtId="0" fontId="31" fillId="3" borderId="52" xfId="0" applyFont="1" applyFill="1" applyBorder="1" applyAlignment="1">
      <alignment horizontal="left" vertical="top"/>
    </xf>
    <xf numFmtId="0" fontId="32" fillId="3" borderId="74" xfId="0" applyFont="1" applyFill="1" applyBorder="1" applyAlignment="1">
      <alignment horizontal="left" vertical="top"/>
    </xf>
    <xf numFmtId="0" fontId="30" fillId="3" borderId="52" xfId="0" applyFont="1" applyFill="1" applyBorder="1" applyAlignment="1">
      <alignment horizontal="center" vertical="top"/>
    </xf>
    <xf numFmtId="4" fontId="32" fillId="3" borderId="74" xfId="1" applyNumberFormat="1" applyFont="1" applyFill="1" applyBorder="1" applyAlignment="1">
      <alignment horizontal="center" vertical="top"/>
    </xf>
    <xf numFmtId="0" fontId="31" fillId="3" borderId="52" xfId="0" applyFont="1" applyFill="1" applyBorder="1" applyAlignment="1">
      <alignment horizontal="center" vertical="top"/>
    </xf>
    <xf numFmtId="0" fontId="31" fillId="3" borderId="0" xfId="0" applyFont="1" applyFill="1" applyAlignment="1">
      <alignment vertical="top" wrapText="1"/>
    </xf>
    <xf numFmtId="4" fontId="32" fillId="3" borderId="74" xfId="1" applyNumberFormat="1" applyFont="1" applyFill="1" applyBorder="1" applyAlignment="1">
      <alignment horizontal="right" vertical="top"/>
    </xf>
    <xf numFmtId="0" fontId="30" fillId="3" borderId="33" xfId="0" applyFont="1" applyFill="1" applyBorder="1" applyAlignment="1">
      <alignment horizontal="center" vertical="top"/>
    </xf>
    <xf numFmtId="4" fontId="30" fillId="3" borderId="53" xfId="0" applyNumberFormat="1" applyFont="1" applyFill="1" applyBorder="1" applyAlignment="1">
      <alignment horizontal="right" vertical="top"/>
    </xf>
    <xf numFmtId="4" fontId="30" fillId="3" borderId="75" xfId="0" applyNumberFormat="1" applyFont="1" applyFill="1" applyBorder="1" applyAlignment="1">
      <alignment horizontal="center" vertical="top"/>
    </xf>
    <xf numFmtId="0" fontId="30" fillId="0" borderId="0" xfId="0" applyFont="1" applyAlignment="1">
      <alignment vertical="top" wrapText="1"/>
    </xf>
    <xf numFmtId="164" fontId="32" fillId="3" borderId="74" xfId="1" applyFont="1" applyFill="1" applyBorder="1" applyAlignment="1">
      <alignment horizontal="center" vertical="top"/>
    </xf>
    <xf numFmtId="164" fontId="30" fillId="3" borderId="74" xfId="1" applyFont="1" applyFill="1" applyBorder="1" applyAlignment="1">
      <alignment horizontal="center" vertical="top"/>
    </xf>
    <xf numFmtId="164" fontId="30" fillId="3" borderId="53" xfId="1" applyFont="1" applyFill="1" applyBorder="1" applyAlignment="1">
      <alignment horizontal="center" vertical="top"/>
    </xf>
    <xf numFmtId="0" fontId="31" fillId="0" borderId="0" xfId="0" applyFont="1" applyAlignment="1">
      <alignment vertical="top" wrapText="1"/>
    </xf>
    <xf numFmtId="0" fontId="34" fillId="3" borderId="0" xfId="0" applyFont="1" applyFill="1" applyAlignment="1">
      <alignment vertical="top" wrapText="1"/>
    </xf>
    <xf numFmtId="4" fontId="32" fillId="3" borderId="75" xfId="1" applyNumberFormat="1" applyFont="1" applyFill="1" applyBorder="1" applyAlignment="1">
      <alignment horizontal="right" vertical="top"/>
    </xf>
    <xf numFmtId="4" fontId="30" fillId="3" borderId="38" xfId="0" applyNumberFormat="1" applyFont="1" applyFill="1" applyBorder="1" applyAlignment="1">
      <alignment horizontal="right" vertical="top"/>
    </xf>
    <xf numFmtId="0" fontId="31" fillId="3" borderId="0" xfId="0" applyFont="1" applyFill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4" fontId="32" fillId="3" borderId="76" xfId="1" applyNumberFormat="1" applyFont="1" applyFill="1" applyBorder="1" applyAlignment="1">
      <alignment horizontal="right" vertical="top"/>
    </xf>
    <xf numFmtId="0" fontId="30" fillId="3" borderId="34" xfId="0" applyFont="1" applyFill="1" applyBorder="1" applyAlignment="1">
      <alignment horizontal="center" vertical="top"/>
    </xf>
    <xf numFmtId="4" fontId="30" fillId="3" borderId="35" xfId="0" applyNumberFormat="1" applyFont="1" applyFill="1" applyBorder="1" applyAlignment="1">
      <alignment horizontal="right" vertical="top"/>
    </xf>
    <xf numFmtId="0" fontId="31" fillId="2" borderId="59" xfId="0" applyFont="1" applyFill="1" applyBorder="1" applyAlignment="1">
      <alignment horizontal="center" vertical="center"/>
    </xf>
    <xf numFmtId="0" fontId="30" fillId="2" borderId="28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4" fontId="31" fillId="2" borderId="1" xfId="0" applyNumberFormat="1" applyFont="1" applyFill="1" applyBorder="1" applyAlignment="1">
      <alignment horizontal="center" vertical="center"/>
    </xf>
    <xf numFmtId="43" fontId="30" fillId="2" borderId="28" xfId="0" applyNumberFormat="1" applyFont="1" applyFill="1" applyBorder="1" applyAlignment="1">
      <alignment horizontal="center" vertical="center"/>
    </xf>
    <xf numFmtId="4" fontId="30" fillId="2" borderId="29" xfId="0" applyNumberFormat="1" applyFont="1" applyFill="1" applyBorder="1" applyAlignment="1">
      <alignment horizontal="center" vertical="center"/>
    </xf>
    <xf numFmtId="0" fontId="23" fillId="3" borderId="77" xfId="0" applyFont="1" applyFill="1" applyBorder="1"/>
    <xf numFmtId="0" fontId="23" fillId="3" borderId="78" xfId="0" applyFont="1" applyFill="1" applyBorder="1"/>
    <xf numFmtId="2" fontId="24" fillId="3" borderId="38" xfId="14" applyNumberFormat="1" applyFont="1" applyFill="1" applyBorder="1" applyAlignment="1" applyProtection="1">
      <alignment horizontal="centerContinuous"/>
      <protection hidden="1"/>
    </xf>
    <xf numFmtId="2" fontId="23" fillId="2" borderId="80" xfId="14" applyNumberFormat="1" applyFont="1" applyFill="1" applyBorder="1" applyAlignment="1" applyProtection="1">
      <alignment horizontal="center" vertical="center"/>
      <protection locked="0" hidden="1"/>
    </xf>
    <xf numFmtId="169" fontId="23" fillId="14" borderId="82" xfId="14" applyNumberFormat="1" applyFont="1" applyFill="1" applyBorder="1" applyAlignment="1" applyProtection="1">
      <alignment horizontal="center" vertical="center"/>
      <protection hidden="1"/>
    </xf>
    <xf numFmtId="171" fontId="23" fillId="14" borderId="82" xfId="14" applyNumberFormat="1" applyFont="1" applyFill="1" applyBorder="1" applyAlignment="1" applyProtection="1">
      <alignment horizontal="center" vertical="center"/>
      <protection hidden="1"/>
    </xf>
    <xf numFmtId="169" fontId="23" fillId="3" borderId="0" xfId="14" applyNumberFormat="1" applyFont="1" applyFill="1" applyAlignment="1" applyProtection="1">
      <alignment horizontal="right"/>
      <protection hidden="1"/>
    </xf>
    <xf numFmtId="2" fontId="23" fillId="3" borderId="69" xfId="14" applyNumberFormat="1" applyFont="1" applyFill="1" applyBorder="1" applyProtection="1">
      <protection hidden="1"/>
    </xf>
    <xf numFmtId="2" fontId="23" fillId="3" borderId="83" xfId="14" applyNumberFormat="1" applyFont="1" applyFill="1" applyBorder="1" applyAlignment="1" applyProtection="1">
      <alignment horizontal="right" vertical="center"/>
      <protection hidden="1"/>
    </xf>
    <xf numFmtId="4" fontId="24" fillId="3" borderId="83" xfId="14" applyNumberFormat="1" applyFont="1" applyFill="1" applyBorder="1" applyAlignment="1" applyProtection="1">
      <alignment horizontal="right"/>
      <protection hidden="1"/>
    </xf>
    <xf numFmtId="4" fontId="24" fillId="3" borderId="84" xfId="14" applyNumberFormat="1" applyFont="1" applyFill="1" applyBorder="1" applyAlignment="1" applyProtection="1">
      <alignment horizontal="centerContinuous"/>
      <protection hidden="1"/>
    </xf>
    <xf numFmtId="4" fontId="24" fillId="3" borderId="85" xfId="14" applyNumberFormat="1" applyFont="1" applyFill="1" applyBorder="1" applyAlignment="1" applyProtection="1">
      <alignment horizontal="right"/>
      <protection hidden="1"/>
    </xf>
    <xf numFmtId="2" fontId="23" fillId="3" borderId="12" xfId="14" applyNumberFormat="1" applyFont="1" applyFill="1" applyBorder="1" applyProtection="1">
      <protection hidden="1"/>
    </xf>
    <xf numFmtId="0" fontId="23" fillId="3" borderId="3" xfId="15" applyFont="1" applyFill="1" applyBorder="1" applyProtection="1">
      <protection locked="0" hidden="1"/>
    </xf>
    <xf numFmtId="2" fontId="23" fillId="3" borderId="3" xfId="14" applyNumberFormat="1" applyFont="1" applyFill="1" applyBorder="1" applyProtection="1">
      <protection hidden="1"/>
    </xf>
    <xf numFmtId="0" fontId="24" fillId="3" borderId="0" xfId="15" applyFont="1" applyFill="1" applyProtection="1">
      <protection hidden="1"/>
    </xf>
    <xf numFmtId="2" fontId="23" fillId="3" borderId="3" xfId="14" applyNumberFormat="1" applyFont="1" applyFill="1" applyBorder="1" applyProtection="1">
      <protection locked="0" hidden="1"/>
    </xf>
    <xf numFmtId="2" fontId="23" fillId="3" borderId="42" xfId="14" quotePrefix="1" applyNumberFormat="1" applyFont="1" applyFill="1" applyBorder="1" applyAlignment="1" applyProtection="1">
      <alignment horizontal="left"/>
      <protection hidden="1"/>
    </xf>
    <xf numFmtId="10" fontId="23" fillId="3" borderId="0" xfId="0" applyNumberFormat="1" applyFont="1" applyFill="1"/>
    <xf numFmtId="10" fontId="23" fillId="3" borderId="0" xfId="14" applyNumberFormat="1" applyFont="1" applyFill="1" applyAlignment="1" applyProtection="1">
      <alignment horizontal="centerContinuous"/>
      <protection hidden="1"/>
    </xf>
    <xf numFmtId="10" fontId="23" fillId="3" borderId="39" xfId="14" applyNumberFormat="1" applyFont="1" applyFill="1" applyBorder="1" applyAlignment="1" applyProtection="1">
      <alignment horizontal="center"/>
      <protection hidden="1"/>
    </xf>
    <xf numFmtId="10" fontId="23" fillId="3" borderId="41" xfId="14" applyNumberFormat="1" applyFont="1" applyFill="1" applyBorder="1" applyAlignment="1" applyProtection="1">
      <alignment horizontal="center"/>
      <protection hidden="1"/>
    </xf>
    <xf numFmtId="10" fontId="23" fillId="3" borderId="42" xfId="14" applyNumberFormat="1" applyFont="1" applyFill="1" applyBorder="1" applyAlignment="1" applyProtection="1">
      <alignment horizontal="center"/>
      <protection hidden="1"/>
    </xf>
    <xf numFmtId="10" fontId="23" fillId="3" borderId="0" xfId="14" applyNumberFormat="1" applyFont="1" applyFill="1" applyAlignment="1" applyProtection="1">
      <alignment horizontal="center"/>
      <protection hidden="1"/>
    </xf>
    <xf numFmtId="10" fontId="23" fillId="2" borderId="62" xfId="14" applyNumberFormat="1" applyFont="1" applyFill="1" applyBorder="1" applyAlignment="1" applyProtection="1">
      <alignment horizontal="center"/>
      <protection locked="0" hidden="1"/>
    </xf>
    <xf numFmtId="10" fontId="23" fillId="8" borderId="63" xfId="14" applyNumberFormat="1" applyFont="1" applyFill="1" applyBorder="1" applyAlignment="1" applyProtection="1">
      <alignment horizontal="center"/>
      <protection locked="0" hidden="1"/>
    </xf>
    <xf numFmtId="10" fontId="24" fillId="9" borderId="45" xfId="14" applyNumberFormat="1" applyFont="1" applyFill="1" applyBorder="1" applyAlignment="1" applyProtection="1">
      <alignment horizontal="center" vertical="center"/>
      <protection hidden="1"/>
    </xf>
    <xf numFmtId="10" fontId="24" fillId="9" borderId="45" xfId="14" applyNumberFormat="1" applyFont="1" applyFill="1" applyBorder="1" applyAlignment="1" applyProtection="1">
      <alignment horizontal="center"/>
      <protection hidden="1"/>
    </xf>
    <xf numFmtId="10" fontId="24" fillId="3" borderId="47" xfId="14" applyNumberFormat="1" applyFont="1" applyFill="1" applyBorder="1" applyAlignment="1" applyProtection="1">
      <alignment horizontal="center"/>
      <protection hidden="1"/>
    </xf>
    <xf numFmtId="10" fontId="24" fillId="9" borderId="57" xfId="14" applyNumberFormat="1" applyFont="1" applyFill="1" applyBorder="1" applyAlignment="1" applyProtection="1">
      <alignment horizontal="center"/>
      <protection hidden="1"/>
    </xf>
    <xf numFmtId="10" fontId="23" fillId="3" borderId="0" xfId="14" applyNumberFormat="1" applyFont="1" applyFill="1" applyProtection="1">
      <protection hidden="1"/>
    </xf>
    <xf numFmtId="10" fontId="0" fillId="3" borderId="0" xfId="0" applyNumberFormat="1" applyFill="1"/>
    <xf numFmtId="0" fontId="15" fillId="0" borderId="0" xfId="0" applyFont="1" applyAlignment="1">
      <alignment horizontal="left" vertical="center"/>
    </xf>
    <xf numFmtId="0" fontId="30" fillId="3" borderId="0" xfId="0" applyFont="1" applyFill="1" applyAlignment="1">
      <alignment horizontal="left" vertical="top" wrapText="1"/>
    </xf>
    <xf numFmtId="0" fontId="30" fillId="3" borderId="69" xfId="0" applyFont="1" applyFill="1" applyBorder="1" applyAlignment="1">
      <alignment horizontal="left" vertical="top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30" fillId="2" borderId="70" xfId="0" applyFont="1" applyFill="1" applyBorder="1" applyAlignment="1">
      <alignment horizontal="center" vertical="center" wrapText="1"/>
    </xf>
    <xf numFmtId="0" fontId="30" fillId="2" borderId="71" xfId="0" applyFont="1" applyFill="1" applyBorder="1" applyAlignment="1">
      <alignment horizontal="center" vertical="center" wrapText="1"/>
    </xf>
    <xf numFmtId="0" fontId="30" fillId="2" borderId="73" xfId="0" applyFont="1" applyFill="1" applyBorder="1" applyAlignment="1">
      <alignment horizontal="center" vertical="center" wrapText="1"/>
    </xf>
    <xf numFmtId="0" fontId="30" fillId="2" borderId="49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center" vertical="center" wrapText="1"/>
    </xf>
    <xf numFmtId="0" fontId="30" fillId="2" borderId="72" xfId="0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4" fillId="0" borderId="0" xfId="3"/>
    <xf numFmtId="0" fontId="28" fillId="3" borderId="33" xfId="4" applyFont="1" applyFill="1" applyBorder="1" applyAlignment="1">
      <alignment horizontal="center" vertical="center" wrapText="1"/>
    </xf>
    <xf numFmtId="0" fontId="28" fillId="3" borderId="10" xfId="4" applyFont="1" applyFill="1" applyBorder="1" applyAlignment="1">
      <alignment horizontal="center" vertical="center" wrapText="1"/>
    </xf>
    <xf numFmtId="0" fontId="29" fillId="3" borderId="10" xfId="4" applyFont="1" applyFill="1" applyBorder="1" applyAlignment="1">
      <alignment horizontal="center" vertical="center" wrapText="1"/>
    </xf>
    <xf numFmtId="165" fontId="23" fillId="3" borderId="10" xfId="3" applyNumberFormat="1" applyFont="1" applyFill="1" applyBorder="1" applyAlignment="1">
      <alignment horizontal="center" vertical="center"/>
    </xf>
    <xf numFmtId="165" fontId="24" fillId="3" borderId="31" xfId="3" applyNumberFormat="1" applyFont="1" applyFill="1" applyBorder="1" applyAlignment="1">
      <alignment horizontal="center" vertical="center"/>
    </xf>
    <xf numFmtId="165" fontId="24" fillId="3" borderId="32" xfId="3" applyNumberFormat="1" applyFont="1" applyFill="1" applyBorder="1" applyAlignment="1">
      <alignment horizontal="center" vertical="center"/>
    </xf>
    <xf numFmtId="0" fontId="28" fillId="3" borderId="34" xfId="4" applyFont="1" applyFill="1" applyBorder="1" applyAlignment="1">
      <alignment horizontal="center" vertical="center" wrapText="1"/>
    </xf>
    <xf numFmtId="0" fontId="28" fillId="3" borderId="23" xfId="4" applyFont="1" applyFill="1" applyBorder="1" applyAlignment="1">
      <alignment horizontal="center" vertical="center" wrapText="1"/>
    </xf>
    <xf numFmtId="0" fontId="29" fillId="3" borderId="23" xfId="4" applyFont="1" applyFill="1" applyBorder="1" applyAlignment="1">
      <alignment horizontal="center" vertical="center" wrapText="1"/>
    </xf>
    <xf numFmtId="165" fontId="24" fillId="3" borderId="23" xfId="3" applyNumberFormat="1" applyFont="1" applyFill="1" applyBorder="1" applyAlignment="1">
      <alignment horizontal="center" vertical="center"/>
    </xf>
    <xf numFmtId="165" fontId="24" fillId="3" borderId="35" xfId="3" applyNumberFormat="1" applyFont="1" applyFill="1" applyBorder="1" applyAlignment="1">
      <alignment horizontal="center" vertical="center"/>
    </xf>
    <xf numFmtId="0" fontId="28" fillId="3" borderId="30" xfId="4" applyFont="1" applyFill="1" applyBorder="1" applyAlignment="1">
      <alignment horizontal="center" vertical="center" wrapText="1"/>
    </xf>
    <xf numFmtId="0" fontId="28" fillId="3" borderId="31" xfId="4" applyFont="1" applyFill="1" applyBorder="1" applyAlignment="1">
      <alignment horizontal="center" vertical="center" wrapText="1"/>
    </xf>
    <xf numFmtId="0" fontId="29" fillId="3" borderId="31" xfId="4" applyFont="1" applyFill="1" applyBorder="1" applyAlignment="1">
      <alignment horizontal="center" vertical="center" wrapText="1"/>
    </xf>
    <xf numFmtId="165" fontId="23" fillId="3" borderId="31" xfId="3" applyNumberFormat="1" applyFont="1" applyFill="1" applyBorder="1" applyAlignment="1">
      <alignment horizontal="center" vertical="center"/>
    </xf>
    <xf numFmtId="0" fontId="23" fillId="3" borderId="0" xfId="3" applyFont="1" applyFill="1" applyAlignment="1">
      <alignment horizontal="left" vertical="center" wrapText="1" readingOrder="1"/>
    </xf>
    <xf numFmtId="0" fontId="23" fillId="3" borderId="0" xfId="3" applyFont="1" applyFill="1" applyAlignment="1">
      <alignment horizontal="left"/>
    </xf>
    <xf numFmtId="0" fontId="27" fillId="12" borderId="27" xfId="4" applyFont="1" applyFill="1" applyBorder="1" applyAlignment="1">
      <alignment horizontal="center" vertical="center" wrapText="1"/>
    </xf>
    <xf numFmtId="0" fontId="27" fillId="12" borderId="28" xfId="4" applyFont="1" applyFill="1" applyBorder="1" applyAlignment="1">
      <alignment horizontal="center" vertical="center" wrapText="1"/>
    </xf>
    <xf numFmtId="0" fontId="27" fillId="12" borderId="29" xfId="4" applyFont="1" applyFill="1" applyBorder="1" applyAlignment="1">
      <alignment horizontal="center" vertical="center" wrapText="1"/>
    </xf>
    <xf numFmtId="0" fontId="10" fillId="3" borderId="0" xfId="4" applyFont="1" applyFill="1" applyAlignment="1">
      <alignment horizontal="left" vertical="center" wrapText="1"/>
    </xf>
    <xf numFmtId="0" fontId="27" fillId="8" borderId="27" xfId="4" applyFont="1" applyFill="1" applyBorder="1" applyAlignment="1">
      <alignment horizontal="center" vertical="center" wrapText="1"/>
    </xf>
    <xf numFmtId="0" fontId="27" fillId="8" borderId="28" xfId="4" applyFont="1" applyFill="1" applyBorder="1" applyAlignment="1">
      <alignment horizontal="center" vertical="center" wrapText="1"/>
    </xf>
    <xf numFmtId="0" fontId="28" fillId="3" borderId="36" xfId="4" applyFont="1" applyFill="1" applyBorder="1" applyAlignment="1">
      <alignment horizontal="center" vertical="center" wrapText="1"/>
    </xf>
    <xf numFmtId="0" fontId="28" fillId="3" borderId="25" xfId="4" applyFont="1" applyFill="1" applyBorder="1" applyAlignment="1">
      <alignment horizontal="center" vertical="center" wrapText="1"/>
    </xf>
    <xf numFmtId="0" fontId="29" fillId="3" borderId="25" xfId="4" applyFont="1" applyFill="1" applyBorder="1" applyAlignment="1">
      <alignment horizontal="center" vertical="center" wrapText="1"/>
    </xf>
    <xf numFmtId="0" fontId="19" fillId="0" borderId="0" xfId="6" applyFont="1" applyAlignment="1">
      <alignment horizontal="left" vertical="center"/>
    </xf>
    <xf numFmtId="0" fontId="4" fillId="12" borderId="0" xfId="3" applyFill="1" applyAlignment="1">
      <alignment horizontal="center" vertical="center" wrapText="1" readingOrder="1"/>
    </xf>
    <xf numFmtId="0" fontId="4" fillId="0" borderId="0" xfId="3" applyAlignment="1">
      <alignment horizontal="center" vertical="center" wrapText="1"/>
    </xf>
    <xf numFmtId="0" fontId="9" fillId="0" borderId="0" xfId="3" applyFont="1" applyAlignment="1">
      <alignment horizontal="center"/>
    </xf>
    <xf numFmtId="0" fontId="15" fillId="0" borderId="0" xfId="6" applyFont="1" applyAlignment="1">
      <alignment horizontal="left" wrapText="1"/>
    </xf>
    <xf numFmtId="2" fontId="23" fillId="14" borderId="65" xfId="14" applyNumberFormat="1" applyFont="1" applyFill="1" applyBorder="1" applyAlignment="1" applyProtection="1">
      <alignment horizontal="center" vertical="center" wrapText="1"/>
      <protection hidden="1"/>
    </xf>
    <xf numFmtId="2" fontId="23" fillId="14" borderId="64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48" xfId="14" applyNumberFormat="1" applyFont="1" applyFill="1" applyBorder="1" applyAlignment="1" applyProtection="1">
      <alignment horizontal="left"/>
      <protection hidden="1"/>
    </xf>
    <xf numFmtId="2" fontId="24" fillId="3" borderId="41" xfId="14" applyNumberFormat="1" applyFont="1" applyFill="1" applyBorder="1" applyAlignment="1" applyProtection="1">
      <alignment horizontal="left"/>
      <protection hidden="1"/>
    </xf>
    <xf numFmtId="2" fontId="24" fillId="3" borderId="19" xfId="14" applyNumberFormat="1" applyFont="1" applyFill="1" applyBorder="1" applyAlignment="1" applyProtection="1">
      <alignment horizontal="right"/>
      <protection hidden="1"/>
    </xf>
    <xf numFmtId="2" fontId="24" fillId="3" borderId="39" xfId="14" applyNumberFormat="1" applyFont="1" applyFill="1" applyBorder="1" applyAlignment="1" applyProtection="1">
      <alignment horizontal="right"/>
      <protection hidden="1"/>
    </xf>
    <xf numFmtId="2" fontId="24" fillId="3" borderId="39" xfId="14" applyNumberFormat="1" applyFont="1" applyFill="1" applyBorder="1" applyAlignment="1" applyProtection="1">
      <alignment horizontal="left"/>
      <protection locked="0" hidden="1"/>
    </xf>
    <xf numFmtId="168" fontId="23" fillId="3" borderId="42" xfId="15" applyNumberFormat="1" applyFont="1" applyFill="1" applyBorder="1" applyAlignment="1" applyProtection="1">
      <alignment horizontal="left"/>
      <protection hidden="1"/>
    </xf>
    <xf numFmtId="2" fontId="24" fillId="3" borderId="50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51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20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24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48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44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2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3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31" xfId="14" applyNumberFormat="1" applyFont="1" applyFill="1" applyBorder="1" applyAlignment="1" applyProtection="1">
      <alignment horizontal="center" vertical="center" wrapText="1"/>
      <protection hidden="1"/>
    </xf>
    <xf numFmtId="10" fontId="24" fillId="3" borderId="2" xfId="14" applyNumberFormat="1" applyFont="1" applyFill="1" applyBorder="1" applyAlignment="1" applyProtection="1">
      <alignment horizontal="center" vertical="center" wrapText="1"/>
      <protection hidden="1"/>
    </xf>
    <xf numFmtId="10" fontId="24" fillId="3" borderId="3" xfId="14" applyNumberFormat="1" applyFont="1" applyFill="1" applyBorder="1" applyAlignment="1" applyProtection="1">
      <alignment horizontal="center" vertical="center" wrapText="1"/>
      <protection hidden="1"/>
    </xf>
    <xf numFmtId="10" fontId="24" fillId="3" borderId="31" xfId="14" applyNumberFormat="1" applyFont="1" applyFill="1" applyBorder="1" applyAlignment="1" applyProtection="1">
      <alignment horizontal="center" vertical="center" wrapText="1"/>
      <protection hidden="1"/>
    </xf>
    <xf numFmtId="2" fontId="24" fillId="3" borderId="2" xfId="14" applyNumberFormat="1" applyFont="1" applyFill="1" applyBorder="1" applyAlignment="1" applyProtection="1">
      <alignment horizontal="center" vertical="center"/>
      <protection hidden="1"/>
    </xf>
    <xf numFmtId="2" fontId="24" fillId="3" borderId="3" xfId="14" applyNumberFormat="1" applyFont="1" applyFill="1" applyBorder="1" applyAlignment="1" applyProtection="1">
      <alignment horizontal="center" vertical="center"/>
      <protection hidden="1"/>
    </xf>
    <xf numFmtId="2" fontId="24" fillId="3" borderId="31" xfId="14" applyNumberFormat="1" applyFont="1" applyFill="1" applyBorder="1" applyAlignment="1" applyProtection="1">
      <alignment horizontal="center" vertical="center"/>
      <protection hidden="1"/>
    </xf>
    <xf numFmtId="0" fontId="23" fillId="3" borderId="0" xfId="15" applyFont="1" applyFill="1" applyAlignment="1" applyProtection="1">
      <alignment horizontal="center"/>
      <protection hidden="1"/>
    </xf>
    <xf numFmtId="2" fontId="23" fillId="16" borderId="66" xfId="14" applyNumberFormat="1" applyFont="1" applyFill="1" applyBorder="1" applyAlignment="1" applyProtection="1">
      <alignment horizontal="left" vertical="center" wrapText="1"/>
      <protection hidden="1"/>
    </xf>
    <xf numFmtId="2" fontId="23" fillId="16" borderId="67" xfId="14" applyNumberFormat="1" applyFont="1" applyFill="1" applyBorder="1" applyAlignment="1" applyProtection="1">
      <alignment horizontal="left" vertical="center" wrapText="1"/>
      <protection hidden="1"/>
    </xf>
    <xf numFmtId="2" fontId="23" fillId="16" borderId="62" xfId="14" applyNumberFormat="1" applyFont="1" applyFill="1" applyBorder="1" applyAlignment="1" applyProtection="1">
      <alignment horizontal="justify" vertical="center" wrapText="1"/>
      <protection hidden="1"/>
    </xf>
    <xf numFmtId="2" fontId="23" fillId="3" borderId="54" xfId="14" applyNumberFormat="1" applyFont="1" applyFill="1" applyBorder="1" applyAlignment="1" applyProtection="1">
      <alignment horizontal="left"/>
      <protection hidden="1"/>
    </xf>
    <xf numFmtId="2" fontId="23" fillId="3" borderId="47" xfId="14" applyNumberFormat="1" applyFont="1" applyFill="1" applyBorder="1" applyAlignment="1" applyProtection="1">
      <alignment horizontal="left"/>
      <protection hidden="1"/>
    </xf>
    <xf numFmtId="2" fontId="23" fillId="3" borderId="55" xfId="14" applyNumberFormat="1" applyFont="1" applyFill="1" applyBorder="1" applyAlignment="1" applyProtection="1">
      <alignment horizontal="left"/>
      <protection hidden="1"/>
    </xf>
    <xf numFmtId="2" fontId="23" fillId="3" borderId="56" xfId="14" applyNumberFormat="1" applyFont="1" applyFill="1" applyBorder="1" applyAlignment="1" applyProtection="1">
      <alignment horizontal="left"/>
      <protection hidden="1"/>
    </xf>
    <xf numFmtId="1" fontId="23" fillId="14" borderId="79" xfId="14" applyNumberFormat="1" applyFont="1" applyFill="1" applyBorder="1" applyAlignment="1" applyProtection="1">
      <alignment horizontal="center" vertical="center"/>
      <protection hidden="1"/>
    </xf>
    <xf numFmtId="1" fontId="23" fillId="14" borderId="81" xfId="14" applyNumberFormat="1" applyFont="1" applyFill="1" applyBorder="1" applyAlignment="1" applyProtection="1">
      <alignment horizontal="center" vertical="center"/>
      <protection hidden="1"/>
    </xf>
  </cellXfs>
  <cellStyles count="16">
    <cellStyle name="Normal" xfId="0" builtinId="0"/>
    <cellStyle name="Normal 16 40" xfId="7" xr:uid="{21F0DFD8-EC1C-47F0-BB45-8F6AFBFC26EB}"/>
    <cellStyle name="Normal 17" xfId="8" xr:uid="{8A3CB626-196A-4F19-A4AC-C4F4D8E81E41}"/>
    <cellStyle name="Normal 2" xfId="3" xr:uid="{133CC854-A0BD-4CF7-B519-67EE2FA881BC}"/>
    <cellStyle name="Normal 3" xfId="4" xr:uid="{4B62C7FE-0ADF-45EC-B71F-C60CE3C2ECA6}"/>
    <cellStyle name="Normal 4" xfId="5" xr:uid="{71464022-A4FA-4CD3-84E7-17F0130B62B6}"/>
    <cellStyle name="Normal 5" xfId="6" xr:uid="{938FD742-713E-4FD5-9426-F1A6C1BED8EB}"/>
    <cellStyle name="Normal_Plan1" xfId="14" xr:uid="{FF9975E2-D616-412B-B935-9E9E974F4466}"/>
    <cellStyle name="Normal_PLANILHA - ORÇAMENTARIA - CASA DO MEL" xfId="15" xr:uid="{59F9F721-744B-4816-B1BD-74EE2527671E}"/>
    <cellStyle name="Normal_RE TCS DOURADOS" xfId="2" xr:uid="{00000000-0005-0000-0000-000001000000}"/>
    <cellStyle name="Porcentagem" xfId="13" builtinId="5"/>
    <cellStyle name="Porcentagem 2" xfId="11" xr:uid="{8D03044C-9CE8-4CD7-AEAE-ADD4CE426F92}"/>
    <cellStyle name="Porcentagem 2 2" xfId="12" xr:uid="{C3B0B39C-3C82-4099-8AAE-4F7309FEE537}"/>
    <cellStyle name="Vírgula" xfId="1" builtinId="3"/>
    <cellStyle name="Vírgula 2" xfId="9" xr:uid="{169A7FA2-2044-44D4-B671-19F0E5F11305}"/>
    <cellStyle name="Vírgula 2 2" xfId="10" xr:uid="{0E28B025-5707-48E6-B052-3C5B45ECDFC4}"/>
  </cellStyles>
  <dxfs count="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andro\LOG%20Engenharia%20Dropbox\Leandro%20Garcia%20de%20Freitas\Novos%20Neg&#243;cios\2022\Emergencial%20Cassil&#226;ndia\Or&#231;_Paradigma\CPU\CPU_SAA_Cassil&#226;ndia_REV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OG\2.%20Obras\2013\Coxim\Proposta\REV00.Cronograma%20SES%20Coxim%20C%20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Unitário"/>
      <sheetName val="Composições Auxiliares"/>
      <sheetName val="Constantes"/>
    </sheetNames>
    <sheetDataSet>
      <sheetData sheetId="0">
        <row r="3">
          <cell r="D3" t="str">
            <v>COMPOSIÇÃO DOS CUSTOS UNITÁRIOS</v>
          </cell>
        </row>
      </sheetData>
      <sheetData sheetId="1">
        <row r="117">
          <cell r="I117">
            <v>7085.67</v>
          </cell>
        </row>
      </sheetData>
      <sheetData sheetId="2">
        <row r="1">
          <cell r="B1">
            <v>0.34179999999999999</v>
          </cell>
        </row>
        <row r="2">
          <cell r="B2">
            <v>0.27879999999999999</v>
          </cell>
          <cell r="F2">
            <v>1.0989310000000001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BDI"/>
    </sheetNames>
    <sheetDataSet>
      <sheetData sheetId="0" refreshError="1">
        <row r="7">
          <cell r="A7" t="str">
            <v>LOCAL:</v>
          </cell>
          <cell r="BA7" t="str">
            <v>DATA:</v>
          </cell>
        </row>
        <row r="8">
          <cell r="A8" t="str">
            <v>REF: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D608B-F536-43EF-B8FD-8F122278F89C}">
  <sheetPr>
    <tabColor theme="8" tint="0.59999389629810485"/>
    <pageSetUpPr fitToPage="1"/>
  </sheetPr>
  <dimension ref="A1:O85"/>
  <sheetViews>
    <sheetView showZeros="0" view="pageBreakPreview" zoomScale="85" zoomScaleNormal="80" zoomScaleSheetLayoutView="85" workbookViewId="0">
      <pane ySplit="9" topLeftCell="A56" activePane="bottomLeft" state="frozen"/>
      <selection activeCell="K101" sqref="K101"/>
      <selection pane="bottomLeft" activeCell="P43" sqref="P43"/>
    </sheetView>
  </sheetViews>
  <sheetFormatPr defaultColWidth="8.88671875" defaultRowHeight="14.25" x14ac:dyDescent="0.2"/>
  <cols>
    <col min="1" max="1" width="8.77734375" style="238" customWidth="1"/>
    <col min="2" max="2" width="52.33203125" style="238" customWidth="1"/>
    <col min="3" max="3" width="9.21875" style="238" customWidth="1"/>
    <col min="4" max="4" width="13" style="239" customWidth="1"/>
    <col min="5" max="5" width="14.77734375" style="238" bestFit="1" customWidth="1"/>
    <col min="6" max="7" width="14.77734375" style="238" customWidth="1"/>
    <col min="8" max="8" width="11.21875" style="171" bestFit="1" customWidth="1"/>
    <col min="9" max="9" width="6.109375" style="171" customWidth="1"/>
    <col min="10" max="11" width="11.5546875" style="171" hidden="1" customWidth="1"/>
    <col min="12" max="12" width="8.88671875" style="172" customWidth="1"/>
    <col min="13" max="13" width="19.77734375" style="172" customWidth="1"/>
    <col min="14" max="21" width="8.88671875" style="172" customWidth="1"/>
    <col min="22" max="16384" width="8.88671875" style="172"/>
  </cols>
  <sheetData>
    <row r="1" spans="1:11" ht="92.25" customHeight="1" thickBot="1" x14ac:dyDescent="0.25">
      <c r="A1" s="244"/>
      <c r="B1" s="245"/>
      <c r="C1" s="245"/>
      <c r="D1" s="245"/>
      <c r="E1" s="245"/>
      <c r="F1" s="245"/>
      <c r="G1" s="246"/>
      <c r="J1" s="171" t="s">
        <v>123</v>
      </c>
      <c r="K1" s="171">
        <v>3.13</v>
      </c>
    </row>
    <row r="2" spans="1:11" ht="15.75" thickBot="1" x14ac:dyDescent="0.25">
      <c r="A2" s="247" t="s">
        <v>0</v>
      </c>
      <c r="B2" s="173"/>
      <c r="C2" s="173"/>
      <c r="D2" s="173"/>
      <c r="E2" s="173"/>
      <c r="F2" s="173"/>
      <c r="G2" s="248"/>
      <c r="J2" s="171" t="s">
        <v>124</v>
      </c>
      <c r="K2" s="171">
        <v>1.3418000000000001</v>
      </c>
    </row>
    <row r="3" spans="1:11" s="175" customFormat="1" ht="15" customHeight="1" x14ac:dyDescent="0.2">
      <c r="A3" s="249" t="s">
        <v>255</v>
      </c>
      <c r="B3" s="250"/>
      <c r="C3" s="250"/>
      <c r="D3" s="251"/>
      <c r="E3" s="250"/>
      <c r="F3" s="250"/>
      <c r="G3" s="252"/>
      <c r="H3" s="174"/>
      <c r="I3" s="174"/>
      <c r="J3" s="174" t="s">
        <v>125</v>
      </c>
      <c r="K3" s="174">
        <v>12</v>
      </c>
    </row>
    <row r="4" spans="1:11" s="175" customFormat="1" ht="15" x14ac:dyDescent="0.2">
      <c r="A4" s="249" t="s">
        <v>1</v>
      </c>
      <c r="B4" s="253" t="s">
        <v>70</v>
      </c>
      <c r="C4" s="253"/>
      <c r="D4" s="253"/>
      <c r="E4" s="253"/>
      <c r="F4" s="253"/>
      <c r="G4" s="252"/>
      <c r="H4" s="174"/>
      <c r="I4" s="174"/>
      <c r="J4" s="174"/>
      <c r="K4" s="174"/>
    </row>
    <row r="5" spans="1:11" s="175" customFormat="1" ht="15" customHeight="1" x14ac:dyDescent="0.2">
      <c r="A5" s="254" t="s">
        <v>2</v>
      </c>
      <c r="B5" s="317" t="s">
        <v>203</v>
      </c>
      <c r="C5" s="317"/>
      <c r="D5" s="317"/>
      <c r="E5" s="317"/>
      <c r="F5" s="317"/>
      <c r="G5" s="318"/>
      <c r="H5" s="174"/>
      <c r="I5" s="174"/>
      <c r="J5" s="174"/>
      <c r="K5" s="174"/>
    </row>
    <row r="6" spans="1:11" s="175" customFormat="1" ht="12" customHeight="1" thickBot="1" x14ac:dyDescent="0.25">
      <c r="A6" s="254"/>
      <c r="B6" s="253"/>
      <c r="C6" s="253"/>
      <c r="D6" s="253"/>
      <c r="E6" s="253"/>
      <c r="F6" s="253"/>
      <c r="G6" s="252"/>
      <c r="H6" s="174"/>
      <c r="I6" s="174"/>
      <c r="J6" s="174"/>
      <c r="K6" s="174"/>
    </row>
    <row r="7" spans="1:11" s="177" customFormat="1" ht="14.25" customHeight="1" x14ac:dyDescent="0.2">
      <c r="A7" s="325" t="s">
        <v>3</v>
      </c>
      <c r="B7" s="319" t="s">
        <v>4</v>
      </c>
      <c r="C7" s="319" t="s">
        <v>5</v>
      </c>
      <c r="D7" s="319" t="s">
        <v>6</v>
      </c>
      <c r="E7" s="319" t="s">
        <v>7</v>
      </c>
      <c r="F7" s="319" t="s">
        <v>8</v>
      </c>
      <c r="G7" s="322" t="s">
        <v>9</v>
      </c>
      <c r="H7" s="176"/>
      <c r="I7" s="176"/>
      <c r="J7" s="176"/>
      <c r="K7" s="176"/>
    </row>
    <row r="8" spans="1:11" s="177" customFormat="1" ht="14.25" customHeight="1" x14ac:dyDescent="0.2">
      <c r="A8" s="326"/>
      <c r="B8" s="320"/>
      <c r="C8" s="320"/>
      <c r="D8" s="320"/>
      <c r="E8" s="320"/>
      <c r="F8" s="320"/>
      <c r="G8" s="323"/>
      <c r="H8" s="176"/>
      <c r="I8" s="176"/>
      <c r="J8" s="176"/>
      <c r="K8" s="176"/>
    </row>
    <row r="9" spans="1:11" s="177" customFormat="1" ht="14.25" customHeight="1" thickBot="1" x14ac:dyDescent="0.25">
      <c r="A9" s="327"/>
      <c r="B9" s="321"/>
      <c r="C9" s="321"/>
      <c r="D9" s="321"/>
      <c r="E9" s="321"/>
      <c r="F9" s="321"/>
      <c r="G9" s="324"/>
      <c r="H9" s="176"/>
      <c r="I9" s="176"/>
      <c r="J9" s="176"/>
      <c r="K9" s="176"/>
    </row>
    <row r="10" spans="1:11" x14ac:dyDescent="0.2">
      <c r="A10" s="255"/>
      <c r="B10" s="178"/>
      <c r="C10" s="178"/>
      <c r="D10" s="179"/>
      <c r="E10" s="180"/>
      <c r="F10" s="181"/>
      <c r="G10" s="256"/>
    </row>
    <row r="11" spans="1:11" ht="15" x14ac:dyDescent="0.2">
      <c r="A11" s="257">
        <v>1</v>
      </c>
      <c r="B11" s="253" t="s">
        <v>10</v>
      </c>
      <c r="C11" s="183"/>
      <c r="D11" s="184"/>
      <c r="E11" s="185"/>
      <c r="F11" s="186"/>
      <c r="G11" s="258"/>
    </row>
    <row r="12" spans="1:11" x14ac:dyDescent="0.2">
      <c r="A12" s="259" t="s">
        <v>11</v>
      </c>
      <c r="B12" s="260" t="s">
        <v>202</v>
      </c>
      <c r="C12" s="183" t="s">
        <v>12</v>
      </c>
      <c r="D12" s="187">
        <v>1</v>
      </c>
      <c r="E12" s="188">
        <v>33521.050000000003</v>
      </c>
      <c r="F12" s="189">
        <v>33521.050000000003</v>
      </c>
      <c r="G12" s="261">
        <v>402252.6</v>
      </c>
      <c r="H12" s="190"/>
      <c r="J12" s="190"/>
      <c r="K12" s="191"/>
    </row>
    <row r="13" spans="1:11" x14ac:dyDescent="0.2">
      <c r="A13" s="259" t="s">
        <v>13</v>
      </c>
      <c r="B13" s="260" t="s">
        <v>16</v>
      </c>
      <c r="C13" s="183" t="s">
        <v>12</v>
      </c>
      <c r="D13" s="187">
        <v>1</v>
      </c>
      <c r="E13" s="188">
        <v>4156.68</v>
      </c>
      <c r="F13" s="189">
        <v>4156.68</v>
      </c>
      <c r="G13" s="261">
        <v>49880.160000000003</v>
      </c>
      <c r="H13" s="190"/>
      <c r="J13" s="190"/>
      <c r="K13" s="191"/>
    </row>
    <row r="14" spans="1:11" x14ac:dyDescent="0.2">
      <c r="A14" s="259" t="s">
        <v>15</v>
      </c>
      <c r="B14" s="260" t="s">
        <v>14</v>
      </c>
      <c r="C14" s="183" t="s">
        <v>12</v>
      </c>
      <c r="D14" s="187">
        <v>1</v>
      </c>
      <c r="E14" s="188">
        <v>8078.58</v>
      </c>
      <c r="F14" s="189">
        <v>8078.58</v>
      </c>
      <c r="G14" s="261">
        <v>96942.96</v>
      </c>
      <c r="H14" s="190"/>
      <c r="J14" s="190"/>
      <c r="K14" s="191"/>
    </row>
    <row r="15" spans="1:11" x14ac:dyDescent="0.2">
      <c r="A15" s="259" t="s">
        <v>17</v>
      </c>
      <c r="B15" s="260" t="s">
        <v>18</v>
      </c>
      <c r="C15" s="183" t="s">
        <v>12</v>
      </c>
      <c r="D15" s="187">
        <v>1</v>
      </c>
      <c r="E15" s="188">
        <v>21664.71</v>
      </c>
      <c r="F15" s="189">
        <v>21664.71</v>
      </c>
      <c r="G15" s="261">
        <v>259976.52</v>
      </c>
      <c r="H15" s="190"/>
      <c r="J15" s="190"/>
      <c r="K15" s="191"/>
    </row>
    <row r="16" spans="1:11" x14ac:dyDescent="0.2">
      <c r="A16" s="259" t="s">
        <v>19</v>
      </c>
      <c r="B16" s="260" t="s">
        <v>20</v>
      </c>
      <c r="C16" s="183" t="s">
        <v>12</v>
      </c>
      <c r="D16" s="192">
        <v>1</v>
      </c>
      <c r="E16" s="193">
        <v>7555.57</v>
      </c>
      <c r="F16" s="189">
        <v>7555.57</v>
      </c>
      <c r="G16" s="261">
        <v>90666.84</v>
      </c>
      <c r="H16" s="190"/>
      <c r="J16" s="190"/>
      <c r="K16" s="191"/>
    </row>
    <row r="17" spans="1:13" ht="15" x14ac:dyDescent="0.2">
      <c r="A17" s="262"/>
      <c r="B17" s="194" t="s">
        <v>21</v>
      </c>
      <c r="C17" s="194"/>
      <c r="D17" s="195"/>
      <c r="E17" s="196"/>
      <c r="F17" s="197">
        <v>74976.59</v>
      </c>
      <c r="G17" s="263">
        <v>899719.08</v>
      </c>
      <c r="H17" s="190"/>
      <c r="J17" s="198"/>
      <c r="K17" s="191"/>
    </row>
    <row r="18" spans="1:13" ht="15" x14ac:dyDescent="0.2">
      <c r="A18" s="259"/>
      <c r="B18" s="253"/>
      <c r="C18" s="182"/>
      <c r="D18" s="199"/>
      <c r="E18" s="200"/>
      <c r="F18" s="201"/>
      <c r="G18" s="264"/>
      <c r="H18" s="190"/>
      <c r="J18" s="198"/>
      <c r="K18" s="191"/>
    </row>
    <row r="19" spans="1:13" ht="15" x14ac:dyDescent="0.2">
      <c r="A19" s="257">
        <v>2</v>
      </c>
      <c r="B19" s="253" t="s">
        <v>22</v>
      </c>
      <c r="C19" s="183"/>
      <c r="D19" s="184"/>
      <c r="E19" s="185"/>
      <c r="F19" s="186"/>
      <c r="G19" s="258"/>
    </row>
    <row r="20" spans="1:13" ht="30" x14ac:dyDescent="0.2">
      <c r="A20" s="257" t="s">
        <v>23</v>
      </c>
      <c r="B20" s="265" t="s">
        <v>136</v>
      </c>
      <c r="C20" s="183"/>
      <c r="D20" s="184"/>
      <c r="E20" s="185"/>
      <c r="F20" s="186"/>
      <c r="G20" s="258"/>
    </row>
    <row r="21" spans="1:13" x14ac:dyDescent="0.2">
      <c r="A21" s="259" t="s">
        <v>24</v>
      </c>
      <c r="B21" s="260" t="s">
        <v>25</v>
      </c>
      <c r="C21" s="183" t="s">
        <v>29</v>
      </c>
      <c r="D21" s="187">
        <v>40</v>
      </c>
      <c r="E21" s="188">
        <v>394.01</v>
      </c>
      <c r="F21" s="189">
        <v>15760.4</v>
      </c>
      <c r="G21" s="266">
        <v>189124.8</v>
      </c>
      <c r="H21" s="190"/>
      <c r="I21" s="202"/>
      <c r="J21" s="190"/>
      <c r="K21" s="203"/>
      <c r="M21" s="204"/>
    </row>
    <row r="22" spans="1:13" x14ac:dyDescent="0.2">
      <c r="A22" s="259" t="s">
        <v>104</v>
      </c>
      <c r="B22" s="260" t="s">
        <v>106</v>
      </c>
      <c r="C22" s="183" t="s">
        <v>29</v>
      </c>
      <c r="D22" s="187">
        <v>220</v>
      </c>
      <c r="E22" s="188">
        <v>148.36000000000001</v>
      </c>
      <c r="F22" s="189">
        <v>32639.200000000001</v>
      </c>
      <c r="G22" s="266">
        <v>391670.4</v>
      </c>
      <c r="H22" s="190"/>
      <c r="I22" s="202"/>
      <c r="J22" s="190"/>
      <c r="K22" s="203"/>
      <c r="M22" s="204"/>
    </row>
    <row r="23" spans="1:13" x14ac:dyDescent="0.2">
      <c r="A23" s="259" t="s">
        <v>105</v>
      </c>
      <c r="B23" s="260" t="s">
        <v>95</v>
      </c>
      <c r="C23" s="183" t="s">
        <v>29</v>
      </c>
      <c r="D23" s="187">
        <v>24</v>
      </c>
      <c r="E23" s="188">
        <v>540.02099999999996</v>
      </c>
      <c r="F23" s="189">
        <v>12960.5</v>
      </c>
      <c r="G23" s="266">
        <v>155526.04999999999</v>
      </c>
      <c r="H23" s="190"/>
      <c r="J23" s="190"/>
      <c r="K23" s="203"/>
      <c r="M23" s="204"/>
    </row>
    <row r="24" spans="1:13" x14ac:dyDescent="0.2">
      <c r="A24" s="259" t="s">
        <v>107</v>
      </c>
      <c r="B24" s="260" t="s">
        <v>100</v>
      </c>
      <c r="C24" s="183" t="s">
        <v>29</v>
      </c>
      <c r="D24" s="187">
        <v>220</v>
      </c>
      <c r="E24" s="188">
        <v>85.850999999999999</v>
      </c>
      <c r="F24" s="189">
        <v>18887.22</v>
      </c>
      <c r="G24" s="266">
        <v>226646.64</v>
      </c>
      <c r="H24" s="190"/>
      <c r="J24" s="190"/>
      <c r="K24" s="203"/>
      <c r="M24" s="204"/>
    </row>
    <row r="25" spans="1:13" x14ac:dyDescent="0.2">
      <c r="A25" s="259" t="s">
        <v>108</v>
      </c>
      <c r="B25" s="260" t="s">
        <v>96</v>
      </c>
      <c r="C25" s="183" t="s">
        <v>29</v>
      </c>
      <c r="D25" s="187">
        <v>220</v>
      </c>
      <c r="E25" s="188">
        <v>74.853999999999999</v>
      </c>
      <c r="F25" s="189">
        <v>16467.88</v>
      </c>
      <c r="G25" s="266">
        <v>197614.56</v>
      </c>
      <c r="H25" s="190"/>
      <c r="J25" s="190"/>
      <c r="K25" s="203"/>
      <c r="M25" s="204"/>
    </row>
    <row r="26" spans="1:13" x14ac:dyDescent="0.2">
      <c r="A26" s="259" t="s">
        <v>109</v>
      </c>
      <c r="B26" s="260" t="s">
        <v>99</v>
      </c>
      <c r="C26" s="183" t="s">
        <v>29</v>
      </c>
      <c r="D26" s="187">
        <v>220</v>
      </c>
      <c r="E26" s="188">
        <v>31.060000000000002</v>
      </c>
      <c r="F26" s="189">
        <v>6833.2</v>
      </c>
      <c r="G26" s="266">
        <v>81998.399999999994</v>
      </c>
      <c r="H26" s="190"/>
      <c r="J26" s="190"/>
      <c r="K26" s="203"/>
      <c r="M26" s="204"/>
    </row>
    <row r="27" spans="1:13" x14ac:dyDescent="0.2">
      <c r="A27" s="259" t="s">
        <v>110</v>
      </c>
      <c r="B27" s="260" t="s">
        <v>98</v>
      </c>
      <c r="C27" s="183" t="s">
        <v>29</v>
      </c>
      <c r="D27" s="187">
        <v>220</v>
      </c>
      <c r="E27" s="188">
        <v>42.85</v>
      </c>
      <c r="F27" s="189">
        <v>9427</v>
      </c>
      <c r="G27" s="266">
        <v>113124</v>
      </c>
      <c r="H27" s="190"/>
      <c r="J27" s="190"/>
      <c r="K27" s="203"/>
      <c r="M27" s="204"/>
    </row>
    <row r="28" spans="1:13" x14ac:dyDescent="0.2">
      <c r="A28" s="259" t="s">
        <v>111</v>
      </c>
      <c r="B28" s="260" t="s">
        <v>112</v>
      </c>
      <c r="C28" s="183" t="s">
        <v>29</v>
      </c>
      <c r="D28" s="187">
        <v>220</v>
      </c>
      <c r="E28" s="188">
        <v>48.658999999999999</v>
      </c>
      <c r="F28" s="189">
        <v>10704.98</v>
      </c>
      <c r="G28" s="266">
        <v>128459.76</v>
      </c>
      <c r="H28" s="190"/>
      <c r="J28" s="190"/>
      <c r="K28" s="203"/>
      <c r="M28" s="204"/>
    </row>
    <row r="29" spans="1:13" x14ac:dyDescent="0.2">
      <c r="A29" s="259" t="s">
        <v>198</v>
      </c>
      <c r="B29" s="260" t="s">
        <v>113</v>
      </c>
      <c r="C29" s="183" t="s">
        <v>29</v>
      </c>
      <c r="D29" s="187">
        <v>220</v>
      </c>
      <c r="E29" s="188">
        <v>46.215000000000003</v>
      </c>
      <c r="F29" s="189">
        <v>10167.299999999999</v>
      </c>
      <c r="G29" s="266">
        <v>122007.6</v>
      </c>
      <c r="H29" s="190"/>
      <c r="J29" s="190"/>
      <c r="K29" s="203"/>
      <c r="M29" s="204"/>
    </row>
    <row r="30" spans="1:13" ht="15" x14ac:dyDescent="0.2">
      <c r="A30" s="259"/>
      <c r="B30" s="253" t="s">
        <v>26</v>
      </c>
      <c r="C30" s="182"/>
      <c r="D30" s="205"/>
      <c r="E30" s="206"/>
      <c r="F30" s="207">
        <v>133847.67999999999</v>
      </c>
      <c r="G30" s="267">
        <v>1606172.21</v>
      </c>
      <c r="H30" s="190"/>
      <c r="I30" s="202"/>
      <c r="J30" s="190"/>
      <c r="K30" s="203"/>
      <c r="M30" s="204"/>
    </row>
    <row r="31" spans="1:13" ht="15" x14ac:dyDescent="0.2">
      <c r="A31" s="257" t="s">
        <v>27</v>
      </c>
      <c r="B31" s="253" t="s">
        <v>28</v>
      </c>
      <c r="C31" s="183"/>
      <c r="D31" s="184"/>
      <c r="E31" s="185"/>
      <c r="F31" s="208"/>
      <c r="G31" s="266"/>
      <c r="H31" s="190"/>
      <c r="I31" s="202"/>
      <c r="M31" s="204"/>
    </row>
    <row r="32" spans="1:13" x14ac:dyDescent="0.2">
      <c r="A32" s="259" t="s">
        <v>195</v>
      </c>
      <c r="B32" s="260" t="s">
        <v>132</v>
      </c>
      <c r="C32" s="183" t="s">
        <v>29</v>
      </c>
      <c r="D32" s="187">
        <v>440</v>
      </c>
      <c r="E32" s="188">
        <v>55.332999999999998</v>
      </c>
      <c r="F32" s="189">
        <v>24346.52</v>
      </c>
      <c r="G32" s="266">
        <v>292158.24</v>
      </c>
      <c r="H32" s="190"/>
      <c r="J32" s="209"/>
      <c r="K32" s="203"/>
      <c r="M32" s="204"/>
    </row>
    <row r="33" spans="1:13" x14ac:dyDescent="0.2">
      <c r="A33" s="259" t="s">
        <v>30</v>
      </c>
      <c r="B33" s="260" t="s">
        <v>133</v>
      </c>
      <c r="C33" s="183" t="s">
        <v>29</v>
      </c>
      <c r="D33" s="187">
        <v>440</v>
      </c>
      <c r="E33" s="188">
        <v>44.68</v>
      </c>
      <c r="F33" s="189">
        <v>19659.2</v>
      </c>
      <c r="G33" s="266">
        <v>235910.39999999999</v>
      </c>
      <c r="H33" s="190"/>
      <c r="I33" s="202"/>
      <c r="J33" s="190"/>
      <c r="K33" s="203"/>
      <c r="M33" s="204"/>
    </row>
    <row r="34" spans="1:13" x14ac:dyDescent="0.2">
      <c r="A34" s="259" t="s">
        <v>31</v>
      </c>
      <c r="B34" s="260" t="s">
        <v>134</v>
      </c>
      <c r="C34" s="183" t="s">
        <v>29</v>
      </c>
      <c r="D34" s="187">
        <v>440</v>
      </c>
      <c r="E34" s="188">
        <v>55.332999999999998</v>
      </c>
      <c r="F34" s="189">
        <v>24346.52</v>
      </c>
      <c r="G34" s="266">
        <v>292158.24</v>
      </c>
      <c r="H34" s="190"/>
      <c r="I34" s="202"/>
      <c r="J34" s="190"/>
      <c r="K34" s="203"/>
      <c r="M34" s="316"/>
    </row>
    <row r="35" spans="1:13" x14ac:dyDescent="0.2">
      <c r="A35" s="259" t="s">
        <v>32</v>
      </c>
      <c r="B35" s="260" t="s">
        <v>122</v>
      </c>
      <c r="C35" s="183" t="s">
        <v>29</v>
      </c>
      <c r="D35" s="187">
        <v>220</v>
      </c>
      <c r="E35" s="188">
        <v>41.233000000000004</v>
      </c>
      <c r="F35" s="189">
        <v>9071.26</v>
      </c>
      <c r="G35" s="266">
        <v>108855.12</v>
      </c>
      <c r="H35" s="190"/>
      <c r="J35" s="190"/>
      <c r="K35" s="203"/>
      <c r="M35" s="316"/>
    </row>
    <row r="36" spans="1:13" x14ac:dyDescent="0.2">
      <c r="A36" s="259" t="s">
        <v>33</v>
      </c>
      <c r="B36" s="260" t="s">
        <v>97</v>
      </c>
      <c r="C36" s="183" t="s">
        <v>29</v>
      </c>
      <c r="D36" s="187">
        <v>220</v>
      </c>
      <c r="E36" s="188">
        <v>66.488</v>
      </c>
      <c r="F36" s="189">
        <v>14627.36</v>
      </c>
      <c r="G36" s="266">
        <v>175528.32000000001</v>
      </c>
      <c r="H36" s="190"/>
      <c r="I36" s="211"/>
      <c r="J36" s="190"/>
      <c r="K36" s="191"/>
      <c r="M36" s="210"/>
    </row>
    <row r="37" spans="1:13" x14ac:dyDescent="0.2">
      <c r="A37" s="259" t="s">
        <v>34</v>
      </c>
      <c r="B37" s="260" t="s">
        <v>121</v>
      </c>
      <c r="C37" s="183" t="s">
        <v>29</v>
      </c>
      <c r="D37" s="187">
        <v>220</v>
      </c>
      <c r="E37" s="188">
        <v>69.433000000000007</v>
      </c>
      <c r="F37" s="189">
        <v>15275.26</v>
      </c>
      <c r="G37" s="266">
        <v>183303.12</v>
      </c>
      <c r="H37" s="190"/>
      <c r="I37" s="211"/>
      <c r="J37" s="190"/>
      <c r="K37" s="191"/>
      <c r="M37" s="316"/>
    </row>
    <row r="38" spans="1:13" x14ac:dyDescent="0.2">
      <c r="A38" s="259" t="s">
        <v>192</v>
      </c>
      <c r="B38" s="260" t="s">
        <v>193</v>
      </c>
      <c r="C38" s="183" t="s">
        <v>29</v>
      </c>
      <c r="D38" s="187">
        <v>440</v>
      </c>
      <c r="E38" s="188">
        <v>46.591000000000001</v>
      </c>
      <c r="F38" s="189">
        <v>20500.04</v>
      </c>
      <c r="G38" s="266">
        <v>246000.48</v>
      </c>
      <c r="H38" s="190"/>
      <c r="I38" s="211"/>
      <c r="J38" s="190"/>
      <c r="K38" s="191"/>
      <c r="M38" s="316"/>
    </row>
    <row r="39" spans="1:13" ht="15" x14ac:dyDescent="0.2">
      <c r="A39" s="259"/>
      <c r="B39" s="253" t="s">
        <v>115</v>
      </c>
      <c r="C39" s="182"/>
      <c r="D39" s="205"/>
      <c r="E39" s="206"/>
      <c r="F39" s="207">
        <v>127826.16</v>
      </c>
      <c r="G39" s="267">
        <v>1533913.92</v>
      </c>
      <c r="H39" s="190"/>
      <c r="I39" s="202"/>
      <c r="J39" s="190"/>
      <c r="K39" s="191"/>
      <c r="M39" s="316"/>
    </row>
    <row r="40" spans="1:13" ht="15" x14ac:dyDescent="0.2">
      <c r="A40" s="257" t="s">
        <v>116</v>
      </c>
      <c r="B40" s="253" t="s">
        <v>117</v>
      </c>
      <c r="C40" s="183"/>
      <c r="D40" s="184"/>
      <c r="E40" s="185"/>
      <c r="F40" s="208"/>
      <c r="G40" s="266"/>
      <c r="H40" s="190"/>
      <c r="I40" s="202"/>
      <c r="J40" s="190"/>
      <c r="K40" s="191"/>
      <c r="M40" s="204"/>
    </row>
    <row r="41" spans="1:13" x14ac:dyDescent="0.2">
      <c r="A41" s="259" t="s">
        <v>118</v>
      </c>
      <c r="B41" s="260" t="s">
        <v>101</v>
      </c>
      <c r="C41" s="183" t="s">
        <v>29</v>
      </c>
      <c r="D41" s="187">
        <v>220</v>
      </c>
      <c r="E41" s="188">
        <v>49.669399999999996</v>
      </c>
      <c r="F41" s="189">
        <v>10927.27</v>
      </c>
      <c r="G41" s="266">
        <v>131127.22</v>
      </c>
      <c r="H41" s="190"/>
      <c r="I41" s="202"/>
      <c r="J41" s="190"/>
      <c r="K41" s="191"/>
      <c r="M41" s="316"/>
    </row>
    <row r="42" spans="1:13" x14ac:dyDescent="0.2">
      <c r="A42" s="259" t="s">
        <v>120</v>
      </c>
      <c r="B42" s="260" t="s">
        <v>135</v>
      </c>
      <c r="C42" s="183" t="s">
        <v>29</v>
      </c>
      <c r="D42" s="187">
        <v>660</v>
      </c>
      <c r="E42" s="188">
        <v>45.401000000000003</v>
      </c>
      <c r="F42" s="189">
        <v>29964.66</v>
      </c>
      <c r="G42" s="266">
        <v>359575.92</v>
      </c>
      <c r="H42" s="190"/>
      <c r="I42" s="202"/>
      <c r="J42" s="190"/>
      <c r="K42" s="191"/>
      <c r="M42" s="316"/>
    </row>
    <row r="43" spans="1:13" x14ac:dyDescent="0.2">
      <c r="A43" s="259" t="s">
        <v>119</v>
      </c>
      <c r="B43" s="260" t="s">
        <v>132</v>
      </c>
      <c r="C43" s="183" t="s">
        <v>29</v>
      </c>
      <c r="D43" s="187">
        <v>220</v>
      </c>
      <c r="E43" s="188">
        <v>55.332999999999998</v>
      </c>
      <c r="F43" s="189">
        <v>12173.26</v>
      </c>
      <c r="G43" s="266">
        <v>146079.12</v>
      </c>
      <c r="H43" s="190"/>
      <c r="I43" s="202"/>
      <c r="J43" s="190"/>
      <c r="K43" s="191"/>
      <c r="M43" s="204"/>
    </row>
    <row r="44" spans="1:13" ht="15" x14ac:dyDescent="0.2">
      <c r="A44" s="259"/>
      <c r="B44" s="253" t="s">
        <v>114</v>
      </c>
      <c r="C44" s="182"/>
      <c r="D44" s="205"/>
      <c r="E44" s="206"/>
      <c r="F44" s="207">
        <v>53065.19</v>
      </c>
      <c r="G44" s="267">
        <v>636782.26</v>
      </c>
      <c r="H44" s="190"/>
      <c r="J44" s="190"/>
      <c r="K44" s="191"/>
      <c r="M44" s="316"/>
    </row>
    <row r="45" spans="1:13" ht="15" x14ac:dyDescent="0.2">
      <c r="A45" s="262"/>
      <c r="B45" s="194" t="s">
        <v>35</v>
      </c>
      <c r="C45" s="194"/>
      <c r="D45" s="195"/>
      <c r="E45" s="196"/>
      <c r="F45" s="197">
        <v>314739.03000000003</v>
      </c>
      <c r="G45" s="268">
        <v>3776868.3899999997</v>
      </c>
      <c r="H45" s="190"/>
      <c r="J45" s="190"/>
      <c r="K45" s="191"/>
      <c r="M45" s="316"/>
    </row>
    <row r="46" spans="1:13" ht="15" x14ac:dyDescent="0.2">
      <c r="A46" s="259"/>
      <c r="B46" s="253"/>
      <c r="C46" s="182"/>
      <c r="D46" s="199"/>
      <c r="E46" s="200"/>
      <c r="F46" s="201"/>
      <c r="G46" s="264"/>
      <c r="H46" s="190"/>
      <c r="J46" s="190"/>
      <c r="K46" s="191"/>
      <c r="M46" s="210"/>
    </row>
    <row r="47" spans="1:13" ht="15" x14ac:dyDescent="0.2">
      <c r="A47" s="257">
        <v>3</v>
      </c>
      <c r="B47" s="253" t="s">
        <v>36</v>
      </c>
      <c r="C47" s="183"/>
      <c r="D47" s="184"/>
      <c r="E47" s="185"/>
      <c r="F47" s="186"/>
      <c r="G47" s="258"/>
      <c r="H47" s="190"/>
      <c r="J47" s="190"/>
      <c r="K47" s="191"/>
      <c r="M47" s="204"/>
    </row>
    <row r="48" spans="1:13" x14ac:dyDescent="0.2">
      <c r="A48" s="259" t="s">
        <v>37</v>
      </c>
      <c r="B48" s="260" t="s">
        <v>38</v>
      </c>
      <c r="C48" s="183" t="s">
        <v>12</v>
      </c>
      <c r="D48" s="187">
        <v>1</v>
      </c>
      <c r="E48" s="188">
        <v>1341.8</v>
      </c>
      <c r="F48" s="189">
        <v>1341.8</v>
      </c>
      <c r="G48" s="261">
        <v>16101.6</v>
      </c>
      <c r="H48" s="190"/>
      <c r="J48" s="190"/>
      <c r="K48" s="191"/>
      <c r="M48" s="204"/>
    </row>
    <row r="49" spans="1:15" x14ac:dyDescent="0.2">
      <c r="A49" s="259" t="s">
        <v>39</v>
      </c>
      <c r="B49" s="260" t="s">
        <v>40</v>
      </c>
      <c r="C49" s="183" t="s">
        <v>12</v>
      </c>
      <c r="D49" s="187">
        <v>1</v>
      </c>
      <c r="E49" s="188">
        <v>807.76</v>
      </c>
      <c r="F49" s="189">
        <v>807.76</v>
      </c>
      <c r="G49" s="261">
        <v>9693.1200000000008</v>
      </c>
      <c r="H49" s="190"/>
      <c r="J49" s="190"/>
      <c r="K49" s="191"/>
      <c r="M49" s="204"/>
    </row>
    <row r="50" spans="1:15" x14ac:dyDescent="0.2">
      <c r="A50" s="259" t="s">
        <v>41</v>
      </c>
      <c r="B50" s="260" t="s">
        <v>42</v>
      </c>
      <c r="C50" s="183" t="s">
        <v>12</v>
      </c>
      <c r="D50" s="187">
        <v>1</v>
      </c>
      <c r="E50" s="188">
        <v>1040.57</v>
      </c>
      <c r="F50" s="189">
        <v>1040.57</v>
      </c>
      <c r="G50" s="261">
        <v>12486.84</v>
      </c>
      <c r="H50" s="190"/>
      <c r="J50" s="190"/>
      <c r="K50" s="191"/>
      <c r="M50" s="204"/>
    </row>
    <row r="51" spans="1:15" x14ac:dyDescent="0.2">
      <c r="A51" s="259" t="s">
        <v>43</v>
      </c>
      <c r="B51" s="260" t="s">
        <v>44</v>
      </c>
      <c r="C51" s="183" t="s">
        <v>12</v>
      </c>
      <c r="D51" s="187">
        <v>1</v>
      </c>
      <c r="E51" s="188">
        <v>950.34</v>
      </c>
      <c r="F51" s="189">
        <v>950.34</v>
      </c>
      <c r="G51" s="261">
        <v>11404.08</v>
      </c>
      <c r="H51" s="190"/>
      <c r="J51" s="212"/>
      <c r="K51" s="191"/>
    </row>
    <row r="52" spans="1:15" x14ac:dyDescent="0.2">
      <c r="A52" s="259" t="s">
        <v>45</v>
      </c>
      <c r="B52" s="260" t="s">
        <v>46</v>
      </c>
      <c r="C52" s="183" t="s">
        <v>12</v>
      </c>
      <c r="D52" s="187">
        <v>1</v>
      </c>
      <c r="E52" s="188">
        <v>3011.07</v>
      </c>
      <c r="F52" s="189">
        <v>3011.07</v>
      </c>
      <c r="G52" s="261">
        <v>36132.839999999997</v>
      </c>
      <c r="H52" s="190"/>
      <c r="J52" s="190"/>
      <c r="K52" s="191"/>
      <c r="M52" s="213"/>
    </row>
    <row r="53" spans="1:15" x14ac:dyDescent="0.2">
      <c r="A53" s="259" t="s">
        <v>47</v>
      </c>
      <c r="B53" s="260" t="s">
        <v>127</v>
      </c>
      <c r="C53" s="183" t="s">
        <v>12</v>
      </c>
      <c r="D53" s="187">
        <v>1</v>
      </c>
      <c r="E53" s="188">
        <v>1509.19</v>
      </c>
      <c r="F53" s="189">
        <v>1509.19</v>
      </c>
      <c r="G53" s="261">
        <v>18110.28</v>
      </c>
      <c r="H53" s="190"/>
      <c r="J53" s="190"/>
      <c r="K53" s="191"/>
    </row>
    <row r="54" spans="1:15" x14ac:dyDescent="0.2">
      <c r="A54" s="259" t="s">
        <v>48</v>
      </c>
      <c r="B54" s="260" t="s">
        <v>49</v>
      </c>
      <c r="C54" s="183" t="s">
        <v>12</v>
      </c>
      <c r="D54" s="187">
        <v>1</v>
      </c>
      <c r="E54" s="188">
        <v>7784.44</v>
      </c>
      <c r="F54" s="189">
        <v>7784.44</v>
      </c>
      <c r="G54" s="261">
        <v>93413.28</v>
      </c>
      <c r="H54" s="190"/>
      <c r="J54" s="190"/>
      <c r="K54" s="191"/>
    </row>
    <row r="55" spans="1:15" ht="42.75" x14ac:dyDescent="0.2">
      <c r="A55" s="259" t="s">
        <v>50</v>
      </c>
      <c r="B55" s="269" t="s">
        <v>204</v>
      </c>
      <c r="C55" s="183" t="s">
        <v>12</v>
      </c>
      <c r="D55" s="187"/>
      <c r="E55" s="188"/>
      <c r="F55" s="189"/>
      <c r="G55" s="261"/>
      <c r="H55" s="190"/>
      <c r="J55" s="190"/>
      <c r="K55" s="191"/>
    </row>
    <row r="56" spans="1:15" ht="28.5" x14ac:dyDescent="0.2">
      <c r="A56" s="259" t="s">
        <v>51</v>
      </c>
      <c r="B56" s="270" t="s">
        <v>52</v>
      </c>
      <c r="C56" s="183" t="s">
        <v>53</v>
      </c>
      <c r="D56" s="187">
        <v>1</v>
      </c>
      <c r="E56" s="188">
        <v>129371.86</v>
      </c>
      <c r="F56" s="189">
        <v>129371.86</v>
      </c>
      <c r="G56" s="261">
        <v>1552462.32</v>
      </c>
      <c r="H56" s="190"/>
      <c r="J56" s="190"/>
      <c r="K56" s="191"/>
    </row>
    <row r="57" spans="1:15" ht="28.5" x14ac:dyDescent="0.2">
      <c r="A57" s="259" t="s">
        <v>54</v>
      </c>
      <c r="B57" s="270" t="s">
        <v>55</v>
      </c>
      <c r="C57" s="183" t="s">
        <v>53</v>
      </c>
      <c r="D57" s="187">
        <v>1</v>
      </c>
      <c r="E57" s="188">
        <v>43608.5</v>
      </c>
      <c r="F57" s="189">
        <v>43608.5</v>
      </c>
      <c r="G57" s="261">
        <v>523302</v>
      </c>
      <c r="H57" s="190"/>
      <c r="J57" s="198"/>
      <c r="K57" s="191"/>
    </row>
    <row r="58" spans="1:15" ht="42.75" x14ac:dyDescent="0.2">
      <c r="A58" s="259" t="s">
        <v>56</v>
      </c>
      <c r="B58" s="269" t="s">
        <v>205</v>
      </c>
      <c r="C58" s="183" t="s">
        <v>12</v>
      </c>
      <c r="D58" s="187"/>
      <c r="E58" s="188"/>
      <c r="F58" s="189"/>
      <c r="G58" s="261"/>
      <c r="H58" s="190"/>
      <c r="J58" s="190"/>
      <c r="K58" s="191"/>
    </row>
    <row r="59" spans="1:15" x14ac:dyDescent="0.2">
      <c r="A59" s="259" t="s">
        <v>57</v>
      </c>
      <c r="B59" s="270" t="s">
        <v>58</v>
      </c>
      <c r="C59" s="183" t="s">
        <v>59</v>
      </c>
      <c r="D59" s="187">
        <v>1</v>
      </c>
      <c r="E59" s="188">
        <v>17175.05</v>
      </c>
      <c r="F59" s="189">
        <v>17175.05</v>
      </c>
      <c r="G59" s="261">
        <v>206100.6</v>
      </c>
      <c r="H59" s="190"/>
      <c r="J59" s="190"/>
      <c r="K59" s="191"/>
    </row>
    <row r="60" spans="1:15" ht="28.5" x14ac:dyDescent="0.2">
      <c r="A60" s="259" t="s">
        <v>60</v>
      </c>
      <c r="B60" s="270" t="s">
        <v>61</v>
      </c>
      <c r="C60" s="183" t="s">
        <v>59</v>
      </c>
      <c r="D60" s="192">
        <v>1</v>
      </c>
      <c r="E60" s="193">
        <v>5434.29</v>
      </c>
      <c r="F60" s="189">
        <v>5434.29</v>
      </c>
      <c r="G60" s="261">
        <v>65211.48</v>
      </c>
      <c r="H60" s="190"/>
      <c r="J60" s="190"/>
      <c r="K60" s="191"/>
    </row>
    <row r="61" spans="1:15" ht="15" x14ac:dyDescent="0.2">
      <c r="A61" s="262"/>
      <c r="B61" s="194" t="s">
        <v>62</v>
      </c>
      <c r="C61" s="194"/>
      <c r="D61" s="195"/>
      <c r="E61" s="196"/>
      <c r="F61" s="197">
        <v>212034.87</v>
      </c>
      <c r="G61" s="263">
        <v>2544418.4400000004</v>
      </c>
      <c r="H61" s="190"/>
      <c r="J61" s="198"/>
      <c r="K61" s="191"/>
    </row>
    <row r="62" spans="1:15" x14ac:dyDescent="0.2">
      <c r="A62" s="259"/>
      <c r="B62" s="260"/>
      <c r="C62" s="183"/>
      <c r="D62" s="214"/>
      <c r="E62" s="215"/>
      <c r="F62" s="216"/>
      <c r="G62" s="271"/>
      <c r="H62" s="190"/>
      <c r="J62" s="190"/>
      <c r="K62" s="217"/>
      <c r="L62" s="218"/>
      <c r="O62" s="213"/>
    </row>
    <row r="63" spans="1:15" ht="15" x14ac:dyDescent="0.2">
      <c r="A63" s="257">
        <v>4</v>
      </c>
      <c r="B63" s="219" t="s">
        <v>63</v>
      </c>
      <c r="C63" s="183"/>
      <c r="D63" s="184"/>
      <c r="E63" s="220"/>
      <c r="F63" s="208"/>
      <c r="G63" s="261"/>
      <c r="H63" s="190"/>
      <c r="J63" s="190"/>
      <c r="K63" s="191"/>
    </row>
    <row r="64" spans="1:15" ht="42.75" x14ac:dyDescent="0.2">
      <c r="A64" s="259" t="s">
        <v>131</v>
      </c>
      <c r="B64" s="260" t="s">
        <v>64</v>
      </c>
      <c r="C64" s="183" t="s">
        <v>65</v>
      </c>
      <c r="D64" s="192">
        <v>1</v>
      </c>
      <c r="E64" s="221">
        <v>202358.44961188332</v>
      </c>
      <c r="F64" s="222">
        <v>202358.44961188332</v>
      </c>
      <c r="G64" s="261">
        <v>2428301.4</v>
      </c>
      <c r="H64" s="190"/>
      <c r="J64" s="190"/>
      <c r="K64" s="191"/>
      <c r="L64" s="223"/>
    </row>
    <row r="65" spans="1:15" ht="15" x14ac:dyDescent="0.2">
      <c r="A65" s="262"/>
      <c r="B65" s="194" t="s">
        <v>66</v>
      </c>
      <c r="C65" s="194"/>
      <c r="D65" s="224"/>
      <c r="E65" s="225"/>
      <c r="F65" s="226">
        <v>202358.44961188332</v>
      </c>
      <c r="G65" s="272">
        <v>2428301.4</v>
      </c>
      <c r="H65" s="190"/>
      <c r="J65" s="190"/>
      <c r="K65" s="191"/>
    </row>
    <row r="66" spans="1:15" x14ac:dyDescent="0.2">
      <c r="A66" s="259"/>
      <c r="B66" s="260"/>
      <c r="C66" s="183"/>
      <c r="D66" s="214"/>
      <c r="E66" s="215"/>
      <c r="F66" s="216"/>
      <c r="G66" s="271"/>
      <c r="H66" s="190"/>
      <c r="J66" s="190"/>
      <c r="K66" s="191"/>
      <c r="M66" s="213"/>
      <c r="O66" s="213"/>
    </row>
    <row r="67" spans="1:15" ht="15" x14ac:dyDescent="0.2">
      <c r="A67" s="257">
        <v>5</v>
      </c>
      <c r="B67" s="253" t="s">
        <v>126</v>
      </c>
      <c r="C67" s="227"/>
      <c r="D67" s="228"/>
      <c r="E67" s="188"/>
      <c r="F67" s="189"/>
      <c r="G67" s="261">
        <v>0</v>
      </c>
      <c r="H67" s="190"/>
      <c r="J67" s="190"/>
      <c r="K67" s="191"/>
    </row>
    <row r="68" spans="1:15" x14ac:dyDescent="0.2">
      <c r="A68" s="259" t="s">
        <v>69</v>
      </c>
      <c r="B68" s="273" t="s">
        <v>128</v>
      </c>
      <c r="C68" s="227" t="s">
        <v>129</v>
      </c>
      <c r="D68" s="229">
        <v>1</v>
      </c>
      <c r="E68" s="220">
        <v>67090</v>
      </c>
      <c r="F68" s="220">
        <v>67090</v>
      </c>
      <c r="G68" s="261">
        <v>67090</v>
      </c>
      <c r="H68" s="190"/>
      <c r="I68" s="174"/>
      <c r="J68" s="230"/>
      <c r="K68" s="231"/>
      <c r="L68" s="175"/>
    </row>
    <row r="69" spans="1:15" ht="28.5" x14ac:dyDescent="0.2">
      <c r="A69" s="259" t="s">
        <v>93</v>
      </c>
      <c r="B69" s="274" t="s">
        <v>130</v>
      </c>
      <c r="C69" s="227" t="s">
        <v>65</v>
      </c>
      <c r="D69" s="229">
        <v>1</v>
      </c>
      <c r="E69" s="220">
        <v>12747.1</v>
      </c>
      <c r="F69" s="220">
        <v>12747.1</v>
      </c>
      <c r="G69" s="261">
        <v>152965.20000000001</v>
      </c>
      <c r="H69" s="190"/>
      <c r="I69" s="176"/>
      <c r="J69" s="232"/>
      <c r="K69" s="232"/>
      <c r="L69" s="177"/>
    </row>
    <row r="70" spans="1:15" x14ac:dyDescent="0.2">
      <c r="A70" s="259"/>
      <c r="B70" s="260"/>
      <c r="C70" s="183"/>
      <c r="D70" s="192"/>
      <c r="E70" s="193"/>
      <c r="F70" s="222"/>
      <c r="G70" s="275"/>
      <c r="H70" s="190"/>
      <c r="M70" s="177"/>
    </row>
    <row r="71" spans="1:15" s="175" customFormat="1" ht="15.75" thickBot="1" x14ac:dyDescent="0.25">
      <c r="A71" s="276"/>
      <c r="B71" s="233" t="s">
        <v>68</v>
      </c>
      <c r="C71" s="234"/>
      <c r="D71" s="235"/>
      <c r="E71" s="236"/>
      <c r="F71" s="237">
        <v>79837.100000000006</v>
      </c>
      <c r="G71" s="277">
        <v>220055.2</v>
      </c>
      <c r="H71" s="190"/>
      <c r="I71" s="171"/>
      <c r="J71" s="171"/>
      <c r="K71" s="171"/>
      <c r="L71" s="172"/>
      <c r="M71" s="172"/>
    </row>
    <row r="72" spans="1:15" s="177" customFormat="1" ht="15.75" thickBot="1" x14ac:dyDescent="0.25">
      <c r="A72" s="278"/>
      <c r="B72" s="279" t="s">
        <v>67</v>
      </c>
      <c r="C72" s="280"/>
      <c r="D72" s="281"/>
      <c r="E72" s="280"/>
      <c r="F72" s="282">
        <v>883946.03961188335</v>
      </c>
      <c r="G72" s="283">
        <v>9869362.5099999998</v>
      </c>
      <c r="H72" s="190"/>
      <c r="I72" s="171"/>
      <c r="J72" s="171"/>
      <c r="K72" s="171"/>
      <c r="L72" s="172"/>
      <c r="M72" s="172"/>
    </row>
    <row r="74" spans="1:15" ht="15" x14ac:dyDescent="0.2">
      <c r="H74" s="240"/>
    </row>
    <row r="75" spans="1:15" x14ac:dyDescent="0.2">
      <c r="F75" s="241"/>
      <c r="G75" s="242"/>
      <c r="H75" s="243"/>
    </row>
    <row r="77" spans="1:15" x14ac:dyDescent="0.2">
      <c r="G77" s="241"/>
    </row>
    <row r="79" spans="1:15" x14ac:dyDescent="0.2">
      <c r="G79" s="241"/>
    </row>
    <row r="85" spans="6:6" x14ac:dyDescent="0.2">
      <c r="F85" s="241"/>
    </row>
  </sheetData>
  <mergeCells count="12">
    <mergeCell ref="A7:A9"/>
    <mergeCell ref="B7:B9"/>
    <mergeCell ref="C7:C9"/>
    <mergeCell ref="D7:D9"/>
    <mergeCell ref="E7:E9"/>
    <mergeCell ref="M34:M35"/>
    <mergeCell ref="M37:M39"/>
    <mergeCell ref="M41:M42"/>
    <mergeCell ref="M44:M45"/>
    <mergeCell ref="B5:G5"/>
    <mergeCell ref="F7:F9"/>
    <mergeCell ref="G7:G9"/>
  </mergeCells>
  <printOptions horizontalCentered="1"/>
  <pageMargins left="0.25" right="0.25" top="0.75" bottom="0.75" header="0.3" footer="0.3"/>
  <pageSetup paperSize="9" scale="50" fitToWidth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15014-BB12-4DBC-A8B5-C98A0C6DC5B9}">
  <sheetPr>
    <pageSetUpPr fitToPage="1"/>
  </sheetPr>
  <dimension ref="B1:P43"/>
  <sheetViews>
    <sheetView view="pageBreakPreview" zoomScaleNormal="100" zoomScaleSheetLayoutView="100" workbookViewId="0">
      <selection activeCell="A25" sqref="A25:XFD55"/>
    </sheetView>
  </sheetViews>
  <sheetFormatPr defaultColWidth="7.109375" defaultRowHeight="12.75" x14ac:dyDescent="0.2"/>
  <cols>
    <col min="1" max="1" width="7.109375" style="2"/>
    <col min="2" max="2" width="6.88671875" style="2" bestFit="1" customWidth="1"/>
    <col min="3" max="3" width="8.21875" style="2" customWidth="1"/>
    <col min="4" max="4" width="9.6640625" style="2" bestFit="1" customWidth="1"/>
    <col min="5" max="6" width="9" style="2" bestFit="1" customWidth="1"/>
    <col min="7" max="7" width="9.6640625" style="2" bestFit="1" customWidth="1"/>
    <col min="8" max="8" width="9.77734375" style="2" bestFit="1" customWidth="1"/>
    <col min="9" max="9" width="8.6640625" style="2" bestFit="1" customWidth="1"/>
    <col min="10" max="13" width="8.21875" style="2" customWidth="1"/>
    <col min="14" max="14" width="11.5546875" style="2" customWidth="1"/>
    <col min="15" max="15" width="5.5546875" style="2" customWidth="1"/>
    <col min="16" max="16" width="15.6640625" style="2" customWidth="1"/>
    <col min="17" max="17" width="7.21875" style="2" customWidth="1"/>
    <col min="18" max="18" width="6.6640625" style="2" customWidth="1"/>
    <col min="19" max="19" width="7" style="2" customWidth="1"/>
    <col min="20" max="20" width="10.88671875" style="2" customWidth="1"/>
    <col min="21" max="21" width="7.21875" style="2" customWidth="1"/>
    <col min="22" max="16384" width="7.109375" style="2"/>
  </cols>
  <sheetData>
    <row r="1" spans="2:16" x14ac:dyDescent="0.2"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</row>
    <row r="2" spans="2:16" x14ac:dyDescent="0.2"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</row>
    <row r="3" spans="2:16" x14ac:dyDescent="0.2"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</row>
    <row r="4" spans="2:16" x14ac:dyDescent="0.2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</row>
    <row r="5" spans="2:16" ht="18" customHeight="1" x14ac:dyDescent="0.2">
      <c r="B5" s="133" t="s">
        <v>71</v>
      </c>
      <c r="C5" s="345" t="s">
        <v>203</v>
      </c>
      <c r="D5" s="345"/>
      <c r="E5" s="345"/>
      <c r="F5" s="345"/>
      <c r="G5" s="345"/>
      <c r="H5" s="345"/>
      <c r="I5" s="345"/>
      <c r="J5" s="345"/>
      <c r="K5" s="345"/>
      <c r="L5" s="345"/>
      <c r="M5" s="345"/>
      <c r="N5" s="1"/>
    </row>
    <row r="6" spans="2:16" ht="15" customHeight="1" x14ac:dyDescent="0.2">
      <c r="B6" s="134" t="str">
        <f>[2]Cronograma!A8</f>
        <v>REF:</v>
      </c>
      <c r="C6" s="346"/>
      <c r="D6" s="346"/>
      <c r="E6" s="346"/>
      <c r="F6" s="346"/>
      <c r="G6" s="346"/>
      <c r="H6" s="346"/>
      <c r="I6" s="346"/>
      <c r="J6" s="134" t="str">
        <f>[2]Cronograma!BA7</f>
        <v>DATA:</v>
      </c>
      <c r="K6" s="135"/>
      <c r="L6" s="134"/>
      <c r="M6" s="132"/>
    </row>
    <row r="7" spans="2:16" ht="13.5" thickBot="1" x14ac:dyDescent="0.25">
      <c r="B7" s="134"/>
      <c r="C7" s="134"/>
      <c r="D7" s="134"/>
      <c r="E7" s="134"/>
      <c r="F7" s="134"/>
      <c r="G7" s="134"/>
      <c r="H7" s="134"/>
      <c r="I7" s="132"/>
      <c r="J7" s="132"/>
      <c r="K7" s="132"/>
      <c r="L7" s="132"/>
      <c r="M7" s="132"/>
      <c r="N7" s="4"/>
    </row>
    <row r="8" spans="2:16" ht="60.6" customHeight="1" thickBot="1" x14ac:dyDescent="0.25">
      <c r="B8" s="134"/>
      <c r="C8" s="347" t="s">
        <v>72</v>
      </c>
      <c r="D8" s="348"/>
      <c r="E8" s="348" t="s">
        <v>6</v>
      </c>
      <c r="F8" s="348"/>
      <c r="G8" s="348" t="s">
        <v>73</v>
      </c>
      <c r="H8" s="348"/>
      <c r="I8" s="348" t="s">
        <v>74</v>
      </c>
      <c r="J8" s="348"/>
      <c r="K8" s="348" t="s">
        <v>75</v>
      </c>
      <c r="L8" s="349"/>
      <c r="M8" s="134"/>
    </row>
    <row r="9" spans="2:16" ht="45" customHeight="1" x14ac:dyDescent="0.2">
      <c r="B9" s="134"/>
      <c r="C9" s="341" t="s">
        <v>76</v>
      </c>
      <c r="D9" s="342"/>
      <c r="E9" s="343">
        <v>2</v>
      </c>
      <c r="F9" s="343"/>
      <c r="G9" s="344">
        <v>4651.57</v>
      </c>
      <c r="H9" s="344"/>
      <c r="I9" s="344">
        <v>2012.7</v>
      </c>
      <c r="J9" s="344"/>
      <c r="K9" s="334">
        <v>13328.54</v>
      </c>
      <c r="L9" s="335"/>
      <c r="M9" s="134"/>
      <c r="N9" s="5"/>
    </row>
    <row r="10" spans="2:16" ht="45" customHeight="1" x14ac:dyDescent="0.2">
      <c r="B10" s="134"/>
      <c r="C10" s="330" t="s">
        <v>77</v>
      </c>
      <c r="D10" s="331"/>
      <c r="E10" s="332">
        <v>4</v>
      </c>
      <c r="F10" s="332"/>
      <c r="G10" s="333">
        <v>4696.3</v>
      </c>
      <c r="H10" s="333"/>
      <c r="I10" s="333">
        <v>2012.7</v>
      </c>
      <c r="J10" s="333"/>
      <c r="K10" s="334">
        <v>26836</v>
      </c>
      <c r="L10" s="335"/>
      <c r="M10" s="134"/>
      <c r="N10" s="5"/>
      <c r="P10" s="5"/>
    </row>
    <row r="11" spans="2:16" ht="45" customHeight="1" x14ac:dyDescent="0.2">
      <c r="B11" s="134"/>
      <c r="C11" s="330" t="s">
        <v>78</v>
      </c>
      <c r="D11" s="331"/>
      <c r="E11" s="332">
        <v>1</v>
      </c>
      <c r="F11" s="332"/>
      <c r="G11" s="333">
        <v>12970.73</v>
      </c>
      <c r="H11" s="333"/>
      <c r="I11" s="333">
        <v>3354.5</v>
      </c>
      <c r="J11" s="333"/>
      <c r="K11" s="334">
        <v>16325.23</v>
      </c>
      <c r="L11" s="335"/>
      <c r="M11" s="134"/>
      <c r="N11" s="5"/>
      <c r="P11" s="5"/>
    </row>
    <row r="12" spans="2:16" ht="45" customHeight="1" x14ac:dyDescent="0.2">
      <c r="B12" s="134"/>
      <c r="C12" s="330" t="s">
        <v>79</v>
      </c>
      <c r="D12" s="331"/>
      <c r="E12" s="332">
        <v>4</v>
      </c>
      <c r="F12" s="332"/>
      <c r="G12" s="333">
        <v>2102.15</v>
      </c>
      <c r="H12" s="333"/>
      <c r="I12" s="333">
        <v>670.9</v>
      </c>
      <c r="J12" s="333"/>
      <c r="K12" s="334">
        <v>11092.2</v>
      </c>
      <c r="L12" s="335"/>
      <c r="M12" s="134"/>
      <c r="N12" s="5"/>
    </row>
    <row r="13" spans="2:16" ht="45" customHeight="1" x14ac:dyDescent="0.2">
      <c r="B13" s="134"/>
      <c r="C13" s="330" t="s">
        <v>94</v>
      </c>
      <c r="D13" s="331"/>
      <c r="E13" s="332">
        <v>2</v>
      </c>
      <c r="F13" s="332"/>
      <c r="G13" s="333">
        <v>21804.25</v>
      </c>
      <c r="H13" s="333"/>
      <c r="I13" s="333">
        <v>6709</v>
      </c>
      <c r="J13" s="333"/>
      <c r="K13" s="334">
        <v>57026.5</v>
      </c>
      <c r="L13" s="335"/>
      <c r="M13" s="134"/>
      <c r="N13" s="5"/>
    </row>
    <row r="14" spans="2:16" ht="45" customHeight="1" x14ac:dyDescent="0.2">
      <c r="B14" s="134"/>
      <c r="C14" s="330" t="s">
        <v>80</v>
      </c>
      <c r="D14" s="331"/>
      <c r="E14" s="332">
        <v>1</v>
      </c>
      <c r="F14" s="332"/>
      <c r="G14" s="333">
        <v>28513.25</v>
      </c>
      <c r="H14" s="333"/>
      <c r="I14" s="333">
        <v>8050.8</v>
      </c>
      <c r="J14" s="333"/>
      <c r="K14" s="334">
        <v>36564.050000000003</v>
      </c>
      <c r="L14" s="335"/>
      <c r="M14" s="134"/>
      <c r="N14" s="5"/>
    </row>
    <row r="15" spans="2:16" ht="45" customHeight="1" x14ac:dyDescent="0.2">
      <c r="B15" s="134"/>
      <c r="C15" s="330" t="s">
        <v>199</v>
      </c>
      <c r="D15" s="331"/>
      <c r="E15" s="332">
        <v>1</v>
      </c>
      <c r="F15" s="332"/>
      <c r="G15" s="333">
        <v>7782.44</v>
      </c>
      <c r="H15" s="333"/>
      <c r="I15" s="333">
        <v>4025.4</v>
      </c>
      <c r="J15" s="333"/>
      <c r="K15" s="334">
        <v>11807.84</v>
      </c>
      <c r="L15" s="335"/>
      <c r="M15" s="134"/>
      <c r="N15" s="5"/>
    </row>
    <row r="16" spans="2:16" ht="24" customHeight="1" thickBot="1" x14ac:dyDescent="0.25">
      <c r="B16" s="134"/>
      <c r="C16" s="336"/>
      <c r="D16" s="337"/>
      <c r="E16" s="338"/>
      <c r="F16" s="338"/>
      <c r="G16" s="339">
        <v>129371.86</v>
      </c>
      <c r="H16" s="339"/>
      <c r="I16" s="339">
        <v>43608.5</v>
      </c>
      <c r="J16" s="339"/>
      <c r="K16" s="339">
        <v>172980.36000000002</v>
      </c>
      <c r="L16" s="340"/>
      <c r="M16" s="134"/>
      <c r="N16" s="5"/>
    </row>
    <row r="17" spans="2:15" x14ac:dyDescent="0.2">
      <c r="B17" s="118"/>
      <c r="C17" s="118"/>
      <c r="D17" s="118"/>
      <c r="E17" s="118"/>
      <c r="F17" s="118"/>
      <c r="G17" s="120"/>
      <c r="H17" s="118"/>
      <c r="I17" s="121"/>
      <c r="J17" s="117"/>
      <c r="K17" s="117"/>
      <c r="L17" s="117"/>
      <c r="M17" s="117"/>
      <c r="N17" s="4"/>
    </row>
    <row r="18" spans="2:15" x14ac:dyDescent="0.2">
      <c r="B18" s="118"/>
      <c r="C18" s="118"/>
      <c r="D18" s="118"/>
      <c r="E18" s="118"/>
      <c r="F18" s="118"/>
      <c r="G18" s="118"/>
      <c r="H18" s="118"/>
      <c r="I18" s="117"/>
      <c r="J18" s="117"/>
      <c r="K18" s="117"/>
      <c r="L18" s="117"/>
      <c r="M18" s="117"/>
      <c r="N18" s="4"/>
    </row>
    <row r="19" spans="2:15" x14ac:dyDescent="0.2">
      <c r="B19" s="118"/>
      <c r="C19" s="118"/>
      <c r="D19" s="118"/>
      <c r="E19" s="118"/>
      <c r="F19" s="118"/>
      <c r="G19" s="118"/>
      <c r="H19" s="118"/>
      <c r="I19" s="117"/>
      <c r="J19" s="117"/>
      <c r="K19" s="117"/>
      <c r="L19" s="117"/>
      <c r="M19" s="117"/>
      <c r="N19" s="4"/>
    </row>
    <row r="20" spans="2:15" x14ac:dyDescent="0.2">
      <c r="B20" s="118"/>
      <c r="C20" s="118"/>
      <c r="D20" s="118"/>
      <c r="E20" s="118"/>
      <c r="F20" s="118"/>
      <c r="G20" s="118"/>
      <c r="H20" s="118"/>
      <c r="I20" s="117"/>
      <c r="J20" s="117"/>
      <c r="K20" s="117"/>
      <c r="L20" s="117"/>
      <c r="M20" s="117"/>
      <c r="N20" s="4"/>
    </row>
    <row r="21" spans="2:15" x14ac:dyDescent="0.2">
      <c r="B21" s="118"/>
      <c r="C21" s="118"/>
      <c r="D21" s="118"/>
      <c r="E21" s="118"/>
      <c r="F21" s="118"/>
      <c r="G21" s="118"/>
      <c r="H21" s="118"/>
      <c r="I21" s="117"/>
      <c r="J21" s="117"/>
      <c r="K21" s="117"/>
      <c r="L21" s="117"/>
      <c r="M21" s="117"/>
      <c r="N21" s="4"/>
    </row>
    <row r="22" spans="2:15" x14ac:dyDescent="0.2">
      <c r="B22" s="118"/>
      <c r="C22" s="118"/>
      <c r="D22" s="118"/>
      <c r="E22" s="118"/>
      <c r="F22" s="118"/>
      <c r="G22" s="118"/>
      <c r="H22" s="118"/>
      <c r="I22" s="117"/>
      <c r="J22" s="117"/>
      <c r="K22" s="117"/>
      <c r="L22" s="117"/>
      <c r="M22" s="117"/>
      <c r="N22" s="4"/>
    </row>
    <row r="23" spans="2:15" ht="15" x14ac:dyDescent="0.2">
      <c r="B23" s="328"/>
      <c r="C23" s="328"/>
      <c r="D23" s="328"/>
      <c r="E23" s="328"/>
      <c r="F23" s="328"/>
      <c r="G23" s="328"/>
      <c r="H23" s="328"/>
      <c r="I23" s="329"/>
      <c r="J23" s="329"/>
      <c r="K23" s="329"/>
      <c r="L23" s="329"/>
      <c r="M23" s="329"/>
      <c r="N23" s="329"/>
      <c r="O23" s="329"/>
    </row>
    <row r="24" spans="2:15" x14ac:dyDescent="0.2">
      <c r="B24" s="6"/>
      <c r="C24" s="6"/>
      <c r="D24" s="6"/>
      <c r="E24" s="6"/>
      <c r="F24" s="6"/>
      <c r="G24" s="6"/>
      <c r="H24" s="6"/>
    </row>
    <row r="25" spans="2:15" x14ac:dyDescent="0.2">
      <c r="B25" s="7"/>
      <c r="C25" s="7"/>
      <c r="D25" s="7"/>
      <c r="E25" s="7"/>
      <c r="F25" s="7"/>
      <c r="G25" s="7"/>
      <c r="H25" s="7"/>
      <c r="I25" s="13"/>
      <c r="J25" s="13"/>
      <c r="K25" s="13"/>
      <c r="L25" s="13"/>
      <c r="M25" s="13"/>
    </row>
    <row r="26" spans="2:15" x14ac:dyDescent="0.2">
      <c r="B26" s="7"/>
      <c r="C26" s="7"/>
      <c r="D26" s="7"/>
      <c r="E26" s="7"/>
      <c r="F26" s="7"/>
      <c r="G26" s="7"/>
      <c r="H26" s="7"/>
      <c r="I26" s="13"/>
      <c r="J26" s="13"/>
      <c r="K26" s="13"/>
      <c r="L26" s="13"/>
      <c r="M26" s="13"/>
    </row>
    <row r="27" spans="2:15" x14ac:dyDescent="0.2">
      <c r="B27" s="9"/>
      <c r="C27" s="9"/>
      <c r="D27" s="9"/>
      <c r="E27" s="9"/>
      <c r="F27" s="9"/>
      <c r="G27" s="9"/>
      <c r="H27" s="9"/>
      <c r="I27" s="21"/>
      <c r="J27" s="21"/>
      <c r="K27" s="21"/>
      <c r="L27" s="21"/>
      <c r="M27" s="21"/>
    </row>
    <row r="28" spans="2:15" x14ac:dyDescent="0.2">
      <c r="B28" s="10"/>
      <c r="C28" s="10"/>
      <c r="D28" s="10"/>
      <c r="E28" s="10"/>
      <c r="F28" s="10"/>
      <c r="G28" s="10"/>
      <c r="H28" s="10"/>
      <c r="I28" s="12"/>
      <c r="J28" s="12"/>
      <c r="K28" s="12"/>
      <c r="L28" s="12"/>
      <c r="M28" s="12"/>
    </row>
    <row r="29" spans="2:15" x14ac:dyDescent="0.2">
      <c r="B29" s="10"/>
      <c r="C29" s="10"/>
      <c r="D29" s="10"/>
      <c r="E29" s="10"/>
      <c r="F29" s="10"/>
      <c r="G29" s="10"/>
      <c r="H29" s="10"/>
      <c r="I29" s="12"/>
      <c r="J29" s="12"/>
      <c r="K29" s="12"/>
      <c r="L29" s="12"/>
      <c r="M29" s="12"/>
    </row>
    <row r="30" spans="2:15" x14ac:dyDescent="0.2">
      <c r="B30" s="10"/>
      <c r="C30" s="10"/>
      <c r="D30" s="10"/>
      <c r="E30" s="10"/>
      <c r="F30" s="10"/>
      <c r="G30" s="10"/>
      <c r="H30" s="10"/>
      <c r="I30" s="12"/>
      <c r="J30" s="12"/>
      <c r="K30" s="12"/>
      <c r="L30" s="12"/>
      <c r="M30" s="12"/>
    </row>
    <row r="31" spans="2:15" x14ac:dyDescent="0.2">
      <c r="B31" s="7"/>
      <c r="C31" s="7"/>
      <c r="D31" s="7"/>
      <c r="E31" s="7"/>
      <c r="F31" s="7"/>
      <c r="G31" s="7"/>
      <c r="H31" s="7"/>
      <c r="I31" s="13"/>
      <c r="J31" s="13"/>
      <c r="K31" s="13"/>
      <c r="L31" s="13"/>
      <c r="M31" s="13"/>
    </row>
    <row r="32" spans="2:15" x14ac:dyDescent="0.2">
      <c r="B32" s="10"/>
      <c r="C32" s="10"/>
      <c r="D32" s="10"/>
      <c r="E32" s="10"/>
      <c r="F32" s="10"/>
      <c r="G32" s="10"/>
      <c r="H32" s="10"/>
      <c r="I32" s="12"/>
      <c r="J32" s="12"/>
      <c r="K32" s="12"/>
      <c r="L32" s="12"/>
      <c r="M32" s="12"/>
    </row>
    <row r="33" spans="2:13" x14ac:dyDescent="0.2">
      <c r="B33" s="10"/>
      <c r="C33" s="10"/>
      <c r="D33" s="10"/>
      <c r="E33" s="10"/>
      <c r="F33" s="10"/>
      <c r="G33" s="10"/>
      <c r="H33" s="10"/>
      <c r="I33" s="12"/>
      <c r="J33" s="12"/>
      <c r="K33" s="12"/>
      <c r="L33" s="12"/>
      <c r="M33" s="12"/>
    </row>
    <row r="34" spans="2:13" x14ac:dyDescent="0.2">
      <c r="B34" s="14"/>
      <c r="C34" s="14"/>
      <c r="D34" s="14"/>
      <c r="E34" s="14"/>
      <c r="F34" s="14"/>
      <c r="G34" s="14"/>
      <c r="H34" s="14"/>
      <c r="I34" s="12"/>
      <c r="J34" s="12"/>
      <c r="K34" s="12"/>
      <c r="L34" s="12"/>
      <c r="M34" s="12"/>
    </row>
    <row r="35" spans="2:13" x14ac:dyDescent="0.2">
      <c r="B35" s="7"/>
      <c r="C35" s="7"/>
      <c r="D35" s="7"/>
      <c r="E35" s="7"/>
      <c r="F35" s="7"/>
      <c r="G35" s="7"/>
      <c r="H35" s="7"/>
      <c r="I35" s="13"/>
      <c r="J35" s="13"/>
      <c r="K35" s="13"/>
      <c r="L35" s="13"/>
      <c r="M35" s="13"/>
    </row>
    <row r="36" spans="2:13" x14ac:dyDescent="0.2">
      <c r="B36" s="7"/>
      <c r="C36" s="7"/>
      <c r="D36" s="7"/>
      <c r="E36" s="7"/>
      <c r="F36" s="7"/>
      <c r="G36" s="7"/>
      <c r="H36" s="7"/>
      <c r="I36" s="13"/>
      <c r="J36" s="13"/>
      <c r="K36" s="13"/>
      <c r="L36" s="13"/>
      <c r="M36" s="13"/>
    </row>
    <row r="37" spans="2:13" x14ac:dyDescent="0.2">
      <c r="B37" s="7"/>
      <c r="C37" s="7"/>
      <c r="D37" s="7"/>
      <c r="E37" s="7"/>
      <c r="F37" s="7"/>
      <c r="G37" s="7"/>
      <c r="H37" s="7"/>
      <c r="I37" s="13"/>
      <c r="J37" s="13"/>
      <c r="K37" s="13"/>
      <c r="L37" s="13"/>
      <c r="M37" s="13"/>
    </row>
    <row r="38" spans="2:13" x14ac:dyDescent="0.2">
      <c r="B38" s="7"/>
      <c r="C38" s="7"/>
      <c r="D38" s="7"/>
      <c r="E38" s="7"/>
      <c r="F38" s="7"/>
      <c r="G38" s="7"/>
      <c r="H38" s="7"/>
      <c r="I38" s="13"/>
      <c r="J38" s="13"/>
      <c r="K38" s="13"/>
      <c r="L38" s="13"/>
      <c r="M38" s="13"/>
    </row>
    <row r="39" spans="2:13" x14ac:dyDescent="0.2">
      <c r="B39" s="10"/>
      <c r="C39" s="10"/>
      <c r="D39" s="10"/>
      <c r="E39" s="10"/>
      <c r="F39" s="10"/>
      <c r="G39" s="10"/>
      <c r="H39" s="10"/>
      <c r="I39" s="12"/>
      <c r="J39" s="12"/>
      <c r="K39" s="12"/>
      <c r="L39" s="12"/>
      <c r="M39" s="12"/>
    </row>
    <row r="40" spans="2:13" x14ac:dyDescent="0.2">
      <c r="B40" s="15"/>
      <c r="C40" s="15"/>
      <c r="D40" s="15"/>
      <c r="E40" s="15"/>
      <c r="F40" s="15"/>
      <c r="G40" s="15"/>
      <c r="H40" s="15"/>
      <c r="I40" s="16"/>
      <c r="J40" s="16"/>
      <c r="K40" s="16"/>
      <c r="L40" s="16"/>
      <c r="M40" s="16"/>
    </row>
    <row r="42" spans="2:13" x14ac:dyDescent="0.2">
      <c r="B42" s="6"/>
      <c r="C42" s="6"/>
      <c r="D42" s="6"/>
      <c r="E42" s="6"/>
      <c r="F42" s="6"/>
      <c r="G42" s="6"/>
      <c r="H42" s="6"/>
    </row>
    <row r="43" spans="2:13" x14ac:dyDescent="0.2">
      <c r="I43" s="17"/>
      <c r="J43" s="17"/>
      <c r="K43" s="17"/>
      <c r="L43" s="17"/>
      <c r="M43" s="17"/>
    </row>
  </sheetData>
  <mergeCells count="48">
    <mergeCell ref="C14:D14"/>
    <mergeCell ref="E14:F14"/>
    <mergeCell ref="G14:H14"/>
    <mergeCell ref="I14:J14"/>
    <mergeCell ref="K14:L14"/>
    <mergeCell ref="C13:D13"/>
    <mergeCell ref="E13:F13"/>
    <mergeCell ref="G13:H13"/>
    <mergeCell ref="I13:J13"/>
    <mergeCell ref="K13:L13"/>
    <mergeCell ref="C5:M5"/>
    <mergeCell ref="C6:I6"/>
    <mergeCell ref="C8:D8"/>
    <mergeCell ref="E8:F8"/>
    <mergeCell ref="G8:H8"/>
    <mergeCell ref="I8:J8"/>
    <mergeCell ref="K8:L8"/>
    <mergeCell ref="C10:D10"/>
    <mergeCell ref="E10:F10"/>
    <mergeCell ref="G10:H10"/>
    <mergeCell ref="I10:J10"/>
    <mergeCell ref="K10:L10"/>
    <mergeCell ref="C9:D9"/>
    <mergeCell ref="E9:F9"/>
    <mergeCell ref="G9:H9"/>
    <mergeCell ref="I9:J9"/>
    <mergeCell ref="K9:L9"/>
    <mergeCell ref="C12:D12"/>
    <mergeCell ref="E12:F12"/>
    <mergeCell ref="G12:H12"/>
    <mergeCell ref="I12:J12"/>
    <mergeCell ref="K12:L12"/>
    <mergeCell ref="C11:D11"/>
    <mergeCell ref="E11:F11"/>
    <mergeCell ref="G11:H11"/>
    <mergeCell ref="I11:J11"/>
    <mergeCell ref="K11:L11"/>
    <mergeCell ref="B23:O23"/>
    <mergeCell ref="C15:D15"/>
    <mergeCell ref="E15:F15"/>
    <mergeCell ref="G15:H15"/>
    <mergeCell ref="I15:J15"/>
    <mergeCell ref="K15:L15"/>
    <mergeCell ref="C16:D16"/>
    <mergeCell ref="E16:F16"/>
    <mergeCell ref="G16:H16"/>
    <mergeCell ref="I16:J16"/>
    <mergeCell ref="K16:L16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1E353-BEED-4F93-940A-B26107187BA7}">
  <sheetPr>
    <pageSetUpPr fitToPage="1"/>
  </sheetPr>
  <dimension ref="C1:N53"/>
  <sheetViews>
    <sheetView view="pageBreakPreview" topLeftCell="A4" zoomScaleNormal="100" zoomScaleSheetLayoutView="100" workbookViewId="0">
      <selection activeCell="A28" sqref="A28:XFD53"/>
    </sheetView>
  </sheetViews>
  <sheetFormatPr defaultColWidth="7.109375" defaultRowHeight="12.75" x14ac:dyDescent="0.2"/>
  <cols>
    <col min="1" max="2" width="7.109375" style="2"/>
    <col min="3" max="3" width="6.88671875" style="2" bestFit="1" customWidth="1"/>
    <col min="4" max="4" width="8.21875" style="2" customWidth="1"/>
    <col min="5" max="5" width="9.88671875" style="2" bestFit="1" customWidth="1"/>
    <col min="6" max="6" width="10.5546875" style="2" bestFit="1" customWidth="1"/>
    <col min="7" max="7" width="8.5546875" style="2" bestFit="1" customWidth="1"/>
    <col min="8" max="9" width="8.21875" style="2" customWidth="1"/>
    <col min="10" max="10" width="10" style="2" customWidth="1"/>
    <col min="11" max="11" width="10.109375" style="2" customWidth="1"/>
    <col min="12" max="13" width="8.21875" style="2" customWidth="1"/>
    <col min="14" max="14" width="11.5546875" style="2" customWidth="1"/>
    <col min="15" max="15" width="5.5546875" style="2" customWidth="1"/>
    <col min="16" max="16" width="15.6640625" style="2" customWidth="1"/>
    <col min="17" max="17" width="7.21875" style="2" customWidth="1"/>
    <col min="18" max="18" width="6.6640625" style="2" customWidth="1"/>
    <col min="19" max="19" width="7" style="2" customWidth="1"/>
    <col min="20" max="20" width="10.88671875" style="2" customWidth="1"/>
    <col min="21" max="21" width="7.21875" style="2" customWidth="1"/>
    <col min="22" max="16384" width="7.109375" style="2"/>
  </cols>
  <sheetData>
    <row r="1" spans="3:14" x14ac:dyDescent="0.2"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</row>
    <row r="2" spans="3:14" x14ac:dyDescent="0.2"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</row>
    <row r="3" spans="3:14" x14ac:dyDescent="0.2"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3:14" ht="30" customHeight="1" x14ac:dyDescent="0.2">
      <c r="C4" s="133" t="s">
        <v>71</v>
      </c>
      <c r="D4" s="345" t="s">
        <v>203</v>
      </c>
      <c r="E4" s="345"/>
      <c r="F4" s="345"/>
      <c r="G4" s="345"/>
      <c r="H4" s="345"/>
      <c r="I4" s="345"/>
      <c r="J4" s="345"/>
      <c r="K4" s="345"/>
      <c r="L4" s="345"/>
      <c r="M4" s="345"/>
      <c r="N4" s="1"/>
    </row>
    <row r="5" spans="3:14" ht="15" customHeight="1" x14ac:dyDescent="0.2">
      <c r="C5" s="134" t="str">
        <f>[2]Cronograma!A8</f>
        <v>REF:</v>
      </c>
      <c r="D5" s="346" t="s">
        <v>81</v>
      </c>
      <c r="E5" s="346"/>
      <c r="F5" s="346"/>
      <c r="G5" s="346"/>
      <c r="H5" s="346"/>
      <c r="I5" s="346"/>
      <c r="J5" s="346"/>
      <c r="K5" s="134" t="str">
        <f>[2]Cronograma!BA7</f>
        <v>DATA:</v>
      </c>
      <c r="L5" s="147"/>
      <c r="M5" s="147"/>
    </row>
    <row r="6" spans="3:14" ht="13.5" thickBot="1" x14ac:dyDescent="0.25">
      <c r="C6" s="134"/>
      <c r="D6" s="134"/>
      <c r="E6" s="134"/>
      <c r="F6" s="134"/>
      <c r="G6" s="134"/>
      <c r="H6" s="134"/>
      <c r="I6" s="134"/>
      <c r="J6" s="132"/>
      <c r="K6" s="132"/>
      <c r="L6" s="132"/>
      <c r="M6" s="134"/>
      <c r="N6" s="4"/>
    </row>
    <row r="7" spans="3:14" ht="80.25" customHeight="1" thickBot="1" x14ac:dyDescent="0.25">
      <c r="C7" s="134"/>
      <c r="D7" s="351" t="s">
        <v>82</v>
      </c>
      <c r="E7" s="352"/>
      <c r="F7" s="352" t="s">
        <v>6</v>
      </c>
      <c r="G7" s="352"/>
      <c r="H7" s="136" t="s">
        <v>73</v>
      </c>
      <c r="I7" s="137" t="s">
        <v>83</v>
      </c>
      <c r="J7" s="136" t="s">
        <v>74</v>
      </c>
      <c r="K7" s="138" t="s">
        <v>84</v>
      </c>
      <c r="L7" s="134"/>
      <c r="M7" s="147"/>
    </row>
    <row r="8" spans="3:14" ht="24" customHeight="1" x14ac:dyDescent="0.2">
      <c r="C8" s="134"/>
      <c r="D8" s="353" t="s">
        <v>85</v>
      </c>
      <c r="E8" s="354"/>
      <c r="F8" s="355">
        <v>1</v>
      </c>
      <c r="G8" s="355"/>
      <c r="H8" s="139">
        <v>1301.55</v>
      </c>
      <c r="I8" s="139">
        <v>1301.55</v>
      </c>
      <c r="J8" s="139">
        <v>268.36</v>
      </c>
      <c r="K8" s="140">
        <v>268.36</v>
      </c>
      <c r="L8" s="134"/>
      <c r="M8" s="147"/>
      <c r="N8" s="5"/>
    </row>
    <row r="9" spans="3:14" ht="24" customHeight="1" x14ac:dyDescent="0.2">
      <c r="C9" s="134"/>
      <c r="D9" s="330" t="s">
        <v>86</v>
      </c>
      <c r="E9" s="331"/>
      <c r="F9" s="332">
        <v>1</v>
      </c>
      <c r="G9" s="332"/>
      <c r="H9" s="130">
        <v>939.26</v>
      </c>
      <c r="I9" s="129">
        <v>939.26</v>
      </c>
      <c r="J9" s="130">
        <v>134.18</v>
      </c>
      <c r="K9" s="141">
        <v>134.18</v>
      </c>
      <c r="L9" s="134"/>
      <c r="M9" s="147"/>
      <c r="N9" s="5"/>
    </row>
    <row r="10" spans="3:14" ht="24" customHeight="1" x14ac:dyDescent="0.2">
      <c r="C10" s="134"/>
      <c r="D10" s="330" t="s">
        <v>87</v>
      </c>
      <c r="E10" s="331"/>
      <c r="F10" s="332">
        <v>0</v>
      </c>
      <c r="G10" s="332"/>
      <c r="H10" s="130">
        <v>664.19</v>
      </c>
      <c r="I10" s="129">
        <v>0</v>
      </c>
      <c r="J10" s="130">
        <v>40.25</v>
      </c>
      <c r="K10" s="141">
        <v>0</v>
      </c>
      <c r="L10" s="134"/>
      <c r="M10" s="147"/>
      <c r="N10" s="5"/>
    </row>
    <row r="11" spans="3:14" ht="24" customHeight="1" x14ac:dyDescent="0.2">
      <c r="C11" s="134"/>
      <c r="D11" s="330" t="s">
        <v>88</v>
      </c>
      <c r="E11" s="331"/>
      <c r="F11" s="332">
        <v>1</v>
      </c>
      <c r="G11" s="332"/>
      <c r="H11" s="130">
        <v>1033.19</v>
      </c>
      <c r="I11" s="129">
        <v>1033.19</v>
      </c>
      <c r="J11" s="130">
        <v>335.45</v>
      </c>
      <c r="K11" s="141">
        <v>335.45</v>
      </c>
      <c r="L11" s="134"/>
      <c r="M11" s="147"/>
      <c r="N11" s="5"/>
    </row>
    <row r="12" spans="3:14" ht="24" customHeight="1" x14ac:dyDescent="0.2">
      <c r="C12" s="134"/>
      <c r="D12" s="330" t="s">
        <v>89</v>
      </c>
      <c r="E12" s="331"/>
      <c r="F12" s="332">
        <v>1</v>
      </c>
      <c r="G12" s="332"/>
      <c r="H12" s="130">
        <v>939.26</v>
      </c>
      <c r="I12" s="129">
        <v>939.26</v>
      </c>
      <c r="J12" s="130">
        <v>134.18</v>
      </c>
      <c r="K12" s="141">
        <v>134.18</v>
      </c>
      <c r="L12" s="134"/>
      <c r="M12" s="147"/>
      <c r="N12" s="5"/>
    </row>
    <row r="13" spans="3:14" ht="24" customHeight="1" x14ac:dyDescent="0.2">
      <c r="C13" s="134"/>
      <c r="D13" s="330" t="s">
        <v>90</v>
      </c>
      <c r="E13" s="331"/>
      <c r="F13" s="332">
        <v>3</v>
      </c>
      <c r="G13" s="332"/>
      <c r="H13" s="130">
        <v>1127.1099999999999</v>
      </c>
      <c r="I13" s="129">
        <v>3381.33</v>
      </c>
      <c r="J13" s="130">
        <v>402.54</v>
      </c>
      <c r="K13" s="141">
        <v>1207.6200000000001</v>
      </c>
      <c r="L13" s="134"/>
      <c r="M13" s="147"/>
      <c r="N13" s="5"/>
    </row>
    <row r="14" spans="3:14" ht="24" customHeight="1" x14ac:dyDescent="0.2">
      <c r="C14" s="134"/>
      <c r="D14" s="330" t="s">
        <v>91</v>
      </c>
      <c r="E14" s="331"/>
      <c r="F14" s="332">
        <v>2</v>
      </c>
      <c r="G14" s="332"/>
      <c r="H14" s="130">
        <v>1475.98</v>
      </c>
      <c r="I14" s="129">
        <v>2951.96</v>
      </c>
      <c r="J14" s="130">
        <v>536.72</v>
      </c>
      <c r="K14" s="141">
        <v>1073.44</v>
      </c>
      <c r="L14" s="134"/>
      <c r="M14" s="147"/>
      <c r="N14" s="5"/>
    </row>
    <row r="15" spans="3:14" ht="24" customHeight="1" x14ac:dyDescent="0.2">
      <c r="C15" s="134"/>
      <c r="D15" s="330" t="s">
        <v>92</v>
      </c>
      <c r="E15" s="331"/>
      <c r="F15" s="332">
        <v>2</v>
      </c>
      <c r="G15" s="332"/>
      <c r="H15" s="130">
        <v>1073.44</v>
      </c>
      <c r="I15" s="129">
        <v>2146.88</v>
      </c>
      <c r="J15" s="130">
        <v>335.45</v>
      </c>
      <c r="K15" s="141">
        <v>670.9</v>
      </c>
      <c r="L15" s="134"/>
      <c r="M15" s="147"/>
      <c r="N15" s="5"/>
    </row>
    <row r="16" spans="3:14" ht="24" customHeight="1" x14ac:dyDescent="0.2">
      <c r="C16" s="134"/>
      <c r="D16" s="330" t="s">
        <v>102</v>
      </c>
      <c r="E16" s="331"/>
      <c r="F16" s="332">
        <v>2</v>
      </c>
      <c r="G16" s="332"/>
      <c r="H16" s="130">
        <v>1912.07</v>
      </c>
      <c r="I16" s="129">
        <v>3824.14</v>
      </c>
      <c r="J16" s="130">
        <v>670.9</v>
      </c>
      <c r="K16" s="141">
        <v>1341.8</v>
      </c>
      <c r="L16" s="134"/>
      <c r="M16" s="147"/>
      <c r="N16" s="5"/>
    </row>
    <row r="17" spans="3:14" ht="24" customHeight="1" x14ac:dyDescent="0.2">
      <c r="C17" s="134"/>
      <c r="D17" s="330" t="s">
        <v>103</v>
      </c>
      <c r="E17" s="331"/>
      <c r="F17" s="332">
        <v>1</v>
      </c>
      <c r="G17" s="332"/>
      <c r="H17" s="130">
        <v>657.48</v>
      </c>
      <c r="I17" s="129">
        <v>657.48</v>
      </c>
      <c r="J17" s="130">
        <v>268.36</v>
      </c>
      <c r="K17" s="141">
        <v>268.36</v>
      </c>
      <c r="L17" s="134"/>
      <c r="M17" s="147"/>
      <c r="N17" s="5"/>
    </row>
    <row r="18" spans="3:14" ht="24" customHeight="1" x14ac:dyDescent="0.2">
      <c r="C18" s="134"/>
      <c r="D18" s="330" t="s">
        <v>201</v>
      </c>
      <c r="E18" s="331"/>
      <c r="F18" s="332">
        <v>1</v>
      </c>
      <c r="G18" s="332"/>
      <c r="H18" s="130">
        <v>5232.97</v>
      </c>
      <c r="I18" s="129">
        <v>5232.97</v>
      </c>
      <c r="J18" s="130">
        <v>556.84700000000009</v>
      </c>
      <c r="K18" s="141">
        <v>556.84700000000009</v>
      </c>
      <c r="L18" s="134"/>
      <c r="M18" s="147"/>
      <c r="N18" s="5"/>
    </row>
    <row r="19" spans="3:14" ht="24" customHeight="1" x14ac:dyDescent="0.2">
      <c r="C19" s="134"/>
      <c r="D19" s="330" t="s">
        <v>200</v>
      </c>
      <c r="E19" s="331"/>
      <c r="F19" s="332">
        <v>2</v>
      </c>
      <c r="G19" s="332"/>
      <c r="H19" s="130">
        <v>1207.6199999999999</v>
      </c>
      <c r="I19" s="129">
        <v>2415.2399999999998</v>
      </c>
      <c r="J19" s="130">
        <v>2415.2400000000002</v>
      </c>
      <c r="K19" s="141">
        <v>4830.4800000000005</v>
      </c>
      <c r="L19" s="134"/>
      <c r="M19" s="147"/>
      <c r="N19" s="5"/>
    </row>
    <row r="20" spans="3:14" ht="24" customHeight="1" thickBot="1" x14ac:dyDescent="0.25">
      <c r="C20" s="134"/>
      <c r="D20" s="336"/>
      <c r="E20" s="337"/>
      <c r="F20" s="338"/>
      <c r="G20" s="338"/>
      <c r="H20" s="142"/>
      <c r="I20" s="143">
        <v>17175.05</v>
      </c>
      <c r="J20" s="142"/>
      <c r="K20" s="131">
        <v>5434.29</v>
      </c>
      <c r="L20" s="134"/>
      <c r="M20" s="147"/>
      <c r="N20" s="5"/>
    </row>
    <row r="21" spans="3:14" ht="24" customHeight="1" x14ac:dyDescent="0.2">
      <c r="C21" s="134"/>
      <c r="D21" s="144"/>
      <c r="E21" s="144"/>
      <c r="F21" s="145"/>
      <c r="G21" s="145"/>
      <c r="H21" s="146"/>
      <c r="I21" s="146"/>
      <c r="J21" s="146"/>
      <c r="K21" s="146"/>
      <c r="L21" s="134"/>
      <c r="M21" s="147"/>
      <c r="N21" s="5"/>
    </row>
    <row r="22" spans="3:14" ht="34.5" customHeight="1" x14ac:dyDescent="0.2">
      <c r="C22" s="118"/>
      <c r="D22" s="350"/>
      <c r="E22" s="350"/>
      <c r="F22" s="350"/>
      <c r="G22" s="350"/>
      <c r="H22" s="350"/>
      <c r="I22" s="350"/>
      <c r="J22" s="350"/>
      <c r="K22" s="350"/>
      <c r="L22" s="118"/>
      <c r="M22" s="119"/>
      <c r="N22" s="5"/>
    </row>
    <row r="23" spans="3:14" x14ac:dyDescent="0.2">
      <c r="C23" s="118"/>
      <c r="D23" s="118"/>
      <c r="E23" s="118"/>
      <c r="F23" s="118"/>
      <c r="G23" s="118"/>
      <c r="H23" s="118"/>
      <c r="I23" s="118"/>
      <c r="J23" s="117"/>
      <c r="K23" s="117"/>
      <c r="L23" s="117"/>
      <c r="M23" s="118"/>
      <c r="N23" s="4"/>
    </row>
    <row r="24" spans="3:14" x14ac:dyDescent="0.2">
      <c r="C24" s="6"/>
      <c r="D24" s="6"/>
      <c r="E24" s="6"/>
      <c r="F24" s="6"/>
      <c r="G24" s="6"/>
      <c r="H24" s="6"/>
      <c r="I24" s="6"/>
    </row>
    <row r="25" spans="3:14" ht="15" x14ac:dyDescent="0.2">
      <c r="C25" s="7"/>
      <c r="D25" s="7"/>
      <c r="E25" s="7"/>
      <c r="F25" s="7"/>
      <c r="G25" s="7"/>
      <c r="H25" s="7"/>
      <c r="I25" s="7"/>
      <c r="J25" s="8"/>
      <c r="K25" s="8"/>
      <c r="L25" s="8"/>
    </row>
    <row r="26" spans="3:14" ht="15" x14ac:dyDescent="0.2">
      <c r="C26" s="9"/>
      <c r="D26" s="9"/>
      <c r="E26" s="9"/>
      <c r="F26" s="9"/>
      <c r="G26" s="9"/>
      <c r="H26" s="9"/>
      <c r="I26" s="9"/>
      <c r="J26" s="8"/>
      <c r="K26" s="8"/>
      <c r="L26" s="8"/>
    </row>
    <row r="27" spans="3:14" x14ac:dyDescent="0.2">
      <c r="C27" s="10"/>
      <c r="D27" s="10"/>
      <c r="E27" s="10"/>
      <c r="F27" s="10"/>
      <c r="G27" s="10"/>
      <c r="H27" s="10"/>
      <c r="I27" s="10"/>
      <c r="J27" s="11"/>
      <c r="K27" s="11"/>
      <c r="L27" s="11"/>
    </row>
    <row r="29" spans="3:14" x14ac:dyDescent="0.2">
      <c r="C29" s="18"/>
      <c r="D29" s="18"/>
      <c r="E29" s="18"/>
      <c r="F29" s="18"/>
      <c r="G29" s="18"/>
      <c r="H29" s="18"/>
      <c r="I29" s="18"/>
    </row>
    <row r="30" spans="3:14" x14ac:dyDescent="0.2">
      <c r="C30" s="19"/>
      <c r="D30" s="19"/>
      <c r="E30" s="19"/>
      <c r="F30" s="19"/>
      <c r="G30" s="55"/>
      <c r="H30" s="19"/>
      <c r="I30" s="19"/>
      <c r="J30" s="19"/>
      <c r="K30" s="19"/>
      <c r="L30" s="19"/>
    </row>
    <row r="31" spans="3:14" x14ac:dyDescent="0.2">
      <c r="C31" s="20"/>
      <c r="D31" s="20"/>
      <c r="E31" s="20"/>
      <c r="F31" s="20"/>
      <c r="G31" s="20"/>
      <c r="H31" s="20"/>
      <c r="I31" s="20"/>
      <c r="J31" s="13"/>
      <c r="K31" s="13"/>
      <c r="L31" s="13"/>
    </row>
    <row r="32" spans="3:14" x14ac:dyDescent="0.2">
      <c r="C32" s="7"/>
      <c r="D32" s="7"/>
      <c r="E32" s="7"/>
      <c r="F32" s="7"/>
      <c r="G32" s="7"/>
      <c r="H32" s="7"/>
      <c r="I32" s="7"/>
      <c r="J32" s="13"/>
      <c r="K32" s="13"/>
      <c r="L32" s="13"/>
    </row>
    <row r="33" spans="3:12" x14ac:dyDescent="0.2">
      <c r="C33" s="7"/>
      <c r="D33" s="7"/>
      <c r="E33" s="7"/>
      <c r="F33" s="7"/>
      <c r="G33" s="7"/>
      <c r="H33" s="7"/>
      <c r="I33" s="7"/>
      <c r="J33" s="13"/>
      <c r="K33" s="13"/>
      <c r="L33" s="13"/>
    </row>
    <row r="34" spans="3:12" x14ac:dyDescent="0.2">
      <c r="C34" s="7"/>
      <c r="D34" s="7"/>
      <c r="E34" s="7"/>
      <c r="F34" s="7"/>
      <c r="G34" s="7"/>
      <c r="H34" s="7"/>
      <c r="I34" s="7"/>
      <c r="J34" s="13"/>
      <c r="K34" s="13"/>
      <c r="L34" s="13"/>
    </row>
    <row r="35" spans="3:12" x14ac:dyDescent="0.2">
      <c r="C35" s="7"/>
      <c r="D35" s="7"/>
      <c r="E35" s="7"/>
      <c r="F35" s="7"/>
      <c r="G35" s="7"/>
      <c r="H35" s="7"/>
      <c r="I35" s="7"/>
      <c r="J35" s="13"/>
      <c r="K35" s="13"/>
      <c r="L35" s="13"/>
    </row>
    <row r="36" spans="3:12" x14ac:dyDescent="0.2">
      <c r="C36" s="7"/>
      <c r="D36" s="7"/>
      <c r="E36" s="7"/>
      <c r="F36" s="7"/>
      <c r="G36" s="7"/>
      <c r="H36" s="7"/>
      <c r="I36" s="7"/>
      <c r="J36" s="13"/>
      <c r="K36" s="13"/>
      <c r="L36" s="13"/>
    </row>
    <row r="37" spans="3:12" x14ac:dyDescent="0.2">
      <c r="C37" s="9"/>
      <c r="D37" s="9"/>
      <c r="E37" s="9"/>
      <c r="F37" s="9"/>
      <c r="G37" s="9"/>
      <c r="H37" s="9"/>
      <c r="I37" s="9"/>
      <c r="J37" s="21"/>
      <c r="K37" s="21"/>
      <c r="L37" s="21"/>
    </row>
    <row r="38" spans="3:12" x14ac:dyDescent="0.2">
      <c r="C38" s="10"/>
      <c r="D38" s="10"/>
      <c r="E38" s="10"/>
      <c r="F38" s="10"/>
      <c r="G38" s="10"/>
      <c r="H38" s="10"/>
      <c r="I38" s="10"/>
      <c r="J38" s="12"/>
      <c r="K38" s="12"/>
      <c r="L38" s="12"/>
    </row>
    <row r="39" spans="3:12" x14ac:dyDescent="0.2">
      <c r="C39" s="10"/>
      <c r="D39" s="10"/>
      <c r="E39" s="10"/>
      <c r="F39" s="10"/>
      <c r="G39" s="10"/>
      <c r="H39" s="10"/>
      <c r="I39" s="10"/>
      <c r="J39" s="12"/>
      <c r="K39" s="12"/>
      <c r="L39" s="12"/>
    </row>
    <row r="40" spans="3:12" x14ac:dyDescent="0.2">
      <c r="C40" s="10"/>
      <c r="D40" s="10"/>
      <c r="E40" s="10"/>
      <c r="F40" s="10"/>
      <c r="G40" s="10"/>
      <c r="H40" s="10"/>
      <c r="I40" s="10"/>
      <c r="J40" s="12"/>
      <c r="K40" s="12"/>
      <c r="L40" s="12"/>
    </row>
    <row r="41" spans="3:12" x14ac:dyDescent="0.2">
      <c r="C41" s="7"/>
      <c r="D41" s="7"/>
      <c r="E41" s="7"/>
      <c r="F41" s="7"/>
      <c r="G41" s="7"/>
      <c r="H41" s="7"/>
      <c r="I41" s="7"/>
      <c r="J41" s="13"/>
      <c r="K41" s="13"/>
      <c r="L41" s="13"/>
    </row>
    <row r="42" spans="3:12" x14ac:dyDescent="0.2">
      <c r="C42" s="10"/>
      <c r="D42" s="10"/>
      <c r="E42" s="10"/>
      <c r="F42" s="10"/>
      <c r="G42" s="10"/>
      <c r="H42" s="10"/>
      <c r="I42" s="10"/>
      <c r="J42" s="12"/>
      <c r="K42" s="12"/>
      <c r="L42" s="12"/>
    </row>
    <row r="43" spans="3:12" x14ac:dyDescent="0.2">
      <c r="C43" s="10"/>
      <c r="D43" s="10"/>
      <c r="E43" s="10"/>
      <c r="F43" s="10"/>
      <c r="G43" s="10"/>
      <c r="H43" s="10"/>
      <c r="I43" s="10"/>
      <c r="J43" s="12"/>
      <c r="K43" s="12"/>
      <c r="L43" s="12"/>
    </row>
    <row r="44" spans="3:12" x14ac:dyDescent="0.2">
      <c r="C44" s="14"/>
      <c r="D44" s="14"/>
      <c r="E44" s="14"/>
      <c r="F44" s="14"/>
      <c r="G44" s="14"/>
      <c r="H44" s="14"/>
      <c r="I44" s="14"/>
      <c r="J44" s="12"/>
      <c r="K44" s="12"/>
      <c r="L44" s="12"/>
    </row>
    <row r="45" spans="3:12" x14ac:dyDescent="0.2">
      <c r="C45" s="7"/>
      <c r="D45" s="7"/>
      <c r="E45" s="7"/>
      <c r="F45" s="7"/>
      <c r="G45" s="7"/>
      <c r="H45" s="7"/>
      <c r="I45" s="7"/>
      <c r="J45" s="13"/>
      <c r="K45" s="13"/>
      <c r="L45" s="13"/>
    </row>
    <row r="46" spans="3:12" x14ac:dyDescent="0.2">
      <c r="C46" s="7"/>
      <c r="D46" s="7"/>
      <c r="E46" s="7"/>
      <c r="F46" s="7"/>
      <c r="G46" s="7"/>
      <c r="H46" s="7"/>
      <c r="I46" s="7"/>
      <c r="J46" s="13"/>
      <c r="K46" s="13"/>
      <c r="L46" s="13"/>
    </row>
    <row r="47" spans="3:12" x14ac:dyDescent="0.2">
      <c r="C47" s="7"/>
      <c r="D47" s="7"/>
      <c r="E47" s="7"/>
      <c r="F47" s="7"/>
      <c r="G47" s="7"/>
      <c r="H47" s="7"/>
      <c r="I47" s="7"/>
      <c r="J47" s="13"/>
      <c r="K47" s="13"/>
      <c r="L47" s="13"/>
    </row>
    <row r="48" spans="3:12" x14ac:dyDescent="0.2">
      <c r="C48" s="7"/>
      <c r="D48" s="7"/>
      <c r="E48" s="7"/>
      <c r="F48" s="7"/>
      <c r="G48" s="7"/>
      <c r="H48" s="7"/>
      <c r="I48" s="7"/>
      <c r="J48" s="13"/>
      <c r="K48" s="13"/>
      <c r="L48" s="13"/>
    </row>
    <row r="49" spans="3:12" x14ac:dyDescent="0.2">
      <c r="C49" s="10"/>
      <c r="D49" s="10"/>
      <c r="E49" s="10"/>
      <c r="F49" s="10"/>
      <c r="G49" s="10"/>
      <c r="H49" s="10"/>
      <c r="I49" s="10"/>
      <c r="J49" s="12"/>
      <c r="K49" s="12"/>
      <c r="L49" s="12"/>
    </row>
    <row r="50" spans="3:12" x14ac:dyDescent="0.2">
      <c r="C50" s="15"/>
      <c r="D50" s="15"/>
      <c r="E50" s="15"/>
      <c r="F50" s="15"/>
      <c r="G50" s="15"/>
      <c r="H50" s="15"/>
      <c r="I50" s="15"/>
      <c r="J50" s="16"/>
      <c r="K50" s="16"/>
      <c r="L50" s="16"/>
    </row>
    <row r="52" spans="3:12" x14ac:dyDescent="0.2">
      <c r="C52" s="6"/>
      <c r="D52" s="6"/>
      <c r="E52" s="6"/>
      <c r="F52" s="6"/>
      <c r="G52" s="6"/>
      <c r="H52" s="6"/>
      <c r="I52" s="6"/>
    </row>
    <row r="53" spans="3:12" x14ac:dyDescent="0.2">
      <c r="J53" s="17"/>
      <c r="K53" s="17"/>
      <c r="L53" s="17"/>
    </row>
  </sheetData>
  <mergeCells count="31">
    <mergeCell ref="D12:E12"/>
    <mergeCell ref="F12:G12"/>
    <mergeCell ref="D13:E13"/>
    <mergeCell ref="D9:E9"/>
    <mergeCell ref="F9:G9"/>
    <mergeCell ref="D10:E10"/>
    <mergeCell ref="F10:G10"/>
    <mergeCell ref="D11:E11"/>
    <mergeCell ref="F11:G11"/>
    <mergeCell ref="F13:G13"/>
    <mergeCell ref="D4:M4"/>
    <mergeCell ref="D5:J5"/>
    <mergeCell ref="D7:E7"/>
    <mergeCell ref="F7:G7"/>
    <mergeCell ref="D8:E8"/>
    <mergeCell ref="F8:G8"/>
    <mergeCell ref="D14:E14"/>
    <mergeCell ref="F14:G14"/>
    <mergeCell ref="D15:E15"/>
    <mergeCell ref="F15:G15"/>
    <mergeCell ref="D20:E20"/>
    <mergeCell ref="F20:G20"/>
    <mergeCell ref="D22:K22"/>
    <mergeCell ref="D16:E16"/>
    <mergeCell ref="F16:G16"/>
    <mergeCell ref="D17:E17"/>
    <mergeCell ref="F17:G17"/>
    <mergeCell ref="F19:G19"/>
    <mergeCell ref="F18:G18"/>
    <mergeCell ref="D19:E19"/>
    <mergeCell ref="D18:E18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56DB3-37EE-4BFD-9345-1AAC553758B5}">
  <sheetPr>
    <pageSetUpPr fitToPage="1"/>
  </sheetPr>
  <dimension ref="A9:J127"/>
  <sheetViews>
    <sheetView view="pageBreakPreview" zoomScaleNormal="100" zoomScaleSheetLayoutView="100" workbookViewId="0">
      <selection activeCell="A80" sqref="A80:E80"/>
    </sheetView>
  </sheetViews>
  <sheetFormatPr defaultColWidth="7.6640625" defaultRowHeight="12.75" x14ac:dyDescent="0.2"/>
  <cols>
    <col min="1" max="2" width="11.88671875" style="2" customWidth="1"/>
    <col min="3" max="3" width="34.77734375" style="2" customWidth="1"/>
    <col min="4" max="5" width="11.5546875" style="2" customWidth="1"/>
    <col min="6" max="6" width="5.88671875" style="2" customWidth="1"/>
    <col min="7" max="7" width="16.77734375" style="2" customWidth="1"/>
    <col min="8" max="8" width="7.77734375" style="2" customWidth="1"/>
    <col min="9" max="9" width="7.21875" style="2" customWidth="1"/>
    <col min="10" max="10" width="7.44140625" style="2" customWidth="1"/>
    <col min="11" max="11" width="11.6640625" style="2" customWidth="1"/>
    <col min="12" max="12" width="7.77734375" style="2" customWidth="1"/>
    <col min="13" max="16384" width="7.6640625" style="2"/>
  </cols>
  <sheetData>
    <row r="9" spans="1:10" ht="15" x14ac:dyDescent="0.2">
      <c r="B9" s="356" t="s">
        <v>137</v>
      </c>
      <c r="C9" s="356"/>
    </row>
    <row r="10" spans="1:10" ht="15" customHeight="1" x14ac:dyDescent="0.2">
      <c r="B10" s="1"/>
      <c r="C10" s="1"/>
      <c r="D10" s="1"/>
      <c r="E10" s="1"/>
    </row>
    <row r="11" spans="1:10" ht="41.25" customHeight="1" x14ac:dyDescent="0.2">
      <c r="A11" s="148" t="s">
        <v>71</v>
      </c>
      <c r="B11" s="357" t="s">
        <v>203</v>
      </c>
      <c r="C11" s="357"/>
      <c r="D11" s="357"/>
      <c r="E11" s="357"/>
    </row>
    <row r="12" spans="1:10" ht="15" customHeight="1" x14ac:dyDescent="0.2">
      <c r="A12" s="3" t="str">
        <f>[2]Cronograma!A8</f>
        <v>REF:</v>
      </c>
      <c r="B12" s="358" t="s">
        <v>203</v>
      </c>
      <c r="C12" s="358"/>
      <c r="D12" s="3" t="str">
        <f>[2]Cronograma!BA7</f>
        <v>DATA:</v>
      </c>
      <c r="E12" s="4"/>
    </row>
    <row r="13" spans="1:10" x14ac:dyDescent="0.2">
      <c r="A13" s="3"/>
      <c r="B13" s="358"/>
      <c r="C13" s="358"/>
      <c r="E13" s="3"/>
    </row>
    <row r="14" spans="1:10" ht="15.75" x14ac:dyDescent="0.25">
      <c r="A14" s="359"/>
      <c r="B14" s="359"/>
      <c r="C14" s="359"/>
      <c r="D14" s="359"/>
      <c r="E14" s="359"/>
      <c r="F14" s="22"/>
      <c r="J14" s="23"/>
    </row>
    <row r="15" spans="1:10" ht="15.75" x14ac:dyDescent="0.25">
      <c r="A15" s="151" t="s">
        <v>138</v>
      </c>
      <c r="B15" s="152"/>
      <c r="C15" s="152"/>
      <c r="D15" s="152"/>
      <c r="E15" s="153"/>
      <c r="F15" s="24"/>
    </row>
    <row r="16" spans="1:10" ht="15.75" x14ac:dyDescent="0.25">
      <c r="A16" s="25" t="s">
        <v>139</v>
      </c>
      <c r="B16" s="26"/>
      <c r="C16" s="26"/>
      <c r="D16" s="26"/>
      <c r="E16" s="27"/>
      <c r="F16" s="24"/>
    </row>
    <row r="17" spans="1:6" ht="33.75" x14ac:dyDescent="0.25">
      <c r="A17" s="25" t="s">
        <v>140</v>
      </c>
      <c r="B17" s="26"/>
      <c r="C17" s="26"/>
      <c r="D17" s="28" t="s">
        <v>141</v>
      </c>
      <c r="E17" s="29" t="s">
        <v>142</v>
      </c>
      <c r="F17" s="24"/>
    </row>
    <row r="18" spans="1:6" ht="15.75" x14ac:dyDescent="0.25">
      <c r="A18" s="30" t="s">
        <v>143</v>
      </c>
      <c r="B18" s="30"/>
      <c r="C18" s="30"/>
      <c r="D18" s="31">
        <v>20</v>
      </c>
      <c r="E18" s="31">
        <v>20</v>
      </c>
      <c r="F18" s="24"/>
    </row>
    <row r="19" spans="1:6" ht="15.75" x14ac:dyDescent="0.25">
      <c r="A19" s="30" t="s">
        <v>144</v>
      </c>
      <c r="B19" s="30"/>
      <c r="C19" s="30"/>
      <c r="D19" s="31">
        <v>8</v>
      </c>
      <c r="E19" s="31">
        <v>8</v>
      </c>
      <c r="F19" s="24"/>
    </row>
    <row r="20" spans="1:6" ht="15.75" x14ac:dyDescent="0.25">
      <c r="A20" s="30" t="s">
        <v>145</v>
      </c>
      <c r="B20" s="30"/>
      <c r="C20" s="30"/>
      <c r="D20" s="30">
        <v>2.5</v>
      </c>
      <c r="E20" s="30">
        <v>2.5</v>
      </c>
      <c r="F20" s="24"/>
    </row>
    <row r="21" spans="1:6" ht="15.75" x14ac:dyDescent="0.25">
      <c r="A21" s="30" t="s">
        <v>146</v>
      </c>
      <c r="B21" s="30"/>
      <c r="C21" s="30"/>
      <c r="D21" s="30">
        <v>1.5</v>
      </c>
      <c r="E21" s="30">
        <v>1.5</v>
      </c>
      <c r="F21" s="24"/>
    </row>
    <row r="22" spans="1:6" ht="15.75" x14ac:dyDescent="0.25">
      <c r="A22" s="30" t="s">
        <v>147</v>
      </c>
      <c r="B22" s="30"/>
      <c r="C22" s="30"/>
      <c r="D22" s="31">
        <v>1</v>
      </c>
      <c r="E22" s="31">
        <v>1</v>
      </c>
      <c r="F22" s="24"/>
    </row>
    <row r="23" spans="1:6" ht="15.75" x14ac:dyDescent="0.25">
      <c r="A23" s="30" t="s">
        <v>148</v>
      </c>
      <c r="B23" s="30"/>
      <c r="C23" s="30"/>
      <c r="D23" s="31">
        <v>0.6</v>
      </c>
      <c r="E23" s="31">
        <v>0.6</v>
      </c>
      <c r="F23" s="24"/>
    </row>
    <row r="24" spans="1:6" ht="15.75" x14ac:dyDescent="0.25">
      <c r="A24" s="30" t="s">
        <v>149</v>
      </c>
      <c r="B24" s="30"/>
      <c r="C24" s="30"/>
      <c r="D24" s="31">
        <v>0.2</v>
      </c>
      <c r="E24" s="31">
        <v>0.2</v>
      </c>
      <c r="F24" s="24"/>
    </row>
    <row r="25" spans="1:6" ht="15.75" x14ac:dyDescent="0.25">
      <c r="A25" s="30" t="s">
        <v>150</v>
      </c>
      <c r="B25" s="30"/>
      <c r="C25" s="30"/>
      <c r="D25" s="31">
        <v>3</v>
      </c>
      <c r="E25" s="31">
        <v>3</v>
      </c>
      <c r="F25" s="24"/>
    </row>
    <row r="26" spans="1:6" ht="15.75" x14ac:dyDescent="0.25">
      <c r="A26" s="30" t="s">
        <v>151</v>
      </c>
      <c r="B26" s="30"/>
      <c r="C26" s="30"/>
      <c r="D26" s="31">
        <v>1</v>
      </c>
      <c r="E26" s="31">
        <v>1</v>
      </c>
      <c r="F26" s="24"/>
    </row>
    <row r="27" spans="1:6" ht="15.75" x14ac:dyDescent="0.25">
      <c r="A27" s="30"/>
      <c r="B27" s="30"/>
      <c r="C27" s="30"/>
      <c r="D27" s="31"/>
      <c r="E27" s="30"/>
      <c r="F27" s="24"/>
    </row>
    <row r="28" spans="1:6" ht="15.75" x14ac:dyDescent="0.25">
      <c r="A28" s="25" t="s">
        <v>152</v>
      </c>
      <c r="B28" s="26"/>
      <c r="C28" s="26"/>
      <c r="D28" s="32">
        <f>SUM(D18:D27)</f>
        <v>37.800000000000004</v>
      </c>
      <c r="E28" s="33">
        <f>SUM(E18:E27)</f>
        <v>37.800000000000004</v>
      </c>
      <c r="F28" s="24"/>
    </row>
    <row r="29" spans="1:6" ht="15.75" x14ac:dyDescent="0.25">
      <c r="A29" s="30"/>
      <c r="B29" s="30"/>
      <c r="C29" s="30"/>
      <c r="D29" s="31"/>
      <c r="E29" s="30"/>
      <c r="F29" s="24"/>
    </row>
    <row r="30" spans="1:6" ht="33.75" x14ac:dyDescent="0.25">
      <c r="A30" s="25" t="s">
        <v>153</v>
      </c>
      <c r="B30" s="26"/>
      <c r="C30" s="26"/>
      <c r="D30" s="28" t="s">
        <v>141</v>
      </c>
      <c r="E30" s="27"/>
      <c r="F30" s="24"/>
    </row>
    <row r="31" spans="1:6" ht="15.75" x14ac:dyDescent="0.25">
      <c r="A31" s="30" t="s">
        <v>154</v>
      </c>
      <c r="B31" s="30"/>
      <c r="C31" s="30"/>
      <c r="D31" s="31">
        <v>22.9</v>
      </c>
      <c r="E31" s="31">
        <v>22.9</v>
      </c>
      <c r="F31" s="24"/>
    </row>
    <row r="32" spans="1:6" ht="15.75" x14ac:dyDescent="0.25">
      <c r="A32" s="30" t="s">
        <v>155</v>
      </c>
      <c r="B32" s="30"/>
      <c r="C32" s="30"/>
      <c r="D32" s="31">
        <v>0</v>
      </c>
      <c r="E32" s="31"/>
      <c r="F32" s="24"/>
    </row>
    <row r="33" spans="1:6" ht="15.75" x14ac:dyDescent="0.25">
      <c r="A33" s="30" t="s">
        <v>156</v>
      </c>
      <c r="B33" s="30"/>
      <c r="C33" s="30"/>
      <c r="D33" s="31">
        <v>0.34</v>
      </c>
      <c r="E33" s="31">
        <v>0.34</v>
      </c>
      <c r="F33" s="24"/>
    </row>
    <row r="34" spans="1:6" ht="15.75" x14ac:dyDescent="0.25">
      <c r="A34" s="30" t="s">
        <v>157</v>
      </c>
      <c r="B34" s="30"/>
      <c r="C34" s="30"/>
      <c r="D34" s="31">
        <v>10.57</v>
      </c>
      <c r="E34" s="31">
        <v>10.57</v>
      </c>
      <c r="F34" s="24"/>
    </row>
    <row r="35" spans="1:6" ht="15.75" x14ac:dyDescent="0.25">
      <c r="A35" s="30" t="s">
        <v>158</v>
      </c>
      <c r="B35" s="30"/>
      <c r="C35" s="30"/>
      <c r="D35" s="31">
        <v>2.4700000000000002</v>
      </c>
      <c r="E35" s="31"/>
      <c r="F35" s="24"/>
    </row>
    <row r="36" spans="1:6" ht="15.75" x14ac:dyDescent="0.25">
      <c r="A36" s="30" t="s">
        <v>159</v>
      </c>
      <c r="B36" s="30"/>
      <c r="C36" s="30"/>
      <c r="D36" s="31">
        <v>2.1</v>
      </c>
      <c r="E36" s="31">
        <v>4.57</v>
      </c>
      <c r="F36" s="24"/>
    </row>
    <row r="37" spans="1:6" ht="15.75" x14ac:dyDescent="0.25">
      <c r="A37" s="30" t="s">
        <v>160</v>
      </c>
      <c r="B37" s="30"/>
      <c r="C37" s="30"/>
      <c r="D37" s="31">
        <v>0.79</v>
      </c>
      <c r="E37" s="31">
        <v>0.79</v>
      </c>
      <c r="F37" s="24"/>
    </row>
    <row r="38" spans="1:6" ht="15.75" x14ac:dyDescent="0.25">
      <c r="A38" s="25" t="s">
        <v>161</v>
      </c>
      <c r="B38" s="26"/>
      <c r="C38" s="26"/>
      <c r="D38" s="32">
        <f>SUM(D31:D37)</f>
        <v>39.17</v>
      </c>
      <c r="E38" s="33">
        <f>SUM(E31:E37)</f>
        <v>39.17</v>
      </c>
      <c r="F38" s="24"/>
    </row>
    <row r="39" spans="1:6" ht="15.75" x14ac:dyDescent="0.25">
      <c r="A39" s="30"/>
      <c r="B39" s="30"/>
      <c r="C39" s="30"/>
      <c r="D39" s="30"/>
      <c r="E39" s="30"/>
      <c r="F39" s="24"/>
    </row>
    <row r="40" spans="1:6" ht="15.75" x14ac:dyDescent="0.25">
      <c r="A40" s="30"/>
      <c r="B40" s="30"/>
      <c r="C40" s="30"/>
      <c r="D40" s="30"/>
      <c r="E40" s="30"/>
      <c r="F40" s="24"/>
    </row>
    <row r="41" spans="1:6" ht="33.75" x14ac:dyDescent="0.25">
      <c r="A41" s="25" t="s">
        <v>162</v>
      </c>
      <c r="B41" s="26"/>
      <c r="C41" s="26"/>
      <c r="D41" s="28" t="s">
        <v>141</v>
      </c>
      <c r="E41" s="27"/>
      <c r="F41" s="24"/>
    </row>
    <row r="42" spans="1:6" ht="15.75" x14ac:dyDescent="0.25">
      <c r="A42" s="30" t="s">
        <v>163</v>
      </c>
      <c r="B42" s="30"/>
      <c r="C42" s="30"/>
      <c r="D42" s="30">
        <v>5.91</v>
      </c>
      <c r="E42" s="30">
        <v>5.91</v>
      </c>
      <c r="F42" s="24"/>
    </row>
    <row r="43" spans="1:6" ht="15.75" x14ac:dyDescent="0.25">
      <c r="A43" s="30" t="s">
        <v>164</v>
      </c>
      <c r="B43" s="30"/>
      <c r="C43" s="30"/>
      <c r="D43" s="31">
        <v>14.06</v>
      </c>
      <c r="E43" s="31">
        <v>14.06</v>
      </c>
      <c r="F43" s="24"/>
    </row>
    <row r="44" spans="1:6" ht="15.75" x14ac:dyDescent="0.25">
      <c r="A44" s="30" t="s">
        <v>165</v>
      </c>
      <c r="B44" s="30"/>
      <c r="C44" s="30"/>
      <c r="D44" s="31">
        <v>0</v>
      </c>
      <c r="E44" s="31"/>
      <c r="F44" s="24"/>
    </row>
    <row r="45" spans="1:6" ht="15.75" x14ac:dyDescent="0.25">
      <c r="A45" s="30" t="s">
        <v>166</v>
      </c>
      <c r="B45" s="30"/>
      <c r="C45" s="30"/>
      <c r="D45" s="31">
        <v>0</v>
      </c>
      <c r="E45" s="30"/>
      <c r="F45" s="24"/>
    </row>
    <row r="46" spans="1:6" ht="15.75" x14ac:dyDescent="0.25">
      <c r="A46" s="30" t="s">
        <v>167</v>
      </c>
      <c r="B46" s="30"/>
      <c r="C46" s="30"/>
      <c r="D46" s="34">
        <v>13.12</v>
      </c>
      <c r="E46" s="34">
        <v>13.12</v>
      </c>
      <c r="F46" s="24"/>
    </row>
    <row r="47" spans="1:6" ht="15.75" x14ac:dyDescent="0.25">
      <c r="A47" s="30"/>
      <c r="B47" s="30"/>
      <c r="C47" s="30"/>
      <c r="D47" s="30"/>
      <c r="E47" s="30"/>
      <c r="F47" s="24"/>
    </row>
    <row r="48" spans="1:6" ht="15.75" x14ac:dyDescent="0.25">
      <c r="A48" s="25" t="s">
        <v>168</v>
      </c>
      <c r="B48" s="26"/>
      <c r="C48" s="26"/>
      <c r="D48" s="32">
        <f>SUM(D42:D47)</f>
        <v>33.089999999999996</v>
      </c>
      <c r="E48" s="35">
        <f>SUM(E42:E47)</f>
        <v>33.089999999999996</v>
      </c>
      <c r="F48" s="24"/>
    </row>
    <row r="49" spans="1:6" ht="15.75" x14ac:dyDescent="0.25">
      <c r="A49" s="30"/>
      <c r="B49" s="30"/>
      <c r="C49" s="30"/>
      <c r="D49" s="30"/>
      <c r="E49" s="30"/>
      <c r="F49" s="24"/>
    </row>
    <row r="50" spans="1:6" ht="33.75" x14ac:dyDescent="0.25">
      <c r="A50" s="25" t="s">
        <v>169</v>
      </c>
      <c r="B50" s="26"/>
      <c r="C50" s="26"/>
      <c r="D50" s="28" t="s">
        <v>141</v>
      </c>
      <c r="E50" s="27"/>
      <c r="F50" s="24"/>
    </row>
    <row r="51" spans="1:6" ht="15.75" x14ac:dyDescent="0.25">
      <c r="A51" s="30" t="s">
        <v>170</v>
      </c>
      <c r="B51" s="30"/>
      <c r="C51" s="30"/>
      <c r="D51" s="31">
        <f>D28*D38/100</f>
        <v>14.806260000000002</v>
      </c>
      <c r="E51" s="31">
        <v>15</v>
      </c>
      <c r="F51" s="24"/>
    </row>
    <row r="52" spans="1:6" ht="15.75" x14ac:dyDescent="0.25">
      <c r="A52" s="30" t="s">
        <v>171</v>
      </c>
      <c r="B52" s="30"/>
      <c r="C52" s="30"/>
      <c r="D52" s="31">
        <f>D19*D46/100</f>
        <v>1.0495999999999999</v>
      </c>
      <c r="E52" s="31">
        <f>E19*E46/100</f>
        <v>1.0495999999999999</v>
      </c>
      <c r="F52" s="24"/>
    </row>
    <row r="53" spans="1:6" ht="15.75" x14ac:dyDescent="0.25">
      <c r="A53" s="25" t="s">
        <v>172</v>
      </c>
      <c r="B53" s="36"/>
      <c r="C53" s="36"/>
      <c r="D53" s="32">
        <f>SUM(D51:D52)</f>
        <v>15.855860000000002</v>
      </c>
      <c r="E53" s="33">
        <f>SUM(E51:E52)</f>
        <v>16.049599999999998</v>
      </c>
      <c r="F53" s="24"/>
    </row>
    <row r="54" spans="1:6" ht="15.75" x14ac:dyDescent="0.25">
      <c r="A54" s="37" t="s">
        <v>173</v>
      </c>
      <c r="B54" s="38"/>
      <c r="C54" s="38"/>
      <c r="D54" s="39">
        <v>7.71</v>
      </c>
      <c r="E54" s="40">
        <v>7.71</v>
      </c>
      <c r="F54" s="24"/>
    </row>
    <row r="55" spans="1:6" ht="15.75" x14ac:dyDescent="0.25">
      <c r="A55" s="41" t="s">
        <v>174</v>
      </c>
      <c r="B55" s="42"/>
      <c r="C55" s="42"/>
      <c r="D55" s="43">
        <f>SUM(D53,D48,D38,D28,D54)</f>
        <v>133.62586000000002</v>
      </c>
      <c r="E55" s="44">
        <f>SUM(E53,E48,E38,E28,E54)</f>
        <v>133.81960000000001</v>
      </c>
      <c r="F55" s="24"/>
    </row>
    <row r="56" spans="1:6" ht="15.75" x14ac:dyDescent="0.25">
      <c r="A56" s="45"/>
      <c r="B56" s="30"/>
      <c r="C56" s="30"/>
      <c r="D56" s="46"/>
      <c r="E56" s="30"/>
      <c r="F56" s="24"/>
    </row>
    <row r="57" spans="1:6" ht="15.75" x14ac:dyDescent="0.25">
      <c r="A57" s="25" t="s">
        <v>175</v>
      </c>
      <c r="B57" s="26"/>
      <c r="C57" s="26"/>
      <c r="D57" s="32"/>
      <c r="E57" s="27"/>
      <c r="F57" s="24"/>
    </row>
    <row r="58" spans="1:6" ht="15.75" x14ac:dyDescent="0.25">
      <c r="A58" s="45" t="s">
        <v>176</v>
      </c>
      <c r="B58" s="30"/>
      <c r="C58" s="30"/>
      <c r="D58" s="46">
        <v>5</v>
      </c>
      <c r="E58" s="30"/>
      <c r="F58" s="24"/>
    </row>
    <row r="59" spans="1:6" ht="15.75" x14ac:dyDescent="0.25">
      <c r="A59" s="45" t="s">
        <v>177</v>
      </c>
      <c r="B59" s="30"/>
      <c r="C59" s="30"/>
      <c r="D59" s="46">
        <v>10</v>
      </c>
      <c r="E59" s="34"/>
      <c r="F59" s="24"/>
    </row>
    <row r="60" spans="1:6" ht="15.75" x14ac:dyDescent="0.25">
      <c r="A60" s="45" t="s">
        <v>178</v>
      </c>
      <c r="B60" s="30"/>
      <c r="C60" s="30"/>
      <c r="D60" s="46">
        <v>0</v>
      </c>
      <c r="E60" s="30"/>
      <c r="F60" s="24"/>
    </row>
    <row r="61" spans="1:6" ht="15.75" x14ac:dyDescent="0.25">
      <c r="A61" s="25" t="s">
        <v>179</v>
      </c>
      <c r="B61" s="26"/>
      <c r="C61" s="26"/>
      <c r="D61" s="32">
        <v>100</v>
      </c>
      <c r="E61" s="27"/>
      <c r="F61" s="24"/>
    </row>
    <row r="62" spans="1:6" ht="15.75" x14ac:dyDescent="0.25">
      <c r="A62" s="30"/>
      <c r="B62" s="30"/>
      <c r="C62" s="30"/>
      <c r="D62" s="46"/>
      <c r="E62" s="30"/>
      <c r="F62" s="24"/>
    </row>
    <row r="63" spans="1:6" ht="15.75" x14ac:dyDescent="0.25">
      <c r="A63" s="25" t="s">
        <v>75</v>
      </c>
      <c r="B63" s="26"/>
      <c r="C63" s="26"/>
      <c r="D63" s="32">
        <f>SUM(D55:D61)</f>
        <v>248.62586000000002</v>
      </c>
      <c r="E63" s="27"/>
      <c r="F63" s="24"/>
    </row>
    <row r="64" spans="1:6" ht="15.75" x14ac:dyDescent="0.25">
      <c r="A64" s="30" t="s">
        <v>180</v>
      </c>
      <c r="B64" s="30"/>
      <c r="C64" s="30"/>
      <c r="D64" s="46">
        <f>D75</f>
        <v>20.65</v>
      </c>
      <c r="E64" s="30"/>
      <c r="F64" s="24"/>
    </row>
    <row r="65" spans="1:6" ht="15.75" x14ac:dyDescent="0.25">
      <c r="A65" s="47" t="s">
        <v>181</v>
      </c>
      <c r="B65" s="48"/>
      <c r="C65" s="48"/>
      <c r="D65" s="49">
        <f>D63/(1-D64/100)/100</f>
        <v>3.1332811594202901</v>
      </c>
      <c r="E65" s="48"/>
      <c r="F65" s="24"/>
    </row>
    <row r="66" spans="1:6" s="51" customFormat="1" ht="59.25" customHeight="1" x14ac:dyDescent="0.2">
      <c r="A66" s="360" t="s">
        <v>182</v>
      </c>
      <c r="B66" s="360"/>
      <c r="C66" s="360"/>
      <c r="D66" s="360"/>
      <c r="E66" s="360"/>
      <c r="F66" s="50"/>
    </row>
    <row r="67" spans="1:6" ht="33.75" x14ac:dyDescent="0.25">
      <c r="A67" s="151" t="s">
        <v>183</v>
      </c>
      <c r="B67" s="152"/>
      <c r="C67" s="152"/>
      <c r="D67" s="154" t="s">
        <v>184</v>
      </c>
      <c r="E67" s="153"/>
      <c r="F67" s="24"/>
    </row>
    <row r="68" spans="1:6" ht="15.75" x14ac:dyDescent="0.25">
      <c r="A68" s="30" t="s">
        <v>185</v>
      </c>
      <c r="B68" s="30"/>
      <c r="C68" s="30"/>
      <c r="D68" s="31">
        <v>5</v>
      </c>
      <c r="E68" s="31"/>
      <c r="F68" s="24"/>
    </row>
    <row r="69" spans="1:6" ht="15.75" x14ac:dyDescent="0.25">
      <c r="A69" s="30" t="s">
        <v>186</v>
      </c>
      <c r="B69" s="30"/>
      <c r="C69" s="30"/>
      <c r="D69" s="31">
        <v>3</v>
      </c>
      <c r="E69" s="31"/>
      <c r="F69" s="24"/>
    </row>
    <row r="70" spans="1:6" ht="15.75" x14ac:dyDescent="0.25">
      <c r="A70" s="30" t="s">
        <v>187</v>
      </c>
      <c r="B70" s="30"/>
      <c r="C70" s="30"/>
      <c r="D70" s="31">
        <v>0.65</v>
      </c>
      <c r="E70" s="31"/>
      <c r="F70" s="24"/>
    </row>
    <row r="71" spans="1:6" ht="15.75" x14ac:dyDescent="0.25">
      <c r="A71" s="30" t="s">
        <v>188</v>
      </c>
      <c r="B71" s="30"/>
      <c r="C71" s="30"/>
      <c r="D71" s="31">
        <v>1</v>
      </c>
      <c r="E71" s="31"/>
      <c r="F71" s="24"/>
    </row>
    <row r="72" spans="1:6" ht="15.75" x14ac:dyDescent="0.25">
      <c r="A72" s="30" t="s">
        <v>189</v>
      </c>
      <c r="B72" s="52"/>
      <c r="C72" s="52"/>
      <c r="D72" s="31">
        <v>0</v>
      </c>
      <c r="E72" s="31"/>
      <c r="F72" s="24"/>
    </row>
    <row r="73" spans="1:6" ht="15.75" x14ac:dyDescent="0.25">
      <c r="A73" s="30" t="s">
        <v>190</v>
      </c>
      <c r="B73" s="30"/>
      <c r="C73" s="30"/>
      <c r="D73" s="31">
        <v>11</v>
      </c>
      <c r="E73" s="31"/>
      <c r="F73" s="24"/>
    </row>
    <row r="74" spans="1:6" ht="15.75" x14ac:dyDescent="0.25">
      <c r="A74" s="30" t="s">
        <v>191</v>
      </c>
      <c r="B74" s="30"/>
      <c r="C74" s="30"/>
      <c r="D74" s="31">
        <v>0</v>
      </c>
      <c r="E74" s="31"/>
      <c r="F74" s="24"/>
    </row>
    <row r="75" spans="1:6" ht="15.75" x14ac:dyDescent="0.25">
      <c r="A75" s="151" t="s">
        <v>75</v>
      </c>
      <c r="B75" s="152"/>
      <c r="C75" s="152"/>
      <c r="D75" s="155">
        <f>SUM(D68:D74)</f>
        <v>20.65</v>
      </c>
      <c r="E75" s="156"/>
      <c r="F75" s="24"/>
    </row>
    <row r="76" spans="1:6" ht="15.75" x14ac:dyDescent="0.25">
      <c r="A76" s="30"/>
      <c r="B76" s="30"/>
      <c r="C76" s="30"/>
      <c r="D76" s="31"/>
      <c r="E76" s="30"/>
      <c r="F76" s="24"/>
    </row>
    <row r="77" spans="1:6" ht="15.75" x14ac:dyDescent="0.25">
      <c r="A77" s="30"/>
      <c r="B77" s="30"/>
      <c r="C77" s="30"/>
      <c r="D77" s="31"/>
      <c r="E77" s="30"/>
      <c r="F77" s="24"/>
    </row>
    <row r="78" spans="1:6" ht="15.75" x14ac:dyDescent="0.25">
      <c r="A78" s="51"/>
      <c r="B78" s="51"/>
      <c r="C78" s="53"/>
      <c r="D78" s="51"/>
      <c r="E78" s="51"/>
      <c r="F78" s="24"/>
    </row>
    <row r="79" spans="1:6" ht="15" x14ac:dyDescent="0.2">
      <c r="A79" s="328"/>
      <c r="B79" s="328"/>
      <c r="C79" s="328"/>
      <c r="D79" s="328"/>
      <c r="E79" s="328"/>
    </row>
    <row r="80" spans="1:6" ht="15" x14ac:dyDescent="0.2">
      <c r="A80" s="328"/>
      <c r="B80" s="328"/>
      <c r="C80" s="328"/>
      <c r="D80" s="328"/>
      <c r="E80" s="328"/>
    </row>
    <row r="81" spans="1:6" ht="15" x14ac:dyDescent="0.2">
      <c r="A81" s="328"/>
      <c r="B81" s="328"/>
      <c r="C81" s="328"/>
      <c r="D81" s="328"/>
      <c r="E81" s="328"/>
    </row>
    <row r="82" spans="1:6" ht="15" x14ac:dyDescent="0.2">
      <c r="A82" s="328"/>
      <c r="B82" s="328"/>
      <c r="C82" s="329"/>
      <c r="D82" s="329"/>
      <c r="E82" s="329"/>
      <c r="F82" s="329"/>
    </row>
    <row r="83" spans="1:6" x14ac:dyDescent="0.2">
      <c r="A83" s="6"/>
      <c r="B83" s="6"/>
    </row>
    <row r="84" spans="1:6" ht="15" x14ac:dyDescent="0.2">
      <c r="A84" s="7"/>
      <c r="B84" s="7"/>
      <c r="C84" s="8"/>
      <c r="D84" s="8"/>
    </row>
    <row r="85" spans="1:6" ht="15" x14ac:dyDescent="0.2">
      <c r="A85" s="9"/>
      <c r="B85" s="9"/>
      <c r="C85" s="8"/>
      <c r="D85" s="8"/>
    </row>
    <row r="86" spans="1:6" x14ac:dyDescent="0.2">
      <c r="A86" s="10"/>
      <c r="B86" s="10"/>
      <c r="C86" s="11"/>
      <c r="D86" s="11"/>
    </row>
    <row r="87" spans="1:6" x14ac:dyDescent="0.2">
      <c r="A87" s="10"/>
      <c r="B87" s="10"/>
      <c r="C87" s="12"/>
      <c r="D87" s="12"/>
    </row>
    <row r="88" spans="1:6" x14ac:dyDescent="0.2">
      <c r="A88" s="10"/>
      <c r="B88" s="10"/>
      <c r="C88" s="12"/>
      <c r="D88" s="12"/>
    </row>
    <row r="89" spans="1:6" x14ac:dyDescent="0.2">
      <c r="A89" s="7"/>
      <c r="B89" s="7"/>
      <c r="C89" s="13"/>
      <c r="D89" s="13"/>
    </row>
    <row r="90" spans="1:6" x14ac:dyDescent="0.2">
      <c r="A90" s="10"/>
      <c r="B90" s="10"/>
      <c r="C90" s="12"/>
      <c r="D90" s="12"/>
    </row>
    <row r="91" spans="1:6" x14ac:dyDescent="0.2">
      <c r="A91" s="10"/>
      <c r="B91" s="10"/>
      <c r="C91" s="12"/>
      <c r="D91" s="12"/>
    </row>
    <row r="92" spans="1:6" x14ac:dyDescent="0.2">
      <c r="A92" s="14"/>
      <c r="B92" s="14"/>
      <c r="C92" s="12"/>
      <c r="D92" s="12"/>
    </row>
    <row r="93" spans="1:6" x14ac:dyDescent="0.2">
      <c r="A93" s="7"/>
      <c r="B93" s="7"/>
      <c r="C93" s="13"/>
      <c r="D93" s="13"/>
    </row>
    <row r="94" spans="1:6" x14ac:dyDescent="0.2">
      <c r="A94" s="7"/>
      <c r="B94" s="7"/>
      <c r="C94" s="13"/>
      <c r="D94" s="13"/>
    </row>
    <row r="95" spans="1:6" x14ac:dyDescent="0.2">
      <c r="A95" s="7"/>
      <c r="B95" s="7"/>
      <c r="C95" s="13"/>
      <c r="D95" s="13"/>
    </row>
    <row r="96" spans="1:6" x14ac:dyDescent="0.2">
      <c r="A96" s="7"/>
      <c r="B96" s="7"/>
      <c r="C96" s="13"/>
      <c r="D96" s="13"/>
    </row>
    <row r="97" spans="1:4" x14ac:dyDescent="0.2">
      <c r="A97" s="10"/>
      <c r="B97" s="10"/>
      <c r="C97" s="12"/>
      <c r="D97" s="12"/>
    </row>
    <row r="98" spans="1:4" x14ac:dyDescent="0.2">
      <c r="A98" s="15"/>
      <c r="B98" s="15"/>
      <c r="C98" s="16"/>
      <c r="D98" s="16"/>
    </row>
    <row r="100" spans="1:4" x14ac:dyDescent="0.2">
      <c r="A100" s="6"/>
      <c r="B100" s="6"/>
    </row>
    <row r="101" spans="1:4" x14ac:dyDescent="0.2">
      <c r="C101" s="17"/>
      <c r="D101" s="17"/>
    </row>
    <row r="103" spans="1:4" x14ac:dyDescent="0.2">
      <c r="A103" s="18"/>
      <c r="B103" s="18"/>
    </row>
    <row r="104" spans="1:4" x14ac:dyDescent="0.2">
      <c r="A104" s="19"/>
      <c r="B104" s="19"/>
      <c r="C104" s="19"/>
      <c r="D104" s="19"/>
    </row>
    <row r="105" spans="1:4" x14ac:dyDescent="0.2">
      <c r="A105" s="20"/>
      <c r="B105" s="20"/>
      <c r="C105" s="13"/>
      <c r="D105" s="13"/>
    </row>
    <row r="106" spans="1:4" x14ac:dyDescent="0.2">
      <c r="A106" s="7"/>
      <c r="B106" s="7"/>
      <c r="C106" s="13"/>
      <c r="D106" s="13"/>
    </row>
    <row r="107" spans="1:4" x14ac:dyDescent="0.2">
      <c r="A107" s="7"/>
      <c r="B107" s="7"/>
      <c r="C107" s="13"/>
      <c r="D107" s="13"/>
    </row>
    <row r="108" spans="1:4" x14ac:dyDescent="0.2">
      <c r="A108" s="7"/>
      <c r="B108" s="7"/>
      <c r="C108" s="13"/>
      <c r="D108" s="13"/>
    </row>
    <row r="109" spans="1:4" x14ac:dyDescent="0.2">
      <c r="A109" s="7"/>
      <c r="B109" s="7"/>
      <c r="C109" s="13"/>
      <c r="D109" s="13"/>
    </row>
    <row r="110" spans="1:4" x14ac:dyDescent="0.2">
      <c r="A110" s="7"/>
      <c r="B110" s="7"/>
      <c r="C110" s="13"/>
      <c r="D110" s="13"/>
    </row>
    <row r="111" spans="1:4" x14ac:dyDescent="0.2">
      <c r="A111" s="9"/>
      <c r="B111" s="9"/>
      <c r="C111" s="21"/>
      <c r="D111" s="21"/>
    </row>
    <row r="112" spans="1:4" x14ac:dyDescent="0.2">
      <c r="A112" s="10"/>
      <c r="B112" s="10"/>
      <c r="C112" s="12"/>
      <c r="D112" s="12"/>
    </row>
    <row r="113" spans="1:4" x14ac:dyDescent="0.2">
      <c r="A113" s="10"/>
      <c r="B113" s="10"/>
      <c r="C113" s="12"/>
      <c r="D113" s="12"/>
    </row>
    <row r="114" spans="1:4" x14ac:dyDescent="0.2">
      <c r="A114" s="10"/>
      <c r="B114" s="10"/>
      <c r="C114" s="12"/>
      <c r="D114" s="12"/>
    </row>
    <row r="115" spans="1:4" x14ac:dyDescent="0.2">
      <c r="A115" s="7"/>
      <c r="B115" s="7"/>
      <c r="C115" s="13"/>
      <c r="D115" s="13"/>
    </row>
    <row r="116" spans="1:4" x14ac:dyDescent="0.2">
      <c r="A116" s="10"/>
      <c r="B116" s="10"/>
      <c r="C116" s="12"/>
      <c r="D116" s="12"/>
    </row>
    <row r="117" spans="1:4" x14ac:dyDescent="0.2">
      <c r="A117" s="10"/>
      <c r="B117" s="10"/>
      <c r="C117" s="12"/>
      <c r="D117" s="12"/>
    </row>
    <row r="118" spans="1:4" x14ac:dyDescent="0.2">
      <c r="A118" s="14"/>
      <c r="B118" s="14"/>
      <c r="C118" s="12"/>
      <c r="D118" s="12"/>
    </row>
    <row r="119" spans="1:4" x14ac:dyDescent="0.2">
      <c r="A119" s="7"/>
      <c r="B119" s="7"/>
      <c r="C119" s="13"/>
      <c r="D119" s="13"/>
    </row>
    <row r="120" spans="1:4" x14ac:dyDescent="0.2">
      <c r="A120" s="7"/>
      <c r="B120" s="7"/>
      <c r="C120" s="13"/>
      <c r="D120" s="13"/>
    </row>
    <row r="121" spans="1:4" x14ac:dyDescent="0.2">
      <c r="A121" s="7"/>
      <c r="B121" s="7"/>
      <c r="C121" s="13"/>
      <c r="D121" s="13"/>
    </row>
    <row r="122" spans="1:4" x14ac:dyDescent="0.2">
      <c r="A122" s="7"/>
      <c r="B122" s="7"/>
      <c r="C122" s="13"/>
      <c r="D122" s="13"/>
    </row>
    <row r="123" spans="1:4" x14ac:dyDescent="0.2">
      <c r="A123" s="10"/>
      <c r="B123" s="10"/>
      <c r="C123" s="12"/>
      <c r="D123" s="12"/>
    </row>
    <row r="124" spans="1:4" x14ac:dyDescent="0.2">
      <c r="A124" s="15"/>
      <c r="B124" s="15"/>
      <c r="C124" s="16"/>
      <c r="D124" s="16"/>
    </row>
    <row r="126" spans="1:4" x14ac:dyDescent="0.2">
      <c r="A126" s="6"/>
      <c r="B126" s="6"/>
    </row>
    <row r="127" spans="1:4" x14ac:dyDescent="0.2">
      <c r="C127" s="17"/>
      <c r="D127" s="17"/>
    </row>
  </sheetData>
  <mergeCells count="9">
    <mergeCell ref="A80:E80"/>
    <mergeCell ref="A81:E81"/>
    <mergeCell ref="A82:F82"/>
    <mergeCell ref="B9:C9"/>
    <mergeCell ref="B11:E11"/>
    <mergeCell ref="B12:C13"/>
    <mergeCell ref="A14:E14"/>
    <mergeCell ref="A66:E66"/>
    <mergeCell ref="A79:E79"/>
  </mergeCells>
  <pageMargins left="0.70866141732283472" right="0.70866141732283472" top="0.74803149606299213" bottom="0.74803149606299213" header="0.31496062992125984" footer="0.31496062992125984"/>
  <pageSetup paperSize="9" scale="89" fitToHeight="0" orientation="portrait" r:id="rId1"/>
  <rowBreaks count="1" manualBreakCount="1">
    <brk id="48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B827-BF2C-4CC4-88B9-C21EF18FDC48}">
  <sheetPr>
    <pageSetUpPr fitToPage="1"/>
  </sheetPr>
  <dimension ref="A6:AG52"/>
  <sheetViews>
    <sheetView tabSelected="1" view="pageBreakPreview" zoomScale="85" zoomScaleNormal="85" zoomScaleSheetLayoutView="85" workbookViewId="0">
      <selection activeCell="G41" sqref="G41"/>
    </sheetView>
  </sheetViews>
  <sheetFormatPr defaultRowHeight="15" x14ac:dyDescent="0.2"/>
  <cols>
    <col min="1" max="2" width="8.88671875" style="54"/>
    <col min="3" max="3" width="10.5546875" style="54" customWidth="1"/>
    <col min="4" max="4" width="19.21875" style="54" bestFit="1" customWidth="1"/>
    <col min="5" max="5" width="20.6640625" style="54" hidden="1" customWidth="1"/>
    <col min="6" max="6" width="16" style="315" customWidth="1"/>
    <col min="7" max="7" width="10.77734375" style="54" customWidth="1"/>
    <col min="8" max="8" width="10.33203125" style="54" bestFit="1" customWidth="1"/>
    <col min="9" max="9" width="15.21875" style="54" customWidth="1"/>
    <col min="10" max="10" width="9.5546875" style="54" hidden="1" customWidth="1"/>
    <col min="11" max="11" width="11.21875" style="54" bestFit="1" customWidth="1"/>
    <col min="12" max="12" width="10.44140625" style="54" hidden="1" customWidth="1"/>
    <col min="13" max="13" width="10.77734375" style="54" customWidth="1"/>
    <col min="14" max="14" width="11" style="54" hidden="1" customWidth="1"/>
    <col min="15" max="15" width="10" style="54" bestFit="1" customWidth="1"/>
    <col min="16" max="16" width="11" style="54" hidden="1" customWidth="1"/>
    <col min="17" max="17" width="10" style="54" bestFit="1" customWidth="1"/>
    <col min="18" max="18" width="10.6640625" style="54" hidden="1" customWidth="1"/>
    <col min="19" max="19" width="10" style="54" bestFit="1" customWidth="1"/>
    <col min="20" max="20" width="11" style="54" hidden="1" customWidth="1"/>
    <col min="21" max="21" width="10" style="54" bestFit="1" customWidth="1"/>
    <col min="22" max="22" width="11" style="54" hidden="1" customWidth="1"/>
    <col min="23" max="23" width="10" style="54" bestFit="1" customWidth="1"/>
    <col min="24" max="24" width="10.6640625" style="54" hidden="1" customWidth="1"/>
    <col min="25" max="25" width="10" style="54" bestFit="1" customWidth="1"/>
    <col min="26" max="26" width="10.6640625" style="54" hidden="1" customWidth="1"/>
    <col min="27" max="27" width="10" style="54" bestFit="1" customWidth="1"/>
    <col min="28" max="28" width="10.6640625" style="54" hidden="1" customWidth="1"/>
    <col min="29" max="29" width="10" style="54" bestFit="1" customWidth="1"/>
    <col min="30" max="30" width="15.6640625" style="54" hidden="1" customWidth="1"/>
    <col min="31" max="31" width="10" style="54" bestFit="1" customWidth="1"/>
    <col min="32" max="32" width="11" style="54" hidden="1" customWidth="1"/>
    <col min="33" max="33" width="20.21875" style="54" customWidth="1"/>
    <col min="34" max="16384" width="8.88671875" style="54"/>
  </cols>
  <sheetData>
    <row r="6" spans="1:33" x14ac:dyDescent="0.2">
      <c r="A6" s="104"/>
      <c r="B6" s="104"/>
      <c r="C6" s="104"/>
      <c r="D6" s="104"/>
      <c r="E6" s="104"/>
      <c r="F6" s="302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 x14ac:dyDescent="0.2">
      <c r="A7" s="105" t="s">
        <v>253</v>
      </c>
      <c r="B7" s="56"/>
      <c r="C7" s="56"/>
      <c r="D7" s="56"/>
      <c r="E7" s="56"/>
      <c r="F7" s="303"/>
      <c r="G7" s="56"/>
      <c r="H7" s="56"/>
      <c r="I7" s="56"/>
      <c r="J7" s="56"/>
      <c r="K7" s="56"/>
      <c r="L7" s="106"/>
      <c r="M7" s="10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104"/>
      <c r="AG7" s="104"/>
    </row>
    <row r="8" spans="1:33" x14ac:dyDescent="0.2">
      <c r="A8" s="105" t="s">
        <v>206</v>
      </c>
      <c r="B8" s="56"/>
      <c r="C8" s="56"/>
      <c r="D8" s="56"/>
      <c r="E8" s="56"/>
      <c r="F8" s="303"/>
      <c r="G8" s="56"/>
      <c r="H8" s="56"/>
      <c r="I8" s="56"/>
      <c r="J8" s="56"/>
      <c r="K8" s="56"/>
      <c r="L8" s="106"/>
      <c r="M8" s="10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104"/>
      <c r="AG8" s="104"/>
    </row>
    <row r="9" spans="1:33" x14ac:dyDescent="0.2">
      <c r="A9" s="105" t="s">
        <v>207</v>
      </c>
      <c r="B9" s="56"/>
      <c r="C9" s="56"/>
      <c r="D9" s="56"/>
      <c r="E9" s="56"/>
      <c r="F9" s="303"/>
      <c r="G9" s="56"/>
      <c r="H9" s="56"/>
      <c r="I9" s="56"/>
      <c r="J9" s="56"/>
      <c r="K9" s="56"/>
      <c r="L9" s="106"/>
      <c r="M9" s="10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104"/>
      <c r="AG9" s="104"/>
    </row>
    <row r="10" spans="1:33" x14ac:dyDescent="0.2">
      <c r="A10" s="149" t="s">
        <v>208</v>
      </c>
      <c r="B10" s="150"/>
      <c r="C10" s="71"/>
      <c r="D10" s="71"/>
      <c r="E10" s="71"/>
      <c r="F10" s="304"/>
      <c r="G10" s="72"/>
      <c r="H10" s="71"/>
      <c r="I10" s="58"/>
      <c r="J10" s="59" t="s">
        <v>209</v>
      </c>
      <c r="K10" s="296"/>
      <c r="L10" s="61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62"/>
      <c r="AF10" s="104"/>
      <c r="AG10" s="104"/>
    </row>
    <row r="11" spans="1:33" x14ac:dyDescent="0.2">
      <c r="A11" s="63" t="s">
        <v>210</v>
      </c>
      <c r="B11" s="64"/>
      <c r="C11" s="107" t="s">
        <v>211</v>
      </c>
      <c r="D11" s="65"/>
      <c r="E11" s="65"/>
      <c r="F11" s="305"/>
      <c r="G11" s="67" t="s">
        <v>212</v>
      </c>
      <c r="H11" s="65"/>
      <c r="I11" s="68" t="s">
        <v>213</v>
      </c>
      <c r="J11" s="65"/>
      <c r="K11" s="297"/>
      <c r="L11" s="363" t="s">
        <v>214</v>
      </c>
      <c r="M11" s="364"/>
      <c r="N11" s="364"/>
      <c r="O11" s="364"/>
      <c r="P11" s="65"/>
      <c r="Q11" s="107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9"/>
      <c r="AF11" s="104"/>
      <c r="AG11" s="104"/>
    </row>
    <row r="12" spans="1:33" x14ac:dyDescent="0.2">
      <c r="A12" s="63" t="s">
        <v>215</v>
      </c>
      <c r="B12" s="64"/>
      <c r="C12" s="107" t="s">
        <v>216</v>
      </c>
      <c r="D12" s="65"/>
      <c r="E12" s="65"/>
      <c r="F12" s="305"/>
      <c r="G12" s="66"/>
      <c r="H12" s="65"/>
      <c r="I12" s="67"/>
      <c r="J12" s="108"/>
      <c r="K12" s="298"/>
      <c r="L12" s="61"/>
      <c r="M12" s="57"/>
      <c r="N12" s="67"/>
      <c r="O12" s="67"/>
      <c r="P12" s="67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9"/>
      <c r="AF12" s="104"/>
      <c r="AG12" s="104"/>
    </row>
    <row r="13" spans="1:33" x14ac:dyDescent="0.2">
      <c r="A13" s="63" t="s">
        <v>217</v>
      </c>
      <c r="B13" s="64"/>
      <c r="C13" s="109" t="s">
        <v>216</v>
      </c>
      <c r="D13" s="71"/>
      <c r="E13" s="71"/>
      <c r="F13" s="304"/>
      <c r="G13" s="72"/>
      <c r="H13" s="71"/>
      <c r="I13" s="71"/>
      <c r="J13" s="71"/>
      <c r="K13" s="298"/>
      <c r="L13" s="365" t="s">
        <v>194</v>
      </c>
      <c r="M13" s="366"/>
      <c r="N13" s="64"/>
      <c r="O13" s="110">
        <f ca="1">+NOW()</f>
        <v>45215.606961689817</v>
      </c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58"/>
      <c r="AF13" s="104"/>
      <c r="AG13" s="104"/>
    </row>
    <row r="14" spans="1:33" x14ac:dyDescent="0.2">
      <c r="A14" s="73" t="s">
        <v>218</v>
      </c>
      <c r="B14" s="64"/>
      <c r="C14" s="367"/>
      <c r="D14" s="367"/>
      <c r="E14" s="367"/>
      <c r="F14" s="367"/>
      <c r="G14" s="367"/>
      <c r="H14" s="367"/>
      <c r="I14" s="367"/>
      <c r="J14" s="71"/>
      <c r="K14" s="298"/>
      <c r="L14" s="74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58"/>
      <c r="AF14" s="104"/>
      <c r="AG14" s="104"/>
    </row>
    <row r="15" spans="1:33" x14ac:dyDescent="0.2">
      <c r="A15" s="63" t="s">
        <v>219</v>
      </c>
      <c r="B15" s="64"/>
      <c r="C15" s="299" t="s">
        <v>251</v>
      </c>
      <c r="D15" s="59"/>
      <c r="E15" s="59"/>
      <c r="F15" s="306"/>
      <c r="G15" s="60"/>
      <c r="H15" s="59"/>
      <c r="I15" s="59"/>
      <c r="J15" s="59"/>
      <c r="K15" s="300"/>
      <c r="L15" s="70"/>
      <c r="M15" s="64"/>
      <c r="N15" s="301"/>
      <c r="O15" s="368"/>
      <c r="P15" s="368"/>
      <c r="Q15" s="368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62"/>
      <c r="AF15" s="104"/>
      <c r="AG15" s="104"/>
    </row>
    <row r="16" spans="1:33" x14ac:dyDescent="0.2">
      <c r="A16" s="74"/>
      <c r="B16" s="71"/>
      <c r="C16" s="71"/>
      <c r="D16" s="71"/>
      <c r="E16" s="71"/>
      <c r="F16" s="304"/>
      <c r="G16" s="72"/>
      <c r="H16" s="71"/>
      <c r="I16" s="71"/>
      <c r="J16" s="71"/>
      <c r="K16" s="71"/>
      <c r="L16" s="74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58"/>
      <c r="AF16" s="104"/>
      <c r="AG16" s="104"/>
    </row>
    <row r="17" spans="1:33" x14ac:dyDescent="0.2">
      <c r="A17" s="64"/>
      <c r="B17" s="64"/>
      <c r="C17" s="64"/>
      <c r="D17" s="64"/>
      <c r="E17" s="64"/>
      <c r="F17" s="307"/>
      <c r="G17" s="75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104"/>
      <c r="AG17" s="104"/>
    </row>
    <row r="18" spans="1:33" ht="15.75" thickBot="1" x14ac:dyDescent="0.25">
      <c r="A18" s="75"/>
      <c r="B18" s="64"/>
      <c r="C18" s="64"/>
      <c r="D18" s="64"/>
      <c r="E18" s="64"/>
      <c r="F18" s="307"/>
      <c r="G18" s="75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104"/>
      <c r="AG18" s="104"/>
    </row>
    <row r="19" spans="1:33" x14ac:dyDescent="0.2">
      <c r="A19" s="76"/>
      <c r="B19" s="369" t="s">
        <v>220</v>
      </c>
      <c r="C19" s="370"/>
      <c r="D19" s="375" t="s">
        <v>247</v>
      </c>
      <c r="E19" s="375" t="s">
        <v>248</v>
      </c>
      <c r="F19" s="378" t="s">
        <v>221</v>
      </c>
      <c r="G19" s="381" t="s">
        <v>222</v>
      </c>
      <c r="H19" s="77"/>
      <c r="I19" s="78"/>
      <c r="J19" s="78"/>
      <c r="K19" s="78"/>
      <c r="L19" s="78"/>
      <c r="M19" s="79" t="s">
        <v>223</v>
      </c>
      <c r="N19" s="78"/>
      <c r="O19" s="78"/>
      <c r="P19" s="78"/>
      <c r="Q19" s="78" t="s">
        <v>209</v>
      </c>
      <c r="R19" s="79" t="s">
        <v>209</v>
      </c>
      <c r="S19" s="79" t="s">
        <v>209</v>
      </c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284"/>
      <c r="AG19" s="285"/>
    </row>
    <row r="20" spans="1:33" x14ac:dyDescent="0.2">
      <c r="A20" s="80" t="s">
        <v>3</v>
      </c>
      <c r="B20" s="371"/>
      <c r="C20" s="372"/>
      <c r="D20" s="376"/>
      <c r="E20" s="376"/>
      <c r="F20" s="379"/>
      <c r="G20" s="382"/>
      <c r="H20" s="81" t="s">
        <v>224</v>
      </c>
      <c r="I20" s="82" t="s">
        <v>225</v>
      </c>
      <c r="J20" s="83">
        <v>1</v>
      </c>
      <c r="K20" s="82" t="s">
        <v>226</v>
      </c>
      <c r="L20" s="83">
        <v>2</v>
      </c>
      <c r="M20" s="82" t="s">
        <v>227</v>
      </c>
      <c r="N20" s="83">
        <v>3</v>
      </c>
      <c r="O20" s="82" t="s">
        <v>228</v>
      </c>
      <c r="P20" s="83">
        <v>4</v>
      </c>
      <c r="Q20" s="82" t="s">
        <v>229</v>
      </c>
      <c r="R20" s="83">
        <v>5</v>
      </c>
      <c r="S20" s="82" t="s">
        <v>230</v>
      </c>
      <c r="T20" s="83">
        <v>6</v>
      </c>
      <c r="U20" s="82" t="s">
        <v>231</v>
      </c>
      <c r="V20" s="83">
        <v>7</v>
      </c>
      <c r="W20" s="82" t="s">
        <v>232</v>
      </c>
      <c r="X20" s="83">
        <v>8</v>
      </c>
      <c r="Y20" s="82" t="s">
        <v>233</v>
      </c>
      <c r="Z20" s="83">
        <v>9</v>
      </c>
      <c r="AA20" s="82" t="s">
        <v>234</v>
      </c>
      <c r="AB20" s="83">
        <v>10</v>
      </c>
      <c r="AC20" s="82" t="s">
        <v>235</v>
      </c>
      <c r="AD20" s="83">
        <v>11</v>
      </c>
      <c r="AE20" s="84" t="s">
        <v>236</v>
      </c>
      <c r="AF20" s="113">
        <v>12</v>
      </c>
      <c r="AG20" s="286" t="s">
        <v>249</v>
      </c>
    </row>
    <row r="21" spans="1:33" ht="63.75" customHeight="1" x14ac:dyDescent="0.2">
      <c r="A21" s="85"/>
      <c r="B21" s="373"/>
      <c r="C21" s="374"/>
      <c r="D21" s="377"/>
      <c r="E21" s="377"/>
      <c r="F21" s="380"/>
      <c r="G21" s="383"/>
      <c r="H21" s="86" t="s">
        <v>237</v>
      </c>
      <c r="I21" s="87" t="s">
        <v>250</v>
      </c>
      <c r="J21" s="87" t="s">
        <v>239</v>
      </c>
      <c r="K21" s="87" t="s">
        <v>238</v>
      </c>
      <c r="L21" s="87" t="s">
        <v>239</v>
      </c>
      <c r="M21" s="87" t="s">
        <v>238</v>
      </c>
      <c r="N21" s="87" t="s">
        <v>239</v>
      </c>
      <c r="O21" s="87" t="s">
        <v>238</v>
      </c>
      <c r="P21" s="87" t="s">
        <v>239</v>
      </c>
      <c r="Q21" s="87" t="s">
        <v>238</v>
      </c>
      <c r="R21" s="87" t="s">
        <v>239</v>
      </c>
      <c r="S21" s="87" t="s">
        <v>238</v>
      </c>
      <c r="T21" s="87" t="s">
        <v>239</v>
      </c>
      <c r="U21" s="87" t="s">
        <v>238</v>
      </c>
      <c r="V21" s="87" t="s">
        <v>239</v>
      </c>
      <c r="W21" s="87" t="s">
        <v>238</v>
      </c>
      <c r="X21" s="87" t="s">
        <v>239</v>
      </c>
      <c r="Y21" s="87" t="s">
        <v>238</v>
      </c>
      <c r="Z21" s="87" t="s">
        <v>239</v>
      </c>
      <c r="AA21" s="87" t="s">
        <v>238</v>
      </c>
      <c r="AB21" s="87" t="s">
        <v>239</v>
      </c>
      <c r="AC21" s="87" t="s">
        <v>238</v>
      </c>
      <c r="AD21" s="87" t="s">
        <v>239</v>
      </c>
      <c r="AE21" s="88" t="s">
        <v>238</v>
      </c>
      <c r="AF21" s="114" t="s">
        <v>239</v>
      </c>
      <c r="AG21" s="88" t="s">
        <v>252</v>
      </c>
    </row>
    <row r="22" spans="1:33" ht="44.25" customHeight="1" x14ac:dyDescent="0.2">
      <c r="A22" s="392" t="s">
        <v>240</v>
      </c>
      <c r="B22" s="387" t="s">
        <v>244</v>
      </c>
      <c r="C22" s="387"/>
      <c r="D22" s="159">
        <v>899719.08</v>
      </c>
      <c r="E22" s="159" t="e">
        <f>#REF!</f>
        <v>#REF!</v>
      </c>
      <c r="F22" s="308">
        <f>D22/D34</f>
        <v>9.1162836413027859E-2</v>
      </c>
      <c r="G22" s="160"/>
      <c r="H22" s="161"/>
      <c r="I22" s="165">
        <v>8.3333333333333339</v>
      </c>
      <c r="J22" s="166">
        <v>8.3333333333333339</v>
      </c>
      <c r="K22" s="165">
        <v>8.3333333333333339</v>
      </c>
      <c r="L22" s="166">
        <v>16.666666666666668</v>
      </c>
      <c r="M22" s="165">
        <v>8.3333333333333339</v>
      </c>
      <c r="N22" s="166">
        <v>25</v>
      </c>
      <c r="O22" s="165">
        <v>8.3333333333333339</v>
      </c>
      <c r="P22" s="166">
        <v>33.333333333333336</v>
      </c>
      <c r="Q22" s="167">
        <v>8.3333333333333339</v>
      </c>
      <c r="R22" s="166">
        <v>41.666666666666671</v>
      </c>
      <c r="S22" s="167">
        <v>8.3333333333333339</v>
      </c>
      <c r="T22" s="166">
        <v>50.000000000000007</v>
      </c>
      <c r="U22" s="167">
        <v>8.3333333333333339</v>
      </c>
      <c r="V22" s="166">
        <v>58.333333333333343</v>
      </c>
      <c r="W22" s="167">
        <v>8.3333333333333339</v>
      </c>
      <c r="X22" s="166">
        <v>66.666666666666671</v>
      </c>
      <c r="Y22" s="167">
        <v>8.3333333333333339</v>
      </c>
      <c r="Z22" s="166">
        <v>75</v>
      </c>
      <c r="AA22" s="167">
        <v>8.3333333333333339</v>
      </c>
      <c r="AB22" s="166">
        <v>83.333333333333329</v>
      </c>
      <c r="AC22" s="167">
        <v>8.3333333333333339</v>
      </c>
      <c r="AD22" s="166">
        <v>91.666666666666657</v>
      </c>
      <c r="AE22" s="167">
        <v>8.3333333333333339</v>
      </c>
      <c r="AF22" s="166">
        <v>99.999999999999986</v>
      </c>
      <c r="AG22" s="287">
        <v>0</v>
      </c>
    </row>
    <row r="23" spans="1:33" ht="44.25" customHeight="1" x14ac:dyDescent="0.2">
      <c r="A23" s="393"/>
      <c r="B23" s="361"/>
      <c r="C23" s="362"/>
      <c r="D23" s="162"/>
      <c r="E23" s="162"/>
      <c r="F23" s="309"/>
      <c r="G23" s="163"/>
      <c r="H23" s="164"/>
      <c r="I23" s="168">
        <v>74976.59</v>
      </c>
      <c r="J23" s="169"/>
      <c r="K23" s="168">
        <v>74976.59</v>
      </c>
      <c r="L23" s="169"/>
      <c r="M23" s="168">
        <v>74976.59</v>
      </c>
      <c r="N23" s="169"/>
      <c r="O23" s="168">
        <v>74976.59</v>
      </c>
      <c r="P23" s="169"/>
      <c r="Q23" s="170">
        <v>74976.59</v>
      </c>
      <c r="R23" s="169"/>
      <c r="S23" s="170">
        <v>74976.59</v>
      </c>
      <c r="T23" s="169"/>
      <c r="U23" s="170">
        <v>74976.59</v>
      </c>
      <c r="V23" s="169"/>
      <c r="W23" s="170">
        <v>74976.59</v>
      </c>
      <c r="X23" s="169"/>
      <c r="Y23" s="170">
        <v>74976.59</v>
      </c>
      <c r="Z23" s="169"/>
      <c r="AA23" s="170">
        <v>74976.59</v>
      </c>
      <c r="AB23" s="169"/>
      <c r="AC23" s="170">
        <v>74976.59</v>
      </c>
      <c r="AD23" s="169"/>
      <c r="AE23" s="170">
        <v>74976.59</v>
      </c>
      <c r="AF23" s="169"/>
      <c r="AG23" s="288">
        <v>0</v>
      </c>
    </row>
    <row r="24" spans="1:33" ht="31.5" customHeight="1" x14ac:dyDescent="0.2">
      <c r="A24" s="392">
        <v>2</v>
      </c>
      <c r="B24" s="387" t="s">
        <v>245</v>
      </c>
      <c r="C24" s="387"/>
      <c r="D24" s="159">
        <v>3776868.3899999997</v>
      </c>
      <c r="E24" s="159" t="e">
        <f>#REF!</f>
        <v>#REF!</v>
      </c>
      <c r="F24" s="308">
        <f>D24/D34</f>
        <v>0.38268615487303648</v>
      </c>
      <c r="G24" s="160"/>
      <c r="H24" s="161"/>
      <c r="I24" s="165">
        <v>7.7905545578197923</v>
      </c>
      <c r="J24" s="166">
        <v>7.7905545578197923</v>
      </c>
      <c r="K24" s="165">
        <v>7.7905545578197923</v>
      </c>
      <c r="L24" s="166">
        <v>15.581109115639585</v>
      </c>
      <c r="M24" s="165">
        <v>7.7905545578197923</v>
      </c>
      <c r="N24" s="166">
        <v>23.371663673459377</v>
      </c>
      <c r="O24" s="165">
        <v>7.7905545578197923</v>
      </c>
      <c r="P24" s="166">
        <v>31.162218231279169</v>
      </c>
      <c r="Q24" s="167">
        <v>8.3333333333333339</v>
      </c>
      <c r="R24" s="166">
        <v>39.495551564612505</v>
      </c>
      <c r="S24" s="167">
        <v>8.3333333333333339</v>
      </c>
      <c r="T24" s="166">
        <v>47.828884897945841</v>
      </c>
      <c r="U24" s="167">
        <v>8.3333333333333339</v>
      </c>
      <c r="V24" s="166">
        <v>56.162218231279176</v>
      </c>
      <c r="W24" s="167">
        <v>8.3333333333333339</v>
      </c>
      <c r="X24" s="166">
        <v>64.495551564612512</v>
      </c>
      <c r="Y24" s="167">
        <v>8.3333333333333339</v>
      </c>
      <c r="Z24" s="166">
        <v>72.828884897945841</v>
      </c>
      <c r="AA24" s="167">
        <v>8.3333333333333339</v>
      </c>
      <c r="AB24" s="166">
        <v>81.162218231279169</v>
      </c>
      <c r="AC24" s="167">
        <v>8.3333333333333339</v>
      </c>
      <c r="AD24" s="166">
        <v>89.495551564612498</v>
      </c>
      <c r="AE24" s="167">
        <v>8.3333333333333339</v>
      </c>
      <c r="AF24" s="166">
        <v>97.828884897945827</v>
      </c>
      <c r="AG24" s="287">
        <v>2.1711151020541735</v>
      </c>
    </row>
    <row r="25" spans="1:33" ht="31.5" customHeight="1" x14ac:dyDescent="0.2">
      <c r="A25" s="393"/>
      <c r="B25" s="361"/>
      <c r="C25" s="362"/>
      <c r="D25" s="162"/>
      <c r="E25" s="162"/>
      <c r="F25" s="309"/>
      <c r="G25" s="163"/>
      <c r="H25" s="164"/>
      <c r="I25" s="168">
        <v>294238.99249999999</v>
      </c>
      <c r="J25" s="169"/>
      <c r="K25" s="168">
        <v>294238.99249999999</v>
      </c>
      <c r="L25" s="169"/>
      <c r="M25" s="168">
        <v>294238.99249999999</v>
      </c>
      <c r="N25" s="169"/>
      <c r="O25" s="168">
        <v>294238.99249999999</v>
      </c>
      <c r="P25" s="169"/>
      <c r="Q25" s="170">
        <v>314739.03249999997</v>
      </c>
      <c r="R25" s="169"/>
      <c r="S25" s="170">
        <v>314739.03249999997</v>
      </c>
      <c r="T25" s="169"/>
      <c r="U25" s="170">
        <v>314739.03249999997</v>
      </c>
      <c r="V25" s="169"/>
      <c r="W25" s="170">
        <v>314739.03249999997</v>
      </c>
      <c r="X25" s="169"/>
      <c r="Y25" s="170">
        <v>314739.03249999997</v>
      </c>
      <c r="Z25" s="169"/>
      <c r="AA25" s="170">
        <v>314739.03249999997</v>
      </c>
      <c r="AB25" s="169"/>
      <c r="AC25" s="170">
        <v>314739.03249999997</v>
      </c>
      <c r="AD25" s="169"/>
      <c r="AE25" s="170">
        <v>314739.03249999997</v>
      </c>
      <c r="AF25" s="169"/>
      <c r="AG25" s="288">
        <v>82000.160000000309</v>
      </c>
    </row>
    <row r="26" spans="1:33" ht="39.75" customHeight="1" x14ac:dyDescent="0.2">
      <c r="A26" s="392">
        <v>3</v>
      </c>
      <c r="B26" s="385" t="s">
        <v>246</v>
      </c>
      <c r="C26" s="386"/>
      <c r="D26" s="159">
        <v>2544418.4400000004</v>
      </c>
      <c r="E26" s="159" t="e">
        <f>#REF!</f>
        <v>#REF!</v>
      </c>
      <c r="F26" s="308">
        <f>D26/D34</f>
        <v>0.25780980660320285</v>
      </c>
      <c r="G26" s="160"/>
      <c r="H26" s="161"/>
      <c r="I26" s="165">
        <v>7.8692650097285091</v>
      </c>
      <c r="J26" s="166">
        <v>7.8692650097285091</v>
      </c>
      <c r="K26" s="165">
        <v>7.8692650097285091</v>
      </c>
      <c r="L26" s="166">
        <v>15.738530019457018</v>
      </c>
      <c r="M26" s="165">
        <v>7.8692650097285091</v>
      </c>
      <c r="N26" s="166">
        <v>23.607795029185528</v>
      </c>
      <c r="O26" s="165">
        <v>7.8692650097285091</v>
      </c>
      <c r="P26" s="166">
        <v>31.477060038914036</v>
      </c>
      <c r="Q26" s="167">
        <v>8.3333333333333339</v>
      </c>
      <c r="R26" s="166">
        <v>39.810393372247368</v>
      </c>
      <c r="S26" s="167">
        <v>8.3333333333333339</v>
      </c>
      <c r="T26" s="166">
        <v>48.143726705580704</v>
      </c>
      <c r="U26" s="167">
        <v>8.3333333333333339</v>
      </c>
      <c r="V26" s="166">
        <v>56.47706003891404</v>
      </c>
      <c r="W26" s="167">
        <v>8.3333333333333339</v>
      </c>
      <c r="X26" s="166">
        <v>64.810393372247376</v>
      </c>
      <c r="Y26" s="167">
        <v>8.3333333333333339</v>
      </c>
      <c r="Z26" s="166">
        <v>73.143726705580704</v>
      </c>
      <c r="AA26" s="167">
        <v>8.3333333333333339</v>
      </c>
      <c r="AB26" s="166">
        <v>81.477060038914033</v>
      </c>
      <c r="AC26" s="167">
        <v>8.3333333333333339</v>
      </c>
      <c r="AD26" s="166">
        <v>89.810393372247361</v>
      </c>
      <c r="AE26" s="167">
        <v>8.3333333333333339</v>
      </c>
      <c r="AF26" s="166">
        <v>98.14372670558069</v>
      </c>
      <c r="AG26" s="287">
        <v>1.8562732944193101</v>
      </c>
    </row>
    <row r="27" spans="1:33" ht="39.75" customHeight="1" x14ac:dyDescent="0.2">
      <c r="A27" s="393"/>
      <c r="B27" s="361"/>
      <c r="C27" s="362"/>
      <c r="D27" s="162"/>
      <c r="E27" s="162"/>
      <c r="F27" s="309"/>
      <c r="G27" s="163"/>
      <c r="H27" s="164"/>
      <c r="I27" s="168">
        <v>200227.03</v>
      </c>
      <c r="J27" s="169"/>
      <c r="K27" s="168">
        <v>200227.03</v>
      </c>
      <c r="L27" s="169"/>
      <c r="M27" s="168">
        <v>200227.03</v>
      </c>
      <c r="N27" s="169"/>
      <c r="O27" s="168">
        <v>200227.03</v>
      </c>
      <c r="P27" s="169"/>
      <c r="Q27" s="170">
        <v>212034.87000000002</v>
      </c>
      <c r="R27" s="169"/>
      <c r="S27" s="170">
        <v>212034.87000000002</v>
      </c>
      <c r="T27" s="169"/>
      <c r="U27" s="170">
        <v>212034.87000000002</v>
      </c>
      <c r="V27" s="169"/>
      <c r="W27" s="170">
        <v>212034.87000000002</v>
      </c>
      <c r="X27" s="169"/>
      <c r="Y27" s="170">
        <v>212034.87000000002</v>
      </c>
      <c r="Z27" s="169"/>
      <c r="AA27" s="170">
        <v>212034.87000000002</v>
      </c>
      <c r="AB27" s="169"/>
      <c r="AC27" s="170">
        <v>212034.87000000002</v>
      </c>
      <c r="AD27" s="169"/>
      <c r="AE27" s="170">
        <v>212034.87000000002</v>
      </c>
      <c r="AF27" s="169"/>
      <c r="AG27" s="288">
        <v>47231.36000000043</v>
      </c>
    </row>
    <row r="28" spans="1:33" ht="44.25" customHeight="1" x14ac:dyDescent="0.2">
      <c r="A28" s="392">
        <v>4</v>
      </c>
      <c r="B28" s="385" t="s">
        <v>196</v>
      </c>
      <c r="C28" s="386"/>
      <c r="D28" s="159">
        <v>2428301.4</v>
      </c>
      <c r="E28" s="159" t="e">
        <f>#REF!</f>
        <v>#REF!</v>
      </c>
      <c r="F28" s="308">
        <f>D28/D34</f>
        <v>0.24604440231469418</v>
      </c>
      <c r="G28" s="160"/>
      <c r="H28" s="161"/>
      <c r="I28" s="165">
        <v>5.4506598727818556</v>
      </c>
      <c r="J28" s="166">
        <v>5.4506598727818556</v>
      </c>
      <c r="K28" s="165">
        <v>5.4506598727818556</v>
      </c>
      <c r="L28" s="166">
        <v>10.901319745563711</v>
      </c>
      <c r="M28" s="165">
        <v>5.4506598727818556</v>
      </c>
      <c r="N28" s="166">
        <v>16.351979618345567</v>
      </c>
      <c r="O28" s="165">
        <v>5.4506598727818556</v>
      </c>
      <c r="P28" s="166">
        <v>21.802639491127422</v>
      </c>
      <c r="Q28" s="167">
        <v>8.3333333333333339</v>
      </c>
      <c r="R28" s="166">
        <v>30.135972824460758</v>
      </c>
      <c r="S28" s="167">
        <v>8.3333333333333339</v>
      </c>
      <c r="T28" s="166">
        <v>38.469306157794094</v>
      </c>
      <c r="U28" s="167">
        <v>8.3333333333333339</v>
      </c>
      <c r="V28" s="166">
        <v>46.802639491127429</v>
      </c>
      <c r="W28" s="167">
        <v>8.3333333333333339</v>
      </c>
      <c r="X28" s="166">
        <v>55.135972824460765</v>
      </c>
      <c r="Y28" s="167">
        <v>8.3333333333333339</v>
      </c>
      <c r="Z28" s="166">
        <v>63.469306157794101</v>
      </c>
      <c r="AA28" s="167">
        <v>8.3333333333333339</v>
      </c>
      <c r="AB28" s="166">
        <v>71.802639491127437</v>
      </c>
      <c r="AC28" s="167">
        <v>8.3333333333333339</v>
      </c>
      <c r="AD28" s="166">
        <v>80.135972824460765</v>
      </c>
      <c r="AE28" s="167">
        <v>8.3333333333333339</v>
      </c>
      <c r="AF28" s="166">
        <v>88.469306157794094</v>
      </c>
      <c r="AG28" s="287">
        <v>11.530693842205906</v>
      </c>
    </row>
    <row r="29" spans="1:33" ht="28.5" customHeight="1" x14ac:dyDescent="0.2">
      <c r="A29" s="393"/>
      <c r="B29" s="361"/>
      <c r="C29" s="362"/>
      <c r="D29" s="162"/>
      <c r="E29" s="162"/>
      <c r="F29" s="309"/>
      <c r="G29" s="163"/>
      <c r="H29" s="164"/>
      <c r="I29" s="168">
        <v>132358.45000000001</v>
      </c>
      <c r="J29" s="169"/>
      <c r="K29" s="168">
        <v>132358.45000000001</v>
      </c>
      <c r="L29" s="169"/>
      <c r="M29" s="168">
        <v>132358.45000000001</v>
      </c>
      <c r="N29" s="169"/>
      <c r="O29" s="168">
        <v>132358.45000000001</v>
      </c>
      <c r="P29" s="169"/>
      <c r="Q29" s="170">
        <v>202358.45</v>
      </c>
      <c r="R29" s="169"/>
      <c r="S29" s="170">
        <v>202358.45</v>
      </c>
      <c r="T29" s="169"/>
      <c r="U29" s="170">
        <v>202358.45</v>
      </c>
      <c r="V29" s="169"/>
      <c r="W29" s="170">
        <v>202358.45</v>
      </c>
      <c r="X29" s="169"/>
      <c r="Y29" s="170">
        <v>202358.45</v>
      </c>
      <c r="Z29" s="169"/>
      <c r="AA29" s="170">
        <v>202358.45</v>
      </c>
      <c r="AB29" s="169"/>
      <c r="AC29" s="170">
        <v>202358.45</v>
      </c>
      <c r="AD29" s="169"/>
      <c r="AE29" s="170">
        <v>202358.45</v>
      </c>
      <c r="AF29" s="169"/>
      <c r="AG29" s="289">
        <v>279999.99999999983</v>
      </c>
    </row>
    <row r="30" spans="1:33" ht="27.75" customHeight="1" x14ac:dyDescent="0.2">
      <c r="A30" s="392">
        <v>5</v>
      </c>
      <c r="B30" s="387" t="s">
        <v>197</v>
      </c>
      <c r="C30" s="387"/>
      <c r="D30" s="159">
        <v>220055.2</v>
      </c>
      <c r="E30" s="159" t="s">
        <v>254</v>
      </c>
      <c r="F30" s="308">
        <f>D30/D34</f>
        <v>2.2296799796038703E-2</v>
      </c>
      <c r="G30" s="160"/>
      <c r="H30" s="161"/>
      <c r="I30" s="165">
        <v>21.036585365853657</v>
      </c>
      <c r="J30" s="166">
        <v>21.036585365853657</v>
      </c>
      <c r="K30" s="165">
        <v>21.036585365853657</v>
      </c>
      <c r="L30" s="166">
        <v>42.073170731707314</v>
      </c>
      <c r="M30" s="165">
        <v>5.7926829268292677</v>
      </c>
      <c r="N30" s="166">
        <v>47.865853658536579</v>
      </c>
      <c r="O30" s="165">
        <v>5.7926829268292686</v>
      </c>
      <c r="P30" s="166">
        <v>53.658536585365852</v>
      </c>
      <c r="Q30" s="167">
        <v>5.7926829268292677</v>
      </c>
      <c r="R30" s="166">
        <v>59.451219512195117</v>
      </c>
      <c r="S30" s="167">
        <v>5.7926829268292677</v>
      </c>
      <c r="T30" s="166">
        <v>65.243902439024382</v>
      </c>
      <c r="U30" s="167">
        <v>5.7926829268292677</v>
      </c>
      <c r="V30" s="166">
        <v>71.036585365853654</v>
      </c>
      <c r="W30" s="167">
        <v>5.79</v>
      </c>
      <c r="X30" s="166">
        <v>76.82658536585366</v>
      </c>
      <c r="Y30" s="167">
        <v>5.79</v>
      </c>
      <c r="Z30" s="166">
        <v>82.616585365853666</v>
      </c>
      <c r="AA30" s="167">
        <v>5.79</v>
      </c>
      <c r="AB30" s="166">
        <v>88.406585365853672</v>
      </c>
      <c r="AC30" s="167">
        <v>5.79</v>
      </c>
      <c r="AD30" s="166">
        <v>94.196585365853679</v>
      </c>
      <c r="AE30" s="167">
        <v>5.79</v>
      </c>
      <c r="AF30" s="166">
        <v>99.986585365853685</v>
      </c>
      <c r="AG30" s="287">
        <v>1.3414634146315052E-2</v>
      </c>
    </row>
    <row r="31" spans="1:33" ht="28.5" customHeight="1" x14ac:dyDescent="0.2">
      <c r="A31" s="393"/>
      <c r="B31" s="361"/>
      <c r="C31" s="362"/>
      <c r="D31" s="162"/>
      <c r="E31" s="162"/>
      <c r="F31" s="309"/>
      <c r="G31" s="163"/>
      <c r="H31" s="164"/>
      <c r="I31" s="168">
        <v>46292.1</v>
      </c>
      <c r="J31" s="169"/>
      <c r="K31" s="168">
        <v>46292.1</v>
      </c>
      <c r="L31" s="169"/>
      <c r="M31" s="168">
        <v>12747.1</v>
      </c>
      <c r="N31" s="169"/>
      <c r="O31" s="168">
        <v>12747.100000000002</v>
      </c>
      <c r="P31" s="169"/>
      <c r="Q31" s="170">
        <v>12747.1</v>
      </c>
      <c r="R31" s="169"/>
      <c r="S31" s="170">
        <v>12747.1</v>
      </c>
      <c r="T31" s="169"/>
      <c r="U31" s="170">
        <v>12747.1</v>
      </c>
      <c r="V31" s="169"/>
      <c r="W31" s="170">
        <v>12741.19608</v>
      </c>
      <c r="X31" s="169"/>
      <c r="Y31" s="170">
        <v>12741.19608</v>
      </c>
      <c r="Z31" s="169"/>
      <c r="AA31" s="170">
        <v>12741.19608</v>
      </c>
      <c r="AB31" s="169"/>
      <c r="AC31" s="170">
        <v>12741.19608</v>
      </c>
      <c r="AD31" s="169"/>
      <c r="AE31" s="170">
        <v>12741.19608</v>
      </c>
      <c r="AF31" s="169"/>
      <c r="AG31" s="288">
        <v>29.519599999941885</v>
      </c>
    </row>
    <row r="32" spans="1:33" ht="28.5" customHeight="1" x14ac:dyDescent="0.2">
      <c r="A32" s="157"/>
      <c r="B32" s="64"/>
      <c r="C32" s="64"/>
      <c r="D32" s="290"/>
      <c r="E32" s="290"/>
      <c r="F32" s="307"/>
      <c r="G32" s="75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291"/>
    </row>
    <row r="33" spans="1:33" ht="28.5" customHeight="1" x14ac:dyDescent="0.2">
      <c r="A33" s="388"/>
      <c r="B33" s="389"/>
      <c r="C33" s="389"/>
      <c r="D33" s="124">
        <v>9869362.5099999998</v>
      </c>
      <c r="E33" s="124" t="e">
        <f>SUM(E22:E30)</f>
        <v>#REF!</v>
      </c>
      <c r="F33" s="310">
        <f>SUM(F22:F31)</f>
        <v>1</v>
      </c>
      <c r="G33" s="125" t="str">
        <f>+IF(F33=0,0,"%")</f>
        <v>%</v>
      </c>
      <c r="H33" s="89"/>
      <c r="I33" s="122">
        <v>7.5799542154205781</v>
      </c>
      <c r="J33" s="123">
        <v>7.5799542154205781</v>
      </c>
      <c r="K33" s="122">
        <v>7.5799542154205781</v>
      </c>
      <c r="L33" s="123">
        <v>15.159908430841156</v>
      </c>
      <c r="M33" s="122">
        <v>7.2400639746273052</v>
      </c>
      <c r="N33" s="123">
        <v>22.399972405468461</v>
      </c>
      <c r="O33" s="122">
        <v>7.2400639746273052</v>
      </c>
      <c r="P33" s="123">
        <v>29.640036380095765</v>
      </c>
      <c r="Q33" s="122">
        <v>8.2766849306043309</v>
      </c>
      <c r="R33" s="123">
        <v>37.916721310700098</v>
      </c>
      <c r="S33" s="122">
        <v>8.2766849306043309</v>
      </c>
      <c r="T33" s="123">
        <v>46.19340624130443</v>
      </c>
      <c r="U33" s="122">
        <v>8.2766849306043309</v>
      </c>
      <c r="V33" s="123">
        <v>54.470091171908763</v>
      </c>
      <c r="W33" s="122">
        <v>8.2766849306043309</v>
      </c>
      <c r="X33" s="123">
        <v>62.746776102513095</v>
      </c>
      <c r="Y33" s="122">
        <v>8.2766849306043309</v>
      </c>
      <c r="Z33" s="123">
        <v>71.023461033117428</v>
      </c>
      <c r="AA33" s="122">
        <v>8.2766849306043309</v>
      </c>
      <c r="AB33" s="123">
        <v>79.300145963721761</v>
      </c>
      <c r="AC33" s="122">
        <v>8.2766849306043309</v>
      </c>
      <c r="AD33" s="123">
        <v>87.576830894326093</v>
      </c>
      <c r="AE33" s="122">
        <v>8.2766849306043309</v>
      </c>
      <c r="AF33" s="115">
        <f>IF(AE33=0,0,AD33+AE33)</f>
        <v>95.853515824930426</v>
      </c>
      <c r="AG33" s="292"/>
    </row>
    <row r="34" spans="1:33" ht="28.5" customHeight="1" x14ac:dyDescent="0.2">
      <c r="A34" s="388" t="s">
        <v>241</v>
      </c>
      <c r="B34" s="389"/>
      <c r="C34" s="389"/>
      <c r="D34" s="126">
        <v>9869362.5099999998</v>
      </c>
      <c r="E34" s="126" t="e">
        <f>+E33</f>
        <v>#REF!</v>
      </c>
      <c r="F34" s="311">
        <f>+F33</f>
        <v>1</v>
      </c>
      <c r="G34" s="125" t="str">
        <f>+IF(F34=0,0,"R$")</f>
        <v>R$</v>
      </c>
      <c r="H34" s="89"/>
      <c r="I34" s="90">
        <v>748093.15961188311</v>
      </c>
      <c r="J34" s="91">
        <v>748093.15961188311</v>
      </c>
      <c r="K34" s="90">
        <v>748093.15961188311</v>
      </c>
      <c r="L34" s="91">
        <v>1496186.3192237662</v>
      </c>
      <c r="M34" s="90">
        <v>714548.15961188311</v>
      </c>
      <c r="N34" s="91">
        <v>2210734.4788356493</v>
      </c>
      <c r="O34" s="90">
        <v>714548.15961188311</v>
      </c>
      <c r="P34" s="91">
        <v>2925282.6384475324</v>
      </c>
      <c r="Q34" s="90">
        <v>816856.03961188335</v>
      </c>
      <c r="R34" s="91">
        <v>3742138.6780594159</v>
      </c>
      <c r="S34" s="90">
        <v>816856.03961188335</v>
      </c>
      <c r="T34" s="91">
        <v>4558994.7176712994</v>
      </c>
      <c r="U34" s="90">
        <v>816856.03961188335</v>
      </c>
      <c r="V34" s="91">
        <v>5375850.7572831828</v>
      </c>
      <c r="W34" s="90">
        <v>816856.03961188335</v>
      </c>
      <c r="X34" s="91">
        <v>6192706.7968950663</v>
      </c>
      <c r="Y34" s="90">
        <v>816856.03961188335</v>
      </c>
      <c r="Z34" s="91">
        <v>7009562.8365069497</v>
      </c>
      <c r="AA34" s="90">
        <v>816856.03961188335</v>
      </c>
      <c r="AB34" s="91">
        <v>7826418.8761188332</v>
      </c>
      <c r="AC34" s="90">
        <v>816856.03961188335</v>
      </c>
      <c r="AD34" s="91">
        <v>8643274.9157307167</v>
      </c>
      <c r="AE34" s="90">
        <v>816856.03961188335</v>
      </c>
      <c r="AF34" s="103">
        <f>IF(AE34=0,0,AD34+AE34)</f>
        <v>9460130.9553426001</v>
      </c>
      <c r="AG34" s="293">
        <f>AG23+AG25+AG27+AG29+AG31</f>
        <v>409261.03960000054</v>
      </c>
    </row>
    <row r="35" spans="1:33" ht="28.5" customHeight="1" x14ac:dyDescent="0.2">
      <c r="A35" s="92"/>
      <c r="B35" s="93"/>
      <c r="C35" s="93"/>
      <c r="D35" s="111"/>
      <c r="E35" s="111"/>
      <c r="F35" s="312"/>
      <c r="G35" s="112"/>
      <c r="H35" s="94"/>
      <c r="I35" s="95"/>
      <c r="J35" s="96"/>
      <c r="K35" s="95"/>
      <c r="L35" s="96"/>
      <c r="M35" s="95"/>
      <c r="N35" s="96"/>
      <c r="O35" s="95"/>
      <c r="P35" s="96"/>
      <c r="Q35" s="95"/>
      <c r="R35" s="96"/>
      <c r="S35" s="95"/>
      <c r="T35" s="96"/>
      <c r="U35" s="95"/>
      <c r="V35" s="96"/>
      <c r="W35" s="95"/>
      <c r="X35" s="96"/>
      <c r="Y35" s="95"/>
      <c r="Z35" s="96"/>
      <c r="AA35" s="95"/>
      <c r="AB35" s="96"/>
      <c r="AC35" s="95"/>
      <c r="AD35" s="96"/>
      <c r="AE35" s="96"/>
      <c r="AF35" s="96"/>
      <c r="AG35" s="294"/>
    </row>
    <row r="36" spans="1:33" ht="28.5" customHeight="1" thickBot="1" x14ac:dyDescent="0.25">
      <c r="A36" s="390" t="s">
        <v>242</v>
      </c>
      <c r="B36" s="391"/>
      <c r="C36" s="391"/>
      <c r="D36" s="127">
        <v>9869362.5099999998</v>
      </c>
      <c r="E36" s="127" t="e">
        <f>+E34*1</f>
        <v>#REF!</v>
      </c>
      <c r="F36" s="313">
        <f>+D36/$D$33</f>
        <v>1</v>
      </c>
      <c r="G36" s="128" t="str">
        <f>+IF(F36=0,0,"R$")</f>
        <v>R$</v>
      </c>
      <c r="H36" s="128"/>
      <c r="I36" s="97">
        <v>748093.15961188322</v>
      </c>
      <c r="J36" s="98">
        <v>748093.15961188322</v>
      </c>
      <c r="K36" s="97">
        <v>748093.15961188322</v>
      </c>
      <c r="L36" s="98">
        <v>1496186.3192237664</v>
      </c>
      <c r="M36" s="97">
        <v>714548.15961188311</v>
      </c>
      <c r="N36" s="98">
        <v>2210734.4788356498</v>
      </c>
      <c r="O36" s="97">
        <v>714548.15961188311</v>
      </c>
      <c r="P36" s="98">
        <v>2925282.6384475329</v>
      </c>
      <c r="Q36" s="97">
        <v>816856.03961188335</v>
      </c>
      <c r="R36" s="98">
        <v>3742138.6780594164</v>
      </c>
      <c r="S36" s="97">
        <v>816856.03961188335</v>
      </c>
      <c r="T36" s="98">
        <v>4558994.7176712994</v>
      </c>
      <c r="U36" s="97">
        <v>816856.03961188335</v>
      </c>
      <c r="V36" s="98">
        <v>5375850.7572831828</v>
      </c>
      <c r="W36" s="97">
        <v>816856.03961188335</v>
      </c>
      <c r="X36" s="98">
        <v>6192706.7968950663</v>
      </c>
      <c r="Y36" s="97">
        <v>816856.03961188335</v>
      </c>
      <c r="Z36" s="98">
        <v>7009562.8365069497</v>
      </c>
      <c r="AA36" s="97">
        <v>816856.03961188335</v>
      </c>
      <c r="AB36" s="98">
        <v>7826418.8761188332</v>
      </c>
      <c r="AC36" s="97">
        <v>816856.03961188335</v>
      </c>
      <c r="AD36" s="98">
        <v>8643274.9157307167</v>
      </c>
      <c r="AE36" s="97">
        <v>816856.03961188335</v>
      </c>
      <c r="AF36" s="116">
        <f>IF(AE36=0,0,AD36+AE36)</f>
        <v>9460130.9553426001</v>
      </c>
      <c r="AG36" s="295">
        <f>AG34</f>
        <v>409261.03960000054</v>
      </c>
    </row>
    <row r="37" spans="1:33" x14ac:dyDescent="0.2">
      <c r="A37" s="64"/>
      <c r="B37" s="64"/>
      <c r="C37" s="64"/>
      <c r="D37" s="64"/>
      <c r="E37" s="64"/>
      <c r="F37" s="31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104"/>
      <c r="AG37" s="104"/>
    </row>
    <row r="38" spans="1:33" x14ac:dyDescent="0.2">
      <c r="A38" s="64"/>
      <c r="B38" s="64"/>
      <c r="C38" s="64"/>
      <c r="D38" s="64"/>
      <c r="E38" s="64"/>
      <c r="F38" s="31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104"/>
      <c r="AG38" s="104"/>
    </row>
    <row r="39" spans="1:33" x14ac:dyDescent="0.2">
      <c r="A39" s="64"/>
      <c r="B39" s="64"/>
      <c r="C39" s="64"/>
      <c r="D39" s="64"/>
      <c r="E39" s="64"/>
      <c r="F39" s="31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158"/>
      <c r="AE39" s="64"/>
      <c r="AF39" s="104"/>
      <c r="AG39" s="104"/>
    </row>
    <row r="40" spans="1:33" x14ac:dyDescent="0.2">
      <c r="A40" s="64"/>
      <c r="B40" s="99">
        <f ca="1">+NOW()</f>
        <v>45215.606961689817</v>
      </c>
      <c r="C40" s="64"/>
      <c r="D40" s="64"/>
      <c r="E40" s="64"/>
      <c r="F40" s="307"/>
      <c r="G40" s="75"/>
      <c r="H40" s="64"/>
      <c r="I40" s="64"/>
      <c r="J40" s="64"/>
      <c r="K40" s="64"/>
      <c r="L40" s="64"/>
      <c r="M40" s="64"/>
      <c r="N40" s="64"/>
      <c r="O40" s="64"/>
      <c r="P40" s="64"/>
      <c r="Q40" s="65"/>
      <c r="R40" s="65"/>
      <c r="S40" s="65"/>
      <c r="T40" s="65"/>
      <c r="U40" s="65"/>
      <c r="V40" s="65"/>
      <c r="W40" s="65"/>
      <c r="X40" s="64"/>
      <c r="Y40" s="64"/>
      <c r="Z40" s="64"/>
      <c r="AA40" s="64"/>
      <c r="AB40" s="64"/>
      <c r="AC40" s="64"/>
      <c r="AD40" s="64"/>
      <c r="AE40" s="64"/>
      <c r="AF40" s="104"/>
      <c r="AG40" s="104"/>
    </row>
    <row r="41" spans="1:33" x14ac:dyDescent="0.2">
      <c r="A41" s="64"/>
      <c r="B41" s="75" t="s">
        <v>243</v>
      </c>
      <c r="C41" s="64"/>
      <c r="D41" s="64"/>
      <c r="E41" s="64"/>
      <c r="F41" s="307"/>
      <c r="G41" s="75"/>
      <c r="H41" s="64"/>
      <c r="I41" s="64"/>
      <c r="J41" s="64"/>
      <c r="K41" s="64"/>
      <c r="L41" s="64"/>
      <c r="M41" s="64"/>
      <c r="N41" s="64"/>
      <c r="O41" s="64"/>
      <c r="P41" s="64"/>
      <c r="Q41" s="384" t="str">
        <f>_xlfn.CONCAT(Q11," - ",SUBSTITUTE(O12,":",""))</f>
        <v xml:space="preserve"> - </v>
      </c>
      <c r="R41" s="384"/>
      <c r="S41" s="384"/>
      <c r="T41" s="384"/>
      <c r="U41" s="384"/>
      <c r="V41" s="384"/>
      <c r="W41" s="384"/>
      <c r="X41" s="64"/>
      <c r="Y41" s="64"/>
      <c r="Z41" s="64"/>
      <c r="AA41" s="64"/>
      <c r="AB41" s="64"/>
      <c r="AC41" s="64"/>
      <c r="AD41" s="64"/>
      <c r="AE41" s="64"/>
      <c r="AF41" s="104"/>
      <c r="AG41" s="104"/>
    </row>
    <row r="42" spans="1:33" x14ac:dyDescent="0.2">
      <c r="A42" s="64"/>
      <c r="B42" s="64"/>
      <c r="C42" s="64"/>
      <c r="D42" s="64"/>
      <c r="E42" s="64"/>
      <c r="F42" s="307"/>
      <c r="G42" s="75"/>
      <c r="H42" s="64"/>
      <c r="I42" s="64"/>
      <c r="J42" s="75"/>
      <c r="K42" s="75"/>
      <c r="L42" s="75"/>
      <c r="M42" s="75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104"/>
      <c r="AG42" s="104"/>
    </row>
    <row r="43" spans="1:33" x14ac:dyDescent="0.2">
      <c r="A43" s="104"/>
      <c r="B43" s="104"/>
      <c r="C43" s="104"/>
      <c r="D43" s="104"/>
      <c r="E43" s="104"/>
      <c r="F43" s="302"/>
      <c r="G43" s="104"/>
      <c r="H43" s="104"/>
      <c r="I43" s="6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 x14ac:dyDescent="0.2">
      <c r="A44" s="104"/>
      <c r="B44" s="104"/>
      <c r="C44" s="104"/>
      <c r="D44" s="104"/>
      <c r="E44" s="104"/>
      <c r="F44" s="302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 x14ac:dyDescent="0.2">
      <c r="I45" s="101"/>
      <c r="J45" s="101"/>
    </row>
    <row r="47" spans="1:33" x14ac:dyDescent="0.2">
      <c r="G47" s="100"/>
      <c r="I47" s="102"/>
      <c r="Q47" s="100">
        <f>SUM(I28,K28,M28,O28,Q28,S28,U28,W28,Y28,AA28,AC28,AE28)</f>
        <v>88.469306157794094</v>
      </c>
      <c r="U47" s="100"/>
    </row>
    <row r="50" spans="9:9" x14ac:dyDescent="0.2">
      <c r="I50" s="101">
        <f>SUM(I34,K34,M34,O34,Q34,S34,U34,W34,Y34,AA34,AC34,AE34)</f>
        <v>9460130.9553426001</v>
      </c>
    </row>
    <row r="52" spans="9:9" x14ac:dyDescent="0.2">
      <c r="I52" s="101">
        <f>D34-I50</f>
        <v>409231.55465739965</v>
      </c>
    </row>
  </sheetData>
  <protectedRanges>
    <protectedRange sqref="C14 Q11 O12" name="Intervalo1"/>
  </protectedRanges>
  <mergeCells count="28">
    <mergeCell ref="Q41:W41"/>
    <mergeCell ref="B28:C28"/>
    <mergeCell ref="B30:C30"/>
    <mergeCell ref="E19:E21"/>
    <mergeCell ref="B22:C22"/>
    <mergeCell ref="B24:C24"/>
    <mergeCell ref="B26:C26"/>
    <mergeCell ref="A33:C33"/>
    <mergeCell ref="A34:C34"/>
    <mergeCell ref="A36:C36"/>
    <mergeCell ref="A22:A23"/>
    <mergeCell ref="A24:A25"/>
    <mergeCell ref="A26:A27"/>
    <mergeCell ref="A28:A29"/>
    <mergeCell ref="A30:A31"/>
    <mergeCell ref="B31:C31"/>
    <mergeCell ref="B27:C27"/>
    <mergeCell ref="B29:C29"/>
    <mergeCell ref="B23:C23"/>
    <mergeCell ref="B25:C25"/>
    <mergeCell ref="L11:O11"/>
    <mergeCell ref="L13:M13"/>
    <mergeCell ref="C14:I14"/>
    <mergeCell ref="O15:Q15"/>
    <mergeCell ref="B19:C21"/>
    <mergeCell ref="D19:D21"/>
    <mergeCell ref="F19:F21"/>
    <mergeCell ref="G19:G21"/>
  </mergeCells>
  <conditionalFormatting sqref="H33:H34">
    <cfRule type="cellIs" dxfId="2" priority="5" stopIfTrue="1" operator="notEqual">
      <formula>0</formula>
    </cfRule>
  </conditionalFormatting>
  <conditionalFormatting sqref="J22:J31 L22:L31 N22:N31 P22:P31 R22:R31 T22:T31 V22:V31 X22:X31 Z22:Z31 AB22:AB31 AD22:AD31">
    <cfRule type="cellIs" dxfId="1" priority="4" stopIfTrue="1" operator="greaterThan">
      <formula>100</formula>
    </cfRule>
  </conditionalFormatting>
  <conditionalFormatting sqref="AF22:AF31">
    <cfRule type="cellIs" dxfId="0" priority="3" stopIfTrue="1" operator="greaterThan">
      <formula>100</formula>
    </cfRule>
  </conditionalFormatting>
  <pageMargins left="0.511811024" right="0.511811024" top="0.78740157499999996" bottom="0.78740157499999996" header="0.31496062000000002" footer="0.31496062000000002"/>
  <pageSetup paperSize="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12</vt:i4>
      </vt:variant>
    </vt:vector>
  </HeadingPairs>
  <TitlesOfParts>
    <vt:vector size="17" baseType="lpstr">
      <vt:lpstr>Orçamento BASE</vt:lpstr>
      <vt:lpstr>Frota</vt:lpstr>
      <vt:lpstr>Equipamentos</vt:lpstr>
      <vt:lpstr>Fator K</vt:lpstr>
      <vt:lpstr>Cronograma</vt:lpstr>
      <vt:lpstr>Cronograma!Area_de_impressao</vt:lpstr>
      <vt:lpstr>Equipamentos!Area_de_impressao</vt:lpstr>
      <vt:lpstr>'Fator K'!Area_de_impressao</vt:lpstr>
      <vt:lpstr>Frota!Area_de_impressao</vt:lpstr>
      <vt:lpstr>'Orçamento BASE'!Area_de_impressao</vt:lpstr>
      <vt:lpstr>'Orçamento BASE'!bdi_serviços</vt:lpstr>
      <vt:lpstr>'Orçamento BASE'!dur_ct</vt:lpstr>
      <vt:lpstr>'Orçamento BASE'!fator_k</vt:lpstr>
      <vt:lpstr>Equipamentos!Titulos_de_impressao</vt:lpstr>
      <vt:lpstr>'Fator K'!Titulos_de_impressao</vt:lpstr>
      <vt:lpstr>Frota!Titulos_de_impressao</vt:lpstr>
      <vt:lpstr>'Orçamento BASE'!Titulos_de_impressao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Welida</dc:creator>
  <cp:lastModifiedBy>Usuario</cp:lastModifiedBy>
  <cp:lastPrinted>2023-08-01T12:00:33Z</cp:lastPrinted>
  <dcterms:created xsi:type="dcterms:W3CDTF">2022-11-15T14:28:07Z</dcterms:created>
  <dcterms:modified xsi:type="dcterms:W3CDTF">2023-10-16T17:34:27Z</dcterms:modified>
</cp:coreProperties>
</file>