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jefferson\Documentos Diversos\EDITAIS PARA EMPRESAS\PREGÃO ELETRONICO N° DAE\"/>
    </mc:Choice>
  </mc:AlternateContent>
  <xr:revisionPtr revIDLastSave="0" documentId="8_{27061AFA-4EF6-44CA-A0AE-8FDF512DA19B}" xr6:coauthVersionLast="45" xr6:coauthVersionMax="45" xr10:uidLastSave="{00000000-0000-0000-0000-000000000000}"/>
  <bookViews>
    <workbookView xWindow="-120" yWindow="-120" windowWidth="24240" windowHeight="13140" activeTab="2" xr2:uid="{00000000-000D-0000-FFFF-FFFF00000000}"/>
  </bookViews>
  <sheets>
    <sheet name="Orçamento BASE" sheetId="1" r:id="rId1"/>
    <sheet name="Frota" sheetId="2" r:id="rId2"/>
    <sheet name="Equipamentos" sheetId="3" r:id="rId3"/>
    <sheet name="Fator K" sheetId="4" r:id="rId4"/>
    <sheet name="Cronograma" sheetId="5" r:id="rId5"/>
    <sheet name="BDI - Serviços" sheetId="6" r:id="rId6"/>
    <sheet name="BDI - Mat e Equip" sheetId="7" r:id="rId7"/>
  </sheets>
  <externalReferences>
    <externalReference r:id="rId8"/>
    <externalReference r:id="rId9"/>
  </externalReferences>
  <definedNames>
    <definedName name="_xlnm.Print_Area" localSheetId="6">'BDI - Mat e Equip'!$A$1:$I$34</definedName>
    <definedName name="_xlnm.Print_Area" localSheetId="5">'BDI - Serviços'!$A$1:$I$34</definedName>
    <definedName name="_xlnm.Print_Area" localSheetId="4">Cronograma!$A$5:$AG$44</definedName>
    <definedName name="_xlnm.Print_Area" localSheetId="2">Equipamentos!$C$3:$L$21</definedName>
    <definedName name="_xlnm.Print_Area" localSheetId="3">'Fator K'!$A$2:$E$81</definedName>
    <definedName name="_xlnm.Print_Area" localSheetId="1">Frota!$B$2:$M$22</definedName>
    <definedName name="_xlnm.Print_Area" localSheetId="0">'Orçamento BASE'!$A$1:$G$72</definedName>
    <definedName name="bdi_m_e">[1]Constantes!$B$2</definedName>
    <definedName name="bdi_s">[1]Constantes!$B$1</definedName>
    <definedName name="bdi_serviços" localSheetId="0">'Orçamento BASE'!$K$2</definedName>
    <definedName name="bdi_serviços">#REF!</definedName>
    <definedName name="dur_ct" localSheetId="0">'Orçamento BASE'!$K$3</definedName>
    <definedName name="dur_ct">#REF!</definedName>
    <definedName name="fator_k" localSheetId="0">'Orçamento BASE'!$K$1</definedName>
    <definedName name="fator_k">#REF!</definedName>
    <definedName name="_xlnm.Print_Titles" localSheetId="2">Equipamentos!$1:$5</definedName>
    <definedName name="_xlnm.Print_Titles" localSheetId="3">'Fator K'!$5:$15</definedName>
    <definedName name="_xlnm.Print_Titles" localSheetId="1">Frota!$1:$6</definedName>
    <definedName name="_xlnm.Print_Titles" localSheetId="0">'Orçamento BASE'!$1:$9</definedName>
    <definedName name="var_incc_1">[1]Constantes!$F$2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0" i="1" l="1"/>
  <c r="D24" i="7"/>
  <c r="D23" i="7"/>
  <c r="D23" i="6"/>
  <c r="D24" i="6" s="1"/>
  <c r="D75" i="4" l="1"/>
  <c r="D64" i="4"/>
  <c r="E52" i="4"/>
  <c r="E53" i="4" s="1"/>
  <c r="E55" i="4" s="1"/>
  <c r="D52" i="4"/>
  <c r="E48" i="4"/>
  <c r="D48" i="4"/>
  <c r="E38" i="4"/>
  <c r="D38" i="4"/>
  <c r="E28" i="4"/>
  <c r="D28" i="4"/>
  <c r="D51" i="4" s="1"/>
  <c r="D53" i="4" s="1"/>
  <c r="D55" i="4" s="1"/>
  <c r="D63" i="4" s="1"/>
  <c r="D65" i="4" s="1"/>
  <c r="D12" i="4"/>
  <c r="A12" i="4"/>
  <c r="K5" i="3"/>
  <c r="C5" i="3"/>
  <c r="K13" i="2"/>
  <c r="K12" i="2"/>
  <c r="K15" i="2"/>
  <c r="K14" i="2"/>
  <c r="K11" i="2"/>
  <c r="I16" i="2"/>
  <c r="K9" i="2"/>
  <c r="J6" i="2"/>
  <c r="B6" i="2"/>
  <c r="G69" i="1"/>
  <c r="F69" i="1"/>
  <c r="G68" i="1"/>
  <c r="G67" i="1"/>
  <c r="G64" i="1"/>
  <c r="G65" i="1" s="1"/>
  <c r="G54" i="1"/>
  <c r="G53" i="1"/>
  <c r="G52" i="1"/>
  <c r="F52" i="1"/>
  <c r="G51" i="1"/>
  <c r="G50" i="1"/>
  <c r="G49" i="1"/>
  <c r="G48" i="1"/>
  <c r="F48" i="1"/>
  <c r="G43" i="1"/>
  <c r="F43" i="1"/>
  <c r="F42" i="1"/>
  <c r="G41" i="1"/>
  <c r="F41" i="1"/>
  <c r="G38" i="1"/>
  <c r="G37" i="1"/>
  <c r="G36" i="1"/>
  <c r="F36" i="1"/>
  <c r="G35" i="1"/>
  <c r="G34" i="1"/>
  <c r="G33" i="1"/>
  <c r="G32" i="1"/>
  <c r="F32" i="1"/>
  <c r="G29" i="1"/>
  <c r="G28" i="1"/>
  <c r="F28" i="1"/>
  <c r="F27" i="1"/>
  <c r="G26" i="1"/>
  <c r="F26" i="1"/>
  <c r="G25" i="1"/>
  <c r="G24" i="1"/>
  <c r="F24" i="1"/>
  <c r="D23" i="1"/>
  <c r="F23" i="1" s="1"/>
  <c r="G22" i="1"/>
  <c r="F21" i="1"/>
  <c r="F16" i="1"/>
  <c r="G15" i="1"/>
  <c r="F15" i="1"/>
  <c r="G14" i="1"/>
  <c r="G13" i="1"/>
  <c r="F13" i="1"/>
  <c r="F12" i="1"/>
  <c r="F44" i="1" l="1"/>
  <c r="G71" i="1"/>
  <c r="G57" i="1"/>
  <c r="F57" i="1"/>
  <c r="K20" i="3"/>
  <c r="I20" i="3"/>
  <c r="G39" i="1"/>
  <c r="G16" i="2"/>
  <c r="K10" i="2"/>
  <c r="K16" i="2" s="1"/>
  <c r="G12" i="1"/>
  <c r="G16" i="1"/>
  <c r="G27" i="1"/>
  <c r="F33" i="1"/>
  <c r="F37" i="1"/>
  <c r="G42" i="1"/>
  <c r="G44" i="1" s="1"/>
  <c r="F49" i="1"/>
  <c r="F53" i="1"/>
  <c r="F64" i="1"/>
  <c r="F65" i="1" s="1"/>
  <c r="G23" i="1"/>
  <c r="F34" i="1"/>
  <c r="F38" i="1"/>
  <c r="F50" i="1"/>
  <c r="F54" i="1"/>
  <c r="F14" i="1"/>
  <c r="F17" i="1" s="1"/>
  <c r="G21" i="1"/>
  <c r="F25" i="1"/>
  <c r="F29" i="1"/>
  <c r="F22" i="1"/>
  <c r="F35" i="1"/>
  <c r="F51" i="1"/>
  <c r="F68" i="1"/>
  <c r="F71" i="1" s="1"/>
  <c r="F30" i="1" l="1"/>
  <c r="G17" i="1"/>
  <c r="F39" i="1"/>
  <c r="G59" i="1"/>
  <c r="F59" i="1"/>
  <c r="F60" i="1"/>
  <c r="G30" i="1"/>
  <c r="G45" i="1" s="1"/>
  <c r="G56" i="1"/>
  <c r="F56" i="1"/>
  <c r="F45" i="1" l="1"/>
  <c r="F72" i="1" s="1"/>
  <c r="F61" i="1"/>
  <c r="G61" i="1"/>
  <c r="G7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Leandro</author>
  </authors>
  <commentList>
    <comment ref="B20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Leandro:</t>
        </r>
        <r>
          <rPr>
            <sz val="9"/>
            <color indexed="81"/>
            <rFont val="Segoe UI"/>
            <family val="2"/>
          </rPr>
          <t xml:space="preserve">
Da contratada
</t>
        </r>
      </text>
    </comment>
    <comment ref="B55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Leandro:</t>
        </r>
        <r>
          <rPr>
            <sz val="9"/>
            <color indexed="81"/>
            <rFont val="Segoe UI"/>
            <family val="2"/>
          </rPr>
          <t xml:space="preserve">
Sistema de Abastecimento de Água
</t>
        </r>
      </text>
    </comment>
    <comment ref="B58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Leandro:</t>
        </r>
        <r>
          <rPr>
            <sz val="9"/>
            <color indexed="81"/>
            <rFont val="Segoe UI"/>
            <family val="2"/>
          </rPr>
          <t xml:space="preserve">
Sistema de Abastecimento de Água
</t>
        </r>
      </text>
    </comment>
    <comment ref="B69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Leandro:</t>
        </r>
        <r>
          <rPr>
            <sz val="9"/>
            <color indexed="81"/>
            <rFont val="Segoe UI"/>
            <family val="2"/>
          </rPr>
          <t xml:space="preserve">
Verificar se tem baixa bancária e telefone.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Um usuário do Microsoft Office satisfeito</author>
  </authors>
  <commentList>
    <comment ref="B40" authorId="0" shapeId="0" xr:uid="{00000000-0006-0000-0400-000001000000}">
      <text>
        <r>
          <rPr>
            <sz val="8"/>
            <color indexed="81"/>
            <rFont val="Tahoma"/>
            <family val="2"/>
          </rPr>
          <t>Entre com a Data</t>
        </r>
      </text>
    </comment>
  </commentList>
</comments>
</file>

<file path=xl/sharedStrings.xml><?xml version="1.0" encoding="utf-8"?>
<sst xmlns="http://schemas.openxmlformats.org/spreadsheetml/2006/main" count="405" uniqueCount="285">
  <si>
    <t>Fator K</t>
  </si>
  <si>
    <t>ORÇAMENTO</t>
  </si>
  <si>
    <t>BDI Serviços</t>
  </si>
  <si>
    <r>
      <t xml:space="preserve">Tipo de Empreendimento: </t>
    </r>
    <r>
      <rPr>
        <b/>
        <sz val="11"/>
        <rFont val="Arial"/>
        <family val="2"/>
      </rPr>
      <t>Operação e Manutenção de S.A.A. e S.E.S.</t>
    </r>
  </si>
  <si>
    <t>Duração CT</t>
  </si>
  <si>
    <t>Localização:</t>
  </si>
  <si>
    <t>Cassilândia - MS</t>
  </si>
  <si>
    <t xml:space="preserve">Objeto:   </t>
  </si>
  <si>
    <t>Operação e Manutenção do Sistema de Abastecimento de Água e do Sistema de Esgotamento Sanitário de Cassilândia/MS</t>
  </si>
  <si>
    <t>ITEM</t>
  </si>
  <si>
    <t>SERVIÇOS</t>
  </si>
  <si>
    <t>UND.</t>
  </si>
  <si>
    <t>QUANTIDADE</t>
  </si>
  <si>
    <t>PREÇO UNITÁRIO (R$)</t>
  </si>
  <si>
    <t>PREÇO TOTAL  MENSAL(R$)</t>
  </si>
  <si>
    <t>PREÇO TOTAL(R$)</t>
  </si>
  <si>
    <t>Serviços Fixos</t>
  </si>
  <si>
    <t>1.1</t>
  </si>
  <si>
    <t>Coleta, Transporte e Análises de Amostras de Água e Esgoto</t>
  </si>
  <si>
    <t>gl/mês</t>
  </si>
  <si>
    <t>1.2</t>
  </si>
  <si>
    <t>Manutenção Eletromecânica Preventiva</t>
  </si>
  <si>
    <t>1.3</t>
  </si>
  <si>
    <t>Remoção de Resíduos Sólidos e Liquidos</t>
  </si>
  <si>
    <t>1.4</t>
  </si>
  <si>
    <t>Manutenção Preventiva das Instalações Físicas Existentes</t>
  </si>
  <si>
    <t>1.5</t>
  </si>
  <si>
    <t>Manutenção de Ramais e Rede Distribuidora</t>
  </si>
  <si>
    <t>TOTAL DO ITEM 1</t>
  </si>
  <si>
    <t>Recursos Humanos</t>
  </si>
  <si>
    <t>2.1</t>
  </si>
  <si>
    <t>Recursos Humanos para o Gerenciamento e Apoio Técnico da Contratatada</t>
  </si>
  <si>
    <t>2.1.1</t>
  </si>
  <si>
    <t>Coordenador</t>
  </si>
  <si>
    <t>h/mês</t>
  </si>
  <si>
    <t>2.1.2</t>
  </si>
  <si>
    <t>Engenheiro</t>
  </si>
  <si>
    <t>2.1.3</t>
  </si>
  <si>
    <t>Consultor</t>
  </si>
  <si>
    <t>2.1.4</t>
  </si>
  <si>
    <t>Técnico de Laboratório</t>
  </si>
  <si>
    <t>2.1.5</t>
  </si>
  <si>
    <t>Supervisor de Campo</t>
  </si>
  <si>
    <t>2.1.6</t>
  </si>
  <si>
    <t>Cadista/Desenhista</t>
  </si>
  <si>
    <t>2.1.7</t>
  </si>
  <si>
    <t>Almoxarife</t>
  </si>
  <si>
    <t>2.1.8</t>
  </si>
  <si>
    <t>Aux. Administrativo</t>
  </si>
  <si>
    <t>2.1.9</t>
  </si>
  <si>
    <t>Aux. De Serviços Gerais</t>
  </si>
  <si>
    <t>Sub-total do Item 2.1</t>
  </si>
  <si>
    <t>2.2</t>
  </si>
  <si>
    <t>Recursos Humanos para Operação e Manutenção do Sistema</t>
  </si>
  <si>
    <t>2.2.1</t>
  </si>
  <si>
    <t>Agente Técnico Operacional</t>
  </si>
  <si>
    <t>2.2.2</t>
  </si>
  <si>
    <t>Auxiliar Técnico Operacional</t>
  </si>
  <si>
    <t>2.2.3</t>
  </si>
  <si>
    <t>Rasteleiro</t>
  </si>
  <si>
    <t>2.2.4</t>
  </si>
  <si>
    <t>Ajudante</t>
  </si>
  <si>
    <t>2.2.5</t>
  </si>
  <si>
    <t>Eletromecânico</t>
  </si>
  <si>
    <t>2.2.6</t>
  </si>
  <si>
    <t>Eletrotécnico</t>
  </si>
  <si>
    <t>2.2.7</t>
  </si>
  <si>
    <t>Operador de Estação de Tratamento de Esgoto</t>
  </si>
  <si>
    <t>Sub-total do Item 2.2</t>
  </si>
  <si>
    <t>2.3</t>
  </si>
  <si>
    <t>Recursos Humanos para Serviços Comerciais</t>
  </si>
  <si>
    <t>2.3.1</t>
  </si>
  <si>
    <t>Supervisor Comercial</t>
  </si>
  <si>
    <t>2.3.2</t>
  </si>
  <si>
    <t>Coletor de dados de micromedição</t>
  </si>
  <si>
    <t>2.3.3</t>
  </si>
  <si>
    <t>Sub-total do Item 2.3</t>
  </si>
  <si>
    <t>TOTAL DO ITEM 2</t>
  </si>
  <si>
    <t>Suprimentos para Operação e Manutenção</t>
  </si>
  <si>
    <t>3.1</t>
  </si>
  <si>
    <t>Materiais de Expediente</t>
  </si>
  <si>
    <t>3.2</t>
  </si>
  <si>
    <t xml:space="preserve">Reagentes/Materiais para  Laboratório Operacional </t>
  </si>
  <si>
    <t>3.3</t>
  </si>
  <si>
    <t>Produtos Químicos</t>
  </si>
  <si>
    <t>3.4</t>
  </si>
  <si>
    <t>Material de Segurança e Proteção</t>
  </si>
  <si>
    <t xml:space="preserve">3.5 </t>
  </si>
  <si>
    <t>Vidrarias/Equipamentos para Laboratório Operacional</t>
  </si>
  <si>
    <t>3.6</t>
  </si>
  <si>
    <t>Mobiliário/Eletrodomésticos</t>
  </si>
  <si>
    <t xml:space="preserve">3.7 </t>
  </si>
  <si>
    <t>Equipamentos de Informática</t>
  </si>
  <si>
    <t xml:space="preserve">3.8 </t>
  </si>
  <si>
    <t>Disponibilização de Veículos, Máquinas e Equipamentos  para Manutenção e Operação do Sistema de Abastecimento de Água (SAA) e Sistema de Esgotamento Sanitário (SES)</t>
  </si>
  <si>
    <t>3.8.1</t>
  </si>
  <si>
    <t>Valor mensal para locações de  máquinas e/ou equipamentos e/ou veículos</t>
  </si>
  <si>
    <t>veic/mês</t>
  </si>
  <si>
    <t>3.8.2</t>
  </si>
  <si>
    <t>Valor mensal para custos operacionais de máquinas e/ou equipamentos   e veiculo(s) locado(s) e/ou cedido(s)</t>
  </si>
  <si>
    <t>3.9</t>
  </si>
  <si>
    <t>Disponibilização de Equipamentos de uso pelas equipes de Operação e Manutenção de Unidades do Sistema de Abastecimento de Água (SAA) e Sistema de Esgotamento Sanitário (SES)</t>
  </si>
  <si>
    <t>3.9.1</t>
  </si>
  <si>
    <t xml:space="preserve">Valor mensal para locações de equipamentos </t>
  </si>
  <si>
    <t>equip/mês</t>
  </si>
  <si>
    <t>3.9.2</t>
  </si>
  <si>
    <t>Valor mensal para custos operacionais do(s) equipamento(s) locado(s) e/ou cedido(s).</t>
  </si>
  <si>
    <t>TOTAL DO ITEM 3</t>
  </si>
  <si>
    <t>Serviços Diversos Variáveis</t>
  </si>
  <si>
    <t>4.1</t>
  </si>
  <si>
    <t>Ampliação, execuções/intervenções de serviços específicos em rede de distribuição e ligações e/ou reabilitação de Unidades Operacionais, conforme preços no Boletim de Orçamento</t>
  </si>
  <si>
    <t>vb/mês</t>
  </si>
  <si>
    <t>TOTAL DO ITEM 4</t>
  </si>
  <si>
    <t>Sistema Comercial</t>
  </si>
  <si>
    <t>5.1</t>
  </si>
  <si>
    <t xml:space="preserve">Conversão, Implantação e Operação Assistida </t>
  </si>
  <si>
    <t>unidade</t>
  </si>
  <si>
    <t>5.2</t>
  </si>
  <si>
    <t>Licença e Suporte, hospedagem na nuvem, servidores, banco de dados e sistema operacional</t>
  </si>
  <si>
    <t>TOTAL DO ITEM 5</t>
  </si>
  <si>
    <t>TOTAL GERAL</t>
  </si>
  <si>
    <t>OBJETO:</t>
  </si>
  <si>
    <t>DEMANDA MÍNIMA DE VEÍCULOS e EQUIPAMENTOS</t>
  </si>
  <si>
    <t>CUSTO DE LOCAÇÃO MENSAL (UNITÁRIO R$)</t>
  </si>
  <si>
    <t>CUSTO DE OPERAÇÃO E MANUTENÇÃO         (UNITÁRIO R$)</t>
  </si>
  <si>
    <t>TOTAL</t>
  </si>
  <si>
    <t>Veículo 4p – Tipo Gol</t>
  </si>
  <si>
    <t>Pickup Leve  – Tipo Saveiro ou Similar</t>
  </si>
  <si>
    <t>Utilitário – Tipo F350 ou Similar</t>
  </si>
  <si>
    <t>Motocicleta</t>
  </si>
  <si>
    <t>Caminhão Caçamba - 10 m³</t>
  </si>
  <si>
    <t>Retroescavadeira</t>
  </si>
  <si>
    <t>Equipamento de Desobstrução de Esgoto Rebocável - Tipo Prominas SLP030</t>
  </si>
  <si>
    <t>Orçamento Inicial</t>
  </si>
  <si>
    <t>DEMANDA MÍNIMA DE EQUIPAMENTOS</t>
  </si>
  <si>
    <t>CUSTO TOTAL DE LOCAÇÃO MENSAL (R$)</t>
  </si>
  <si>
    <t>CUSTO TOTAL DE OPERAÇÃO E MANUTENÇÃO MENSAL (R$)</t>
  </si>
  <si>
    <t>Roçadeira lateral  1,2 HP</t>
  </si>
  <si>
    <t>Máquina lavar alta pressão 1 HP</t>
  </si>
  <si>
    <t>Pulverizador costal</t>
  </si>
  <si>
    <t>Soprador costal</t>
  </si>
  <si>
    <t>Máquina policorte</t>
  </si>
  <si>
    <t>Cortadora piso (gasolina)</t>
  </si>
  <si>
    <t>Compactador de solo - 4 HP</t>
  </si>
  <si>
    <t>Moto Bomba esgota vala</t>
  </si>
  <si>
    <t>Placa Vibratória</t>
  </si>
  <si>
    <t>Betoneira</t>
  </si>
  <si>
    <t>Compressor Pneumático 90PCA</t>
  </si>
  <si>
    <t>Perfuratriz Pneumática</t>
  </si>
  <si>
    <t>5) COMPOSIÇÃO DO FATOR K</t>
  </si>
  <si>
    <t>COMPOSIÇAO DO FATOR MULTIPLICADOR PARA MÃO DE OBRA DE OPERAÇÃO DE  SISTEMA DE ESGOTOS</t>
  </si>
  <si>
    <t>1) TAXAS DE LEIS SOCIAIS SOBRE MÃO DE OBRA</t>
  </si>
  <si>
    <t>Grupo "A"</t>
  </si>
  <si>
    <t>% Incidente sobre Horas Normais</t>
  </si>
  <si>
    <t>SINDUSCON</t>
  </si>
  <si>
    <t>A1  INSS</t>
  </si>
  <si>
    <t>A2  FGTS</t>
  </si>
  <si>
    <t>A3  Salário Educação</t>
  </si>
  <si>
    <t>A4  Serviço Social da Indústria(Sesi)</t>
  </si>
  <si>
    <t>A5  Serviço Nacional de Aprendizado Social(Senai)</t>
  </si>
  <si>
    <t>A6  Serviço de Apoio a Pequena e Média Empresa(Sebrae)</t>
  </si>
  <si>
    <t>A7  Instiruto Nacional de Colonização e Reforma Agrária(Incra)</t>
  </si>
  <si>
    <t>A8  Seguro contra Acid. De Trab.</t>
  </si>
  <si>
    <t>A9  SECONCI - Serviço Social da Ind.  Da Constr. E do Mobil.</t>
  </si>
  <si>
    <t>TOTAL DO GRUPO "A" (Encargos Sociais Básicos)</t>
  </si>
  <si>
    <t>Grupo  "B"</t>
  </si>
  <si>
    <t>B1  Repouso Semanal Remunerado</t>
  </si>
  <si>
    <t>B2  Feriados</t>
  </si>
  <si>
    <t>B3  Licença Paternidade</t>
  </si>
  <si>
    <t>B4  13o Salário</t>
  </si>
  <si>
    <t>B5  Aviso Prévio Trabalhado</t>
  </si>
  <si>
    <t>B6  Faltas Justificadas</t>
  </si>
  <si>
    <t>B7  Auxílio enfermidade</t>
  </si>
  <si>
    <t>TOTAL DO GRUPO "B"(Recebem as incidências de "A")</t>
  </si>
  <si>
    <t>Grupo  "C"</t>
  </si>
  <si>
    <t>C1  Multa de 50% por RSJC</t>
  </si>
  <si>
    <t>C2  Férias Normais</t>
  </si>
  <si>
    <t>C3  1/3 Férias CF</t>
  </si>
  <si>
    <t>C4  Idenização por Estabilidade Acidentado</t>
  </si>
  <si>
    <t>C5  Aviso Prévio Idenizado</t>
  </si>
  <si>
    <t>TOTAL DO GRUPO "C" (Não recebem as incidências de "A")</t>
  </si>
  <si>
    <t>Grupo  "D"</t>
  </si>
  <si>
    <t>Reincidência de "A" sobre "B"</t>
  </si>
  <si>
    <t>Reincidência de "A2" sobre "C5"</t>
  </si>
  <si>
    <t>TOTAL DO GRUPO "D" - Taxas de Reincidência</t>
  </si>
  <si>
    <t>Vale transporte ( C.N-(S.0,03).100)/Vale Refeição/Plano Saúde/Seguro Vida</t>
  </si>
  <si>
    <t>TOTAL GERAL DAS LEIS SOCIAIS e Benefícios</t>
  </si>
  <si>
    <t>2) DEMAIS COMPONENTES INCIDENTES SOBRE A MÃO DE OBRA</t>
  </si>
  <si>
    <t>2.1) DESPESAS ADMINISTRATIVAS (Overhead) (*)</t>
  </si>
  <si>
    <t>2.2) MARGEM DE LUCRO</t>
  </si>
  <si>
    <t xml:space="preserve">2.3)REAJUSTE CUSTO MÃO OBRA </t>
  </si>
  <si>
    <t>3) FOLHA DE PAGAMENTO</t>
  </si>
  <si>
    <t>TRIBUTOS Sobre Faturamento Total</t>
  </si>
  <si>
    <t>Fator Multiplicador (K)</t>
  </si>
  <si>
    <t>(*) Refere-se à montagem e manutenção da estrutura administrativa  central da Empresa, para fornecer suporte técnico e administrativo a todos postos de trabalho( pessoal administrativo, apoio a mão de obra indireta (transporte de pessoal, medicina  e segurança do trabalho, treinamento e capacitação (ISO 9001), serviços terceirizados(assessoria contábil, jurídica,segurança patrimonial, manutenção de rede de computadores, serviços de limpeza, suprimentos e afins), etc.</t>
  </si>
  <si>
    <t>COMPOSIÇÃO DOS TRIBUTOS</t>
  </si>
  <si>
    <t>% Incidente  Sobre Faturamento</t>
  </si>
  <si>
    <t>ISS</t>
  </si>
  <si>
    <t>COFINS</t>
  </si>
  <si>
    <t>PIS</t>
  </si>
  <si>
    <t xml:space="preserve">CSLL - CONTRIBUIÇÃO SOCIAL LUCRO LÍQUIDO </t>
  </si>
  <si>
    <t>IRPJ</t>
  </si>
  <si>
    <t>INSS</t>
  </si>
  <si>
    <t>CPMF</t>
  </si>
  <si>
    <t xml:space="preserve"> CRONOGRAMA FÍSICO-FINANCEIRO</t>
  </si>
  <si>
    <t>PREVISTO</t>
  </si>
  <si>
    <t>PREVISTO / EXECUTADO</t>
  </si>
  <si>
    <t>1 - IDENTIFICAÇÃO</t>
  </si>
  <si>
    <t xml:space="preserve"> </t>
  </si>
  <si>
    <t>OBRA/SERVIÇO:</t>
  </si>
  <si>
    <t>MODALIDADE:</t>
  </si>
  <si>
    <t>SERVIÇO</t>
  </si>
  <si>
    <t>RESPONSAVEL TÉCNICO:</t>
  </si>
  <si>
    <t>CLIENTE:</t>
  </si>
  <si>
    <t>PREFEITURA MUNICIPAL DE CASSILÂNDIA</t>
  </si>
  <si>
    <t>CONVENENTE:</t>
  </si>
  <si>
    <t>DATA:</t>
  </si>
  <si>
    <t>EMPRESA:</t>
  </si>
  <si>
    <t>LOCALIZAÇÃO:</t>
  </si>
  <si>
    <t>CASSILÂNDIA/MS</t>
  </si>
  <si>
    <t>DESCRIÇÃO                                                                                                 DE                                                                                                             SERVIÇOS</t>
  </si>
  <si>
    <t xml:space="preserve">VALOR DOS  SERVIÇOS (R$) </t>
  </si>
  <si>
    <t>VALOR DOS  SERVIÇOS REFERENTE QUATROS MESES INICIAIS  (R$)                              (ITENS NÃO MEDIDO INTEIROS NESSE PERÍODO 2.2.7, 3.8.1, 4.1, 5.1 E 5.2)</t>
  </si>
  <si>
    <t>PESO             %</t>
  </si>
  <si>
    <t>Fis / Fin</t>
  </si>
  <si>
    <t>SERVIÇOS A EXECUTAR</t>
  </si>
  <si>
    <t>EXECUTADO</t>
  </si>
  <si>
    <t>MÊS -  1</t>
  </si>
  <si>
    <t>MÊS - 2</t>
  </si>
  <si>
    <t>MÊS - 3</t>
  </si>
  <si>
    <t>MÊS - 4</t>
  </si>
  <si>
    <t>MÊS - 5</t>
  </si>
  <si>
    <t>MÊS - 6</t>
  </si>
  <si>
    <t>MÊS - 7</t>
  </si>
  <si>
    <t>MÊS - 8</t>
  </si>
  <si>
    <t>MÊS - 9</t>
  </si>
  <si>
    <t>MÊS - 10</t>
  </si>
  <si>
    <t>MÊS - 11</t>
  </si>
  <si>
    <t>MÊS - 12</t>
  </si>
  <si>
    <t>SALDO</t>
  </si>
  <si>
    <t>%</t>
  </si>
  <si>
    <t>SIMPL.                        ( % / R$ )</t>
  </si>
  <si>
    <t>ACUM.                  (%/R$)</t>
  </si>
  <si>
    <t>SIMPL.                 ( % / R$ )</t>
  </si>
  <si>
    <t xml:space="preserve">SALDO EMERGENCIAL QUE PODE SER UTILIZADO EM IMPREVISTOS MEDIANTE AUTORIZAÇÃO DO CHEFE DO EXECUTIVO </t>
  </si>
  <si>
    <t>1.</t>
  </si>
  <si>
    <t>SERVIÇOS FIXOS</t>
  </si>
  <si>
    <t>RECURSOS HUMANOS</t>
  </si>
  <si>
    <t>SUPRIMENTOS PARA OPERAÇÃO E MANUTENÇÃO</t>
  </si>
  <si>
    <t>SERVIÇOS DIVERSOS VARIÁVEIS</t>
  </si>
  <si>
    <t>SISTEMA COMERCIAL</t>
  </si>
  <si>
    <t xml:space="preserve"> -</t>
  </si>
  <si>
    <t>TOTAL (R$) - PREVISTO</t>
  </si>
  <si>
    <t>CONCEDENTE (R$) - PREVISTO</t>
  </si>
  <si>
    <t>DATA</t>
  </si>
  <si>
    <t>R$</t>
  </si>
  <si>
    <t>DEMONSTRAÇÃO DA BONIFICAÇÃO E DESPESAS INDIRETAS – BDI (SERVIÇOS)</t>
  </si>
  <si>
    <t>BDI SANEAMENTO</t>
  </si>
  <si>
    <t/>
  </si>
  <si>
    <t>Componente</t>
  </si>
  <si>
    <t>Taxa(%)</t>
  </si>
  <si>
    <t>R</t>
  </si>
  <si>
    <t>RISCO</t>
  </si>
  <si>
    <t>S+G</t>
  </si>
  <si>
    <t>SEGURO+GARANTIA</t>
  </si>
  <si>
    <t>DF</t>
  </si>
  <si>
    <t>DESPESAS FINANCERAS</t>
  </si>
  <si>
    <t>AC</t>
  </si>
  <si>
    <t>ADMINISTRAÇÃO CENTRAL</t>
  </si>
  <si>
    <t>L</t>
  </si>
  <si>
    <t>LUCRO</t>
  </si>
  <si>
    <t>I</t>
  </si>
  <si>
    <t>ISSQN</t>
  </si>
  <si>
    <t>INSS (CPRB)</t>
  </si>
  <si>
    <t>TRIBUTOS</t>
  </si>
  <si>
    <t>Total</t>
  </si>
  <si>
    <t>onde:</t>
  </si>
  <si>
    <t>AC = taxa Administração Central;</t>
  </si>
  <si>
    <t>DF = taxa das despesas financeiras;</t>
  </si>
  <si>
    <t>R = taxa de risco;</t>
  </si>
  <si>
    <t>I = taxa de tributos;</t>
  </si>
  <si>
    <t>L = taxa de lucro;</t>
  </si>
  <si>
    <t>S= taxa de seguro;</t>
  </si>
  <si>
    <t>G= taxa de garantia.</t>
  </si>
  <si>
    <t>DEMONSTRAÇÃO DA BONIFICAÇÃO E DESPESAS INDIRETAS – BDI (Materiais e Equipamentos)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</si>
</sst>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#,##0.00"/>
    <numFmt numFmtId="166" formatCode="#,##0.0000"/>
    <numFmt numFmtId="167" formatCode="d/m/yy;@"/>
    <numFmt numFmtId="168" formatCode="&quot;R$&quot;#,##0.00_);[Red]\(&quot;R$&quot;#,##0.00\)"/>
    <numFmt numFmtId="169" formatCode="&quot;R$&quot;\ #,##0.00;[Red]&quot;R$&quot;\ #,##0.00"/>
  </numFmts>
  <fonts count="33" x14ac:knownFonts="1">
    <font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9"/>
      <name val="Arial"/>
      <family val="2"/>
    </font>
    <font>
      <i/>
      <sz val="1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9"/>
      <name val="Times New Roman"/>
      <family val="1"/>
    </font>
    <font>
      <b/>
      <sz val="10"/>
      <name val="Arial"/>
      <family val="2"/>
    </font>
    <font>
      <sz val="9"/>
      <color indexed="12"/>
      <name val="Arial"/>
      <family val="2"/>
    </font>
    <font>
      <sz val="9"/>
      <color theme="1"/>
      <name val="Calibri"/>
      <family val="2"/>
    </font>
    <font>
      <b/>
      <sz val="9"/>
      <color indexed="8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Arial"/>
      <family val="2"/>
    </font>
    <font>
      <sz val="11"/>
      <name val="Calibri"/>
      <family val="2"/>
    </font>
    <font>
      <b/>
      <sz val="9"/>
      <color indexed="9"/>
      <name val="Times New Roman"/>
      <family val="1"/>
    </font>
    <font>
      <sz val="12"/>
      <color theme="0" tint="-0.34998626667073579"/>
      <name val="Arial"/>
      <family val="2"/>
    </font>
    <font>
      <sz val="8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8D8D8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theme="0" tint="-0.14999847407452621"/>
        <bgColor indexed="8"/>
      </patternFill>
    </fill>
    <fill>
      <patternFill patternType="solid">
        <fgColor theme="0" tint="-0.249977111117893"/>
        <bgColor indexed="8"/>
      </patternFill>
    </fill>
    <fill>
      <patternFill patternType="gray0625">
        <bgColor theme="0" tint="-0.249977111117893"/>
      </patternFill>
    </fill>
    <fill>
      <patternFill patternType="gray0625">
        <fgColor indexed="8"/>
        <bgColor theme="0" tint="-0.14999847407452621"/>
      </patternFill>
    </fill>
    <fill>
      <patternFill patternType="gray0625">
        <bgColor theme="0" tint="-0.14999847407452621"/>
      </patternFill>
    </fill>
    <fill>
      <patternFill patternType="solid">
        <fgColor theme="0"/>
        <bgColor indexed="8"/>
      </patternFill>
    </fill>
    <fill>
      <patternFill patternType="gray0625">
        <fgColor indexed="8"/>
        <bgColor theme="0"/>
      </patternFill>
    </fill>
    <fill>
      <patternFill patternType="gray0625">
        <bgColor theme="0"/>
      </patternFill>
    </fill>
    <fill>
      <patternFill patternType="solid">
        <fgColor theme="0" tint="-0.34998626667073579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4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5" fillId="0" borderId="0"/>
    <xf numFmtId="0" fontId="2" fillId="0" borderId="0"/>
  </cellStyleXfs>
  <cellXfs count="405">
    <xf numFmtId="0" fontId="0" fillId="0" borderId="0" xfId="0"/>
    <xf numFmtId="4" fontId="3" fillId="2" borderId="1" xfId="2" applyNumberFormat="1" applyFont="1" applyFill="1" applyBorder="1" applyAlignment="1">
      <alignment vertical="center" wrapText="1"/>
    </xf>
    <xf numFmtId="4" fontId="3" fillId="2" borderId="2" xfId="2" applyNumberFormat="1" applyFont="1" applyFill="1" applyBorder="1" applyAlignment="1">
      <alignment vertical="center" wrapText="1"/>
    </xf>
    <xf numFmtId="4" fontId="3" fillId="2" borderId="3" xfId="2" applyNumberFormat="1" applyFont="1" applyFill="1" applyBorder="1" applyAlignment="1">
      <alignment vertical="center" wrapText="1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3" fillId="3" borderId="1" xfId="0" applyFont="1" applyFill="1" applyBorder="1" applyAlignment="1">
      <alignment horizontal="centerContinuous" vertical="top"/>
    </xf>
    <xf numFmtId="0" fontId="3" fillId="3" borderId="2" xfId="0" applyFont="1" applyFill="1" applyBorder="1" applyAlignment="1">
      <alignment horizontal="centerContinuous" vertical="top"/>
    </xf>
    <xf numFmtId="0" fontId="3" fillId="3" borderId="3" xfId="0" applyFont="1" applyFill="1" applyBorder="1" applyAlignment="1">
      <alignment horizontal="centerContinuous" vertical="top"/>
    </xf>
    <xf numFmtId="0" fontId="7" fillId="2" borderId="4" xfId="0" applyFont="1" applyFill="1" applyBorder="1" applyAlignment="1">
      <alignment horizontal="left" vertical="top"/>
    </xf>
    <xf numFmtId="0" fontId="7" fillId="2" borderId="0" xfId="0" applyFont="1" applyFill="1" applyAlignment="1">
      <alignment horizontal="left" vertical="top"/>
    </xf>
    <xf numFmtId="4" fontId="7" fillId="2" borderId="0" xfId="0" applyNumberFormat="1" applyFont="1" applyFill="1" applyAlignment="1">
      <alignment horizontal="left" vertical="top"/>
    </xf>
    <xf numFmtId="0" fontId="7" fillId="2" borderId="5" xfId="0" applyFont="1" applyFill="1" applyBorder="1" applyAlignment="1">
      <alignment horizontal="left" vertical="top"/>
    </xf>
    <xf numFmtId="0" fontId="5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4" xfId="0" applyFont="1" applyFill="1" applyBorder="1" applyAlignment="1">
      <alignment horizontal="left" vertical="top"/>
    </xf>
    <xf numFmtId="0" fontId="5" fillId="3" borderId="0" xfId="0" applyFont="1" applyFill="1" applyAlignment="1">
      <alignment vertical="top"/>
    </xf>
    <xf numFmtId="0" fontId="6" fillId="3" borderId="0" xfId="0" applyFont="1" applyFill="1" applyAlignment="1">
      <alignment vertical="top"/>
    </xf>
    <xf numFmtId="0" fontId="7" fillId="2" borderId="9" xfId="0" applyFont="1" applyFill="1" applyBorder="1" applyAlignment="1">
      <alignment horizontal="left" vertical="top"/>
    </xf>
    <xf numFmtId="0" fontId="7" fillId="2" borderId="10" xfId="0" applyFont="1" applyFill="1" applyBorder="1" applyAlignment="1">
      <alignment horizontal="left" vertical="top"/>
    </xf>
    <xf numFmtId="4" fontId="8" fillId="2" borderId="15" xfId="0" applyNumberFormat="1" applyFont="1" applyFill="1" applyBorder="1" applyAlignment="1">
      <alignment horizontal="left" vertical="top"/>
    </xf>
    <xf numFmtId="0" fontId="7" fillId="2" borderId="16" xfId="0" applyFont="1" applyFill="1" applyBorder="1" applyAlignment="1">
      <alignment horizontal="left" vertical="top"/>
    </xf>
    <xf numFmtId="0" fontId="7" fillId="2" borderId="17" xfId="0" applyFont="1" applyFill="1" applyBorder="1" applyAlignment="1">
      <alignment horizontal="left" vertical="top"/>
    </xf>
    <xf numFmtId="0" fontId="8" fillId="2" borderId="18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center" vertical="top"/>
    </xf>
    <xf numFmtId="0" fontId="7" fillId="2" borderId="10" xfId="0" applyFont="1" applyFill="1" applyBorder="1" applyAlignment="1">
      <alignment horizontal="center" vertical="top"/>
    </xf>
    <xf numFmtId="4" fontId="8" fillId="2" borderId="15" xfId="0" applyNumberFormat="1" applyFont="1" applyFill="1" applyBorder="1" applyAlignment="1">
      <alignment horizontal="center" vertical="top"/>
    </xf>
    <xf numFmtId="4" fontId="7" fillId="2" borderId="16" xfId="0" applyNumberFormat="1" applyFont="1" applyFill="1" applyBorder="1" applyAlignment="1">
      <alignment horizontal="center" vertical="top"/>
    </xf>
    <xf numFmtId="4" fontId="7" fillId="2" borderId="17" xfId="0" applyNumberFormat="1" applyFont="1" applyFill="1" applyBorder="1" applyAlignment="1">
      <alignment horizontal="center" vertical="top"/>
    </xf>
    <xf numFmtId="4" fontId="8" fillId="2" borderId="18" xfId="1" applyNumberFormat="1" applyFont="1" applyFill="1" applyBorder="1" applyAlignment="1">
      <alignment horizontal="center" vertical="top"/>
    </xf>
    <xf numFmtId="0" fontId="7" fillId="2" borderId="9" xfId="0" applyFont="1" applyFill="1" applyBorder="1" applyAlignment="1">
      <alignment horizontal="center" vertical="top"/>
    </xf>
    <xf numFmtId="0" fontId="7" fillId="2" borderId="0" xfId="0" applyFont="1" applyFill="1" applyAlignment="1">
      <alignment vertical="top" wrapText="1"/>
    </xf>
    <xf numFmtId="164" fontId="8" fillId="2" borderId="15" xfId="1" applyFont="1" applyFill="1" applyBorder="1" applyAlignment="1" applyProtection="1">
      <alignment horizontal="center" vertical="top"/>
    </xf>
    <xf numFmtId="164" fontId="7" fillId="2" borderId="16" xfId="1" applyFont="1" applyFill="1" applyBorder="1" applyAlignment="1" applyProtection="1">
      <alignment horizontal="center" vertical="top"/>
    </xf>
    <xf numFmtId="164" fontId="7" fillId="2" borderId="17" xfId="1" applyFont="1" applyFill="1" applyBorder="1" applyAlignment="1" applyProtection="1">
      <alignment horizontal="center" vertical="top"/>
    </xf>
    <xf numFmtId="4" fontId="8" fillId="2" borderId="18" xfId="1" applyNumberFormat="1" applyFont="1" applyFill="1" applyBorder="1" applyAlignment="1">
      <alignment horizontal="right" vertical="top"/>
    </xf>
    <xf numFmtId="164" fontId="8" fillId="2" borderId="19" xfId="1" applyFont="1" applyFill="1" applyBorder="1" applyAlignment="1" applyProtection="1">
      <alignment horizontal="center" vertical="top"/>
    </xf>
    <xf numFmtId="164" fontId="7" fillId="2" borderId="20" xfId="1" applyFont="1" applyFill="1" applyBorder="1" applyAlignment="1" applyProtection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22" xfId="0" applyFont="1" applyFill="1" applyBorder="1" applyAlignment="1">
      <alignment horizontal="center" vertical="top"/>
    </xf>
    <xf numFmtId="4" fontId="3" fillId="2" borderId="23" xfId="0" applyNumberFormat="1" applyFont="1" applyFill="1" applyBorder="1" applyAlignment="1">
      <alignment horizontal="center" vertical="top"/>
    </xf>
    <xf numFmtId="164" fontId="3" fillId="2" borderId="24" xfId="1" applyFont="1" applyFill="1" applyBorder="1" applyAlignment="1">
      <alignment horizontal="center" vertical="top"/>
    </xf>
    <xf numFmtId="164" fontId="3" fillId="2" borderId="25" xfId="1" applyFont="1" applyFill="1" applyBorder="1" applyAlignment="1">
      <alignment horizontal="center" vertical="top"/>
    </xf>
    <xf numFmtId="4" fontId="3" fillId="2" borderId="26" xfId="0" applyNumberFormat="1" applyFont="1" applyFill="1" applyBorder="1" applyAlignment="1">
      <alignment horizontal="right" vertical="top"/>
    </xf>
    <xf numFmtId="0" fontId="3" fillId="2" borderId="10" xfId="0" applyFont="1" applyFill="1" applyBorder="1" applyAlignment="1">
      <alignment horizontal="center" vertical="top"/>
    </xf>
    <xf numFmtId="4" fontId="3" fillId="2" borderId="27" xfId="0" applyNumberFormat="1" applyFont="1" applyFill="1" applyBorder="1" applyAlignment="1">
      <alignment horizontal="center" vertical="top"/>
    </xf>
    <xf numFmtId="164" fontId="3" fillId="2" borderId="28" xfId="1" applyFont="1" applyFill="1" applyBorder="1" applyAlignment="1">
      <alignment horizontal="center" vertical="top"/>
    </xf>
    <xf numFmtId="164" fontId="3" fillId="2" borderId="29" xfId="1" applyFont="1" applyFill="1" applyBorder="1" applyAlignment="1">
      <alignment horizontal="center" vertical="top"/>
    </xf>
    <xf numFmtId="4" fontId="3" fillId="2" borderId="30" xfId="0" applyNumberFormat="1" applyFont="1" applyFill="1" applyBorder="1" applyAlignment="1">
      <alignment horizontal="center" vertical="top"/>
    </xf>
    <xf numFmtId="0" fontId="3" fillId="0" borderId="0" xfId="0" applyFont="1" applyAlignment="1">
      <alignment vertical="top" wrapText="1"/>
    </xf>
    <xf numFmtId="164" fontId="8" fillId="2" borderId="18" xfId="1" applyFont="1" applyFill="1" applyBorder="1" applyAlignment="1">
      <alignment horizontal="center" vertical="top"/>
    </xf>
    <xf numFmtId="4" fontId="3" fillId="2" borderId="15" xfId="0" applyNumberFormat="1" applyFont="1" applyFill="1" applyBorder="1" applyAlignment="1">
      <alignment horizontal="center" vertical="top"/>
    </xf>
    <xf numFmtId="164" fontId="3" fillId="2" borderId="16" xfId="1" applyFont="1" applyFill="1" applyBorder="1" applyAlignment="1">
      <alignment horizontal="center" vertical="top"/>
    </xf>
    <xf numFmtId="164" fontId="3" fillId="2" borderId="17" xfId="1" applyFont="1" applyFill="1" applyBorder="1" applyAlignment="1">
      <alignment horizontal="center" vertical="top"/>
    </xf>
    <xf numFmtId="164" fontId="3" fillId="2" borderId="18" xfId="1" applyFont="1" applyFill="1" applyBorder="1" applyAlignment="1">
      <alignment horizontal="center" vertical="top"/>
    </xf>
    <xf numFmtId="164" fontId="7" fillId="2" borderId="17" xfId="1" applyFont="1" applyFill="1" applyBorder="1" applyAlignment="1">
      <alignment horizontal="center" vertical="top"/>
    </xf>
    <xf numFmtId="164" fontId="3" fillId="2" borderId="26" xfId="1" applyFont="1" applyFill="1" applyBorder="1" applyAlignment="1">
      <alignment horizontal="center" vertical="top"/>
    </xf>
    <xf numFmtId="0" fontId="7" fillId="0" borderId="0" xfId="0" applyFont="1" applyAlignment="1">
      <alignment vertical="top" wrapText="1"/>
    </xf>
    <xf numFmtId="0" fontId="10" fillId="2" borderId="0" xfId="0" applyFont="1" applyFill="1" applyAlignment="1">
      <alignment vertical="top" wrapText="1"/>
    </xf>
    <xf numFmtId="3" fontId="8" fillId="2" borderId="27" xfId="0" applyNumberFormat="1" applyFont="1" applyFill="1" applyBorder="1" applyAlignment="1">
      <alignment horizontal="center" vertical="top"/>
    </xf>
    <xf numFmtId="164" fontId="7" fillId="2" borderId="28" xfId="1" applyFont="1" applyFill="1" applyBorder="1" applyAlignment="1" applyProtection="1">
      <alignment horizontal="center" vertical="top"/>
    </xf>
    <xf numFmtId="164" fontId="7" fillId="2" borderId="29" xfId="1" applyFont="1" applyFill="1" applyBorder="1" applyAlignment="1" applyProtection="1">
      <alignment horizontal="center" vertical="top"/>
    </xf>
    <xf numFmtId="4" fontId="8" fillId="2" borderId="30" xfId="1" applyNumberFormat="1" applyFont="1" applyFill="1" applyBorder="1" applyAlignment="1">
      <alignment horizontal="right" vertical="top"/>
    </xf>
    <xf numFmtId="0" fontId="3" fillId="2" borderId="10" xfId="0" applyFont="1" applyFill="1" applyBorder="1" applyAlignment="1">
      <alignment vertical="top" wrapText="1"/>
    </xf>
    <xf numFmtId="164" fontId="7" fillId="2" borderId="16" xfId="1" applyFont="1" applyFill="1" applyBorder="1" applyAlignment="1">
      <alignment horizontal="center" vertical="top"/>
    </xf>
    <xf numFmtId="164" fontId="7" fillId="2" borderId="31" xfId="1" applyFont="1" applyFill="1" applyBorder="1" applyAlignment="1" applyProtection="1">
      <alignment horizontal="center" vertical="top"/>
    </xf>
    <xf numFmtId="4" fontId="3" fillId="2" borderId="32" xfId="0" applyNumberFormat="1" applyFont="1" applyFill="1" applyBorder="1" applyAlignment="1">
      <alignment horizontal="center" vertical="top"/>
    </xf>
    <xf numFmtId="164" fontId="3" fillId="2" borderId="22" xfId="1" applyFont="1" applyFill="1" applyBorder="1" applyAlignment="1">
      <alignment horizontal="center" vertical="top"/>
    </xf>
    <xf numFmtId="164" fontId="3" fillId="2" borderId="33" xfId="1" applyFont="1" applyFill="1" applyBorder="1" applyAlignment="1">
      <alignment horizontal="center" vertical="top"/>
    </xf>
    <xf numFmtId="4" fontId="3" fillId="2" borderId="34" xfId="0" applyNumberFormat="1" applyFont="1" applyFill="1" applyBorder="1" applyAlignment="1">
      <alignment horizontal="right" vertical="top"/>
    </xf>
    <xf numFmtId="0" fontId="7" fillId="2" borderId="35" xfId="0" applyFont="1" applyFill="1" applyBorder="1" applyAlignment="1">
      <alignment horizontal="center" vertical="top"/>
    </xf>
    <xf numFmtId="3" fontId="8" fillId="2" borderId="15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left" vertical="top" wrapText="1"/>
    </xf>
    <xf numFmtId="4" fontId="7" fillId="2" borderId="15" xfId="0" applyNumberFormat="1" applyFont="1" applyFill="1" applyBorder="1" applyAlignment="1">
      <alignment horizontal="center" vertical="top"/>
    </xf>
    <xf numFmtId="0" fontId="7" fillId="0" borderId="0" xfId="0" applyFont="1" applyAlignment="1">
      <alignment horizontal="left" vertical="top" wrapText="1"/>
    </xf>
    <xf numFmtId="4" fontId="8" fillId="2" borderId="36" xfId="1" applyNumberFormat="1" applyFon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3" fillId="2" borderId="38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4" fontId="3" fillId="2" borderId="40" xfId="0" applyNumberFormat="1" applyFont="1" applyFill="1" applyBorder="1" applyAlignment="1">
      <alignment horizontal="center" vertical="top"/>
    </xf>
    <xf numFmtId="164" fontId="3" fillId="2" borderId="40" xfId="1" applyFont="1" applyFill="1" applyBorder="1" applyAlignment="1">
      <alignment horizontal="center" vertical="top"/>
    </xf>
    <xf numFmtId="164" fontId="3" fillId="2" borderId="38" xfId="1" applyFont="1" applyFill="1" applyBorder="1" applyAlignment="1">
      <alignment horizontal="center" vertical="top"/>
    </xf>
    <xf numFmtId="4" fontId="3" fillId="2" borderId="41" xfId="0" applyNumberFormat="1" applyFont="1" applyFill="1" applyBorder="1" applyAlignment="1">
      <alignment horizontal="right" vertical="top"/>
    </xf>
    <xf numFmtId="0" fontId="7" fillId="3" borderId="1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" fontId="7" fillId="3" borderId="2" xfId="0" applyNumberFormat="1" applyFont="1" applyFill="1" applyBorder="1" applyAlignment="1">
      <alignment horizontal="center" vertical="center"/>
    </xf>
    <xf numFmtId="43" fontId="3" fillId="3" borderId="42" xfId="0" applyNumberFormat="1" applyFont="1" applyFill="1" applyBorder="1" applyAlignment="1">
      <alignment horizontal="center" vertical="center"/>
    </xf>
    <xf numFmtId="4" fontId="3" fillId="3" borderId="43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top"/>
    </xf>
    <xf numFmtId="4" fontId="7" fillId="0" borderId="0" xfId="0" applyNumberFormat="1" applyFont="1" applyAlignment="1">
      <alignment horizontal="left" vertical="top"/>
    </xf>
    <xf numFmtId="43" fontId="7" fillId="0" borderId="0" xfId="0" applyNumberFormat="1" applyFont="1" applyAlignment="1">
      <alignment horizontal="left" vertical="top"/>
    </xf>
    <xf numFmtId="164" fontId="7" fillId="0" borderId="0" xfId="1" applyFont="1" applyAlignment="1">
      <alignment horizontal="left" vertical="top"/>
    </xf>
    <xf numFmtId="0" fontId="2" fillId="2" borderId="0" xfId="3" applyFill="1"/>
    <xf numFmtId="0" fontId="2" fillId="0" borderId="0" xfId="3"/>
    <xf numFmtId="0" fontId="13" fillId="2" borderId="0" xfId="3" applyFont="1" applyFill="1"/>
    <xf numFmtId="0" fontId="13" fillId="2" borderId="0" xfId="3" applyFont="1" applyFill="1" applyAlignment="1">
      <alignment horizontal="right" vertical="center"/>
    </xf>
    <xf numFmtId="0" fontId="2" fillId="0" borderId="0" xfId="3" applyAlignment="1">
      <alignment vertical="center" wrapText="1" readingOrder="1"/>
    </xf>
    <xf numFmtId="0" fontId="13" fillId="2" borderId="0" xfId="3" applyFont="1" applyFill="1" applyAlignment="1">
      <alignment horizontal="right"/>
    </xf>
    <xf numFmtId="49" fontId="13" fillId="2" borderId="0" xfId="3" applyNumberFormat="1" applyFont="1" applyFill="1" applyAlignment="1">
      <alignment horizontal="left"/>
    </xf>
    <xf numFmtId="14" fontId="2" fillId="0" borderId="0" xfId="3" applyNumberFormat="1" applyAlignment="1">
      <alignment horizontal="left"/>
    </xf>
    <xf numFmtId="165" fontId="13" fillId="2" borderId="46" xfId="3" applyNumberFormat="1" applyFont="1" applyFill="1" applyBorder="1" applyAlignment="1">
      <alignment horizontal="center" vertical="center"/>
    </xf>
    <xf numFmtId="165" fontId="2" fillId="0" borderId="0" xfId="3" applyNumberFormat="1"/>
    <xf numFmtId="165" fontId="13" fillId="2" borderId="22" xfId="3" applyNumberFormat="1" applyFont="1" applyFill="1" applyBorder="1" applyAlignment="1">
      <alignment horizontal="center" vertical="center"/>
    </xf>
    <xf numFmtId="165" fontId="17" fillId="2" borderId="41" xfId="3" applyNumberFormat="1" applyFont="1" applyFill="1" applyBorder="1" applyAlignment="1">
      <alignment horizontal="center" vertical="center"/>
    </xf>
    <xf numFmtId="0" fontId="2" fillId="2" borderId="0" xfId="3" applyFill="1" applyAlignment="1">
      <alignment horizontal="right"/>
    </xf>
    <xf numFmtId="165" fontId="2" fillId="2" borderId="0" xfId="3" applyNumberFormat="1" applyFill="1" applyAlignment="1">
      <alignment horizontal="right"/>
    </xf>
    <xf numFmtId="165" fontId="2" fillId="2" borderId="0" xfId="3" applyNumberFormat="1" applyFill="1"/>
    <xf numFmtId="0" fontId="4" fillId="0" borderId="0" xfId="3" applyFont="1" applyAlignment="1">
      <alignment horizontal="center"/>
    </xf>
    <xf numFmtId="0" fontId="18" fillId="0" borderId="0" xfId="3" applyFont="1"/>
    <xf numFmtId="0" fontId="5" fillId="0" borderId="0" xfId="3" applyFont="1"/>
    <xf numFmtId="0" fontId="5" fillId="0" borderId="0" xfId="3" applyFont="1" applyAlignment="1">
      <alignment vertical="center" wrapText="1"/>
    </xf>
    <xf numFmtId="0" fontId="19" fillId="0" borderId="0" xfId="3" applyFont="1"/>
    <xf numFmtId="0" fontId="2" fillId="0" borderId="0" xfId="3" applyAlignment="1">
      <alignment wrapText="1"/>
    </xf>
    <xf numFmtId="10" fontId="19" fillId="0" borderId="0" xfId="3" applyNumberFormat="1" applyFont="1" applyAlignment="1">
      <alignment horizontal="center"/>
    </xf>
    <xf numFmtId="10" fontId="5" fillId="0" borderId="0" xfId="3" applyNumberFormat="1" applyFont="1" applyAlignment="1">
      <alignment horizontal="center"/>
    </xf>
    <xf numFmtId="0" fontId="21" fillId="0" borderId="0" xfId="3" applyFont="1" applyAlignment="1">
      <alignment horizontal="left"/>
    </xf>
    <xf numFmtId="0" fontId="22" fillId="0" borderId="0" xfId="3" applyFont="1"/>
    <xf numFmtId="10" fontId="22" fillId="0" borderId="0" xfId="3" applyNumberFormat="1" applyFont="1" applyAlignment="1">
      <alignment horizontal="center"/>
    </xf>
    <xf numFmtId="10" fontId="2" fillId="0" borderId="0" xfId="3" applyNumberFormat="1"/>
    <xf numFmtId="0" fontId="18" fillId="0" borderId="0" xfId="3" applyFont="1" applyAlignment="1">
      <alignment horizontal="center"/>
    </xf>
    <xf numFmtId="0" fontId="23" fillId="0" borderId="0" xfId="3" applyFont="1" applyAlignment="1">
      <alignment horizontal="center"/>
    </xf>
    <xf numFmtId="0" fontId="9" fillId="0" borderId="0" xfId="3" applyFont="1"/>
    <xf numFmtId="10" fontId="5" fillId="0" borderId="0" xfId="3" applyNumberFormat="1" applyFont="1" applyAlignment="1">
      <alignment horizontal="center" vertical="center"/>
    </xf>
    <xf numFmtId="14" fontId="13" fillId="2" borderId="0" xfId="3" applyNumberFormat="1" applyFont="1" applyFill="1" applyAlignment="1">
      <alignment horizontal="left"/>
    </xf>
    <xf numFmtId="0" fontId="14" fillId="5" borderId="42" xfId="4" applyFont="1" applyFill="1" applyBorder="1" applyAlignment="1">
      <alignment horizontal="center" vertical="center" wrapText="1"/>
    </xf>
    <xf numFmtId="0" fontId="14" fillId="5" borderId="42" xfId="4" applyFont="1" applyFill="1" applyBorder="1" applyAlignment="1">
      <alignment vertical="center" wrapText="1"/>
    </xf>
    <xf numFmtId="0" fontId="14" fillId="5" borderId="43" xfId="4" applyFont="1" applyFill="1" applyBorder="1" applyAlignment="1">
      <alignment horizontal="center" vertical="center" wrapText="1"/>
    </xf>
    <xf numFmtId="165" fontId="13" fillId="2" borderId="50" xfId="3" applyNumberFormat="1" applyFont="1" applyFill="1" applyBorder="1" applyAlignment="1">
      <alignment horizontal="center" vertical="center"/>
    </xf>
    <xf numFmtId="165" fontId="13" fillId="2" borderId="51" xfId="3" applyNumberFormat="1" applyFont="1" applyFill="1" applyBorder="1" applyAlignment="1">
      <alignment horizontal="center" vertical="center"/>
    </xf>
    <xf numFmtId="165" fontId="13" fillId="2" borderId="34" xfId="3" applyNumberFormat="1" applyFont="1" applyFill="1" applyBorder="1" applyAlignment="1">
      <alignment horizontal="center" vertical="center"/>
    </xf>
    <xf numFmtId="165" fontId="13" fillId="2" borderId="40" xfId="3" applyNumberFormat="1" applyFont="1" applyFill="1" applyBorder="1" applyAlignment="1">
      <alignment horizontal="center" vertical="center"/>
    </xf>
    <xf numFmtId="165" fontId="17" fillId="2" borderId="13" xfId="3" applyNumberFormat="1" applyFont="1" applyFill="1" applyBorder="1" applyAlignment="1">
      <alignment horizontal="center" vertical="center"/>
    </xf>
    <xf numFmtId="0" fontId="15" fillId="2" borderId="0" xfId="4" applyFont="1" applyFill="1" applyAlignment="1">
      <alignment horizontal="center" vertical="center" wrapText="1"/>
    </xf>
    <xf numFmtId="0" fontId="16" fillId="2" borderId="0" xfId="4" applyFont="1" applyFill="1" applyAlignment="1">
      <alignment horizontal="center" vertical="center" wrapText="1"/>
    </xf>
    <xf numFmtId="165" fontId="13" fillId="2" borderId="0" xfId="3" applyNumberFormat="1" applyFont="1" applyFill="1" applyAlignment="1">
      <alignment horizontal="center" vertical="center"/>
    </xf>
    <xf numFmtId="14" fontId="2" fillId="2" borderId="0" xfId="3" applyNumberFormat="1" applyFill="1" applyAlignment="1">
      <alignment horizontal="left"/>
    </xf>
    <xf numFmtId="0" fontId="2" fillId="4" borderId="0" xfId="3" applyFill="1" applyAlignment="1">
      <alignment horizontal="right" vertical="center"/>
    </xf>
    <xf numFmtId="0" fontId="2" fillId="0" borderId="0" xfId="3" applyAlignment="1">
      <alignment horizontal="right"/>
    </xf>
    <xf numFmtId="0" fontId="25" fillId="0" borderId="0" xfId="3" applyFont="1"/>
    <xf numFmtId="14" fontId="18" fillId="0" borderId="0" xfId="3" applyNumberFormat="1" applyFont="1"/>
    <xf numFmtId="0" fontId="26" fillId="6" borderId="33" xfId="5" applyFont="1" applyFill="1" applyBorder="1"/>
    <xf numFmtId="0" fontId="6" fillId="6" borderId="52" xfId="5" applyFont="1" applyFill="1" applyBorder="1"/>
    <xf numFmtId="0" fontId="6" fillId="6" borderId="48" xfId="5" applyFont="1" applyFill="1" applyBorder="1"/>
    <xf numFmtId="0" fontId="27" fillId="0" borderId="0" xfId="3" applyFont="1"/>
    <xf numFmtId="0" fontId="26" fillId="7" borderId="33" xfId="5" applyFont="1" applyFill="1" applyBorder="1"/>
    <xf numFmtId="0" fontId="6" fillId="7" borderId="52" xfId="5" applyFont="1" applyFill="1" applyBorder="1"/>
    <xf numFmtId="0" fontId="6" fillId="7" borderId="48" xfId="5" applyFont="1" applyFill="1" applyBorder="1"/>
    <xf numFmtId="0" fontId="26" fillId="7" borderId="52" xfId="5" applyFont="1" applyFill="1" applyBorder="1" applyAlignment="1">
      <alignment horizontal="center" vertical="center" wrapText="1"/>
    </xf>
    <xf numFmtId="0" fontId="26" fillId="7" borderId="48" xfId="5" applyFont="1" applyFill="1" applyBorder="1" applyAlignment="1">
      <alignment horizontal="center"/>
    </xf>
    <xf numFmtId="0" fontId="6" fillId="0" borderId="0" xfId="5" applyFont="1"/>
    <xf numFmtId="4" fontId="6" fillId="0" borderId="0" xfId="5" applyNumberFormat="1" applyFont="1"/>
    <xf numFmtId="4" fontId="26" fillId="7" borderId="52" xfId="5" applyNumberFormat="1" applyFont="1" applyFill="1" applyBorder="1"/>
    <xf numFmtId="4" fontId="26" fillId="7" borderId="48" xfId="5" applyNumberFormat="1" applyFont="1" applyFill="1" applyBorder="1"/>
    <xf numFmtId="2" fontId="6" fillId="0" borderId="0" xfId="5" applyNumberFormat="1" applyFont="1"/>
    <xf numFmtId="0" fontId="26" fillId="7" borderId="48" xfId="5" applyFont="1" applyFill="1" applyBorder="1"/>
    <xf numFmtId="0" fontId="26" fillId="7" borderId="52" xfId="5" applyFont="1" applyFill="1" applyBorder="1"/>
    <xf numFmtId="0" fontId="26" fillId="8" borderId="33" xfId="5" applyFont="1" applyFill="1" applyBorder="1"/>
    <xf numFmtId="0" fontId="6" fillId="8" borderId="52" xfId="5" applyFont="1" applyFill="1" applyBorder="1"/>
    <xf numFmtId="0" fontId="26" fillId="8" borderId="52" xfId="5" applyFont="1" applyFill="1" applyBorder="1"/>
    <xf numFmtId="0" fontId="26" fillId="8" borderId="48" xfId="5" applyFont="1" applyFill="1" applyBorder="1"/>
    <xf numFmtId="0" fontId="26" fillId="9" borderId="33" xfId="5" applyFont="1" applyFill="1" applyBorder="1"/>
    <xf numFmtId="0" fontId="6" fillId="9" borderId="52" xfId="5" applyFont="1" applyFill="1" applyBorder="1"/>
    <xf numFmtId="4" fontId="26" fillId="9" borderId="52" xfId="5" applyNumberFormat="1" applyFont="1" applyFill="1" applyBorder="1"/>
    <xf numFmtId="4" fontId="26" fillId="9" borderId="48" xfId="5" applyNumberFormat="1" applyFont="1" applyFill="1" applyBorder="1"/>
    <xf numFmtId="0" fontId="26" fillId="0" borderId="0" xfId="5" applyFont="1"/>
    <xf numFmtId="4" fontId="26" fillId="0" borderId="0" xfId="5" applyNumberFormat="1" applyFont="1"/>
    <xf numFmtId="0" fontId="26" fillId="9" borderId="0" xfId="5" applyFont="1" applyFill="1"/>
    <xf numFmtId="0" fontId="6" fillId="9" borderId="0" xfId="5" applyFont="1" applyFill="1"/>
    <xf numFmtId="166" fontId="26" fillId="9" borderId="0" xfId="5" applyNumberFormat="1" applyFont="1" applyFill="1"/>
    <xf numFmtId="0" fontId="28" fillId="0" borderId="0" xfId="3" applyFont="1"/>
    <xf numFmtId="0" fontId="6" fillId="0" borderId="0" xfId="3" applyFont="1"/>
    <xf numFmtId="4" fontId="26" fillId="6" borderId="52" xfId="5" applyNumberFormat="1" applyFont="1" applyFill="1" applyBorder="1" applyAlignment="1">
      <alignment horizontal="center" vertical="center" wrapText="1"/>
    </xf>
    <xf numFmtId="0" fontId="29" fillId="0" borderId="0" xfId="6" applyFont="1"/>
    <xf numFmtId="4" fontId="26" fillId="6" borderId="52" xfId="5" applyNumberFormat="1" applyFont="1" applyFill="1" applyBorder="1"/>
    <xf numFmtId="4" fontId="6" fillId="6" borderId="48" xfId="5" applyNumberFormat="1" applyFont="1" applyFill="1" applyBorder="1"/>
    <xf numFmtId="0" fontId="6" fillId="0" borderId="53" xfId="3" applyFont="1" applyBorder="1"/>
    <xf numFmtId="0" fontId="13" fillId="2" borderId="0" xfId="0" applyFont="1" applyFill="1"/>
    <xf numFmtId="0" fontId="0" fillId="2" borderId="0" xfId="0" applyFill="1"/>
    <xf numFmtId="2" fontId="17" fillId="2" borderId="0" xfId="7" applyNumberFormat="1" applyFont="1" applyFill="1" applyAlignment="1" applyProtection="1">
      <alignment horizontal="centerContinuous"/>
      <protection hidden="1"/>
    </xf>
    <xf numFmtId="2" fontId="13" fillId="2" borderId="0" xfId="7" applyNumberFormat="1" applyFont="1" applyFill="1" applyAlignment="1" applyProtection="1">
      <alignment horizontal="centerContinuous"/>
      <protection hidden="1"/>
    </xf>
    <xf numFmtId="0" fontId="13" fillId="2" borderId="0" xfId="8" applyFont="1" applyFill="1" applyAlignment="1" applyProtection="1">
      <alignment horizontal="centerContinuous"/>
      <protection hidden="1"/>
    </xf>
    <xf numFmtId="2" fontId="17" fillId="4" borderId="33" xfId="7" applyNumberFormat="1" applyFont="1" applyFill="1" applyBorder="1" applyProtection="1">
      <protection hidden="1"/>
    </xf>
    <xf numFmtId="2" fontId="13" fillId="4" borderId="48" xfId="7" applyNumberFormat="1" applyFont="1" applyFill="1" applyBorder="1" applyProtection="1">
      <protection hidden="1"/>
    </xf>
    <xf numFmtId="2" fontId="13" fillId="2" borderId="52" xfId="7" applyNumberFormat="1" applyFont="1" applyFill="1" applyBorder="1" applyProtection="1">
      <protection hidden="1"/>
    </xf>
    <xf numFmtId="2" fontId="13" fillId="2" borderId="52" xfId="7" applyNumberFormat="1" applyFont="1" applyFill="1" applyBorder="1" applyAlignment="1" applyProtection="1">
      <alignment horizontal="center"/>
      <protection hidden="1"/>
    </xf>
    <xf numFmtId="2" fontId="13" fillId="2" borderId="48" xfId="7" applyNumberFormat="1" applyFont="1" applyFill="1" applyBorder="1" applyProtection="1">
      <protection hidden="1"/>
    </xf>
    <xf numFmtId="2" fontId="13" fillId="2" borderId="54" xfId="7" applyNumberFormat="1" applyFont="1" applyFill="1" applyBorder="1" applyProtection="1">
      <protection hidden="1"/>
    </xf>
    <xf numFmtId="2" fontId="13" fillId="2" borderId="24" xfId="7" applyNumberFormat="1" applyFont="1" applyFill="1" applyBorder="1" applyProtection="1">
      <protection hidden="1"/>
    </xf>
    <xf numFmtId="2" fontId="13" fillId="2" borderId="25" xfId="7" applyNumberFormat="1" applyFont="1" applyFill="1" applyBorder="1" applyProtection="1">
      <protection hidden="1"/>
    </xf>
    <xf numFmtId="2" fontId="13" fillId="2" borderId="55" xfId="7" applyNumberFormat="1" applyFont="1" applyFill="1" applyBorder="1" applyProtection="1">
      <protection hidden="1"/>
    </xf>
    <xf numFmtId="2" fontId="17" fillId="2" borderId="35" xfId="7" applyNumberFormat="1" applyFont="1" applyFill="1" applyBorder="1" applyProtection="1">
      <protection hidden="1"/>
    </xf>
    <xf numFmtId="2" fontId="13" fillId="2" borderId="0" xfId="7" applyNumberFormat="1" applyFont="1" applyFill="1" applyProtection="1">
      <protection hidden="1"/>
    </xf>
    <xf numFmtId="2" fontId="17" fillId="2" borderId="53" xfId="7" applyNumberFormat="1" applyFont="1" applyFill="1" applyBorder="1" applyProtection="1">
      <protection hidden="1"/>
    </xf>
    <xf numFmtId="2" fontId="13" fillId="2" borderId="53" xfId="7" applyNumberFormat="1" applyFont="1" applyFill="1" applyBorder="1" applyProtection="1">
      <protection hidden="1"/>
    </xf>
    <xf numFmtId="0" fontId="17" fillId="2" borderId="53" xfId="8" applyFont="1" applyFill="1" applyBorder="1" applyProtection="1">
      <protection locked="0" hidden="1"/>
    </xf>
    <xf numFmtId="0" fontId="13" fillId="2" borderId="10" xfId="8" applyFont="1" applyFill="1" applyBorder="1" applyProtection="1">
      <protection locked="0" hidden="1"/>
    </xf>
    <xf numFmtId="2" fontId="17" fillId="2" borderId="53" xfId="7" applyNumberFormat="1" applyFont="1" applyFill="1" applyBorder="1" applyProtection="1">
      <protection locked="0" hidden="1"/>
    </xf>
    <xf numFmtId="2" fontId="13" fillId="2" borderId="57" xfId="7" applyNumberFormat="1" applyFont="1" applyFill="1" applyBorder="1" applyProtection="1">
      <protection hidden="1"/>
    </xf>
    <xf numFmtId="2" fontId="13" fillId="2" borderId="53" xfId="7" applyNumberFormat="1" applyFont="1" applyFill="1" applyBorder="1" applyAlignment="1" applyProtection="1">
      <alignment horizontal="center"/>
      <protection hidden="1"/>
    </xf>
    <xf numFmtId="0" fontId="13" fillId="2" borderId="53" xfId="8" applyFont="1" applyFill="1" applyBorder="1" applyProtection="1">
      <protection hidden="1"/>
    </xf>
    <xf numFmtId="2" fontId="13" fillId="2" borderId="10" xfId="7" applyNumberFormat="1" applyFont="1" applyFill="1" applyBorder="1" applyProtection="1">
      <protection hidden="1"/>
    </xf>
    <xf numFmtId="2" fontId="17" fillId="2" borderId="33" xfId="7" applyNumberFormat="1" applyFont="1" applyFill="1" applyBorder="1" applyProtection="1">
      <protection hidden="1"/>
    </xf>
    <xf numFmtId="2" fontId="17" fillId="2" borderId="52" xfId="7" applyNumberFormat="1" applyFont="1" applyFill="1" applyBorder="1" applyProtection="1">
      <protection locked="0" hidden="1"/>
    </xf>
    <xf numFmtId="14" fontId="17" fillId="2" borderId="52" xfId="7" applyNumberFormat="1" applyFont="1" applyFill="1" applyBorder="1" applyAlignment="1" applyProtection="1">
      <alignment horizontal="left"/>
      <protection hidden="1"/>
    </xf>
    <xf numFmtId="2" fontId="17" fillId="2" borderId="35" xfId="7" applyNumberFormat="1" applyFont="1" applyFill="1" applyBorder="1" applyAlignment="1" applyProtection="1">
      <alignment horizontal="left"/>
      <protection hidden="1"/>
    </xf>
    <xf numFmtId="2" fontId="13" fillId="2" borderId="33" xfId="7" applyNumberFormat="1" applyFont="1" applyFill="1" applyBorder="1" applyProtection="1">
      <protection hidden="1"/>
    </xf>
    <xf numFmtId="0" fontId="17" fillId="2" borderId="0" xfId="8" applyFont="1" applyFill="1" applyProtection="1">
      <protection hidden="1"/>
    </xf>
    <xf numFmtId="2" fontId="13" fillId="2" borderId="54" xfId="7" applyNumberFormat="1" applyFont="1" applyFill="1" applyBorder="1" applyAlignment="1" applyProtection="1">
      <alignment horizontal="center"/>
      <protection hidden="1"/>
    </xf>
    <xf numFmtId="2" fontId="13" fillId="2" borderId="10" xfId="7" applyNumberFormat="1" applyFont="1" applyFill="1" applyBorder="1" applyProtection="1">
      <protection locked="0" hidden="1"/>
    </xf>
    <xf numFmtId="2" fontId="13" fillId="2" borderId="35" xfId="7" applyNumberFormat="1" applyFont="1" applyFill="1" applyBorder="1" applyProtection="1">
      <protection hidden="1"/>
    </xf>
    <xf numFmtId="2" fontId="13" fillId="2" borderId="54" xfId="7" quotePrefix="1" applyNumberFormat="1" applyFont="1" applyFill="1" applyBorder="1" applyAlignment="1" applyProtection="1">
      <alignment horizontal="left"/>
      <protection hidden="1"/>
    </xf>
    <xf numFmtId="2" fontId="13" fillId="2" borderId="0" xfId="7" applyNumberFormat="1" applyFont="1" applyFill="1" applyAlignment="1" applyProtection="1">
      <alignment horizontal="center"/>
      <protection hidden="1"/>
    </xf>
    <xf numFmtId="2" fontId="13" fillId="2" borderId="6" xfId="7" applyNumberFormat="1" applyFont="1" applyFill="1" applyBorder="1" applyProtection="1">
      <protection hidden="1"/>
    </xf>
    <xf numFmtId="2" fontId="13" fillId="2" borderId="7" xfId="7" applyNumberFormat="1" applyFont="1" applyFill="1" applyBorder="1" applyProtection="1">
      <protection hidden="1"/>
    </xf>
    <xf numFmtId="2" fontId="13" fillId="2" borderId="60" xfId="7" applyNumberFormat="1" applyFont="1" applyFill="1" applyBorder="1" applyAlignment="1" applyProtection="1">
      <alignment horizontal="centerContinuous"/>
      <protection hidden="1"/>
    </xf>
    <xf numFmtId="2" fontId="17" fillId="2" borderId="60" xfId="7" applyNumberFormat="1" applyFont="1" applyFill="1" applyBorder="1" applyAlignment="1" applyProtection="1">
      <alignment horizontal="centerContinuous"/>
      <protection hidden="1"/>
    </xf>
    <xf numFmtId="0" fontId="13" fillId="2" borderId="61" xfId="0" applyFont="1" applyFill="1" applyBorder="1"/>
    <xf numFmtId="0" fontId="13" fillId="2" borderId="62" xfId="0" applyFont="1" applyFill="1" applyBorder="1"/>
    <xf numFmtId="2" fontId="17" fillId="2" borderId="9" xfId="7" applyNumberFormat="1" applyFont="1" applyFill="1" applyBorder="1" applyAlignment="1" applyProtection="1">
      <alignment horizontal="center"/>
      <protection hidden="1"/>
    </xf>
    <xf numFmtId="2" fontId="17" fillId="2" borderId="10" xfId="7" applyNumberFormat="1" applyFont="1" applyFill="1" applyBorder="1" applyAlignment="1" applyProtection="1">
      <alignment horizontal="center"/>
      <protection hidden="1"/>
    </xf>
    <xf numFmtId="2" fontId="17" fillId="2" borderId="25" xfId="7" applyNumberFormat="1" applyFont="1" applyFill="1" applyBorder="1" applyAlignment="1" applyProtection="1">
      <alignment horizontal="centerContinuous"/>
      <protection hidden="1"/>
    </xf>
    <xf numFmtId="1" fontId="17" fillId="2" borderId="55" xfId="7" applyNumberFormat="1" applyFont="1" applyFill="1" applyBorder="1" applyAlignment="1" applyProtection="1">
      <alignment horizontal="centerContinuous"/>
      <protection hidden="1"/>
    </xf>
    <xf numFmtId="2" fontId="17" fillId="2" borderId="26" xfId="7" applyNumberFormat="1" applyFont="1" applyFill="1" applyBorder="1" applyAlignment="1" applyProtection="1">
      <alignment horizontal="centerContinuous"/>
      <protection hidden="1"/>
    </xf>
    <xf numFmtId="1" fontId="17" fillId="2" borderId="25" xfId="7" applyNumberFormat="1" applyFont="1" applyFill="1" applyBorder="1" applyAlignment="1" applyProtection="1">
      <alignment horizontal="center"/>
      <protection hidden="1"/>
    </xf>
    <xf numFmtId="2" fontId="17" fillId="2" borderId="34" xfId="7" applyNumberFormat="1" applyFont="1" applyFill="1" applyBorder="1" applyAlignment="1" applyProtection="1">
      <alignment horizontal="centerContinuous"/>
      <protection hidden="1"/>
    </xf>
    <xf numFmtId="2" fontId="17" fillId="2" borderId="45" xfId="7" applyNumberFormat="1" applyFont="1" applyFill="1" applyBorder="1" applyAlignment="1" applyProtection="1">
      <alignment horizontal="center"/>
      <protection hidden="1"/>
    </xf>
    <xf numFmtId="2" fontId="17" fillId="2" borderId="46" xfId="7" applyNumberFormat="1" applyFont="1" applyFill="1" applyBorder="1" applyAlignment="1" applyProtection="1">
      <alignment horizontal="center"/>
      <protection hidden="1"/>
    </xf>
    <xf numFmtId="2" fontId="17" fillId="2" borderId="22" xfId="7" applyNumberFormat="1" applyFont="1" applyFill="1" applyBorder="1" applyAlignment="1" applyProtection="1">
      <alignment horizontal="center" wrapText="1"/>
      <protection hidden="1"/>
    </xf>
    <xf numFmtId="2" fontId="17" fillId="2" borderId="34" xfId="7" applyNumberFormat="1" applyFont="1" applyFill="1" applyBorder="1" applyAlignment="1" applyProtection="1">
      <alignment horizontal="center" wrapText="1"/>
      <protection hidden="1"/>
    </xf>
    <xf numFmtId="2" fontId="17" fillId="2" borderId="33" xfId="7" applyNumberFormat="1" applyFont="1" applyFill="1" applyBorder="1" applyAlignment="1" applyProtection="1">
      <alignment horizontal="center" wrapText="1"/>
      <protection hidden="1"/>
    </xf>
    <xf numFmtId="168" fontId="13" fillId="11" borderId="65" xfId="7" applyNumberFormat="1" applyFont="1" applyFill="1" applyBorder="1" applyAlignment="1" applyProtection="1">
      <alignment horizontal="center"/>
      <protection hidden="1"/>
    </xf>
    <xf numFmtId="2" fontId="13" fillId="3" borderId="65" xfId="7" applyNumberFormat="1" applyFont="1" applyFill="1" applyBorder="1" applyAlignment="1" applyProtection="1">
      <alignment horizontal="center"/>
      <protection locked="0" hidden="1"/>
    </xf>
    <xf numFmtId="44" fontId="13" fillId="11" borderId="65" xfId="7" applyNumberFormat="1" applyFont="1" applyFill="1" applyBorder="1" applyAlignment="1" applyProtection="1">
      <alignment horizontal="center" vertical="center" wrapText="1"/>
      <protection hidden="1"/>
    </xf>
    <xf numFmtId="2" fontId="13" fillId="3" borderId="65" xfId="7" applyNumberFormat="1" applyFont="1" applyFill="1" applyBorder="1" applyProtection="1">
      <protection locked="0" hidden="1"/>
    </xf>
    <xf numFmtId="2" fontId="13" fillId="12" borderId="65" xfId="7" applyNumberFormat="1" applyFont="1" applyFill="1" applyBorder="1" applyAlignment="1" applyProtection="1">
      <alignment horizontal="center" vertical="center"/>
      <protection locked="0" hidden="1"/>
    </xf>
    <xf numFmtId="2" fontId="13" fillId="12" borderId="65" xfId="7" applyNumberFormat="1" applyFont="1" applyFill="1" applyBorder="1" applyAlignment="1" applyProtection="1">
      <alignment horizontal="center" vertical="center"/>
      <protection hidden="1"/>
    </xf>
    <xf numFmtId="2" fontId="13" fillId="3" borderId="65" xfId="7" applyNumberFormat="1" applyFont="1" applyFill="1" applyBorder="1" applyAlignment="1" applyProtection="1">
      <alignment horizontal="center" vertical="center"/>
      <protection locked="0" hidden="1"/>
    </xf>
    <xf numFmtId="2" fontId="13" fillId="3" borderId="66" xfId="7" applyNumberFormat="1" applyFont="1" applyFill="1" applyBorder="1" applyAlignment="1" applyProtection="1">
      <alignment horizontal="center" vertical="center"/>
      <protection locked="0" hidden="1"/>
    </xf>
    <xf numFmtId="168" fontId="13" fillId="10" borderId="70" xfId="7" applyNumberFormat="1" applyFont="1" applyFill="1" applyBorder="1" applyAlignment="1" applyProtection="1">
      <alignment horizontal="center"/>
      <protection hidden="1"/>
    </xf>
    <xf numFmtId="2" fontId="13" fillId="5" borderId="70" xfId="7" applyNumberFormat="1" applyFont="1" applyFill="1" applyBorder="1" applyAlignment="1" applyProtection="1">
      <alignment horizontal="center"/>
      <protection locked="0" hidden="1"/>
    </xf>
    <xf numFmtId="44" fontId="13" fillId="10" borderId="70" xfId="7" applyNumberFormat="1" applyFont="1" applyFill="1" applyBorder="1" applyAlignment="1" applyProtection="1">
      <alignment horizontal="center" vertical="center" wrapText="1"/>
      <protection hidden="1"/>
    </xf>
    <xf numFmtId="2" fontId="13" fillId="5" borderId="70" xfId="7" applyNumberFormat="1" applyFont="1" applyFill="1" applyBorder="1" applyProtection="1">
      <protection locked="0" hidden="1"/>
    </xf>
    <xf numFmtId="168" fontId="13" fillId="13" borderId="70" xfId="7" applyNumberFormat="1" applyFont="1" applyFill="1" applyBorder="1" applyAlignment="1" applyProtection="1">
      <alignment horizontal="center" vertical="center"/>
      <protection hidden="1"/>
    </xf>
    <xf numFmtId="2" fontId="13" fillId="14" borderId="70" xfId="7" applyNumberFormat="1" applyFont="1" applyFill="1" applyBorder="1" applyAlignment="1" applyProtection="1">
      <alignment horizontal="center" vertical="center"/>
      <protection hidden="1"/>
    </xf>
    <xf numFmtId="168" fontId="13" fillId="10" borderId="70" xfId="7" applyNumberFormat="1" applyFont="1" applyFill="1" applyBorder="1" applyAlignment="1" applyProtection="1">
      <alignment horizontal="center" vertical="center"/>
      <protection hidden="1"/>
    </xf>
    <xf numFmtId="168" fontId="13" fillId="10" borderId="71" xfId="7" applyNumberFormat="1" applyFont="1" applyFill="1" applyBorder="1" applyAlignment="1" applyProtection="1">
      <alignment horizontal="center" vertical="center"/>
      <protection hidden="1"/>
    </xf>
    <xf numFmtId="1" fontId="13" fillId="15" borderId="74" xfId="7" applyNumberFormat="1" applyFont="1" applyFill="1" applyBorder="1" applyAlignment="1" applyProtection="1">
      <alignment horizontal="center" vertical="center"/>
      <protection hidden="1"/>
    </xf>
    <xf numFmtId="168" fontId="13" fillId="2" borderId="0" xfId="7" applyNumberFormat="1" applyFont="1" applyFill="1" applyAlignment="1" applyProtection="1">
      <alignment horizontal="right"/>
      <protection hidden="1"/>
    </xf>
    <xf numFmtId="2" fontId="13" fillId="2" borderId="5" xfId="7" applyNumberFormat="1" applyFont="1" applyFill="1" applyBorder="1" applyProtection="1">
      <protection hidden="1"/>
    </xf>
    <xf numFmtId="168" fontId="30" fillId="15" borderId="77" xfId="7" applyNumberFormat="1" applyFont="1" applyFill="1" applyBorder="1" applyAlignment="1" applyProtection="1">
      <alignment vertical="center"/>
      <protection hidden="1"/>
    </xf>
    <xf numFmtId="2" fontId="17" fillId="15" borderId="77" xfId="7" applyNumberFormat="1" applyFont="1" applyFill="1" applyBorder="1" applyAlignment="1" applyProtection="1">
      <alignment horizontal="center" vertical="center"/>
      <protection hidden="1"/>
    </xf>
    <xf numFmtId="2" fontId="13" fillId="15" borderId="77" xfId="7" applyNumberFormat="1" applyFont="1" applyFill="1" applyBorder="1" applyAlignment="1" applyProtection="1">
      <alignment horizontal="center"/>
      <protection hidden="1"/>
    </xf>
    <xf numFmtId="2" fontId="17" fillId="2" borderId="77" xfId="7" applyNumberFormat="1" applyFont="1" applyFill="1" applyBorder="1" applyProtection="1">
      <protection hidden="1"/>
    </xf>
    <xf numFmtId="10" fontId="13" fillId="2" borderId="77" xfId="7" applyNumberFormat="1" applyFont="1" applyFill="1" applyBorder="1" applyAlignment="1" applyProtection="1">
      <alignment horizontal="right" vertical="center"/>
      <protection hidden="1"/>
    </xf>
    <xf numFmtId="2" fontId="17" fillId="16" borderId="78" xfId="7" applyNumberFormat="1" applyFont="1" applyFill="1" applyBorder="1" applyAlignment="1" applyProtection="1">
      <alignment horizontal="center" vertical="center"/>
      <protection hidden="1"/>
    </xf>
    <xf numFmtId="10" fontId="13" fillId="2" borderId="79" xfId="7" applyNumberFormat="1" applyFont="1" applyFill="1" applyBorder="1" applyAlignment="1" applyProtection="1">
      <alignment horizontal="right" vertical="center"/>
      <protection hidden="1"/>
    </xf>
    <xf numFmtId="168" fontId="17" fillId="15" borderId="77" xfId="7" applyNumberFormat="1" applyFont="1" applyFill="1" applyBorder="1" applyProtection="1">
      <protection hidden="1"/>
    </xf>
    <xf numFmtId="2" fontId="17" fillId="15" borderId="77" xfId="7" applyNumberFormat="1" applyFont="1" applyFill="1" applyBorder="1" applyAlignment="1" applyProtection="1">
      <alignment horizontal="center"/>
      <protection hidden="1"/>
    </xf>
    <xf numFmtId="4" fontId="17" fillId="2" borderId="77" xfId="7" applyNumberFormat="1" applyFont="1" applyFill="1" applyBorder="1" applyAlignment="1" applyProtection="1">
      <alignment horizontal="right"/>
      <protection hidden="1"/>
    </xf>
    <xf numFmtId="4" fontId="17" fillId="16" borderId="78" xfId="7" applyNumberFormat="1" applyFont="1" applyFill="1" applyBorder="1" applyAlignment="1" applyProtection="1">
      <alignment horizontal="right"/>
      <protection hidden="1"/>
    </xf>
    <xf numFmtId="4" fontId="17" fillId="2" borderId="79" xfId="7" applyNumberFormat="1" applyFont="1" applyFill="1" applyBorder="1" applyAlignment="1" applyProtection="1">
      <alignment horizontal="right"/>
      <protection hidden="1"/>
    </xf>
    <xf numFmtId="169" fontId="0" fillId="2" borderId="0" xfId="0" applyNumberFormat="1" applyFill="1"/>
    <xf numFmtId="2" fontId="13" fillId="2" borderId="75" xfId="7" applyNumberFormat="1" applyFont="1" applyFill="1" applyBorder="1" applyProtection="1">
      <protection hidden="1"/>
    </xf>
    <xf numFmtId="2" fontId="13" fillId="2" borderId="76" xfId="7" applyNumberFormat="1" applyFont="1" applyFill="1" applyBorder="1" applyProtection="1">
      <protection hidden="1"/>
    </xf>
    <xf numFmtId="168" fontId="17" fillId="2" borderId="76" xfId="7" applyNumberFormat="1" applyFont="1" applyFill="1" applyBorder="1" applyProtection="1">
      <protection hidden="1"/>
    </xf>
    <xf numFmtId="2" fontId="17" fillId="2" borderId="76" xfId="7" applyNumberFormat="1" applyFont="1" applyFill="1" applyBorder="1" applyAlignment="1" applyProtection="1">
      <alignment horizontal="center"/>
      <protection hidden="1"/>
    </xf>
    <xf numFmtId="2" fontId="17" fillId="2" borderId="76" xfId="7" applyNumberFormat="1" applyFont="1" applyFill="1" applyBorder="1" applyProtection="1">
      <protection hidden="1"/>
    </xf>
    <xf numFmtId="4" fontId="17" fillId="2" borderId="76" xfId="7" applyNumberFormat="1" applyFont="1" applyFill="1" applyBorder="1" applyAlignment="1" applyProtection="1">
      <alignment horizontal="centerContinuous"/>
      <protection hidden="1"/>
    </xf>
    <xf numFmtId="4" fontId="17" fillId="2" borderId="76" xfId="7" applyNumberFormat="1" applyFont="1" applyFill="1" applyBorder="1" applyProtection="1">
      <protection hidden="1"/>
    </xf>
    <xf numFmtId="4" fontId="17" fillId="2" borderId="80" xfId="7" applyNumberFormat="1" applyFont="1" applyFill="1" applyBorder="1" applyAlignment="1" applyProtection="1">
      <alignment horizontal="centerContinuous"/>
      <protection hidden="1"/>
    </xf>
    <xf numFmtId="168" fontId="17" fillId="15" borderId="83" xfId="7" applyNumberFormat="1" applyFont="1" applyFill="1" applyBorder="1" applyProtection="1">
      <protection hidden="1"/>
    </xf>
    <xf numFmtId="2" fontId="17" fillId="15" borderId="83" xfId="7" applyNumberFormat="1" applyFont="1" applyFill="1" applyBorder="1" applyAlignment="1" applyProtection="1">
      <alignment horizontal="center"/>
      <protection hidden="1"/>
    </xf>
    <xf numFmtId="2" fontId="13" fillId="15" borderId="83" xfId="7" applyNumberFormat="1" applyFont="1" applyFill="1" applyBorder="1" applyAlignment="1" applyProtection="1">
      <alignment horizontal="center"/>
      <protection hidden="1"/>
    </xf>
    <xf numFmtId="4" fontId="17" fillId="2" borderId="83" xfId="7" applyNumberFormat="1" applyFont="1" applyFill="1" applyBorder="1" applyAlignment="1" applyProtection="1">
      <alignment horizontal="right"/>
      <protection hidden="1"/>
    </xf>
    <xf numFmtId="4" fontId="17" fillId="17" borderId="84" xfId="7" applyNumberFormat="1" applyFont="1" applyFill="1" applyBorder="1" applyProtection="1">
      <protection hidden="1"/>
    </xf>
    <xf numFmtId="4" fontId="17" fillId="2" borderId="85" xfId="7" applyNumberFormat="1" applyFont="1" applyFill="1" applyBorder="1" applyAlignment="1" applyProtection="1">
      <alignment horizontal="right"/>
      <protection hidden="1"/>
    </xf>
    <xf numFmtId="44" fontId="17" fillId="2" borderId="0" xfId="7" applyNumberFormat="1" applyFont="1" applyFill="1" applyAlignment="1" applyProtection="1">
      <alignment horizontal="center"/>
      <protection hidden="1"/>
    </xf>
    <xf numFmtId="14" fontId="13" fillId="2" borderId="53" xfId="7" applyNumberFormat="1" applyFont="1" applyFill="1" applyBorder="1" applyAlignment="1" applyProtection="1">
      <alignment horizontal="center"/>
      <protection locked="0" hidden="1"/>
    </xf>
    <xf numFmtId="168" fontId="0" fillId="2" borderId="0" xfId="0" applyNumberFormat="1" applyFill="1"/>
    <xf numFmtId="0" fontId="31" fillId="2" borderId="0" xfId="0" applyFont="1" applyFill="1"/>
    <xf numFmtId="2" fontId="31" fillId="2" borderId="0" xfId="0" applyNumberFormat="1" applyFont="1" applyFill="1"/>
    <xf numFmtId="2" fontId="31" fillId="2" borderId="0" xfId="0" applyNumberFormat="1" applyFont="1" applyFill="1" applyAlignment="1">
      <alignment horizontal="center"/>
    </xf>
    <xf numFmtId="2" fontId="0" fillId="2" borderId="0" xfId="0" applyNumberFormat="1" applyFill="1"/>
    <xf numFmtId="169" fontId="31" fillId="2" borderId="0" xfId="0" applyNumberFormat="1" applyFont="1" applyFill="1"/>
    <xf numFmtId="4" fontId="31" fillId="2" borderId="0" xfId="0" applyNumberFormat="1" applyFont="1" applyFill="1"/>
    <xf numFmtId="0" fontId="7" fillId="2" borderId="4" xfId="4" applyFont="1" applyFill="1" applyBorder="1" applyAlignment="1">
      <alignment horizontal="left" vertical="top"/>
    </xf>
    <xf numFmtId="0" fontId="7" fillId="2" borderId="0" xfId="4" applyFont="1" applyFill="1" applyAlignment="1">
      <alignment horizontal="left" vertical="top"/>
    </xf>
    <xf numFmtId="0" fontId="3" fillId="2" borderId="0" xfId="4" applyFont="1" applyFill="1" applyAlignment="1">
      <alignment vertical="top" wrapText="1"/>
    </xf>
    <xf numFmtId="0" fontId="3" fillId="2" borderId="4" xfId="4" applyFont="1" applyFill="1" applyBorder="1" applyAlignment="1">
      <alignment horizontal="left" vertical="top"/>
    </xf>
    <xf numFmtId="0" fontId="27" fillId="2" borderId="0" xfId="3" applyFont="1" applyFill="1"/>
    <xf numFmtId="0" fontId="9" fillId="2" borderId="0" xfId="3" applyFont="1" applyFill="1"/>
    <xf numFmtId="10" fontId="5" fillId="2" borderId="0" xfId="3" applyNumberFormat="1" applyFont="1" applyFill="1" applyAlignment="1">
      <alignment horizontal="center"/>
    </xf>
    <xf numFmtId="0" fontId="18" fillId="18" borderId="33" xfId="3" quotePrefix="1" applyFont="1" applyFill="1" applyBorder="1"/>
    <xf numFmtId="0" fontId="18" fillId="18" borderId="52" xfId="3" applyFont="1" applyFill="1" applyBorder="1" applyAlignment="1">
      <alignment horizontal="center"/>
    </xf>
    <xf numFmtId="0" fontId="18" fillId="18" borderId="22" xfId="3" applyFont="1" applyFill="1" applyBorder="1" applyAlignment="1">
      <alignment horizontal="center"/>
    </xf>
    <xf numFmtId="0" fontId="2" fillId="2" borderId="33" xfId="3" applyFill="1" applyBorder="1" applyAlignment="1">
      <alignment horizontal="center" vertical="center"/>
    </xf>
    <xf numFmtId="0" fontId="9" fillId="2" borderId="52" xfId="3" applyFont="1" applyFill="1" applyBorder="1" applyAlignment="1">
      <alignment horizontal="right"/>
    </xf>
    <xf numFmtId="10" fontId="5" fillId="2" borderId="22" xfId="3" applyNumberFormat="1" applyFont="1" applyFill="1" applyBorder="1" applyAlignment="1" applyProtection="1">
      <alignment horizontal="center"/>
      <protection locked="0"/>
    </xf>
    <xf numFmtId="0" fontId="5" fillId="2" borderId="33" xfId="3" applyFont="1" applyFill="1" applyBorder="1" applyAlignment="1">
      <alignment horizontal="right"/>
    </xf>
    <xf numFmtId="10" fontId="5" fillId="2" borderId="24" xfId="3" applyNumberFormat="1" applyFont="1" applyFill="1" applyBorder="1" applyAlignment="1">
      <alignment horizontal="center"/>
    </xf>
    <xf numFmtId="0" fontId="9" fillId="2" borderId="25" xfId="3" applyFont="1" applyFill="1" applyBorder="1" applyAlignment="1">
      <alignment horizontal="right"/>
    </xf>
    <xf numFmtId="10" fontId="18" fillId="18" borderId="22" xfId="3" applyNumberFormat="1" applyFont="1" applyFill="1" applyBorder="1" applyAlignment="1">
      <alignment horizontal="center"/>
    </xf>
    <xf numFmtId="0" fontId="5" fillId="2" borderId="0" xfId="3" applyFont="1" applyFill="1"/>
    <xf numFmtId="10" fontId="2" fillId="2" borderId="0" xfId="3" applyNumberFormat="1" applyFill="1"/>
    <xf numFmtId="0" fontId="18" fillId="2" borderId="0" xfId="3" applyFont="1" applyFill="1" applyAlignment="1">
      <alignment horizontal="center"/>
    </xf>
    <xf numFmtId="0" fontId="2" fillId="2" borderId="0" xfId="3" applyFill="1" applyAlignment="1">
      <alignment horizontal="center"/>
    </xf>
    <xf numFmtId="0" fontId="23" fillId="2" borderId="0" xfId="3" applyFont="1" applyFill="1" applyAlignment="1">
      <alignment horizontal="center"/>
    </xf>
    <xf numFmtId="10" fontId="19" fillId="2" borderId="0" xfId="3" applyNumberFormat="1" applyFont="1" applyFill="1" applyAlignment="1">
      <alignment horizontal="center"/>
    </xf>
    <xf numFmtId="0" fontId="18" fillId="2" borderId="0" xfId="3" applyFont="1" applyFill="1"/>
    <xf numFmtId="0" fontId="4" fillId="2" borderId="0" xfId="3" applyFont="1" applyFill="1" applyAlignment="1">
      <alignment horizontal="center"/>
    </xf>
    <xf numFmtId="0" fontId="5" fillId="2" borderId="0" xfId="3" applyFont="1" applyFill="1" applyAlignment="1">
      <alignment vertical="center" wrapText="1"/>
    </xf>
    <xf numFmtId="0" fontId="19" fillId="2" borderId="0" xfId="3" applyFont="1" applyFill="1"/>
    <xf numFmtId="0" fontId="2" fillId="2" borderId="0" xfId="3" applyFill="1" applyAlignment="1">
      <alignment wrapText="1"/>
    </xf>
    <xf numFmtId="0" fontId="21" fillId="2" borderId="0" xfId="3" applyFont="1" applyFill="1" applyAlignment="1">
      <alignment horizontal="left"/>
    </xf>
    <xf numFmtId="0" fontId="22" fillId="2" borderId="0" xfId="3" applyFont="1" applyFill="1"/>
    <xf numFmtId="10" fontId="22" fillId="2" borderId="0" xfId="3" applyNumberFormat="1" applyFont="1" applyFill="1" applyAlignment="1">
      <alignment horizontal="center"/>
    </xf>
    <xf numFmtId="10" fontId="5" fillId="2" borderId="0" xfId="3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4" fillId="0" borderId="0" xfId="3" applyFont="1" applyAlignment="1">
      <alignment horizontal="center"/>
    </xf>
    <xf numFmtId="0" fontId="2" fillId="0" borderId="0" xfId="3"/>
    <xf numFmtId="0" fontId="15" fillId="2" borderId="21" xfId="4" applyFont="1" applyFill="1" applyBorder="1" applyAlignment="1">
      <alignment horizontal="center" vertical="center" wrapText="1"/>
    </xf>
    <xf numFmtId="0" fontId="15" fillId="2" borderId="22" xfId="4" applyFont="1" applyFill="1" applyBorder="1" applyAlignment="1">
      <alignment horizontal="center" vertical="center" wrapText="1"/>
    </xf>
    <xf numFmtId="0" fontId="16" fillId="2" borderId="22" xfId="4" applyFont="1" applyFill="1" applyBorder="1" applyAlignment="1">
      <alignment horizontal="center" vertical="center" wrapText="1"/>
    </xf>
    <xf numFmtId="165" fontId="13" fillId="2" borderId="22" xfId="3" applyNumberFormat="1" applyFont="1" applyFill="1" applyBorder="1" applyAlignment="1">
      <alignment horizontal="center" vertical="center"/>
    </xf>
    <xf numFmtId="165" fontId="17" fillId="2" borderId="46" xfId="3" applyNumberFormat="1" applyFont="1" applyFill="1" applyBorder="1" applyAlignment="1">
      <alignment horizontal="center" vertical="center"/>
    </xf>
    <xf numFmtId="165" fontId="17" fillId="2" borderId="47" xfId="3" applyNumberFormat="1" applyFont="1" applyFill="1" applyBorder="1" applyAlignment="1">
      <alignment horizontal="center" vertical="center"/>
    </xf>
    <xf numFmtId="0" fontId="15" fillId="2" borderId="37" xfId="4" applyFont="1" applyFill="1" applyBorder="1" applyAlignment="1">
      <alignment horizontal="center" vertical="center" wrapText="1"/>
    </xf>
    <xf numFmtId="0" fontId="15" fillId="2" borderId="40" xfId="4" applyFont="1" applyFill="1" applyBorder="1" applyAlignment="1">
      <alignment horizontal="center" vertical="center" wrapText="1"/>
    </xf>
    <xf numFmtId="0" fontId="16" fillId="2" borderId="40" xfId="4" applyFont="1" applyFill="1" applyBorder="1" applyAlignment="1">
      <alignment horizontal="center" vertical="center" wrapText="1"/>
    </xf>
    <xf numFmtId="165" fontId="17" fillId="2" borderId="40" xfId="3" applyNumberFormat="1" applyFont="1" applyFill="1" applyBorder="1" applyAlignment="1">
      <alignment horizontal="center" vertical="center"/>
    </xf>
    <xf numFmtId="165" fontId="17" fillId="2" borderId="41" xfId="3" applyNumberFormat="1" applyFont="1" applyFill="1" applyBorder="1" applyAlignment="1">
      <alignment horizontal="center" vertical="center"/>
    </xf>
    <xf numFmtId="0" fontId="15" fillId="2" borderId="45" xfId="4" applyFont="1" applyFill="1" applyBorder="1" applyAlignment="1">
      <alignment horizontal="center" vertical="center" wrapText="1"/>
    </xf>
    <xf numFmtId="0" fontId="15" fillId="2" borderId="46" xfId="4" applyFont="1" applyFill="1" applyBorder="1" applyAlignment="1">
      <alignment horizontal="center" vertical="center" wrapText="1"/>
    </xf>
    <xf numFmtId="0" fontId="16" fillId="2" borderId="46" xfId="4" applyFont="1" applyFill="1" applyBorder="1" applyAlignment="1">
      <alignment horizontal="center" vertical="center" wrapText="1"/>
    </xf>
    <xf numFmtId="165" fontId="13" fillId="2" borderId="46" xfId="3" applyNumberFormat="1" applyFont="1" applyFill="1" applyBorder="1" applyAlignment="1">
      <alignment horizontal="center" vertical="center"/>
    </xf>
    <xf numFmtId="0" fontId="13" fillId="2" borderId="0" xfId="3" applyFont="1" applyFill="1" applyAlignment="1">
      <alignment horizontal="left" vertical="center" wrapText="1" readingOrder="1"/>
    </xf>
    <xf numFmtId="0" fontId="13" fillId="2" borderId="0" xfId="3" applyFont="1" applyFill="1" applyAlignment="1">
      <alignment horizontal="left"/>
    </xf>
    <xf numFmtId="0" fontId="14" fillId="4" borderId="44" xfId="4" applyFont="1" applyFill="1" applyBorder="1" applyAlignment="1">
      <alignment horizontal="center" vertical="center" wrapText="1"/>
    </xf>
    <xf numFmtId="0" fontId="14" fillId="4" borderId="42" xfId="4" applyFont="1" applyFill="1" applyBorder="1" applyAlignment="1">
      <alignment horizontal="center" vertical="center" wrapText="1"/>
    </xf>
    <xf numFmtId="0" fontId="14" fillId="4" borderId="43" xfId="4" applyFont="1" applyFill="1" applyBorder="1" applyAlignment="1">
      <alignment horizontal="center" vertical="center" wrapText="1"/>
    </xf>
    <xf numFmtId="0" fontId="20" fillId="2" borderId="0" xfId="4" applyFont="1" applyFill="1" applyAlignment="1">
      <alignment horizontal="left" vertical="center" wrapText="1"/>
    </xf>
    <xf numFmtId="0" fontId="14" fillId="5" borderId="44" xfId="4" applyFont="1" applyFill="1" applyBorder="1" applyAlignment="1">
      <alignment horizontal="center" vertical="center" wrapText="1"/>
    </xf>
    <xf numFmtId="0" fontId="14" fillId="5" borderId="42" xfId="4" applyFont="1" applyFill="1" applyBorder="1" applyAlignment="1">
      <alignment horizontal="center" vertical="center" wrapText="1"/>
    </xf>
    <xf numFmtId="0" fontId="15" fillId="2" borderId="49" xfId="4" applyFont="1" applyFill="1" applyBorder="1" applyAlignment="1">
      <alignment horizontal="center" vertical="center" wrapText="1"/>
    </xf>
    <xf numFmtId="0" fontId="15" fillId="2" borderId="50" xfId="4" applyFont="1" applyFill="1" applyBorder="1" applyAlignment="1">
      <alignment horizontal="center" vertical="center" wrapText="1"/>
    </xf>
    <xf numFmtId="0" fontId="16" fillId="2" borderId="50" xfId="4" applyFont="1" applyFill="1" applyBorder="1" applyAlignment="1">
      <alignment horizontal="center" vertical="center" wrapText="1"/>
    </xf>
    <xf numFmtId="0" fontId="24" fillId="0" borderId="0" xfId="5" applyFont="1" applyAlignment="1">
      <alignment horizontal="left" vertical="center"/>
    </xf>
    <xf numFmtId="0" fontId="2" fillId="4" borderId="0" xfId="3" applyFill="1" applyAlignment="1">
      <alignment horizontal="center" vertical="center" wrapText="1" readingOrder="1"/>
    </xf>
    <xf numFmtId="0" fontId="2" fillId="0" borderId="0" xfId="3" applyAlignment="1">
      <alignment horizontal="center" vertical="center" wrapText="1"/>
    </xf>
    <xf numFmtId="0" fontId="25" fillId="0" borderId="0" xfId="3" applyFont="1" applyAlignment="1">
      <alignment horizontal="center"/>
    </xf>
    <xf numFmtId="0" fontId="6" fillId="0" borderId="0" xfId="5" applyFont="1" applyAlignment="1">
      <alignment horizontal="left" wrapText="1"/>
    </xf>
    <xf numFmtId="0" fontId="13" fillId="2" borderId="0" xfId="8" applyFont="1" applyFill="1" applyAlignment="1" applyProtection="1">
      <alignment horizontal="center"/>
      <protection hidden="1"/>
    </xf>
    <xf numFmtId="1" fontId="13" fillId="10" borderId="64" xfId="7" applyNumberFormat="1" applyFont="1" applyFill="1" applyBorder="1" applyAlignment="1" applyProtection="1">
      <alignment horizontal="center" vertical="center"/>
      <protection hidden="1"/>
    </xf>
    <xf numFmtId="1" fontId="13" fillId="10" borderId="67" xfId="7" applyNumberFormat="1" applyFont="1" applyFill="1" applyBorder="1" applyAlignment="1" applyProtection="1">
      <alignment horizontal="center" vertical="center"/>
      <protection hidden="1"/>
    </xf>
    <xf numFmtId="2" fontId="13" fillId="11" borderId="65" xfId="7" applyNumberFormat="1" applyFont="1" applyFill="1" applyBorder="1" applyAlignment="1" applyProtection="1">
      <alignment horizontal="justify" vertical="center" wrapText="1"/>
      <protection hidden="1"/>
    </xf>
    <xf numFmtId="2" fontId="13" fillId="10" borderId="68" xfId="7" applyNumberFormat="1" applyFont="1" applyFill="1" applyBorder="1" applyAlignment="1" applyProtection="1">
      <alignment horizontal="center" vertical="center" wrapText="1"/>
      <protection hidden="1"/>
    </xf>
    <xf numFmtId="2" fontId="13" fillId="10" borderId="69" xfId="7" applyNumberFormat="1" applyFont="1" applyFill="1" applyBorder="1" applyAlignment="1" applyProtection="1">
      <alignment horizontal="center" vertical="center" wrapText="1"/>
      <protection hidden="1"/>
    </xf>
    <xf numFmtId="2" fontId="13" fillId="2" borderId="75" xfId="7" applyNumberFormat="1" applyFont="1" applyFill="1" applyBorder="1" applyAlignment="1" applyProtection="1">
      <alignment horizontal="left"/>
      <protection hidden="1"/>
    </xf>
    <xf numFmtId="2" fontId="13" fillId="2" borderId="76" xfId="7" applyNumberFormat="1" applyFont="1" applyFill="1" applyBorder="1" applyAlignment="1" applyProtection="1">
      <alignment horizontal="left"/>
      <protection hidden="1"/>
    </xf>
    <xf numFmtId="2" fontId="13" fillId="2" borderId="81" xfId="7" applyNumberFormat="1" applyFont="1" applyFill="1" applyBorder="1" applyAlignment="1" applyProtection="1">
      <alignment horizontal="left"/>
      <protection hidden="1"/>
    </xf>
    <xf numFmtId="2" fontId="13" fillId="2" borderId="82" xfId="7" applyNumberFormat="1" applyFont="1" applyFill="1" applyBorder="1" applyAlignment="1" applyProtection="1">
      <alignment horizontal="left"/>
      <protection hidden="1"/>
    </xf>
    <xf numFmtId="2" fontId="13" fillId="11" borderId="72" xfId="7" applyNumberFormat="1" applyFont="1" applyFill="1" applyBorder="1" applyAlignment="1" applyProtection="1">
      <alignment horizontal="left" vertical="center" wrapText="1"/>
      <protection hidden="1"/>
    </xf>
    <xf numFmtId="2" fontId="13" fillId="11" borderId="73" xfId="7" applyNumberFormat="1" applyFont="1" applyFill="1" applyBorder="1" applyAlignment="1" applyProtection="1">
      <alignment horizontal="left" vertical="center" wrapText="1"/>
      <protection hidden="1"/>
    </xf>
    <xf numFmtId="2" fontId="17" fillId="2" borderId="52" xfId="7" applyNumberFormat="1" applyFont="1" applyFill="1" applyBorder="1" applyAlignment="1" applyProtection="1">
      <alignment horizontal="left" wrapText="1"/>
      <protection locked="0" hidden="1"/>
    </xf>
    <xf numFmtId="2" fontId="17" fillId="2" borderId="56" xfId="7" applyNumberFormat="1" applyFont="1" applyFill="1" applyBorder="1" applyAlignment="1" applyProtection="1">
      <alignment horizontal="left"/>
      <protection hidden="1"/>
    </xf>
    <xf numFmtId="2" fontId="17" fillId="2" borderId="53" xfId="7" applyNumberFormat="1" applyFont="1" applyFill="1" applyBorder="1" applyAlignment="1" applyProtection="1">
      <alignment horizontal="left"/>
      <protection hidden="1"/>
    </xf>
    <xf numFmtId="2" fontId="17" fillId="2" borderId="33" xfId="7" applyNumberFormat="1" applyFont="1" applyFill="1" applyBorder="1" applyAlignment="1" applyProtection="1">
      <alignment horizontal="right"/>
      <protection hidden="1"/>
    </xf>
    <xf numFmtId="2" fontId="17" fillId="2" borderId="52" xfId="7" applyNumberFormat="1" applyFont="1" applyFill="1" applyBorder="1" applyAlignment="1" applyProtection="1">
      <alignment horizontal="right"/>
      <protection hidden="1"/>
    </xf>
    <xf numFmtId="2" fontId="17" fillId="2" borderId="52" xfId="7" applyNumberFormat="1" applyFont="1" applyFill="1" applyBorder="1" applyAlignment="1" applyProtection="1">
      <alignment horizontal="left"/>
      <protection locked="0" hidden="1"/>
    </xf>
    <xf numFmtId="167" fontId="13" fillId="2" borderId="54" xfId="8" applyNumberFormat="1" applyFont="1" applyFill="1" applyBorder="1" applyAlignment="1" applyProtection="1">
      <alignment horizontal="left"/>
      <protection hidden="1"/>
    </xf>
    <xf numFmtId="2" fontId="17" fillId="2" borderId="58" xfId="7" applyNumberFormat="1" applyFont="1" applyFill="1" applyBorder="1" applyAlignment="1" applyProtection="1">
      <alignment horizontal="center" vertical="center" wrapText="1"/>
      <protection hidden="1"/>
    </xf>
    <xf numFmtId="2" fontId="17" fillId="2" borderId="59" xfId="7" applyNumberFormat="1" applyFont="1" applyFill="1" applyBorder="1" applyAlignment="1" applyProtection="1">
      <alignment horizontal="center" vertical="center" wrapText="1"/>
      <protection hidden="1"/>
    </xf>
    <xf numFmtId="2" fontId="17" fillId="2" borderId="35" xfId="7" applyNumberFormat="1" applyFont="1" applyFill="1" applyBorder="1" applyAlignment="1" applyProtection="1">
      <alignment horizontal="center" vertical="center" wrapText="1"/>
      <protection hidden="1"/>
    </xf>
    <xf numFmtId="2" fontId="17" fillId="2" borderId="63" xfId="7" applyNumberFormat="1" applyFont="1" applyFill="1" applyBorder="1" applyAlignment="1" applyProtection="1">
      <alignment horizontal="center" vertical="center" wrapText="1"/>
      <protection hidden="1"/>
    </xf>
    <xf numFmtId="2" fontId="17" fillId="2" borderId="56" xfId="7" applyNumberFormat="1" applyFont="1" applyFill="1" applyBorder="1" applyAlignment="1" applyProtection="1">
      <alignment horizontal="center" vertical="center" wrapText="1"/>
      <protection hidden="1"/>
    </xf>
    <xf numFmtId="2" fontId="17" fillId="2" borderId="57" xfId="7" applyNumberFormat="1" applyFont="1" applyFill="1" applyBorder="1" applyAlignment="1" applyProtection="1">
      <alignment horizontal="center" vertical="center" wrapText="1"/>
      <protection hidden="1"/>
    </xf>
    <xf numFmtId="2" fontId="17" fillId="2" borderId="7" xfId="7" applyNumberFormat="1" applyFont="1" applyFill="1" applyBorder="1" applyAlignment="1" applyProtection="1">
      <alignment horizontal="center" vertical="center" wrapText="1"/>
      <protection hidden="1"/>
    </xf>
    <xf numFmtId="2" fontId="17" fillId="2" borderId="10" xfId="7" applyNumberFormat="1" applyFont="1" applyFill="1" applyBorder="1" applyAlignment="1" applyProtection="1">
      <alignment horizontal="center" vertical="center" wrapText="1"/>
      <protection hidden="1"/>
    </xf>
    <xf numFmtId="2" fontId="17" fillId="2" borderId="46" xfId="7" applyNumberFormat="1" applyFont="1" applyFill="1" applyBorder="1" applyAlignment="1" applyProtection="1">
      <alignment horizontal="center" vertical="center" wrapText="1"/>
      <protection hidden="1"/>
    </xf>
    <xf numFmtId="2" fontId="17" fillId="2" borderId="7" xfId="7" applyNumberFormat="1" applyFont="1" applyFill="1" applyBorder="1" applyAlignment="1" applyProtection="1">
      <alignment horizontal="center" vertical="center"/>
      <protection hidden="1"/>
    </xf>
    <xf numFmtId="2" fontId="17" fillId="2" borderId="10" xfId="7" applyNumberFormat="1" applyFont="1" applyFill="1" applyBorder="1" applyAlignment="1" applyProtection="1">
      <alignment horizontal="center" vertical="center"/>
      <protection hidden="1"/>
    </xf>
    <xf numFmtId="2" fontId="17" fillId="2" borderId="46" xfId="7" applyNumberFormat="1" applyFont="1" applyFill="1" applyBorder="1" applyAlignment="1" applyProtection="1">
      <alignment horizontal="center" vertical="center"/>
      <protection hidden="1"/>
    </xf>
    <xf numFmtId="0" fontId="3" fillId="18" borderId="22" xfId="3" applyFont="1" applyFill="1" applyBorder="1" applyAlignment="1">
      <alignment horizontal="center"/>
    </xf>
    <xf numFmtId="0" fontId="2" fillId="2" borderId="24" xfId="3" applyFill="1" applyBorder="1" applyAlignment="1">
      <alignment horizontal="center" vertical="center"/>
    </xf>
    <xf numFmtId="0" fontId="2" fillId="2" borderId="10" xfId="3" applyFill="1" applyBorder="1" applyAlignment="1">
      <alignment horizontal="center" vertical="center"/>
    </xf>
    <xf numFmtId="0" fontId="18" fillId="18" borderId="33" xfId="3" applyFont="1" applyFill="1" applyBorder="1" applyAlignment="1">
      <alignment horizontal="center"/>
    </xf>
    <xf numFmtId="0" fontId="18" fillId="18" borderId="52" xfId="3" applyFont="1" applyFill="1" applyBorder="1" applyAlignment="1">
      <alignment horizontal="center"/>
    </xf>
    <xf numFmtId="0" fontId="7" fillId="2" borderId="4" xfId="4" applyFont="1" applyFill="1" applyBorder="1" applyAlignment="1">
      <alignment horizontal="left" vertical="top"/>
    </xf>
    <xf numFmtId="0" fontId="7" fillId="2" borderId="0" xfId="4" applyFont="1" applyFill="1" applyAlignment="1">
      <alignment horizontal="left" vertical="top"/>
    </xf>
    <xf numFmtId="0" fontId="3" fillId="2" borderId="0" xfId="4" applyFont="1" applyFill="1" applyAlignment="1">
      <alignment horizontal="left" vertical="top" wrapText="1"/>
    </xf>
    <xf numFmtId="0" fontId="2" fillId="2" borderId="0" xfId="3" applyFill="1" applyAlignment="1">
      <alignment horizontal="left"/>
    </xf>
    <xf numFmtId="0" fontId="25" fillId="2" borderId="0" xfId="3" applyFont="1" applyFill="1" applyAlignment="1">
      <alignment horizontal="center"/>
    </xf>
    <xf numFmtId="0" fontId="6" fillId="2" borderId="0" xfId="3" applyFont="1" applyFill="1" applyAlignment="1">
      <alignment horizontal="center"/>
    </xf>
  </cellXfs>
  <cellStyles count="9">
    <cellStyle name="Normal" xfId="0" builtinId="0"/>
    <cellStyle name="Normal 16 40" xfId="6" xr:uid="{00000000-0005-0000-0000-000001000000}"/>
    <cellStyle name="Normal 2" xfId="3" xr:uid="{00000000-0005-0000-0000-000002000000}"/>
    <cellStyle name="Normal 3" xfId="4" xr:uid="{00000000-0005-0000-0000-000003000000}"/>
    <cellStyle name="Normal 5" xfId="5" xr:uid="{00000000-0005-0000-0000-000004000000}"/>
    <cellStyle name="Normal_Plan1" xfId="7" xr:uid="{00000000-0005-0000-0000-000005000000}"/>
    <cellStyle name="Normal_PLANILHA - ORÇAMENTARIA - CASA DO MEL" xfId="8" xr:uid="{00000000-0005-0000-0000-000006000000}"/>
    <cellStyle name="Normal_RE TCS DOURADOS" xfId="2" xr:uid="{00000000-0005-0000-0000-000007000000}"/>
    <cellStyle name="Vírgula" xfId="1" builtinId="3"/>
  </cellStyles>
  <dxfs count="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702469</xdr:colOff>
      <xdr:row>0</xdr:row>
      <xdr:rowOff>95251</xdr:rowOff>
    </xdr:from>
    <xdr:to>
      <xdr:col>5</xdr:col>
      <xdr:colOff>1059656</xdr:colOff>
      <xdr:row>1</xdr:row>
      <xdr:rowOff>35719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5DCF8E0-FBCA-4490-4EC7-506934128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2563" y="95251"/>
          <a:ext cx="7822406" cy="11072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3</xdr:row>
      <xdr:rowOff>0</xdr:rowOff>
    </xdr:from>
    <xdr:to>
      <xdr:col>11</xdr:col>
      <xdr:colOff>304800</xdr:colOff>
      <xdr:row>4</xdr:row>
      <xdr:rowOff>114300</xdr:rowOff>
    </xdr:to>
    <xdr:sp macro="" textlink="">
      <xdr:nvSpPr>
        <xdr:cNvPr id="7169" name="AutoShape 1" descr="Text Graphics Graphic design Clipart Arts and crafts Font Cartoon Creativity">
          <a:extLst>
            <a:ext uri="{FF2B5EF4-FFF2-40B4-BE49-F238E27FC236}">
              <a16:creationId xmlns:a16="http://schemas.microsoft.com/office/drawing/2014/main" id="{FE8C7350-A647-0B66-66B5-BB84F6F3B5CF}"/>
            </a:ext>
          </a:extLst>
        </xdr:cNvPr>
        <xdr:cNvSpPr>
          <a:spLocks noChangeAspect="1" noChangeArrowheads="1"/>
        </xdr:cNvSpPr>
      </xdr:nvSpPr>
      <xdr:spPr bwMode="auto">
        <a:xfrm>
          <a:off x="8096250" y="48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3</xdr:row>
      <xdr:rowOff>0</xdr:rowOff>
    </xdr:from>
    <xdr:to>
      <xdr:col>11</xdr:col>
      <xdr:colOff>304800</xdr:colOff>
      <xdr:row>4</xdr:row>
      <xdr:rowOff>114300</xdr:rowOff>
    </xdr:to>
    <xdr:sp macro="" textlink="">
      <xdr:nvSpPr>
        <xdr:cNvPr id="7170" name="AutoShape 2" descr="Text Graphics Graphic design Poster Font Logo Cartoon Design Arts and crafts">
          <a:extLst>
            <a:ext uri="{FF2B5EF4-FFF2-40B4-BE49-F238E27FC236}">
              <a16:creationId xmlns:a16="http://schemas.microsoft.com/office/drawing/2014/main" id="{77F779C2-2191-EA8B-5F3E-E6FA991D6551}"/>
            </a:ext>
          </a:extLst>
        </xdr:cNvPr>
        <xdr:cNvSpPr>
          <a:spLocks noChangeAspect="1" noChangeArrowheads="1"/>
        </xdr:cNvSpPr>
      </xdr:nvSpPr>
      <xdr:spPr bwMode="auto">
        <a:xfrm>
          <a:off x="8096250" y="48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550176</xdr:colOff>
      <xdr:row>0</xdr:row>
      <xdr:rowOff>114300</xdr:rowOff>
    </xdr:from>
    <xdr:to>
      <xdr:col>12</xdr:col>
      <xdr:colOff>647700</xdr:colOff>
      <xdr:row>5</xdr:row>
      <xdr:rowOff>57150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09346C3-2AFA-3994-4556-A2F463BF6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1576" y="114300"/>
          <a:ext cx="1507224" cy="8477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381000</xdr:colOff>
      <xdr:row>2</xdr:row>
      <xdr:rowOff>19631</xdr:rowOff>
    </xdr:from>
    <xdr:to>
      <xdr:col>11</xdr:col>
      <xdr:colOff>552450</xdr:colOff>
      <xdr:row>4</xdr:row>
      <xdr:rowOff>60647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35EAB92-D310-48C8-58F8-CD11F3B74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8575" y="343481"/>
          <a:ext cx="1038225" cy="58394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228600</xdr:colOff>
      <xdr:row>0</xdr:row>
      <xdr:rowOff>95251</xdr:rowOff>
    </xdr:from>
    <xdr:to>
      <xdr:col>4</xdr:col>
      <xdr:colOff>885825</xdr:colOff>
      <xdr:row>6</xdr:row>
      <xdr:rowOff>50505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4BFDDB4-1F4A-29DD-BD3C-9EBBE8A78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8275" y="95251"/>
          <a:ext cx="1647825" cy="92680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201706</xdr:colOff>
      <xdr:row>4</xdr:row>
      <xdr:rowOff>56029</xdr:rowOff>
    </xdr:from>
    <xdr:to>
      <xdr:col>2</xdr:col>
      <xdr:colOff>212822</xdr:colOff>
      <xdr:row>8</xdr:row>
      <xdr:rowOff>156882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445123B-A36C-B775-C787-22BCEB8169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706" y="818029"/>
          <a:ext cx="1535116" cy="86285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209550</xdr:colOff>
      <xdr:row>25</xdr:row>
      <xdr:rowOff>133351</xdr:rowOff>
    </xdr:from>
    <xdr:ext cx="5057775" cy="48404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0C50D26B-70FE-4AFF-8C5D-8A4EA125FB03}"/>
                </a:ext>
              </a:extLst>
            </xdr:cNvPr>
            <xdr:cNvSpPr txBox="1"/>
          </xdr:nvSpPr>
          <xdr:spPr>
            <a:xfrm>
              <a:off x="1162050" y="4629151"/>
              <a:ext cx="5057775" cy="4840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𝐵</m:t>
                    </m:r>
                    <m:r>
                      <a:rPr lang="en-US" sz="1400" b="0" i="1">
                        <a:latin typeface="Cambria Math" panose="02040503050406030204" pitchFamily="18" charset="0"/>
                      </a:rPr>
                      <m:t>𝐷𝐼</m:t>
                    </m:r>
                    <m:r>
                      <a:rPr lang="en-US" sz="1400" b="0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begChr m:val="{"/>
                        <m:endChr m:val="}"/>
                        <m:ctrlPr>
                          <a:rPr lang="en-US" sz="14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d>
                          <m:dPr>
                            <m:ctrlPr>
                              <a:rPr lang="en-US" sz="14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f>
                              <m:fPr>
                                <m:ctrlPr>
                                  <a:rPr lang="en-US" sz="1400" b="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𝐴𝐶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𝑅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𝑆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𝐺</m:t>
                                    </m:r>
                                  </m:e>
                                </m:d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pt-BR" sz="1400" b="0" i="1">
                                        <a:latin typeface="Cambria Math" panose="02040503050406030204" pitchFamily="18" charset="0"/>
                                      </a:rPr>
                                      <m:t>1+</m:t>
                                    </m:r>
                                    <m:r>
                                      <a:rPr lang="pt-BR" sz="1400" b="0" i="1">
                                        <a:latin typeface="Cambria Math" panose="02040503050406030204" pitchFamily="18" charset="0"/>
                                      </a:rPr>
                                      <m:t>𝐷𝐹</m:t>
                                    </m:r>
                                  </m:e>
                                </m:d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en-US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𝐿</m:t>
                                    </m:r>
                                  </m:e>
                                </m:d>
                              </m:num>
                              <m:den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en-US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−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𝐼</m:t>
                                    </m:r>
                                  </m:e>
                                </m:d>
                              </m:den>
                            </m:f>
                          </m:e>
                        </m:d>
                        <m:r>
                          <a:rPr lang="en-US" sz="1400" b="0" i="1">
                            <a:latin typeface="Cambria Math" panose="02040503050406030204" pitchFamily="18" charset="0"/>
                          </a:rPr>
                          <m:t>−1</m:t>
                        </m:r>
                      </m:e>
                    </m:d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×100</m:t>
                    </m:r>
                  </m:oMath>
                </m:oMathPara>
              </a14:m>
              <a:endParaRPr lang="pt-BR" sz="1400"/>
            </a:p>
          </xdr:txBody>
        </xdr:sp>
      </mc:Choice>
      <mc:Fallback xmlns="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0C50D26B-70FE-4AFF-8C5D-8A4EA125FB03}"/>
                </a:ext>
              </a:extLst>
            </xdr:cNvPr>
            <xdr:cNvSpPr txBox="1"/>
          </xdr:nvSpPr>
          <xdr:spPr>
            <a:xfrm>
              <a:off x="1162050" y="4629151"/>
              <a:ext cx="5057775" cy="4840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𝐵</a:t>
              </a:r>
              <a:r>
                <a:rPr lang="en-US" sz="1400" b="0" i="0">
                  <a:latin typeface="Cambria Math" panose="02040503050406030204" pitchFamily="18" charset="0"/>
                </a:rPr>
                <a:t>𝐷𝐼={((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1+𝐴𝐶+𝑅+𝑆+𝐺)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pt-BR" sz="1400" b="0" i="0">
                  <a:latin typeface="Cambria Math" panose="02040503050406030204" pitchFamily="18" charset="0"/>
                </a:rPr>
                <a:t>1+𝐷𝐹)</a:t>
              </a:r>
              <a:r>
                <a:rPr lang="en-US" sz="1400" b="0" i="0">
                  <a:latin typeface="Cambria Math" panose="02040503050406030204" pitchFamily="18" charset="0"/>
                </a:rPr>
                <a:t>(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1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+𝐿)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/((1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−𝐼) 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lang="en-US" sz="1400" b="0" i="0">
                  <a:latin typeface="Cambria Math" panose="02040503050406030204" pitchFamily="18" charset="0"/>
                </a:rPr>
                <a:t>−1}</a:t>
              </a:r>
              <a:r>
                <a:rPr lang="en-US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×100</a:t>
              </a:r>
              <a:endParaRPr lang="pt-BR" sz="1400"/>
            </a:p>
          </xdr:txBody>
        </xdr:sp>
      </mc:Fallback>
    </mc:AlternateContent>
    <xdr:clientData/>
  </xdr:oneCellAnchor>
  <xdr:twoCellAnchor editAs="oneCell">
    <xdr:from>
      <xdr:col>6</xdr:col>
      <xdr:colOff>323850</xdr:colOff>
      <xdr:row>0</xdr:row>
      <xdr:rowOff>0</xdr:rowOff>
    </xdr:from>
    <xdr:to>
      <xdr:col>8</xdr:col>
      <xdr:colOff>476250</xdr:colOff>
      <xdr:row>4</xdr:row>
      <xdr:rowOff>75620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8EA9E42-499B-641F-BB4A-74BF7C990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00925" y="0"/>
          <a:ext cx="1371600" cy="77094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209550</xdr:colOff>
      <xdr:row>25</xdr:row>
      <xdr:rowOff>133351</xdr:rowOff>
    </xdr:from>
    <xdr:ext cx="5057775" cy="48404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8619C1B2-5EFB-403C-BAAD-1E7D5B81AB09}"/>
                </a:ext>
              </a:extLst>
            </xdr:cNvPr>
            <xdr:cNvSpPr txBox="1"/>
          </xdr:nvSpPr>
          <xdr:spPr>
            <a:xfrm>
              <a:off x="1162050" y="4629151"/>
              <a:ext cx="5057775" cy="4840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𝐵</m:t>
                    </m:r>
                    <m:r>
                      <a:rPr lang="en-US" sz="1400" b="0" i="1">
                        <a:latin typeface="Cambria Math" panose="02040503050406030204" pitchFamily="18" charset="0"/>
                      </a:rPr>
                      <m:t>𝐷𝐼</m:t>
                    </m:r>
                    <m:r>
                      <a:rPr lang="en-US" sz="1400" b="0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begChr m:val="{"/>
                        <m:endChr m:val="}"/>
                        <m:ctrlPr>
                          <a:rPr lang="en-US" sz="14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d>
                          <m:dPr>
                            <m:ctrlPr>
                              <a:rPr lang="en-US" sz="14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f>
                              <m:fPr>
                                <m:ctrlPr>
                                  <a:rPr lang="en-US" sz="1400" b="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𝐴𝐶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𝑅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𝑆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𝐺</m:t>
                                    </m:r>
                                  </m:e>
                                </m:d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pt-BR" sz="1400" b="0" i="1">
                                        <a:latin typeface="Cambria Math" panose="02040503050406030204" pitchFamily="18" charset="0"/>
                                      </a:rPr>
                                      <m:t>1+</m:t>
                                    </m:r>
                                    <m:r>
                                      <a:rPr lang="pt-BR" sz="1400" b="0" i="1">
                                        <a:latin typeface="Cambria Math" panose="02040503050406030204" pitchFamily="18" charset="0"/>
                                      </a:rPr>
                                      <m:t>𝐷𝐹</m:t>
                                    </m:r>
                                  </m:e>
                                </m:d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en-US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+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𝐿</m:t>
                                    </m:r>
                                  </m:e>
                                </m:d>
                              </m:num>
                              <m:den>
                                <m:d>
                                  <m:dPr>
                                    <m:ctrlPr>
                                      <a:rPr lang="en-US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en-US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1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−</m:t>
                                    </m:r>
                                    <m:r>
                                      <a:rPr lang="pt-BR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𝐼</m:t>
                                    </m:r>
                                  </m:e>
                                </m:d>
                              </m:den>
                            </m:f>
                          </m:e>
                        </m:d>
                        <m:r>
                          <a:rPr lang="en-US" sz="1400" b="0" i="1">
                            <a:latin typeface="Cambria Math" panose="02040503050406030204" pitchFamily="18" charset="0"/>
                          </a:rPr>
                          <m:t>−1</m:t>
                        </m:r>
                      </m:e>
                    </m:d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×100</m:t>
                    </m:r>
                  </m:oMath>
                </m:oMathPara>
              </a14:m>
              <a:endParaRPr lang="pt-BR" sz="1400"/>
            </a:p>
          </xdr:txBody>
        </xdr:sp>
      </mc:Choice>
      <mc:Fallback xmlns="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8619C1B2-5EFB-403C-BAAD-1E7D5B81AB09}"/>
                </a:ext>
              </a:extLst>
            </xdr:cNvPr>
            <xdr:cNvSpPr txBox="1"/>
          </xdr:nvSpPr>
          <xdr:spPr>
            <a:xfrm>
              <a:off x="1162050" y="4629151"/>
              <a:ext cx="5057775" cy="4840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𝐵</a:t>
              </a:r>
              <a:r>
                <a:rPr lang="en-US" sz="1400" b="0" i="0">
                  <a:latin typeface="Cambria Math" panose="02040503050406030204" pitchFamily="18" charset="0"/>
                </a:rPr>
                <a:t>𝐷𝐼={((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1+𝐴𝐶+𝑅+𝑆+𝐺)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pt-BR" sz="1400" b="0" i="0">
                  <a:latin typeface="Cambria Math" panose="02040503050406030204" pitchFamily="18" charset="0"/>
                </a:rPr>
                <a:t>1+𝐷𝐹)</a:t>
              </a:r>
              <a:r>
                <a:rPr lang="en-US" sz="1400" b="0" i="0">
                  <a:latin typeface="Cambria Math" panose="02040503050406030204" pitchFamily="18" charset="0"/>
                </a:rPr>
                <a:t>(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1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+𝐿)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/((1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−𝐼) </a:t>
              </a:r>
              <a:r>
                <a:rPr lang="en-US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lang="pt-B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lang="en-US" sz="1400" b="0" i="0">
                  <a:latin typeface="Cambria Math" panose="02040503050406030204" pitchFamily="18" charset="0"/>
                </a:rPr>
                <a:t>−1}</a:t>
              </a:r>
              <a:r>
                <a:rPr lang="en-US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×100</a:t>
              </a:r>
              <a:endParaRPr lang="pt-BR" sz="1400"/>
            </a:p>
          </xdr:txBody>
        </xdr:sp>
      </mc:Fallback>
    </mc:AlternateContent>
    <xdr:clientData/>
  </xdr:oneCellAnchor>
  <xdr:twoCellAnchor editAs="oneCell">
    <xdr:from>
      <xdr:col>6</xdr:col>
      <xdr:colOff>361950</xdr:colOff>
      <xdr:row>0</xdr:row>
      <xdr:rowOff>0</xdr:rowOff>
    </xdr:from>
    <xdr:to>
      <xdr:col>8</xdr:col>
      <xdr:colOff>515383</xdr:colOff>
      <xdr:row>4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69CCD5B-EA4C-4C5E-6629-D187D1680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39025" y="0"/>
          <a:ext cx="1372633" cy="7715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andro\LOG%20Engenharia%20Dropbox\Leandro%20Garcia%20de%20Freitas\Novos%20Neg&#243;cios\2022\Emergencial%20Cassil&#226;ndia\Or&#231;_Paradigma\CPU\CPU_SAA_Cassil&#226;ndia_REV0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LOG\2.%20Obras\2013\Coxim\Proposta\REV00.Cronograma%20SES%20Coxim%20C%20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Unitário"/>
      <sheetName val="Composições Auxiliares"/>
      <sheetName val="Constantes"/>
    </sheetNames>
    <sheetDataSet>
      <sheetData sheetId="0">
        <row r="3">
          <cell r="D3" t="str">
            <v>COMPOSIÇÃO DOS CUSTOS UNITÁRIOS</v>
          </cell>
        </row>
      </sheetData>
      <sheetData sheetId="1">
        <row r="117">
          <cell r="I117">
            <v>7085.67</v>
          </cell>
        </row>
      </sheetData>
      <sheetData sheetId="2">
        <row r="1">
          <cell r="B1">
            <v>0.34179999999999999</v>
          </cell>
        </row>
        <row r="2">
          <cell r="B2">
            <v>0.27879999999999999</v>
          </cell>
          <cell r="F2">
            <v>1.0989310000000001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BDI"/>
    </sheetNames>
    <sheetDataSet>
      <sheetData sheetId="0" refreshError="1">
        <row r="7">
          <cell r="A7" t="str">
            <v>LOCAL:</v>
          </cell>
          <cell r="BA7" t="str">
            <v>DATA:</v>
          </cell>
        </row>
        <row r="8">
          <cell r="A8" t="str">
            <v>REF: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K85"/>
  <sheetViews>
    <sheetView showZeros="0" view="pageBreakPreview" zoomScale="80" zoomScaleNormal="80" zoomScaleSheetLayoutView="80" workbookViewId="0">
      <pane ySplit="9" topLeftCell="A55" activePane="bottomLeft" state="frozen"/>
      <selection activeCell="E64" sqref="E64"/>
      <selection pane="bottomLeft" activeCell="B55" sqref="B55"/>
    </sheetView>
  </sheetViews>
  <sheetFormatPr defaultColWidth="8.88671875" defaultRowHeight="14.25" x14ac:dyDescent="0.2"/>
  <cols>
    <col min="1" max="1" width="8.77734375" style="90" customWidth="1"/>
    <col min="2" max="2" width="52.33203125" style="90" customWidth="1"/>
    <col min="3" max="3" width="7" style="90" bestFit="1" customWidth="1"/>
    <col min="4" max="4" width="13" style="91" customWidth="1"/>
    <col min="5" max="5" width="14.77734375" style="90" bestFit="1" customWidth="1"/>
    <col min="6" max="7" width="14.77734375" style="90" customWidth="1"/>
    <col min="8" max="8" width="11.21875" style="5" bestFit="1" customWidth="1"/>
    <col min="9" max="9" width="6.109375" style="5" customWidth="1"/>
    <col min="10" max="11" width="11.5546875" style="5" hidden="1" customWidth="1"/>
    <col min="12" max="12" width="8.88671875" style="5" customWidth="1"/>
    <col min="13" max="13" width="19.77734375" style="5" customWidth="1"/>
    <col min="14" max="21" width="8.88671875" style="5" customWidth="1"/>
    <col min="22" max="16384" width="8.88671875" style="5"/>
  </cols>
  <sheetData>
    <row r="1" spans="1:11" ht="92.25" customHeight="1" thickBot="1" x14ac:dyDescent="0.25">
      <c r="A1" s="1"/>
      <c r="B1" s="2"/>
      <c r="C1" s="2"/>
      <c r="D1" s="2"/>
      <c r="E1" s="2"/>
      <c r="F1" s="2"/>
      <c r="G1" s="3"/>
      <c r="H1" s="4"/>
      <c r="I1" s="4"/>
      <c r="J1" s="4" t="s">
        <v>0</v>
      </c>
      <c r="K1" s="4">
        <v>3.13</v>
      </c>
    </row>
    <row r="2" spans="1:11" ht="15.75" thickBot="1" x14ac:dyDescent="0.25">
      <c r="A2" s="6" t="s">
        <v>1</v>
      </c>
      <c r="B2" s="7"/>
      <c r="C2" s="7"/>
      <c r="D2" s="7"/>
      <c r="E2" s="7"/>
      <c r="F2" s="7"/>
      <c r="G2" s="8"/>
      <c r="H2" s="4"/>
      <c r="I2" s="4"/>
      <c r="J2" s="4" t="s">
        <v>2</v>
      </c>
      <c r="K2" s="4">
        <v>1.3418000000000001</v>
      </c>
    </row>
    <row r="3" spans="1:11" s="14" customFormat="1" ht="15" customHeight="1" x14ac:dyDescent="0.2">
      <c r="A3" s="9" t="s">
        <v>3</v>
      </c>
      <c r="B3" s="10"/>
      <c r="C3" s="10"/>
      <c r="D3" s="11"/>
      <c r="E3" s="10"/>
      <c r="F3" s="10"/>
      <c r="G3" s="12"/>
      <c r="H3" s="13"/>
      <c r="I3" s="13"/>
      <c r="J3" s="13" t="s">
        <v>4</v>
      </c>
      <c r="K3" s="13">
        <v>12</v>
      </c>
    </row>
    <row r="4" spans="1:11" s="14" customFormat="1" ht="15" x14ac:dyDescent="0.2">
      <c r="A4" s="9" t="s">
        <v>5</v>
      </c>
      <c r="B4" s="15" t="s">
        <v>6</v>
      </c>
      <c r="C4" s="15"/>
      <c r="D4" s="15"/>
      <c r="E4" s="15"/>
      <c r="F4" s="15"/>
      <c r="G4" s="12"/>
      <c r="H4" s="13"/>
      <c r="I4" s="13"/>
      <c r="J4" s="13"/>
      <c r="K4" s="13"/>
    </row>
    <row r="5" spans="1:11" s="14" customFormat="1" ht="15" customHeight="1" x14ac:dyDescent="0.2">
      <c r="A5" s="16" t="s">
        <v>7</v>
      </c>
      <c r="B5" s="319" t="s">
        <v>8</v>
      </c>
      <c r="C5" s="319"/>
      <c r="D5" s="319"/>
      <c r="E5" s="319"/>
      <c r="F5" s="319"/>
      <c r="G5" s="320"/>
      <c r="H5" s="13"/>
      <c r="I5" s="13"/>
      <c r="J5" s="13"/>
      <c r="K5" s="13"/>
    </row>
    <row r="6" spans="1:11" s="14" customFormat="1" ht="12" customHeight="1" thickBot="1" x14ac:dyDescent="0.25">
      <c r="A6" s="16"/>
      <c r="B6" s="15"/>
      <c r="C6" s="15"/>
      <c r="D6" s="15"/>
      <c r="E6" s="15"/>
      <c r="F6" s="15"/>
      <c r="G6" s="12"/>
      <c r="H6" s="13"/>
      <c r="I6" s="13"/>
      <c r="J6" s="13"/>
      <c r="K6" s="13"/>
    </row>
    <row r="7" spans="1:11" s="18" customFormat="1" ht="14.25" customHeight="1" x14ac:dyDescent="0.2">
      <c r="A7" s="327" t="s">
        <v>9</v>
      </c>
      <c r="B7" s="321" t="s">
        <v>10</v>
      </c>
      <c r="C7" s="321" t="s">
        <v>11</v>
      </c>
      <c r="D7" s="321" t="s">
        <v>12</v>
      </c>
      <c r="E7" s="321" t="s">
        <v>13</v>
      </c>
      <c r="F7" s="321" t="s">
        <v>14</v>
      </c>
      <c r="G7" s="324" t="s">
        <v>15</v>
      </c>
      <c r="H7" s="17"/>
      <c r="I7" s="17"/>
      <c r="J7" s="17"/>
      <c r="K7" s="17"/>
    </row>
    <row r="8" spans="1:11" s="18" customFormat="1" ht="14.25" customHeight="1" x14ac:dyDescent="0.2">
      <c r="A8" s="328"/>
      <c r="B8" s="322"/>
      <c r="C8" s="322"/>
      <c r="D8" s="322"/>
      <c r="E8" s="322"/>
      <c r="F8" s="322"/>
      <c r="G8" s="325"/>
      <c r="H8" s="17"/>
      <c r="I8" s="17"/>
      <c r="J8" s="17"/>
      <c r="K8" s="17"/>
    </row>
    <row r="9" spans="1:11" s="18" customFormat="1" ht="14.25" customHeight="1" thickBot="1" x14ac:dyDescent="0.25">
      <c r="A9" s="329"/>
      <c r="B9" s="323"/>
      <c r="C9" s="323"/>
      <c r="D9" s="323"/>
      <c r="E9" s="323"/>
      <c r="F9" s="323"/>
      <c r="G9" s="326"/>
      <c r="H9" s="17"/>
      <c r="I9" s="17"/>
      <c r="J9" s="17"/>
      <c r="K9" s="17"/>
    </row>
    <row r="10" spans="1:11" x14ac:dyDescent="0.2">
      <c r="A10" s="19"/>
      <c r="B10" s="20"/>
      <c r="C10" s="20"/>
      <c r="D10" s="21"/>
      <c r="E10" s="22"/>
      <c r="F10" s="23"/>
      <c r="G10" s="24"/>
    </row>
    <row r="11" spans="1:11" ht="15" x14ac:dyDescent="0.2">
      <c r="A11" s="25">
        <v>1</v>
      </c>
      <c r="B11" s="15" t="s">
        <v>16</v>
      </c>
      <c r="C11" s="26"/>
      <c r="D11" s="27"/>
      <c r="E11" s="28"/>
      <c r="F11" s="29"/>
      <c r="G11" s="30"/>
    </row>
    <row r="12" spans="1:11" x14ac:dyDescent="0.2">
      <c r="A12" s="31" t="s">
        <v>17</v>
      </c>
      <c r="B12" s="32" t="s">
        <v>18</v>
      </c>
      <c r="C12" s="26" t="s">
        <v>19</v>
      </c>
      <c r="D12" s="33">
        <v>1</v>
      </c>
      <c r="E12" s="34">
        <v>33521.050000000003</v>
      </c>
      <c r="F12" s="35">
        <f>ROUND(E12,2)</f>
        <v>33521.050000000003</v>
      </c>
      <c r="G12" s="36">
        <f>ROUND($E12*D12*12,2)</f>
        <v>402252.6</v>
      </c>
    </row>
    <row r="13" spans="1:11" x14ac:dyDescent="0.2">
      <c r="A13" s="31" t="s">
        <v>20</v>
      </c>
      <c r="B13" s="32" t="s">
        <v>21</v>
      </c>
      <c r="C13" s="26" t="s">
        <v>19</v>
      </c>
      <c r="D13" s="33">
        <v>1</v>
      </c>
      <c r="E13" s="34">
        <v>4156.68</v>
      </c>
      <c r="F13" s="35">
        <f>ROUND(E13,2)</f>
        <v>4156.68</v>
      </c>
      <c r="G13" s="36">
        <f>ROUND($E13*D13*12,2)</f>
        <v>49880.160000000003</v>
      </c>
    </row>
    <row r="14" spans="1:11" x14ac:dyDescent="0.2">
      <c r="A14" s="31" t="s">
        <v>22</v>
      </c>
      <c r="B14" s="32" t="s">
        <v>23</v>
      </c>
      <c r="C14" s="26" t="s">
        <v>19</v>
      </c>
      <c r="D14" s="33">
        <v>1</v>
      </c>
      <c r="E14" s="34">
        <v>8078.58</v>
      </c>
      <c r="F14" s="35">
        <f>ROUND(E14,2)</f>
        <v>8078.58</v>
      </c>
      <c r="G14" s="36">
        <f>ROUND($E14*D14*12,2)</f>
        <v>96942.96</v>
      </c>
    </row>
    <row r="15" spans="1:11" x14ac:dyDescent="0.2">
      <c r="A15" s="31" t="s">
        <v>24</v>
      </c>
      <c r="B15" s="32" t="s">
        <v>25</v>
      </c>
      <c r="C15" s="26" t="s">
        <v>19</v>
      </c>
      <c r="D15" s="33">
        <v>1</v>
      </c>
      <c r="E15" s="34">
        <v>21664.71</v>
      </c>
      <c r="F15" s="35">
        <f>ROUND(E15,2)</f>
        <v>21664.71</v>
      </c>
      <c r="G15" s="36">
        <f>ROUND($E15*D15*12,2)</f>
        <v>259976.52</v>
      </c>
    </row>
    <row r="16" spans="1:11" x14ac:dyDescent="0.2">
      <c r="A16" s="31" t="s">
        <v>26</v>
      </c>
      <c r="B16" s="32" t="s">
        <v>27</v>
      </c>
      <c r="C16" s="26" t="s">
        <v>19</v>
      </c>
      <c r="D16" s="37">
        <v>1</v>
      </c>
      <c r="E16" s="38">
        <v>7555.57</v>
      </c>
      <c r="F16" s="35">
        <f>ROUND(E16,2)</f>
        <v>7555.57</v>
      </c>
      <c r="G16" s="36">
        <f>ROUND($E16*D16*12,2)</f>
        <v>90666.84</v>
      </c>
    </row>
    <row r="17" spans="1:7" ht="15" x14ac:dyDescent="0.2">
      <c r="A17" s="39"/>
      <c r="B17" s="40" t="s">
        <v>28</v>
      </c>
      <c r="C17" s="40"/>
      <c r="D17" s="41"/>
      <c r="E17" s="42"/>
      <c r="F17" s="43">
        <f>SUM(F12:F16)</f>
        <v>74976.59</v>
      </c>
      <c r="G17" s="44">
        <f>SUM(G12:G16)</f>
        <v>899719.08</v>
      </c>
    </row>
    <row r="18" spans="1:7" ht="15" x14ac:dyDescent="0.2">
      <c r="A18" s="31"/>
      <c r="B18" s="15"/>
      <c r="C18" s="45"/>
      <c r="D18" s="46"/>
      <c r="E18" s="47"/>
      <c r="F18" s="48"/>
      <c r="G18" s="49"/>
    </row>
    <row r="19" spans="1:7" ht="15" x14ac:dyDescent="0.2">
      <c r="A19" s="25">
        <v>2</v>
      </c>
      <c r="B19" s="15" t="s">
        <v>29</v>
      </c>
      <c r="C19" s="26"/>
      <c r="D19" s="27"/>
      <c r="E19" s="28"/>
      <c r="F19" s="29"/>
      <c r="G19" s="30"/>
    </row>
    <row r="20" spans="1:7" ht="30" x14ac:dyDescent="0.2">
      <c r="A20" s="25" t="s">
        <v>30</v>
      </c>
      <c r="B20" s="50" t="s">
        <v>31</v>
      </c>
      <c r="C20" s="26"/>
      <c r="D20" s="27"/>
      <c r="E20" s="28"/>
      <c r="F20" s="29"/>
      <c r="G20" s="30"/>
    </row>
    <row r="21" spans="1:7" x14ac:dyDescent="0.2">
      <c r="A21" s="31" t="s">
        <v>32</v>
      </c>
      <c r="B21" s="32" t="s">
        <v>33</v>
      </c>
      <c r="C21" s="26" t="s">
        <v>34</v>
      </c>
      <c r="D21" s="33">
        <v>40</v>
      </c>
      <c r="E21" s="34">
        <v>394.01</v>
      </c>
      <c r="F21" s="35">
        <f>ROUND(E21*D21,2)</f>
        <v>15760.4</v>
      </c>
      <c r="G21" s="51">
        <f t="shared" ref="G21:G29" si="0">ROUND($E21*D21*dur_ct,2)</f>
        <v>189124.8</v>
      </c>
    </row>
    <row r="22" spans="1:7" x14ac:dyDescent="0.2">
      <c r="A22" s="31" t="s">
        <v>35</v>
      </c>
      <c r="B22" s="32" t="s">
        <v>36</v>
      </c>
      <c r="C22" s="26" t="s">
        <v>34</v>
      </c>
      <c r="D22" s="33">
        <v>220</v>
      </c>
      <c r="E22" s="34">
        <v>148.36000000000001</v>
      </c>
      <c r="F22" s="35">
        <f t="shared" ref="F22:F29" si="1">ROUND(E22*D22,2)</f>
        <v>32639.200000000001</v>
      </c>
      <c r="G22" s="51">
        <f t="shared" si="0"/>
        <v>391670.4</v>
      </c>
    </row>
    <row r="23" spans="1:7" x14ac:dyDescent="0.2">
      <c r="A23" s="31" t="s">
        <v>37</v>
      </c>
      <c r="B23" s="32" t="s">
        <v>38</v>
      </c>
      <c r="C23" s="26" t="s">
        <v>34</v>
      </c>
      <c r="D23" s="33">
        <f>8*3</f>
        <v>24</v>
      </c>
      <c r="E23" s="34">
        <v>540.02</v>
      </c>
      <c r="F23" s="35">
        <f t="shared" si="1"/>
        <v>12960.48</v>
      </c>
      <c r="G23" s="51">
        <f t="shared" si="0"/>
        <v>155525.76000000001</v>
      </c>
    </row>
    <row r="24" spans="1:7" x14ac:dyDescent="0.2">
      <c r="A24" s="31" t="s">
        <v>39</v>
      </c>
      <c r="B24" s="32" t="s">
        <v>40</v>
      </c>
      <c r="C24" s="26" t="s">
        <v>34</v>
      </c>
      <c r="D24" s="33">
        <v>220</v>
      </c>
      <c r="E24" s="34">
        <v>85.85</v>
      </c>
      <c r="F24" s="35">
        <f t="shared" si="1"/>
        <v>18887</v>
      </c>
      <c r="G24" s="51">
        <f t="shared" si="0"/>
        <v>226644</v>
      </c>
    </row>
    <row r="25" spans="1:7" x14ac:dyDescent="0.2">
      <c r="A25" s="31" t="s">
        <v>41</v>
      </c>
      <c r="B25" s="32" t="s">
        <v>42</v>
      </c>
      <c r="C25" s="26" t="s">
        <v>34</v>
      </c>
      <c r="D25" s="33">
        <v>220</v>
      </c>
      <c r="E25" s="34">
        <v>74.849999999999994</v>
      </c>
      <c r="F25" s="35">
        <f t="shared" si="1"/>
        <v>16467</v>
      </c>
      <c r="G25" s="51">
        <f t="shared" si="0"/>
        <v>197604</v>
      </c>
    </row>
    <row r="26" spans="1:7" x14ac:dyDescent="0.2">
      <c r="A26" s="31" t="s">
        <v>43</v>
      </c>
      <c r="B26" s="32" t="s">
        <v>44</v>
      </c>
      <c r="C26" s="26" t="s">
        <v>34</v>
      </c>
      <c r="D26" s="33">
        <v>220</v>
      </c>
      <c r="E26" s="34">
        <v>31.06</v>
      </c>
      <c r="F26" s="35">
        <f t="shared" si="1"/>
        <v>6833.2</v>
      </c>
      <c r="G26" s="51">
        <f t="shared" si="0"/>
        <v>81998.399999999994</v>
      </c>
    </row>
    <row r="27" spans="1:7" x14ac:dyDescent="0.2">
      <c r="A27" s="31" t="s">
        <v>45</v>
      </c>
      <c r="B27" s="32" t="s">
        <v>46</v>
      </c>
      <c r="C27" s="26" t="s">
        <v>34</v>
      </c>
      <c r="D27" s="33">
        <v>220</v>
      </c>
      <c r="E27" s="34">
        <v>42.85</v>
      </c>
      <c r="F27" s="35">
        <f t="shared" si="1"/>
        <v>9427</v>
      </c>
      <c r="G27" s="51">
        <f t="shared" si="0"/>
        <v>113124</v>
      </c>
    </row>
    <row r="28" spans="1:7" x14ac:dyDescent="0.2">
      <c r="A28" s="31" t="s">
        <v>47</v>
      </c>
      <c r="B28" s="32" t="s">
        <v>48</v>
      </c>
      <c r="C28" s="26" t="s">
        <v>34</v>
      </c>
      <c r="D28" s="33">
        <v>220</v>
      </c>
      <c r="E28" s="34">
        <v>48.66</v>
      </c>
      <c r="F28" s="35">
        <f t="shared" si="1"/>
        <v>10705.2</v>
      </c>
      <c r="G28" s="51">
        <f t="shared" si="0"/>
        <v>128462.39999999999</v>
      </c>
    </row>
    <row r="29" spans="1:7" x14ac:dyDescent="0.2">
      <c r="A29" s="31" t="s">
        <v>49</v>
      </c>
      <c r="B29" s="32" t="s">
        <v>50</v>
      </c>
      <c r="C29" s="26" t="s">
        <v>34</v>
      </c>
      <c r="D29" s="33">
        <v>220</v>
      </c>
      <c r="E29" s="34">
        <v>46.22</v>
      </c>
      <c r="F29" s="35">
        <f t="shared" si="1"/>
        <v>10168.4</v>
      </c>
      <c r="G29" s="51">
        <f t="shared" si="0"/>
        <v>122020.8</v>
      </c>
    </row>
    <row r="30" spans="1:7" ht="15" x14ac:dyDescent="0.2">
      <c r="A30" s="31"/>
      <c r="B30" s="15" t="s">
        <v>51</v>
      </c>
      <c r="C30" s="45"/>
      <c r="D30" s="52"/>
      <c r="E30" s="53"/>
      <c r="F30" s="54">
        <f>SUM(F21:F29)</f>
        <v>133847.88</v>
      </c>
      <c r="G30" s="55">
        <f>SUM(G21:G29)</f>
        <v>1606174.5599999998</v>
      </c>
    </row>
    <row r="31" spans="1:7" ht="15" x14ac:dyDescent="0.2">
      <c r="A31" s="25" t="s">
        <v>52</v>
      </c>
      <c r="B31" s="15" t="s">
        <v>53</v>
      </c>
      <c r="C31" s="26"/>
      <c r="D31" s="27"/>
      <c r="E31" s="28"/>
      <c r="F31" s="56"/>
      <c r="G31" s="51"/>
    </row>
    <row r="32" spans="1:7" x14ac:dyDescent="0.2">
      <c r="A32" s="31" t="s">
        <v>54</v>
      </c>
      <c r="B32" s="32" t="s">
        <v>55</v>
      </c>
      <c r="C32" s="26" t="s">
        <v>34</v>
      </c>
      <c r="D32" s="33">
        <v>440</v>
      </c>
      <c r="E32" s="34">
        <v>55.33</v>
      </c>
      <c r="F32" s="35">
        <f t="shared" ref="F32:F36" si="2">ROUND(E32*D32,2)</f>
        <v>24345.200000000001</v>
      </c>
      <c r="G32" s="51">
        <f t="shared" ref="G32:G35" si="3">ROUND($E32*D32*dur_ct,2)</f>
        <v>292142.40000000002</v>
      </c>
    </row>
    <row r="33" spans="1:7" x14ac:dyDescent="0.2">
      <c r="A33" s="31" t="s">
        <v>56</v>
      </c>
      <c r="B33" s="32" t="s">
        <v>57</v>
      </c>
      <c r="C33" s="26" t="s">
        <v>34</v>
      </c>
      <c r="D33" s="33">
        <v>440</v>
      </c>
      <c r="E33" s="34">
        <v>44.68</v>
      </c>
      <c r="F33" s="35">
        <f t="shared" si="2"/>
        <v>19659.2</v>
      </c>
      <c r="G33" s="51">
        <f t="shared" si="3"/>
        <v>235910.39999999999</v>
      </c>
    </row>
    <row r="34" spans="1:7" x14ac:dyDescent="0.2">
      <c r="A34" s="31" t="s">
        <v>58</v>
      </c>
      <c r="B34" s="32" t="s">
        <v>59</v>
      </c>
      <c r="C34" s="26" t="s">
        <v>34</v>
      </c>
      <c r="D34" s="33">
        <v>440</v>
      </c>
      <c r="E34" s="34">
        <v>55.33</v>
      </c>
      <c r="F34" s="35">
        <f t="shared" si="2"/>
        <v>24345.200000000001</v>
      </c>
      <c r="G34" s="51">
        <f t="shared" si="3"/>
        <v>292142.40000000002</v>
      </c>
    </row>
    <row r="35" spans="1:7" x14ac:dyDescent="0.2">
      <c r="A35" s="31" t="s">
        <v>60</v>
      </c>
      <c r="B35" s="32" t="s">
        <v>61</v>
      </c>
      <c r="C35" s="26" t="s">
        <v>34</v>
      </c>
      <c r="D35" s="33">
        <v>220</v>
      </c>
      <c r="E35" s="34">
        <v>41.23</v>
      </c>
      <c r="F35" s="35">
        <f t="shared" si="2"/>
        <v>9070.6</v>
      </c>
      <c r="G35" s="51">
        <f t="shared" si="3"/>
        <v>108847.2</v>
      </c>
    </row>
    <row r="36" spans="1:7" x14ac:dyDescent="0.2">
      <c r="A36" s="31" t="s">
        <v>62</v>
      </c>
      <c r="B36" s="32" t="s">
        <v>63</v>
      </c>
      <c r="C36" s="26" t="s">
        <v>34</v>
      </c>
      <c r="D36" s="33">
        <v>220</v>
      </c>
      <c r="E36" s="34">
        <v>66.489999999999995</v>
      </c>
      <c r="F36" s="35">
        <f t="shared" si="2"/>
        <v>14627.8</v>
      </c>
      <c r="G36" s="51">
        <f>ROUND($E36*D36*dur_ct,2)</f>
        <v>175533.6</v>
      </c>
    </row>
    <row r="37" spans="1:7" x14ac:dyDescent="0.2">
      <c r="A37" s="31" t="s">
        <v>64</v>
      </c>
      <c r="B37" s="32" t="s">
        <v>65</v>
      </c>
      <c r="C37" s="26" t="s">
        <v>34</v>
      </c>
      <c r="D37" s="33">
        <v>220</v>
      </c>
      <c r="E37" s="34">
        <v>69.430000000000007</v>
      </c>
      <c r="F37" s="35">
        <f>ROUND(E37*D37,2)</f>
        <v>15274.6</v>
      </c>
      <c r="G37" s="51">
        <f>ROUND($E37*D37*dur_ct,2)</f>
        <v>183295.2</v>
      </c>
    </row>
    <row r="38" spans="1:7" x14ac:dyDescent="0.2">
      <c r="A38" s="31" t="s">
        <v>66</v>
      </c>
      <c r="B38" s="32" t="s">
        <v>67</v>
      </c>
      <c r="C38" s="26" t="s">
        <v>34</v>
      </c>
      <c r="D38" s="33">
        <v>440</v>
      </c>
      <c r="E38" s="34">
        <v>46.59</v>
      </c>
      <c r="F38" s="35">
        <f>ROUND(E38*D38,2)</f>
        <v>20499.599999999999</v>
      </c>
      <c r="G38" s="51">
        <f>ROUND($E38*D38*dur_ct,2)</f>
        <v>245995.2</v>
      </c>
    </row>
    <row r="39" spans="1:7" ht="15" x14ac:dyDescent="0.2">
      <c r="A39" s="31"/>
      <c r="B39" s="15" t="s">
        <v>68</v>
      </c>
      <c r="C39" s="45"/>
      <c r="D39" s="52"/>
      <c r="E39" s="53"/>
      <c r="F39" s="54">
        <f>SUM(F32:F38)</f>
        <v>127822.20000000001</v>
      </c>
      <c r="G39" s="55">
        <f>SUM(G32:G38)</f>
        <v>1533866.4</v>
      </c>
    </row>
    <row r="40" spans="1:7" ht="15" x14ac:dyDescent="0.2">
      <c r="A40" s="25" t="s">
        <v>69</v>
      </c>
      <c r="B40" s="15" t="s">
        <v>70</v>
      </c>
      <c r="C40" s="26"/>
      <c r="D40" s="27"/>
      <c r="E40" s="28"/>
      <c r="F40" s="56"/>
      <c r="G40" s="51"/>
    </row>
    <row r="41" spans="1:7" x14ac:dyDescent="0.2">
      <c r="A41" s="31" t="s">
        <v>71</v>
      </c>
      <c r="B41" s="32" t="s">
        <v>72</v>
      </c>
      <c r="C41" s="26" t="s">
        <v>34</v>
      </c>
      <c r="D41" s="33">
        <v>220</v>
      </c>
      <c r="E41" s="34">
        <v>49.67</v>
      </c>
      <c r="F41" s="35">
        <f t="shared" ref="F41:F43" si="4">ROUND(E41*D41,2)</f>
        <v>10927.4</v>
      </c>
      <c r="G41" s="51">
        <f>ROUND($E41*D41*dur_ct,2)</f>
        <v>131128.79999999999</v>
      </c>
    </row>
    <row r="42" spans="1:7" x14ac:dyDescent="0.2">
      <c r="A42" s="31" t="s">
        <v>73</v>
      </c>
      <c r="B42" s="32" t="s">
        <v>74</v>
      </c>
      <c r="C42" s="26" t="s">
        <v>34</v>
      </c>
      <c r="D42" s="33">
        <v>660</v>
      </c>
      <c r="E42" s="34">
        <v>45.4</v>
      </c>
      <c r="F42" s="35">
        <f t="shared" si="4"/>
        <v>29964</v>
      </c>
      <c r="G42" s="51">
        <f>ROUND($E42*D42*dur_ct,2)</f>
        <v>359568</v>
      </c>
    </row>
    <row r="43" spans="1:7" x14ac:dyDescent="0.2">
      <c r="A43" s="31" t="s">
        <v>75</v>
      </c>
      <c r="B43" s="32" t="s">
        <v>55</v>
      </c>
      <c r="C43" s="26" t="s">
        <v>34</v>
      </c>
      <c r="D43" s="33">
        <v>220</v>
      </c>
      <c r="E43" s="34">
        <v>55.33</v>
      </c>
      <c r="F43" s="35">
        <f t="shared" si="4"/>
        <v>12172.6</v>
      </c>
      <c r="G43" s="51">
        <f>ROUND($E43*D43*dur_ct,2)</f>
        <v>146071.20000000001</v>
      </c>
    </row>
    <row r="44" spans="1:7" ht="15" x14ac:dyDescent="0.2">
      <c r="A44" s="31"/>
      <c r="B44" s="15" t="s">
        <v>76</v>
      </c>
      <c r="C44" s="45"/>
      <c r="D44" s="52"/>
      <c r="E44" s="53"/>
      <c r="F44" s="54">
        <f>SUM(F41:F43)</f>
        <v>53064</v>
      </c>
      <c r="G44" s="55">
        <f>SUM(G41:G43)</f>
        <v>636768</v>
      </c>
    </row>
    <row r="45" spans="1:7" ht="15" x14ac:dyDescent="0.2">
      <c r="A45" s="39"/>
      <c r="B45" s="40" t="s">
        <v>77</v>
      </c>
      <c r="C45" s="40"/>
      <c r="D45" s="41"/>
      <c r="E45" s="42"/>
      <c r="F45" s="43">
        <f>F30+F39+F44</f>
        <v>314734.08000000002</v>
      </c>
      <c r="G45" s="57">
        <f>G30+G39+G44</f>
        <v>3776808.96</v>
      </c>
    </row>
    <row r="46" spans="1:7" ht="15" x14ac:dyDescent="0.2">
      <c r="A46" s="31"/>
      <c r="B46" s="15"/>
      <c r="C46" s="45"/>
      <c r="D46" s="46"/>
      <c r="E46" s="47"/>
      <c r="F46" s="48"/>
      <c r="G46" s="49"/>
    </row>
    <row r="47" spans="1:7" ht="15" x14ac:dyDescent="0.2">
      <c r="A47" s="25">
        <v>3</v>
      </c>
      <c r="B47" s="15" t="s">
        <v>78</v>
      </c>
      <c r="C47" s="26"/>
      <c r="D47" s="27"/>
      <c r="E47" s="28"/>
      <c r="F47" s="29"/>
      <c r="G47" s="30"/>
    </row>
    <row r="48" spans="1:7" x14ac:dyDescent="0.2">
      <c r="A48" s="31" t="s">
        <v>79</v>
      </c>
      <c r="B48" s="32" t="s">
        <v>80</v>
      </c>
      <c r="C48" s="26" t="s">
        <v>19</v>
      </c>
      <c r="D48" s="33">
        <v>1</v>
      </c>
      <c r="E48" s="34">
        <v>1341.8</v>
      </c>
      <c r="F48" s="35">
        <f>ROUND(E48,2)</f>
        <v>1341.8</v>
      </c>
      <c r="G48" s="36">
        <f>ROUND($E48*D48*dur_ct,2)</f>
        <v>16101.6</v>
      </c>
    </row>
    <row r="49" spans="1:7" x14ac:dyDescent="0.2">
      <c r="A49" s="31" t="s">
        <v>81</v>
      </c>
      <c r="B49" s="32" t="s">
        <v>82</v>
      </c>
      <c r="C49" s="26" t="s">
        <v>19</v>
      </c>
      <c r="D49" s="33">
        <v>1</v>
      </c>
      <c r="E49" s="34">
        <v>807.76</v>
      </c>
      <c r="F49" s="35">
        <f t="shared" ref="F49:F60" si="5">ROUND(E49,2)</f>
        <v>807.76</v>
      </c>
      <c r="G49" s="36">
        <f t="shared" ref="G49:G54" si="6">ROUND($E49*D49*dur_ct,2)</f>
        <v>9693.1200000000008</v>
      </c>
    </row>
    <row r="50" spans="1:7" x14ac:dyDescent="0.2">
      <c r="A50" s="31" t="s">
        <v>83</v>
      </c>
      <c r="B50" s="32" t="s">
        <v>84</v>
      </c>
      <c r="C50" s="26" t="s">
        <v>19</v>
      </c>
      <c r="D50" s="33">
        <v>1</v>
      </c>
      <c r="E50" s="34">
        <v>1040.57</v>
      </c>
      <c r="F50" s="35">
        <f t="shared" si="5"/>
        <v>1040.57</v>
      </c>
      <c r="G50" s="36">
        <f t="shared" si="6"/>
        <v>12486.84</v>
      </c>
    </row>
    <row r="51" spans="1:7" x14ac:dyDescent="0.2">
      <c r="A51" s="31" t="s">
        <v>85</v>
      </c>
      <c r="B51" s="32" t="s">
        <v>86</v>
      </c>
      <c r="C51" s="26" t="s">
        <v>19</v>
      </c>
      <c r="D51" s="33">
        <v>1</v>
      </c>
      <c r="E51" s="34">
        <v>950.34</v>
      </c>
      <c r="F51" s="35">
        <f t="shared" si="5"/>
        <v>950.34</v>
      </c>
      <c r="G51" s="36">
        <f t="shared" si="6"/>
        <v>11404.08</v>
      </c>
    </row>
    <row r="52" spans="1:7" x14ac:dyDescent="0.2">
      <c r="A52" s="31" t="s">
        <v>87</v>
      </c>
      <c r="B52" s="32" t="s">
        <v>88</v>
      </c>
      <c r="C52" s="26" t="s">
        <v>19</v>
      </c>
      <c r="D52" s="33">
        <v>1</v>
      </c>
      <c r="E52" s="34">
        <v>3011.07</v>
      </c>
      <c r="F52" s="35">
        <f t="shared" si="5"/>
        <v>3011.07</v>
      </c>
      <c r="G52" s="36">
        <f t="shared" si="6"/>
        <v>36132.839999999997</v>
      </c>
    </row>
    <row r="53" spans="1:7" x14ac:dyDescent="0.2">
      <c r="A53" s="31" t="s">
        <v>89</v>
      </c>
      <c r="B53" s="32" t="s">
        <v>90</v>
      </c>
      <c r="C53" s="26" t="s">
        <v>19</v>
      </c>
      <c r="D53" s="33">
        <v>1</v>
      </c>
      <c r="E53" s="34">
        <v>1509.19</v>
      </c>
      <c r="F53" s="35">
        <f t="shared" si="5"/>
        <v>1509.19</v>
      </c>
      <c r="G53" s="36">
        <f t="shared" si="6"/>
        <v>18110.28</v>
      </c>
    </row>
    <row r="54" spans="1:7" x14ac:dyDescent="0.2">
      <c r="A54" s="31" t="s">
        <v>91</v>
      </c>
      <c r="B54" s="32" t="s">
        <v>92</v>
      </c>
      <c r="C54" s="26" t="s">
        <v>19</v>
      </c>
      <c r="D54" s="33">
        <v>1</v>
      </c>
      <c r="E54" s="34">
        <v>7784.44</v>
      </c>
      <c r="F54" s="35">
        <f t="shared" si="5"/>
        <v>7784.44</v>
      </c>
      <c r="G54" s="36">
        <f t="shared" si="6"/>
        <v>93413.28</v>
      </c>
    </row>
    <row r="55" spans="1:7" ht="42.75" x14ac:dyDescent="0.2">
      <c r="A55" s="31" t="s">
        <v>93</v>
      </c>
      <c r="B55" s="58" t="s">
        <v>94</v>
      </c>
      <c r="C55" s="26" t="s">
        <v>19</v>
      </c>
      <c r="D55" s="33"/>
      <c r="E55" s="34"/>
      <c r="F55" s="35"/>
      <c r="G55" s="36"/>
    </row>
    <row r="56" spans="1:7" ht="28.5" x14ac:dyDescent="0.2">
      <c r="A56" s="31" t="s">
        <v>95</v>
      </c>
      <c r="B56" s="59" t="s">
        <v>96</v>
      </c>
      <c r="C56" s="26" t="s">
        <v>97</v>
      </c>
      <c r="D56" s="33">
        <v>1</v>
      </c>
      <c r="E56" s="34">
        <v>129371.86</v>
      </c>
      <c r="F56" s="35">
        <f t="shared" si="5"/>
        <v>129371.86</v>
      </c>
      <c r="G56" s="36">
        <f>ROUND($E56*D56*dur_ct,2)</f>
        <v>1552462.32</v>
      </c>
    </row>
    <row r="57" spans="1:7" ht="28.5" x14ac:dyDescent="0.2">
      <c r="A57" s="31" t="s">
        <v>98</v>
      </c>
      <c r="B57" s="59" t="s">
        <v>99</v>
      </c>
      <c r="C57" s="26" t="s">
        <v>97</v>
      </c>
      <c r="D57" s="33">
        <v>1</v>
      </c>
      <c r="E57" s="34">
        <v>43608.5</v>
      </c>
      <c r="F57" s="35">
        <f t="shared" si="5"/>
        <v>43608.5</v>
      </c>
      <c r="G57" s="36">
        <f>ROUND($E57*D57*dur_ct,2)</f>
        <v>523302</v>
      </c>
    </row>
    <row r="58" spans="1:7" ht="42.75" x14ac:dyDescent="0.2">
      <c r="A58" s="31" t="s">
        <v>100</v>
      </c>
      <c r="B58" s="58" t="s">
        <v>101</v>
      </c>
      <c r="C58" s="26" t="s">
        <v>19</v>
      </c>
      <c r="D58" s="33"/>
      <c r="E58" s="34"/>
      <c r="F58" s="35"/>
      <c r="G58" s="36"/>
    </row>
    <row r="59" spans="1:7" x14ac:dyDescent="0.2">
      <c r="A59" s="31" t="s">
        <v>102</v>
      </c>
      <c r="B59" s="59" t="s">
        <v>103</v>
      </c>
      <c r="C59" s="26" t="s">
        <v>104</v>
      </c>
      <c r="D59" s="33">
        <v>1</v>
      </c>
      <c r="E59" s="34">
        <v>24823.26</v>
      </c>
      <c r="F59" s="35">
        <f t="shared" si="5"/>
        <v>24823.26</v>
      </c>
      <c r="G59" s="36">
        <f>ROUND($E59*D59*dur_ct,2)</f>
        <v>297879.12</v>
      </c>
    </row>
    <row r="60" spans="1:7" ht="28.5" x14ac:dyDescent="0.2">
      <c r="A60" s="31" t="s">
        <v>105</v>
      </c>
      <c r="B60" s="59" t="s">
        <v>106</v>
      </c>
      <c r="C60" s="26" t="s">
        <v>104</v>
      </c>
      <c r="D60" s="37">
        <v>1</v>
      </c>
      <c r="E60" s="38">
        <v>10821.62</v>
      </c>
      <c r="F60" s="35">
        <f t="shared" si="5"/>
        <v>10821.62</v>
      </c>
      <c r="G60" s="36">
        <f>ROUND($E60*D60*dur_ct,2)</f>
        <v>129859.44</v>
      </c>
    </row>
    <row r="61" spans="1:7" ht="15" x14ac:dyDescent="0.2">
      <c r="A61" s="39"/>
      <c r="B61" s="40" t="s">
        <v>107</v>
      </c>
      <c r="C61" s="40"/>
      <c r="D61" s="41"/>
      <c r="E61" s="42"/>
      <c r="F61" s="43">
        <f>SUM(F48:F60)</f>
        <v>225070.41</v>
      </c>
      <c r="G61" s="44">
        <f>SUM(G48:G60)</f>
        <v>2700844.9200000004</v>
      </c>
    </row>
    <row r="62" spans="1:7" x14ac:dyDescent="0.2">
      <c r="A62" s="31"/>
      <c r="B62" s="32"/>
      <c r="C62" s="26"/>
      <c r="D62" s="60"/>
      <c r="E62" s="61"/>
      <c r="F62" s="62"/>
      <c r="G62" s="63"/>
    </row>
    <row r="63" spans="1:7" ht="15" x14ac:dyDescent="0.2">
      <c r="A63" s="25">
        <v>4</v>
      </c>
      <c r="B63" s="64" t="s">
        <v>108</v>
      </c>
      <c r="C63" s="26"/>
      <c r="D63" s="27"/>
      <c r="E63" s="65"/>
      <c r="F63" s="56"/>
      <c r="G63" s="36"/>
    </row>
    <row r="64" spans="1:7" ht="42.75" x14ac:dyDescent="0.2">
      <c r="A64" s="31" t="s">
        <v>109</v>
      </c>
      <c r="B64" s="32" t="s">
        <v>110</v>
      </c>
      <c r="C64" s="26" t="s">
        <v>111</v>
      </c>
      <c r="D64" s="37">
        <v>1</v>
      </c>
      <c r="E64" s="38">
        <v>189327.87000000002</v>
      </c>
      <c r="F64" s="66">
        <f>E64</f>
        <v>189327.87000000002</v>
      </c>
      <c r="G64" s="36">
        <f>ROUND($E64*D64*dur_ct,2)</f>
        <v>2271934.44</v>
      </c>
    </row>
    <row r="65" spans="1:7" ht="15" x14ac:dyDescent="0.2">
      <c r="A65" s="39"/>
      <c r="B65" s="40" t="s">
        <v>112</v>
      </c>
      <c r="C65" s="40"/>
      <c r="D65" s="67"/>
      <c r="E65" s="68"/>
      <c r="F65" s="69">
        <f>SUM(F64:F64)</f>
        <v>189327.87000000002</v>
      </c>
      <c r="G65" s="70">
        <f>SUM(G64:G64)</f>
        <v>2271934.44</v>
      </c>
    </row>
    <row r="66" spans="1:7" x14ac:dyDescent="0.2">
      <c r="A66" s="31"/>
      <c r="B66" s="32"/>
      <c r="C66" s="26"/>
      <c r="D66" s="60"/>
      <c r="E66" s="61"/>
      <c r="F66" s="62"/>
      <c r="G66" s="63"/>
    </row>
    <row r="67" spans="1:7" ht="15" x14ac:dyDescent="0.2">
      <c r="A67" s="25">
        <v>5</v>
      </c>
      <c r="B67" s="15" t="s">
        <v>113</v>
      </c>
      <c r="C67" s="71"/>
      <c r="D67" s="72"/>
      <c r="E67" s="34"/>
      <c r="F67" s="35"/>
      <c r="G67" s="36">
        <f t="shared" ref="G67" si="7">ROUND($E67*D67,2)</f>
        <v>0</v>
      </c>
    </row>
    <row r="68" spans="1:7" x14ac:dyDescent="0.2">
      <c r="A68" s="31" t="s">
        <v>114</v>
      </c>
      <c r="B68" s="73" t="s">
        <v>115</v>
      </c>
      <c r="C68" s="71" t="s">
        <v>116</v>
      </c>
      <c r="D68" s="74">
        <v>1</v>
      </c>
      <c r="E68" s="65">
        <v>67089.91</v>
      </c>
      <c r="F68" s="65">
        <f>E68</f>
        <v>67089.91</v>
      </c>
      <c r="G68" s="36">
        <f>ROUND($E68*D68,2)</f>
        <v>67089.91</v>
      </c>
    </row>
    <row r="69" spans="1:7" ht="28.5" x14ac:dyDescent="0.2">
      <c r="A69" s="31" t="s">
        <v>117</v>
      </c>
      <c r="B69" s="75" t="s">
        <v>118</v>
      </c>
      <c r="C69" s="71" t="s">
        <v>111</v>
      </c>
      <c r="D69" s="74">
        <v>1</v>
      </c>
      <c r="E69" s="65">
        <v>12747.1</v>
      </c>
      <c r="F69" s="65">
        <f>E69</f>
        <v>12747.1</v>
      </c>
      <c r="G69" s="36">
        <f>ROUND($E69*D69*dur_ct,2)</f>
        <v>152965.20000000001</v>
      </c>
    </row>
    <row r="70" spans="1:7" x14ac:dyDescent="0.2">
      <c r="A70" s="31"/>
      <c r="B70" s="32"/>
      <c r="C70" s="26"/>
      <c r="D70" s="37"/>
      <c r="E70" s="38"/>
      <c r="F70" s="66"/>
      <c r="G70" s="76"/>
    </row>
    <row r="71" spans="1:7" s="14" customFormat="1" ht="15.75" thickBot="1" x14ac:dyDescent="0.25">
      <c r="A71" s="77"/>
      <c r="B71" s="78" t="s">
        <v>119</v>
      </c>
      <c r="C71" s="79"/>
      <c r="D71" s="80"/>
      <c r="E71" s="81"/>
      <c r="F71" s="82">
        <f>SUM(F68:F69)</f>
        <v>79837.010000000009</v>
      </c>
      <c r="G71" s="83">
        <f>SUM(G68:G69)</f>
        <v>220055.11000000002</v>
      </c>
    </row>
    <row r="72" spans="1:7" s="18" customFormat="1" ht="15.75" thickBot="1" x14ac:dyDescent="0.25">
      <c r="A72" s="84"/>
      <c r="B72" s="85" t="s">
        <v>120</v>
      </c>
      <c r="C72" s="86"/>
      <c r="D72" s="87"/>
      <c r="E72" s="86"/>
      <c r="F72" s="88">
        <f>F17+F45+F61+F65+F71</f>
        <v>883945.96000000008</v>
      </c>
      <c r="G72" s="89">
        <f>G17+G45+G61+G65+G71</f>
        <v>9869362.5099999998</v>
      </c>
    </row>
    <row r="75" spans="1:7" x14ac:dyDescent="0.2">
      <c r="F75" s="92"/>
      <c r="G75" s="93"/>
    </row>
    <row r="77" spans="1:7" x14ac:dyDescent="0.2">
      <c r="G77" s="92"/>
    </row>
    <row r="79" spans="1:7" x14ac:dyDescent="0.2">
      <c r="G79" s="92"/>
    </row>
    <row r="85" spans="6:6" x14ac:dyDescent="0.2">
      <c r="F85" s="92"/>
    </row>
  </sheetData>
  <mergeCells count="8">
    <mergeCell ref="B5:G5"/>
    <mergeCell ref="F7:F9"/>
    <mergeCell ref="G7:G9"/>
    <mergeCell ref="A7:A9"/>
    <mergeCell ref="B7:B9"/>
    <mergeCell ref="C7:C9"/>
    <mergeCell ref="D7:D9"/>
    <mergeCell ref="E7:E9"/>
  </mergeCells>
  <printOptions horizontalCentered="1"/>
  <pageMargins left="0.25" right="0.25" top="0.75" bottom="0.75" header="0.3" footer="0.3"/>
  <pageSetup paperSize="9" scale="50" fitToWidth="0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53"/>
  <sheetViews>
    <sheetView view="pageBreakPreview" topLeftCell="A13" zoomScaleNormal="100" zoomScaleSheetLayoutView="100" workbookViewId="0">
      <selection activeCell="M34" sqref="M34"/>
    </sheetView>
  </sheetViews>
  <sheetFormatPr defaultColWidth="7.109375" defaultRowHeight="12.75" x14ac:dyDescent="0.2"/>
  <cols>
    <col min="1" max="1" width="7.109375" style="95"/>
    <col min="2" max="2" width="6.88671875" style="95" bestFit="1" customWidth="1"/>
    <col min="3" max="3" width="8.21875" style="95" customWidth="1"/>
    <col min="4" max="4" width="9.6640625" style="95" bestFit="1" customWidth="1"/>
    <col min="5" max="6" width="9" style="95" bestFit="1" customWidth="1"/>
    <col min="7" max="7" width="9.6640625" style="95" bestFit="1" customWidth="1"/>
    <col min="8" max="8" width="9.77734375" style="95" bestFit="1" customWidth="1"/>
    <col min="9" max="9" width="8.6640625" style="95" bestFit="1" customWidth="1"/>
    <col min="10" max="13" width="8.21875" style="95" customWidth="1"/>
    <col min="14" max="14" width="11.5546875" style="95" customWidth="1"/>
    <col min="15" max="15" width="5.5546875" style="95" customWidth="1"/>
    <col min="16" max="16" width="15.6640625" style="95" customWidth="1"/>
    <col min="17" max="17" width="7.21875" style="95" customWidth="1"/>
    <col min="18" max="18" width="6.6640625" style="95" customWidth="1"/>
    <col min="19" max="19" width="7" style="95" customWidth="1"/>
    <col min="20" max="20" width="10.88671875" style="95" customWidth="1"/>
    <col min="21" max="21" width="7.21875" style="95" customWidth="1"/>
    <col min="22" max="16384" width="7.109375" style="95"/>
  </cols>
  <sheetData>
    <row r="1" spans="2:16" x14ac:dyDescent="0.2"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2:16" x14ac:dyDescent="0.2"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</row>
    <row r="3" spans="2:16" x14ac:dyDescent="0.2"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</row>
    <row r="4" spans="2:16" ht="15" x14ac:dyDescent="0.2">
      <c r="B4" s="96"/>
      <c r="C4" s="96"/>
      <c r="D4" s="96"/>
      <c r="E4" s="96"/>
      <c r="F4" s="96"/>
      <c r="G4" s="96"/>
      <c r="H4" s="96"/>
      <c r="I4" s="96"/>
      <c r="J4" s="96"/>
      <c r="K4" s="96"/>
      <c r="L4"/>
      <c r="M4" s="96"/>
    </row>
    <row r="5" spans="2:16" ht="18" customHeight="1" x14ac:dyDescent="0.2">
      <c r="B5" s="97" t="s">
        <v>121</v>
      </c>
      <c r="C5" s="347" t="s">
        <v>8</v>
      </c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98"/>
    </row>
    <row r="6" spans="2:16" ht="15" customHeight="1" x14ac:dyDescent="0.2">
      <c r="B6" s="99" t="str">
        <f>[2]Cronograma!A8</f>
        <v>REF:</v>
      </c>
      <c r="C6" s="348"/>
      <c r="D6" s="348"/>
      <c r="E6" s="348"/>
      <c r="F6" s="348"/>
      <c r="G6" s="348"/>
      <c r="H6" s="348"/>
      <c r="I6" s="348"/>
      <c r="J6" s="99" t="str">
        <f>[2]Cronograma!BA7</f>
        <v>DATA:</v>
      </c>
      <c r="K6" s="100"/>
      <c r="L6" s="99"/>
      <c r="M6" s="96"/>
    </row>
    <row r="7" spans="2:16" ht="13.5" thickBot="1" x14ac:dyDescent="0.25">
      <c r="B7" s="99"/>
      <c r="C7" s="99"/>
      <c r="D7" s="99"/>
      <c r="E7" s="99"/>
      <c r="F7" s="99"/>
      <c r="G7" s="99"/>
      <c r="H7" s="99"/>
      <c r="I7" s="96"/>
      <c r="J7" s="96"/>
      <c r="K7" s="96"/>
      <c r="L7" s="96"/>
      <c r="M7" s="96"/>
      <c r="N7" s="101"/>
    </row>
    <row r="8" spans="2:16" ht="60.6" customHeight="1" thickBot="1" x14ac:dyDescent="0.25">
      <c r="B8" s="99"/>
      <c r="C8" s="349" t="s">
        <v>122</v>
      </c>
      <c r="D8" s="350"/>
      <c r="E8" s="350" t="s">
        <v>12</v>
      </c>
      <c r="F8" s="350"/>
      <c r="G8" s="350" t="s">
        <v>123</v>
      </c>
      <c r="H8" s="350"/>
      <c r="I8" s="350" t="s">
        <v>124</v>
      </c>
      <c r="J8" s="350"/>
      <c r="K8" s="350" t="s">
        <v>125</v>
      </c>
      <c r="L8" s="351"/>
      <c r="M8" s="99"/>
    </row>
    <row r="9" spans="2:16" ht="45" customHeight="1" x14ac:dyDescent="0.2">
      <c r="B9" s="99"/>
      <c r="C9" s="343" t="s">
        <v>126</v>
      </c>
      <c r="D9" s="344"/>
      <c r="E9" s="345">
        <v>2</v>
      </c>
      <c r="F9" s="345"/>
      <c r="G9" s="346">
        <v>4651.57</v>
      </c>
      <c r="H9" s="346"/>
      <c r="I9" s="346">
        <v>2012.7</v>
      </c>
      <c r="J9" s="346"/>
      <c r="K9" s="336">
        <f>ROUND((G9*E9)+(I9*E9),2)</f>
        <v>13328.54</v>
      </c>
      <c r="L9" s="337"/>
      <c r="M9" s="99"/>
      <c r="N9" s="103"/>
    </row>
    <row r="10" spans="2:16" ht="45" customHeight="1" x14ac:dyDescent="0.2">
      <c r="B10" s="99"/>
      <c r="C10" s="332" t="s">
        <v>127</v>
      </c>
      <c r="D10" s="333"/>
      <c r="E10" s="334">
        <v>4</v>
      </c>
      <c r="F10" s="334"/>
      <c r="G10" s="335">
        <v>4696.3</v>
      </c>
      <c r="H10" s="335"/>
      <c r="I10" s="335">
        <v>2012.7</v>
      </c>
      <c r="J10" s="335"/>
      <c r="K10" s="336">
        <f t="shared" ref="K10:K11" si="0">ROUND((G10*E10)+(I10*E10),2)</f>
        <v>26836</v>
      </c>
      <c r="L10" s="337"/>
      <c r="M10" s="99"/>
      <c r="N10" s="103"/>
      <c r="P10" s="103"/>
    </row>
    <row r="11" spans="2:16" ht="45" customHeight="1" x14ac:dyDescent="0.2">
      <c r="B11" s="99"/>
      <c r="C11" s="332" t="s">
        <v>128</v>
      </c>
      <c r="D11" s="333"/>
      <c r="E11" s="334">
        <v>1</v>
      </c>
      <c r="F11" s="334"/>
      <c r="G11" s="335">
        <v>12970.73</v>
      </c>
      <c r="H11" s="335"/>
      <c r="I11" s="335">
        <v>3354.5</v>
      </c>
      <c r="J11" s="335"/>
      <c r="K11" s="336">
        <f t="shared" si="0"/>
        <v>16325.23</v>
      </c>
      <c r="L11" s="337"/>
      <c r="M11" s="99"/>
      <c r="N11" s="103"/>
      <c r="P11" s="103"/>
    </row>
    <row r="12" spans="2:16" ht="45" customHeight="1" x14ac:dyDescent="0.2">
      <c r="B12" s="99"/>
      <c r="C12" s="332" t="s">
        <v>129</v>
      </c>
      <c r="D12" s="333"/>
      <c r="E12" s="334">
        <v>4</v>
      </c>
      <c r="F12" s="334"/>
      <c r="G12" s="335">
        <v>2102.15</v>
      </c>
      <c r="H12" s="335"/>
      <c r="I12" s="335">
        <v>670.9</v>
      </c>
      <c r="J12" s="335"/>
      <c r="K12" s="336">
        <f>ROUND((G12*E12)+(I12*E12),2)</f>
        <v>11092.2</v>
      </c>
      <c r="L12" s="337"/>
      <c r="M12" s="99"/>
      <c r="N12" s="103"/>
    </row>
    <row r="13" spans="2:16" ht="45" customHeight="1" x14ac:dyDescent="0.2">
      <c r="B13" s="99"/>
      <c r="C13" s="332" t="s">
        <v>130</v>
      </c>
      <c r="D13" s="333"/>
      <c r="E13" s="334">
        <v>2</v>
      </c>
      <c r="F13" s="334"/>
      <c r="G13" s="335">
        <v>21804.25</v>
      </c>
      <c r="H13" s="335"/>
      <c r="I13" s="335">
        <v>6709</v>
      </c>
      <c r="J13" s="335"/>
      <c r="K13" s="336">
        <f t="shared" ref="K13:K14" si="1">ROUND((G13*E13)+(I13*E13),2)</f>
        <v>57026.5</v>
      </c>
      <c r="L13" s="337"/>
      <c r="M13" s="99"/>
      <c r="N13" s="103"/>
    </row>
    <row r="14" spans="2:16" ht="45" customHeight="1" x14ac:dyDescent="0.2">
      <c r="B14" s="99"/>
      <c r="C14" s="332" t="s">
        <v>131</v>
      </c>
      <c r="D14" s="333"/>
      <c r="E14" s="334">
        <v>1</v>
      </c>
      <c r="F14" s="334"/>
      <c r="G14" s="335">
        <v>28513.25</v>
      </c>
      <c r="H14" s="335"/>
      <c r="I14" s="335">
        <v>8050.8</v>
      </c>
      <c r="J14" s="335"/>
      <c r="K14" s="336">
        <f t="shared" si="1"/>
        <v>36564.050000000003</v>
      </c>
      <c r="L14" s="337"/>
      <c r="M14" s="99"/>
      <c r="N14" s="103"/>
    </row>
    <row r="15" spans="2:16" ht="45" customHeight="1" x14ac:dyDescent="0.2">
      <c r="B15" s="99"/>
      <c r="C15" s="332" t="s">
        <v>132</v>
      </c>
      <c r="D15" s="333"/>
      <c r="E15" s="334">
        <v>1</v>
      </c>
      <c r="F15" s="334"/>
      <c r="G15" s="335">
        <v>7782.44</v>
      </c>
      <c r="H15" s="335"/>
      <c r="I15" s="335">
        <v>4025.4</v>
      </c>
      <c r="J15" s="335"/>
      <c r="K15" s="336">
        <f>ROUND((G15*E15)+(I15*E15),2)</f>
        <v>11807.84</v>
      </c>
      <c r="L15" s="337"/>
      <c r="M15" s="99"/>
      <c r="N15" s="103"/>
    </row>
    <row r="16" spans="2:16" ht="24" customHeight="1" thickBot="1" x14ac:dyDescent="0.25">
      <c r="B16" s="99"/>
      <c r="C16" s="338"/>
      <c r="D16" s="339"/>
      <c r="E16" s="340"/>
      <c r="F16" s="340"/>
      <c r="G16" s="341">
        <f>SUMPRODUCT($E$9:$F$15,G9:H15)</f>
        <v>129371.86</v>
      </c>
      <c r="H16" s="341"/>
      <c r="I16" s="341">
        <f>SUMPRODUCT($E$9:$F$15,I9:J15)</f>
        <v>43608.5</v>
      </c>
      <c r="J16" s="341"/>
      <c r="K16" s="341">
        <f>SUM(K9:L15)</f>
        <v>172980.36000000002</v>
      </c>
      <c r="L16" s="342"/>
      <c r="M16" s="99"/>
      <c r="N16" s="103"/>
    </row>
    <row r="17" spans="2:15" x14ac:dyDescent="0.2">
      <c r="B17" s="106"/>
      <c r="C17" s="106"/>
      <c r="D17" s="106"/>
      <c r="E17" s="106"/>
      <c r="F17" s="106"/>
      <c r="G17" s="107"/>
      <c r="H17" s="106"/>
      <c r="I17" s="108"/>
      <c r="J17" s="94"/>
      <c r="K17" s="94"/>
      <c r="L17" s="94"/>
      <c r="M17" s="94"/>
      <c r="N17" s="101"/>
    </row>
    <row r="18" spans="2:15" x14ac:dyDescent="0.2">
      <c r="B18" s="106"/>
      <c r="C18" s="106"/>
      <c r="D18" s="106"/>
      <c r="E18" s="106"/>
      <c r="F18" s="106"/>
      <c r="G18" s="106"/>
      <c r="H18" s="106"/>
      <c r="I18" s="94"/>
      <c r="J18" s="94"/>
      <c r="K18" s="94"/>
      <c r="L18" s="94"/>
      <c r="M18" s="94"/>
      <c r="N18" s="101"/>
    </row>
    <row r="19" spans="2:15" x14ac:dyDescent="0.2">
      <c r="B19" s="106"/>
      <c r="C19" s="106"/>
      <c r="D19" s="106"/>
      <c r="E19" s="106"/>
      <c r="F19" s="106"/>
      <c r="G19" s="106"/>
      <c r="H19" s="106"/>
      <c r="I19" s="94"/>
      <c r="J19" s="94"/>
      <c r="K19" s="94"/>
      <c r="L19" s="94"/>
      <c r="M19" s="94"/>
      <c r="N19" s="101"/>
    </row>
    <row r="20" spans="2:15" x14ac:dyDescent="0.2">
      <c r="B20" s="106"/>
      <c r="C20" s="106"/>
      <c r="D20" s="106"/>
      <c r="E20" s="106"/>
      <c r="F20" s="106"/>
      <c r="G20" s="106"/>
      <c r="H20" s="106"/>
      <c r="I20" s="94"/>
      <c r="J20" s="94"/>
      <c r="K20" s="94"/>
      <c r="L20" s="94"/>
      <c r="M20" s="94"/>
      <c r="N20" s="101"/>
    </row>
    <row r="21" spans="2:15" x14ac:dyDescent="0.2">
      <c r="B21" s="106"/>
      <c r="C21" s="106"/>
      <c r="D21" s="106"/>
      <c r="E21" s="106"/>
      <c r="F21" s="106"/>
      <c r="G21" s="106"/>
      <c r="H21" s="106"/>
      <c r="I21" s="94"/>
      <c r="J21" s="94"/>
      <c r="K21" s="94"/>
      <c r="L21" s="94"/>
      <c r="M21" s="94"/>
      <c r="N21" s="101"/>
    </row>
    <row r="22" spans="2:15" x14ac:dyDescent="0.2">
      <c r="B22" s="106"/>
      <c r="C22" s="106"/>
      <c r="D22" s="106"/>
      <c r="E22" s="106"/>
      <c r="F22" s="106"/>
      <c r="G22" s="106"/>
      <c r="H22" s="106"/>
      <c r="I22" s="94"/>
      <c r="J22" s="94"/>
      <c r="K22" s="94"/>
      <c r="L22" s="94"/>
      <c r="M22" s="94"/>
      <c r="N22" s="101"/>
    </row>
    <row r="23" spans="2:15" ht="15" x14ac:dyDescent="0.2">
      <c r="B23" s="330"/>
      <c r="C23" s="330"/>
      <c r="D23" s="330"/>
      <c r="E23" s="330"/>
      <c r="F23" s="330"/>
      <c r="G23" s="330"/>
      <c r="H23" s="330"/>
      <c r="I23" s="331"/>
      <c r="J23" s="331"/>
      <c r="K23" s="331"/>
      <c r="L23" s="331"/>
      <c r="M23" s="331"/>
      <c r="N23" s="331"/>
      <c r="O23" s="331"/>
    </row>
    <row r="24" spans="2:15" x14ac:dyDescent="0.2">
      <c r="B24" s="110"/>
      <c r="C24" s="110"/>
      <c r="D24" s="110"/>
      <c r="E24" s="110"/>
      <c r="F24" s="110"/>
      <c r="G24" s="110"/>
      <c r="H24" s="110"/>
    </row>
    <row r="26" spans="2:15" x14ac:dyDescent="0.2">
      <c r="B26" s="110"/>
      <c r="C26" s="110"/>
      <c r="D26" s="110"/>
      <c r="E26" s="110"/>
      <c r="F26" s="110"/>
      <c r="G26" s="110"/>
      <c r="H26" s="110"/>
    </row>
    <row r="27" spans="2:15" x14ac:dyDescent="0.2">
      <c r="I27" s="120"/>
      <c r="J27" s="120"/>
      <c r="K27" s="120"/>
      <c r="L27" s="120"/>
      <c r="M27" s="120"/>
    </row>
    <row r="29" spans="2:15" x14ac:dyDescent="0.2">
      <c r="B29" s="121"/>
      <c r="C29" s="121"/>
      <c r="D29" s="121"/>
      <c r="E29" s="121"/>
      <c r="F29" s="121"/>
      <c r="G29" s="121"/>
      <c r="H29" s="121"/>
    </row>
    <row r="30" spans="2:15" x14ac:dyDescent="0.2"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</row>
    <row r="31" spans="2:15" x14ac:dyDescent="0.2">
      <c r="B31" s="123"/>
      <c r="C31" s="123"/>
      <c r="D31" s="123"/>
      <c r="E31" s="123"/>
      <c r="F31" s="123"/>
      <c r="G31" s="123"/>
      <c r="H31" s="123"/>
      <c r="I31" s="116"/>
      <c r="J31" s="116"/>
      <c r="K31" s="116"/>
      <c r="L31" s="116"/>
      <c r="M31" s="116"/>
    </row>
    <row r="32" spans="2:15" x14ac:dyDescent="0.2">
      <c r="B32" s="111"/>
      <c r="C32" s="111"/>
      <c r="D32" s="111"/>
      <c r="E32" s="111"/>
      <c r="F32" s="111"/>
      <c r="G32" s="111"/>
      <c r="H32" s="111"/>
      <c r="I32" s="116"/>
      <c r="J32" s="116"/>
      <c r="K32" s="116"/>
      <c r="L32" s="116"/>
      <c r="M32" s="116"/>
    </row>
    <row r="33" spans="2:13" x14ac:dyDescent="0.2">
      <c r="B33" s="111"/>
      <c r="C33" s="111"/>
      <c r="D33" s="111"/>
      <c r="E33" s="111"/>
      <c r="F33" s="111"/>
      <c r="G33" s="111"/>
      <c r="H33" s="111"/>
      <c r="I33" s="116"/>
      <c r="J33" s="116"/>
      <c r="K33" s="116"/>
      <c r="L33" s="116"/>
      <c r="M33" s="116"/>
    </row>
    <row r="34" spans="2:13" x14ac:dyDescent="0.2">
      <c r="B34" s="111"/>
      <c r="C34" s="111"/>
      <c r="D34" s="111"/>
      <c r="E34" s="111"/>
      <c r="F34" s="111"/>
      <c r="G34" s="111"/>
      <c r="H34" s="111"/>
      <c r="I34" s="116"/>
      <c r="J34" s="116"/>
      <c r="K34" s="116"/>
      <c r="L34" s="116"/>
      <c r="M34" s="116"/>
    </row>
    <row r="35" spans="2:13" x14ac:dyDescent="0.2">
      <c r="B35" s="111"/>
      <c r="C35" s="111"/>
      <c r="D35" s="111"/>
      <c r="E35" s="111"/>
      <c r="F35" s="111"/>
      <c r="G35" s="111"/>
      <c r="H35" s="111"/>
      <c r="I35" s="116"/>
      <c r="J35" s="116"/>
      <c r="K35" s="116"/>
      <c r="L35" s="116"/>
      <c r="M35" s="116"/>
    </row>
    <row r="36" spans="2:13" x14ac:dyDescent="0.2">
      <c r="B36" s="111"/>
      <c r="C36" s="111"/>
      <c r="D36" s="111"/>
      <c r="E36" s="111"/>
      <c r="F36" s="111"/>
      <c r="G36" s="111"/>
      <c r="H36" s="111"/>
      <c r="I36" s="116"/>
      <c r="J36" s="116"/>
      <c r="K36" s="116"/>
      <c r="L36" s="116"/>
      <c r="M36" s="116"/>
    </row>
    <row r="37" spans="2:13" x14ac:dyDescent="0.2">
      <c r="B37" s="112"/>
      <c r="C37" s="112"/>
      <c r="D37" s="112"/>
      <c r="E37" s="112"/>
      <c r="F37" s="112"/>
      <c r="G37" s="112"/>
      <c r="H37" s="112"/>
      <c r="I37" s="124"/>
      <c r="J37" s="124"/>
      <c r="K37" s="124"/>
      <c r="L37" s="124"/>
      <c r="M37" s="124"/>
    </row>
    <row r="38" spans="2:13" x14ac:dyDescent="0.2">
      <c r="B38" s="113"/>
      <c r="C38" s="113"/>
      <c r="D38" s="113"/>
      <c r="E38" s="113"/>
      <c r="F38" s="113"/>
      <c r="G38" s="113"/>
      <c r="H38" s="113"/>
      <c r="I38" s="115"/>
      <c r="J38" s="115"/>
      <c r="K38" s="115"/>
      <c r="L38" s="115"/>
      <c r="M38" s="115"/>
    </row>
    <row r="39" spans="2:13" x14ac:dyDescent="0.2">
      <c r="B39" s="113"/>
      <c r="C39" s="113"/>
      <c r="D39" s="113"/>
      <c r="E39" s="113"/>
      <c r="F39" s="113"/>
      <c r="G39" s="113"/>
      <c r="H39" s="113"/>
      <c r="I39" s="115"/>
      <c r="J39" s="115"/>
      <c r="K39" s="115"/>
      <c r="L39" s="115"/>
      <c r="M39" s="115"/>
    </row>
    <row r="40" spans="2:13" x14ac:dyDescent="0.2">
      <c r="B40" s="113"/>
      <c r="C40" s="113"/>
      <c r="D40" s="113"/>
      <c r="E40" s="113"/>
      <c r="F40" s="113"/>
      <c r="G40" s="113"/>
      <c r="H40" s="113"/>
      <c r="I40" s="115"/>
      <c r="J40" s="115"/>
      <c r="K40" s="115"/>
      <c r="L40" s="115"/>
      <c r="M40" s="115"/>
    </row>
    <row r="41" spans="2:13" x14ac:dyDescent="0.2">
      <c r="B41" s="111"/>
      <c r="C41" s="111"/>
      <c r="D41" s="111"/>
      <c r="E41" s="111"/>
      <c r="F41" s="111"/>
      <c r="G41" s="111"/>
      <c r="H41" s="111"/>
      <c r="I41" s="116"/>
      <c r="J41" s="116"/>
      <c r="K41" s="116"/>
      <c r="L41" s="116"/>
      <c r="M41" s="116"/>
    </row>
    <row r="42" spans="2:13" x14ac:dyDescent="0.2">
      <c r="B42" s="113"/>
      <c r="C42" s="113"/>
      <c r="D42" s="113"/>
      <c r="E42" s="113"/>
      <c r="F42" s="113"/>
      <c r="G42" s="113"/>
      <c r="H42" s="113"/>
      <c r="I42" s="115"/>
      <c r="J42" s="115"/>
      <c r="K42" s="115"/>
      <c r="L42" s="115"/>
      <c r="M42" s="115"/>
    </row>
    <row r="43" spans="2:13" x14ac:dyDescent="0.2">
      <c r="B43" s="113"/>
      <c r="C43" s="113"/>
      <c r="D43" s="113"/>
      <c r="E43" s="113"/>
      <c r="F43" s="113"/>
      <c r="G43" s="113"/>
      <c r="H43" s="113"/>
      <c r="I43" s="115"/>
      <c r="J43" s="115"/>
      <c r="K43" s="115"/>
      <c r="L43" s="115"/>
      <c r="M43" s="115"/>
    </row>
    <row r="44" spans="2:13" x14ac:dyDescent="0.2">
      <c r="B44" s="117"/>
      <c r="C44" s="117"/>
      <c r="D44" s="117"/>
      <c r="E44" s="117"/>
      <c r="F44" s="117"/>
      <c r="G44" s="117"/>
      <c r="H44" s="117"/>
      <c r="I44" s="115"/>
      <c r="J44" s="115"/>
      <c r="K44" s="115"/>
      <c r="L44" s="115"/>
      <c r="M44" s="115"/>
    </row>
    <row r="45" spans="2:13" x14ac:dyDescent="0.2">
      <c r="B45" s="111"/>
      <c r="C45" s="111"/>
      <c r="D45" s="111"/>
      <c r="E45" s="111"/>
      <c r="F45" s="111"/>
      <c r="G45" s="111"/>
      <c r="H45" s="111"/>
      <c r="I45" s="116"/>
      <c r="J45" s="116"/>
      <c r="K45" s="116"/>
      <c r="L45" s="116"/>
      <c r="M45" s="116"/>
    </row>
    <row r="46" spans="2:13" x14ac:dyDescent="0.2">
      <c r="B46" s="111"/>
      <c r="C46" s="111"/>
      <c r="D46" s="111"/>
      <c r="E46" s="111"/>
      <c r="F46" s="111"/>
      <c r="G46" s="111"/>
      <c r="H46" s="111"/>
      <c r="I46" s="116"/>
      <c r="J46" s="116"/>
      <c r="K46" s="116"/>
      <c r="L46" s="116"/>
      <c r="M46" s="116"/>
    </row>
    <row r="47" spans="2:13" x14ac:dyDescent="0.2">
      <c r="B47" s="111"/>
      <c r="C47" s="111"/>
      <c r="D47" s="111"/>
      <c r="E47" s="111"/>
      <c r="F47" s="111"/>
      <c r="G47" s="111"/>
      <c r="H47" s="111"/>
      <c r="I47" s="116"/>
      <c r="J47" s="116"/>
      <c r="K47" s="116"/>
      <c r="L47" s="116"/>
      <c r="M47" s="116"/>
    </row>
    <row r="48" spans="2:13" x14ac:dyDescent="0.2">
      <c r="B48" s="111"/>
      <c r="C48" s="111"/>
      <c r="D48" s="111"/>
      <c r="E48" s="111"/>
      <c r="F48" s="111"/>
      <c r="G48" s="111"/>
      <c r="H48" s="111"/>
      <c r="I48" s="116"/>
      <c r="J48" s="116"/>
      <c r="K48" s="116"/>
      <c r="L48" s="116"/>
      <c r="M48" s="116"/>
    </row>
    <row r="49" spans="2:13" x14ac:dyDescent="0.2">
      <c r="B49" s="113"/>
      <c r="C49" s="113"/>
      <c r="D49" s="113"/>
      <c r="E49" s="113"/>
      <c r="F49" s="113"/>
      <c r="G49" s="113"/>
      <c r="H49" s="113"/>
      <c r="I49" s="115"/>
      <c r="J49" s="115"/>
      <c r="K49" s="115"/>
      <c r="L49" s="115"/>
      <c r="M49" s="115"/>
    </row>
    <row r="50" spans="2:13" x14ac:dyDescent="0.2">
      <c r="B50" s="118"/>
      <c r="C50" s="118"/>
      <c r="D50" s="118"/>
      <c r="E50" s="118"/>
      <c r="F50" s="118"/>
      <c r="G50" s="118"/>
      <c r="H50" s="118"/>
      <c r="I50" s="119"/>
      <c r="J50" s="119"/>
      <c r="K50" s="119"/>
      <c r="L50" s="119"/>
      <c r="M50" s="119"/>
    </row>
    <row r="52" spans="2:13" x14ac:dyDescent="0.2">
      <c r="B52" s="110"/>
      <c r="C52" s="110"/>
      <c r="D52" s="110"/>
      <c r="E52" s="110"/>
      <c r="F52" s="110"/>
      <c r="G52" s="110"/>
      <c r="H52" s="110"/>
    </row>
    <row r="53" spans="2:13" x14ac:dyDescent="0.2">
      <c r="I53" s="120"/>
      <c r="J53" s="120"/>
      <c r="K53" s="120"/>
      <c r="L53" s="120"/>
      <c r="M53" s="120"/>
    </row>
  </sheetData>
  <mergeCells count="48">
    <mergeCell ref="C5:M5"/>
    <mergeCell ref="C6:I6"/>
    <mergeCell ref="C8:D8"/>
    <mergeCell ref="E8:F8"/>
    <mergeCell ref="G8:H8"/>
    <mergeCell ref="I8:J8"/>
    <mergeCell ref="K8:L8"/>
    <mergeCell ref="C10:D10"/>
    <mergeCell ref="E10:F10"/>
    <mergeCell ref="G10:H10"/>
    <mergeCell ref="I10:J10"/>
    <mergeCell ref="K10:L10"/>
    <mergeCell ref="C9:D9"/>
    <mergeCell ref="E9:F9"/>
    <mergeCell ref="G9:H9"/>
    <mergeCell ref="I9:J9"/>
    <mergeCell ref="K9:L9"/>
    <mergeCell ref="C12:D12"/>
    <mergeCell ref="E12:F12"/>
    <mergeCell ref="G12:H12"/>
    <mergeCell ref="I12:J12"/>
    <mergeCell ref="K12:L12"/>
    <mergeCell ref="C11:D11"/>
    <mergeCell ref="E11:F11"/>
    <mergeCell ref="G11:H11"/>
    <mergeCell ref="I11:J11"/>
    <mergeCell ref="K11:L11"/>
    <mergeCell ref="C14:D14"/>
    <mergeCell ref="E14:F14"/>
    <mergeCell ref="G14:H14"/>
    <mergeCell ref="I14:J14"/>
    <mergeCell ref="K14:L14"/>
    <mergeCell ref="C13:D13"/>
    <mergeCell ref="E13:F13"/>
    <mergeCell ref="G13:H13"/>
    <mergeCell ref="I13:J13"/>
    <mergeCell ref="K13:L13"/>
    <mergeCell ref="B23:O23"/>
    <mergeCell ref="C15:D15"/>
    <mergeCell ref="E15:F15"/>
    <mergeCell ref="G15:H15"/>
    <mergeCell ref="I15:J15"/>
    <mergeCell ref="K15:L15"/>
    <mergeCell ref="C16:D16"/>
    <mergeCell ref="E16:F16"/>
    <mergeCell ref="G16:H16"/>
    <mergeCell ref="I16:J16"/>
    <mergeCell ref="K16:L16"/>
  </mergeCells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1:N31"/>
  <sheetViews>
    <sheetView tabSelected="1" view="pageBreakPreview" topLeftCell="C4" zoomScaleNormal="100" zoomScaleSheetLayoutView="100" workbookViewId="0">
      <selection activeCell="I17" sqref="I17"/>
    </sheetView>
  </sheetViews>
  <sheetFormatPr defaultColWidth="7.109375" defaultRowHeight="12.75" x14ac:dyDescent="0.2"/>
  <cols>
    <col min="1" max="2" width="7.109375" style="95"/>
    <col min="3" max="3" width="6.88671875" style="95" bestFit="1" customWidth="1"/>
    <col min="4" max="4" width="8.21875" style="95" customWidth="1"/>
    <col min="5" max="5" width="9.88671875" style="95" bestFit="1" customWidth="1"/>
    <col min="6" max="6" width="10.5546875" style="95" bestFit="1" customWidth="1"/>
    <col min="7" max="7" width="8.5546875" style="95" bestFit="1" customWidth="1"/>
    <col min="8" max="8" width="8.21875" style="95" customWidth="1"/>
    <col min="9" max="9" width="10.77734375" style="95" customWidth="1"/>
    <col min="10" max="10" width="10" style="95" customWidth="1"/>
    <col min="11" max="11" width="10.109375" style="95" customWidth="1"/>
    <col min="12" max="13" width="8.21875" style="95" customWidth="1"/>
    <col min="14" max="14" width="11.5546875" style="95" customWidth="1"/>
    <col min="15" max="15" width="5.5546875" style="95" customWidth="1"/>
    <col min="16" max="16" width="15.6640625" style="95" customWidth="1"/>
    <col min="17" max="17" width="7.21875" style="95" customWidth="1"/>
    <col min="18" max="18" width="6.6640625" style="95" customWidth="1"/>
    <col min="19" max="19" width="7" style="95" customWidth="1"/>
    <col min="20" max="20" width="10.88671875" style="95" customWidth="1"/>
    <col min="21" max="21" width="7.21875" style="95" customWidth="1"/>
    <col min="22" max="16384" width="7.109375" style="95"/>
  </cols>
  <sheetData>
    <row r="1" spans="3:14" x14ac:dyDescent="0.2"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3:14" x14ac:dyDescent="0.2"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</row>
    <row r="3" spans="3:14" x14ac:dyDescent="0.2"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</row>
    <row r="4" spans="3:14" ht="30" customHeight="1" x14ac:dyDescent="0.2">
      <c r="C4" s="97" t="s">
        <v>121</v>
      </c>
      <c r="D4" s="347" t="s">
        <v>8</v>
      </c>
      <c r="E4" s="347"/>
      <c r="F4" s="347"/>
      <c r="G4" s="347"/>
      <c r="H4" s="347"/>
      <c r="I4" s="347"/>
      <c r="J4" s="347"/>
      <c r="K4" s="347"/>
      <c r="L4" s="347"/>
      <c r="M4" s="347"/>
      <c r="N4" s="98"/>
    </row>
    <row r="5" spans="3:14" ht="15" customHeight="1" x14ac:dyDescent="0.2">
      <c r="C5" s="99" t="str">
        <f>[2]Cronograma!A8</f>
        <v>REF:</v>
      </c>
      <c r="D5" s="348" t="s">
        <v>133</v>
      </c>
      <c r="E5" s="348"/>
      <c r="F5" s="348"/>
      <c r="G5" s="348"/>
      <c r="H5" s="348"/>
      <c r="I5" s="348"/>
      <c r="J5" s="348"/>
      <c r="K5" s="99" t="str">
        <f>[2]Cronograma!BA7</f>
        <v>DATA:</v>
      </c>
      <c r="L5" s="125"/>
      <c r="M5" s="125"/>
    </row>
    <row r="6" spans="3:14" ht="13.5" thickBot="1" x14ac:dyDescent="0.25">
      <c r="C6" s="99"/>
      <c r="D6" s="99"/>
      <c r="E6" s="99"/>
      <c r="F6" s="99"/>
      <c r="G6" s="99"/>
      <c r="H6" s="99"/>
      <c r="I6" s="99"/>
      <c r="J6" s="96"/>
      <c r="K6" s="96"/>
      <c r="L6" s="96"/>
      <c r="M6" s="99"/>
      <c r="N6" s="101"/>
    </row>
    <row r="7" spans="3:14" ht="80.25" customHeight="1" thickBot="1" x14ac:dyDescent="0.25">
      <c r="C7" s="99"/>
      <c r="D7" s="353" t="s">
        <v>134</v>
      </c>
      <c r="E7" s="354"/>
      <c r="F7" s="354" t="s">
        <v>12</v>
      </c>
      <c r="G7" s="354"/>
      <c r="H7" s="126" t="s">
        <v>123</v>
      </c>
      <c r="I7" s="127" t="s">
        <v>135</v>
      </c>
      <c r="J7" s="126" t="s">
        <v>124</v>
      </c>
      <c r="K7" s="128" t="s">
        <v>136</v>
      </c>
      <c r="L7" s="99"/>
      <c r="M7" s="125"/>
    </row>
    <row r="8" spans="3:14" ht="24" customHeight="1" x14ac:dyDescent="0.2">
      <c r="C8" s="99"/>
      <c r="D8" s="355" t="s">
        <v>137</v>
      </c>
      <c r="E8" s="356"/>
      <c r="F8" s="357">
        <v>1</v>
      </c>
      <c r="G8" s="357"/>
      <c r="H8" s="129">
        <v>1301.55</v>
      </c>
      <c r="I8" s="129">
        <v>1301.55</v>
      </c>
      <c r="J8" s="129">
        <v>268.36</v>
      </c>
      <c r="K8" s="130">
        <v>268.36</v>
      </c>
      <c r="L8" s="99"/>
      <c r="M8" s="125"/>
      <c r="N8" s="103"/>
    </row>
    <row r="9" spans="3:14" ht="24" customHeight="1" x14ac:dyDescent="0.2">
      <c r="C9" s="99"/>
      <c r="D9" s="332" t="s">
        <v>138</v>
      </c>
      <c r="E9" s="333"/>
      <c r="F9" s="334">
        <v>1</v>
      </c>
      <c r="G9" s="334"/>
      <c r="H9" s="104">
        <v>939.26</v>
      </c>
      <c r="I9" s="102">
        <v>939.26</v>
      </c>
      <c r="J9" s="104">
        <v>134.18</v>
      </c>
      <c r="K9" s="131">
        <v>134.18</v>
      </c>
      <c r="L9" s="99"/>
      <c r="M9" s="125"/>
      <c r="N9" s="103"/>
    </row>
    <row r="10" spans="3:14" ht="24" customHeight="1" x14ac:dyDescent="0.2">
      <c r="C10" s="99"/>
      <c r="D10" s="332" t="s">
        <v>139</v>
      </c>
      <c r="E10" s="333"/>
      <c r="F10" s="334">
        <v>0</v>
      </c>
      <c r="G10" s="334"/>
      <c r="H10" s="104">
        <v>664.19</v>
      </c>
      <c r="I10" s="102">
        <v>0</v>
      </c>
      <c r="J10" s="104">
        <v>40.25</v>
      </c>
      <c r="K10" s="131">
        <v>0</v>
      </c>
      <c r="L10" s="99"/>
      <c r="M10" s="125"/>
      <c r="N10" s="103"/>
    </row>
    <row r="11" spans="3:14" ht="24" customHeight="1" x14ac:dyDescent="0.2">
      <c r="C11" s="99"/>
      <c r="D11" s="332" t="s">
        <v>140</v>
      </c>
      <c r="E11" s="333"/>
      <c r="F11" s="334">
        <v>1</v>
      </c>
      <c r="G11" s="334"/>
      <c r="H11" s="104">
        <v>1033.19</v>
      </c>
      <c r="I11" s="102">
        <v>1033.19</v>
      </c>
      <c r="J11" s="104">
        <v>335.45</v>
      </c>
      <c r="K11" s="131">
        <v>335.45</v>
      </c>
      <c r="L11" s="99"/>
      <c r="M11" s="125"/>
      <c r="N11" s="103"/>
    </row>
    <row r="12" spans="3:14" ht="24" customHeight="1" x14ac:dyDescent="0.2">
      <c r="C12" s="99"/>
      <c r="D12" s="332" t="s">
        <v>141</v>
      </c>
      <c r="E12" s="333"/>
      <c r="F12" s="334">
        <v>1</v>
      </c>
      <c r="G12" s="334"/>
      <c r="H12" s="104">
        <v>939.26</v>
      </c>
      <c r="I12" s="102">
        <v>939.26</v>
      </c>
      <c r="J12" s="104">
        <v>134.18</v>
      </c>
      <c r="K12" s="131">
        <v>134.18</v>
      </c>
      <c r="L12" s="99"/>
      <c r="M12" s="125"/>
      <c r="N12" s="103"/>
    </row>
    <row r="13" spans="3:14" ht="24" customHeight="1" x14ac:dyDescent="0.2">
      <c r="C13" s="99"/>
      <c r="D13" s="332" t="s">
        <v>142</v>
      </c>
      <c r="E13" s="333"/>
      <c r="F13" s="334">
        <v>3</v>
      </c>
      <c r="G13" s="334"/>
      <c r="H13" s="104">
        <v>1127.1099999999999</v>
      </c>
      <c r="I13" s="102">
        <v>3381.33</v>
      </c>
      <c r="J13" s="104">
        <v>402.54</v>
      </c>
      <c r="K13" s="131">
        <v>1207.6200000000001</v>
      </c>
      <c r="L13" s="99"/>
      <c r="M13" s="125"/>
      <c r="N13" s="103"/>
    </row>
    <row r="14" spans="3:14" ht="24" customHeight="1" x14ac:dyDescent="0.2">
      <c r="C14" s="99"/>
      <c r="D14" s="332" t="s">
        <v>143</v>
      </c>
      <c r="E14" s="333"/>
      <c r="F14" s="334">
        <v>2</v>
      </c>
      <c r="G14" s="334"/>
      <c r="H14" s="104">
        <v>1475.98</v>
      </c>
      <c r="I14" s="102">
        <v>2951.96</v>
      </c>
      <c r="J14" s="104">
        <v>536.72</v>
      </c>
      <c r="K14" s="131">
        <v>1073.44</v>
      </c>
      <c r="L14" s="99"/>
      <c r="M14" s="125"/>
      <c r="N14" s="103"/>
    </row>
    <row r="15" spans="3:14" ht="24" customHeight="1" x14ac:dyDescent="0.2">
      <c r="C15" s="99"/>
      <c r="D15" s="332" t="s">
        <v>144</v>
      </c>
      <c r="E15" s="333"/>
      <c r="F15" s="334">
        <v>2</v>
      </c>
      <c r="G15" s="334"/>
      <c r="H15" s="104">
        <v>1073.44</v>
      </c>
      <c r="I15" s="102">
        <v>2146.88</v>
      </c>
      <c r="J15" s="104">
        <v>335.45</v>
      </c>
      <c r="K15" s="131">
        <v>670.9</v>
      </c>
      <c r="L15" s="99"/>
      <c r="M15" s="125"/>
      <c r="N15" s="103"/>
    </row>
    <row r="16" spans="3:14" ht="24" customHeight="1" x14ac:dyDescent="0.2">
      <c r="C16" s="99"/>
      <c r="D16" s="332" t="s">
        <v>145</v>
      </c>
      <c r="E16" s="333"/>
      <c r="F16" s="334">
        <v>2</v>
      </c>
      <c r="G16" s="334"/>
      <c r="H16" s="104">
        <v>1912.07</v>
      </c>
      <c r="I16" s="102">
        <v>3824.14</v>
      </c>
      <c r="J16" s="104">
        <v>670.9</v>
      </c>
      <c r="K16" s="131">
        <v>1341.8</v>
      </c>
      <c r="L16" s="99"/>
      <c r="M16" s="125"/>
      <c r="N16" s="103"/>
    </row>
    <row r="17" spans="3:14" ht="24" customHeight="1" x14ac:dyDescent="0.2">
      <c r="C17" s="99"/>
      <c r="D17" s="332" t="s">
        <v>146</v>
      </c>
      <c r="E17" s="333"/>
      <c r="F17" s="334">
        <v>1</v>
      </c>
      <c r="G17" s="334"/>
      <c r="H17" s="104">
        <v>657.48</v>
      </c>
      <c r="I17" s="102">
        <v>657.48</v>
      </c>
      <c r="J17" s="104">
        <v>268.36</v>
      </c>
      <c r="K17" s="131">
        <v>268.36</v>
      </c>
      <c r="L17" s="99"/>
      <c r="M17" s="125"/>
      <c r="N17" s="103"/>
    </row>
    <row r="18" spans="3:14" ht="24" customHeight="1" x14ac:dyDescent="0.2">
      <c r="C18" s="99"/>
      <c r="D18" s="332" t="s">
        <v>147</v>
      </c>
      <c r="E18" s="333"/>
      <c r="F18" s="334">
        <v>1</v>
      </c>
      <c r="G18" s="334"/>
      <c r="H18" s="104">
        <v>5232.97</v>
      </c>
      <c r="I18" s="102">
        <v>5232.97</v>
      </c>
      <c r="J18" s="104">
        <v>556.84700000000009</v>
      </c>
      <c r="K18" s="131">
        <v>556.84700000000009</v>
      </c>
      <c r="L18" s="99"/>
      <c r="M18" s="125"/>
      <c r="N18" s="103"/>
    </row>
    <row r="19" spans="3:14" ht="24" customHeight="1" x14ac:dyDescent="0.2">
      <c r="C19" s="99"/>
      <c r="D19" s="332" t="s">
        <v>148</v>
      </c>
      <c r="E19" s="333"/>
      <c r="F19" s="334">
        <v>2</v>
      </c>
      <c r="G19" s="334"/>
      <c r="H19" s="104">
        <v>1207.6199999999999</v>
      </c>
      <c r="I19" s="102">
        <v>2415.2399999999998</v>
      </c>
      <c r="J19" s="104">
        <v>2415.2400000000002</v>
      </c>
      <c r="K19" s="131">
        <v>4830.4800000000005</v>
      </c>
      <c r="L19" s="99"/>
      <c r="M19" s="125"/>
      <c r="N19" s="103"/>
    </row>
    <row r="20" spans="3:14" ht="24" customHeight="1" thickBot="1" x14ac:dyDescent="0.25">
      <c r="C20" s="99"/>
      <c r="D20" s="338"/>
      <c r="E20" s="339"/>
      <c r="F20" s="340"/>
      <c r="G20" s="340"/>
      <c r="H20" s="132"/>
      <c r="I20" s="133">
        <f>SUM(I8:I19)</f>
        <v>24823.260000000002</v>
      </c>
      <c r="J20" s="132"/>
      <c r="K20" s="105">
        <f>SUM(K8:K19)</f>
        <v>10821.617</v>
      </c>
      <c r="L20" s="99"/>
      <c r="M20" s="125"/>
      <c r="N20" s="103"/>
    </row>
    <row r="21" spans="3:14" ht="24" customHeight="1" x14ac:dyDescent="0.2">
      <c r="C21" s="99"/>
      <c r="D21" s="134"/>
      <c r="E21" s="134"/>
      <c r="F21" s="135"/>
      <c r="G21" s="135"/>
      <c r="H21" s="136"/>
      <c r="I21" s="136"/>
      <c r="J21" s="136"/>
      <c r="K21" s="136"/>
      <c r="L21" s="99"/>
      <c r="M21" s="125"/>
      <c r="N21" s="103"/>
    </row>
    <row r="22" spans="3:14" ht="34.5" customHeight="1" x14ac:dyDescent="0.2">
      <c r="C22" s="106"/>
      <c r="D22" s="352"/>
      <c r="E22" s="352"/>
      <c r="F22" s="352"/>
      <c r="G22" s="352"/>
      <c r="H22" s="352"/>
      <c r="I22" s="352"/>
      <c r="J22" s="352"/>
      <c r="K22" s="352"/>
      <c r="L22" s="106"/>
      <c r="M22" s="137"/>
      <c r="N22" s="103"/>
    </row>
    <row r="23" spans="3:14" x14ac:dyDescent="0.2">
      <c r="C23" s="106"/>
      <c r="D23" s="106"/>
      <c r="E23" s="106"/>
      <c r="F23" s="106"/>
      <c r="G23" s="106"/>
      <c r="H23" s="106"/>
      <c r="I23" s="106"/>
      <c r="J23" s="94"/>
      <c r="K23" s="94"/>
      <c r="L23" s="94"/>
      <c r="M23" s="106"/>
      <c r="N23" s="101"/>
    </row>
    <row r="24" spans="3:14" x14ac:dyDescent="0.2">
      <c r="C24" s="110"/>
      <c r="D24" s="110"/>
      <c r="E24" s="110"/>
      <c r="F24" s="110"/>
      <c r="G24" s="110"/>
      <c r="H24" s="110"/>
      <c r="I24" s="110"/>
    </row>
    <row r="25" spans="3:14" x14ac:dyDescent="0.2">
      <c r="C25" s="111"/>
      <c r="D25" s="111"/>
      <c r="E25" s="111"/>
      <c r="F25" s="111"/>
      <c r="G25" s="111"/>
      <c r="H25" s="111"/>
      <c r="I25" s="111"/>
      <c r="J25" s="116"/>
      <c r="K25" s="116"/>
      <c r="L25" s="116"/>
    </row>
    <row r="26" spans="3:14" x14ac:dyDescent="0.2">
      <c r="C26" s="111"/>
      <c r="D26" s="111"/>
      <c r="E26" s="111"/>
      <c r="F26" s="111"/>
      <c r="G26" s="111"/>
      <c r="H26" s="111"/>
      <c r="I26" s="111"/>
      <c r="J26" s="116"/>
      <c r="K26" s="116"/>
      <c r="L26" s="116"/>
    </row>
    <row r="27" spans="3:14" x14ac:dyDescent="0.2">
      <c r="C27" s="113"/>
      <c r="D27" s="113"/>
      <c r="E27" s="113"/>
      <c r="F27" s="113"/>
      <c r="G27" s="113"/>
      <c r="H27" s="113"/>
      <c r="I27" s="113"/>
      <c r="J27" s="115"/>
      <c r="K27" s="115"/>
      <c r="L27" s="115"/>
    </row>
    <row r="28" spans="3:14" x14ac:dyDescent="0.2">
      <c r="C28" s="118"/>
      <c r="D28" s="118"/>
      <c r="E28" s="118"/>
      <c r="F28" s="118"/>
      <c r="G28" s="118"/>
      <c r="H28" s="118"/>
      <c r="I28" s="118"/>
      <c r="J28" s="119"/>
      <c r="K28" s="119"/>
      <c r="L28" s="119"/>
    </row>
    <row r="30" spans="3:14" x14ac:dyDescent="0.2">
      <c r="C30" s="110"/>
      <c r="D30" s="110"/>
      <c r="E30" s="110"/>
      <c r="F30" s="110"/>
      <c r="G30" s="110"/>
      <c r="H30" s="110"/>
      <c r="I30" s="110"/>
    </row>
    <row r="31" spans="3:14" x14ac:dyDescent="0.2">
      <c r="J31" s="120"/>
      <c r="K31" s="120"/>
      <c r="L31" s="120"/>
    </row>
  </sheetData>
  <mergeCells count="31">
    <mergeCell ref="D4:M4"/>
    <mergeCell ref="D5:J5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22:K22"/>
    <mergeCell ref="D18:E18"/>
    <mergeCell ref="F18:G18"/>
    <mergeCell ref="D19:E19"/>
    <mergeCell ref="F19:G19"/>
    <mergeCell ref="D20:E20"/>
    <mergeCell ref="F20:G20"/>
  </mergeCells>
  <pageMargins left="0.70866141732283472" right="0.70866141732283472" top="0.74803149606299213" bottom="0.74803149606299213" header="0.31496062992125984" footer="0.31496062992125984"/>
  <pageSetup paperSize="9" scale="8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9:J127"/>
  <sheetViews>
    <sheetView view="pageBreakPreview" zoomScaleNormal="100" zoomScaleSheetLayoutView="100" workbookViewId="0">
      <selection activeCell="E8" sqref="E8"/>
    </sheetView>
  </sheetViews>
  <sheetFormatPr defaultColWidth="7.6640625" defaultRowHeight="12.75" x14ac:dyDescent="0.2"/>
  <cols>
    <col min="1" max="2" width="11.88671875" style="95" customWidth="1"/>
    <col min="3" max="3" width="34.77734375" style="95" customWidth="1"/>
    <col min="4" max="5" width="11.5546875" style="95" customWidth="1"/>
    <col min="6" max="6" width="5.88671875" style="95" customWidth="1"/>
    <col min="7" max="7" width="16.77734375" style="95" customWidth="1"/>
    <col min="8" max="8" width="7.77734375" style="95" customWidth="1"/>
    <col min="9" max="9" width="7.21875" style="95" customWidth="1"/>
    <col min="10" max="10" width="7.44140625" style="95" customWidth="1"/>
    <col min="11" max="11" width="11.6640625" style="95" customWidth="1"/>
    <col min="12" max="12" width="7.77734375" style="95" customWidth="1"/>
    <col min="13" max="16384" width="7.6640625" style="95"/>
  </cols>
  <sheetData>
    <row r="9" spans="1:10" ht="15" x14ac:dyDescent="0.2">
      <c r="B9" s="358" t="s">
        <v>149</v>
      </c>
      <c r="C9" s="358"/>
    </row>
    <row r="10" spans="1:10" ht="15" customHeight="1" x14ac:dyDescent="0.2">
      <c r="B10" s="98"/>
      <c r="C10" s="98"/>
      <c r="D10" s="98"/>
      <c r="E10" s="98"/>
    </row>
    <row r="11" spans="1:10" ht="41.25" customHeight="1" x14ac:dyDescent="0.2">
      <c r="A11" s="138" t="s">
        <v>121</v>
      </c>
      <c r="B11" s="359" t="s">
        <v>8</v>
      </c>
      <c r="C11" s="359"/>
      <c r="D11" s="359"/>
      <c r="E11" s="359"/>
    </row>
    <row r="12" spans="1:10" ht="15" customHeight="1" x14ac:dyDescent="0.2">
      <c r="A12" s="139" t="str">
        <f>[2]Cronograma!A8</f>
        <v>REF:</v>
      </c>
      <c r="B12" s="360" t="s">
        <v>8</v>
      </c>
      <c r="C12" s="360"/>
      <c r="D12" s="139" t="str">
        <f>[2]Cronograma!BA7</f>
        <v>DATA:</v>
      </c>
      <c r="E12" s="101"/>
    </row>
    <row r="13" spans="1:10" x14ac:dyDescent="0.2">
      <c r="A13" s="139"/>
      <c r="B13" s="360"/>
      <c r="C13" s="360"/>
      <c r="E13" s="139"/>
    </row>
    <row r="14" spans="1:10" ht="15.75" x14ac:dyDescent="0.25">
      <c r="A14" s="361"/>
      <c r="B14" s="361"/>
      <c r="C14" s="361"/>
      <c r="D14" s="361"/>
      <c r="E14" s="361"/>
      <c r="F14" s="140"/>
      <c r="J14" s="141"/>
    </row>
    <row r="15" spans="1:10" ht="15.75" x14ac:dyDescent="0.25">
      <c r="A15" s="142" t="s">
        <v>150</v>
      </c>
      <c r="B15" s="143"/>
      <c r="C15" s="143"/>
      <c r="D15" s="143"/>
      <c r="E15" s="144"/>
      <c r="F15" s="145"/>
    </row>
    <row r="16" spans="1:10" ht="15.75" x14ac:dyDescent="0.25">
      <c r="A16" s="146" t="s">
        <v>151</v>
      </c>
      <c r="B16" s="147"/>
      <c r="C16" s="147"/>
      <c r="D16" s="147"/>
      <c r="E16" s="148"/>
      <c r="F16" s="145"/>
    </row>
    <row r="17" spans="1:6" ht="33.75" x14ac:dyDescent="0.25">
      <c r="A17" s="146" t="s">
        <v>152</v>
      </c>
      <c r="B17" s="147"/>
      <c r="C17" s="147"/>
      <c r="D17" s="149" t="s">
        <v>153</v>
      </c>
      <c r="E17" s="150" t="s">
        <v>154</v>
      </c>
      <c r="F17" s="145"/>
    </row>
    <row r="18" spans="1:6" ht="15.75" x14ac:dyDescent="0.25">
      <c r="A18" s="151" t="s">
        <v>155</v>
      </c>
      <c r="B18" s="151"/>
      <c r="C18" s="151"/>
      <c r="D18" s="152">
        <v>20</v>
      </c>
      <c r="E18" s="152">
        <v>20</v>
      </c>
      <c r="F18" s="145"/>
    </row>
    <row r="19" spans="1:6" ht="15.75" x14ac:dyDescent="0.25">
      <c r="A19" s="151" t="s">
        <v>156</v>
      </c>
      <c r="B19" s="151"/>
      <c r="C19" s="151"/>
      <c r="D19" s="152">
        <v>8</v>
      </c>
      <c r="E19" s="152">
        <v>8</v>
      </c>
      <c r="F19" s="145"/>
    </row>
    <row r="20" spans="1:6" ht="15.75" x14ac:dyDescent="0.25">
      <c r="A20" s="151" t="s">
        <v>157</v>
      </c>
      <c r="B20" s="151"/>
      <c r="C20" s="151"/>
      <c r="D20" s="151">
        <v>2.5</v>
      </c>
      <c r="E20" s="151">
        <v>2.5</v>
      </c>
      <c r="F20" s="145"/>
    </row>
    <row r="21" spans="1:6" ht="15.75" x14ac:dyDescent="0.25">
      <c r="A21" s="151" t="s">
        <v>158</v>
      </c>
      <c r="B21" s="151"/>
      <c r="C21" s="151"/>
      <c r="D21" s="151">
        <v>1.5</v>
      </c>
      <c r="E21" s="151">
        <v>1.5</v>
      </c>
      <c r="F21" s="145"/>
    </row>
    <row r="22" spans="1:6" ht="15.75" x14ac:dyDescent="0.25">
      <c r="A22" s="151" t="s">
        <v>159</v>
      </c>
      <c r="B22" s="151"/>
      <c r="C22" s="151"/>
      <c r="D22" s="152">
        <v>1</v>
      </c>
      <c r="E22" s="152">
        <v>1</v>
      </c>
      <c r="F22" s="145"/>
    </row>
    <row r="23" spans="1:6" ht="15.75" x14ac:dyDescent="0.25">
      <c r="A23" s="151" t="s">
        <v>160</v>
      </c>
      <c r="B23" s="151"/>
      <c r="C23" s="151"/>
      <c r="D23" s="152">
        <v>0.6</v>
      </c>
      <c r="E23" s="152">
        <v>0.6</v>
      </c>
      <c r="F23" s="145"/>
    </row>
    <row r="24" spans="1:6" ht="15.75" x14ac:dyDescent="0.25">
      <c r="A24" s="151" t="s">
        <v>161</v>
      </c>
      <c r="B24" s="151"/>
      <c r="C24" s="151"/>
      <c r="D24" s="152">
        <v>0.2</v>
      </c>
      <c r="E24" s="152">
        <v>0.2</v>
      </c>
      <c r="F24" s="145"/>
    </row>
    <row r="25" spans="1:6" ht="15.75" x14ac:dyDescent="0.25">
      <c r="A25" s="151" t="s">
        <v>162</v>
      </c>
      <c r="B25" s="151"/>
      <c r="C25" s="151"/>
      <c r="D25" s="152">
        <v>3</v>
      </c>
      <c r="E25" s="152">
        <v>3</v>
      </c>
      <c r="F25" s="145"/>
    </row>
    <row r="26" spans="1:6" ht="15.75" x14ac:dyDescent="0.25">
      <c r="A26" s="151" t="s">
        <v>163</v>
      </c>
      <c r="B26" s="151"/>
      <c r="C26" s="151"/>
      <c r="D26" s="152">
        <v>1</v>
      </c>
      <c r="E26" s="152">
        <v>1</v>
      </c>
      <c r="F26" s="145"/>
    </row>
    <row r="27" spans="1:6" ht="15.75" x14ac:dyDescent="0.25">
      <c r="A27" s="151"/>
      <c r="B27" s="151"/>
      <c r="C27" s="151"/>
      <c r="D27" s="152"/>
      <c r="E27" s="151"/>
      <c r="F27" s="145"/>
    </row>
    <row r="28" spans="1:6" ht="15.75" x14ac:dyDescent="0.25">
      <c r="A28" s="146" t="s">
        <v>164</v>
      </c>
      <c r="B28" s="147"/>
      <c r="C28" s="147"/>
      <c r="D28" s="153">
        <f>SUM(D18:D27)</f>
        <v>37.800000000000004</v>
      </c>
      <c r="E28" s="154">
        <f>SUM(E18:E27)</f>
        <v>37.800000000000004</v>
      </c>
      <c r="F28" s="145"/>
    </row>
    <row r="29" spans="1:6" ht="15.75" x14ac:dyDescent="0.25">
      <c r="A29" s="151"/>
      <c r="B29" s="151"/>
      <c r="C29" s="151"/>
      <c r="D29" s="152"/>
      <c r="E29" s="151"/>
      <c r="F29" s="145"/>
    </row>
    <row r="30" spans="1:6" ht="33.75" x14ac:dyDescent="0.25">
      <c r="A30" s="146" t="s">
        <v>165</v>
      </c>
      <c r="B30" s="147"/>
      <c r="C30" s="147"/>
      <c r="D30" s="149" t="s">
        <v>153</v>
      </c>
      <c r="E30" s="148"/>
      <c r="F30" s="145"/>
    </row>
    <row r="31" spans="1:6" ht="15.75" x14ac:dyDescent="0.25">
      <c r="A31" s="151" t="s">
        <v>166</v>
      </c>
      <c r="B31" s="151"/>
      <c r="C31" s="151"/>
      <c r="D31" s="152">
        <v>22.9</v>
      </c>
      <c r="E31" s="152">
        <v>22.9</v>
      </c>
      <c r="F31" s="145"/>
    </row>
    <row r="32" spans="1:6" ht="15.75" x14ac:dyDescent="0.25">
      <c r="A32" s="151" t="s">
        <v>167</v>
      </c>
      <c r="B32" s="151"/>
      <c r="C32" s="151"/>
      <c r="D32" s="152">
        <v>0</v>
      </c>
      <c r="E32" s="152"/>
      <c r="F32" s="145"/>
    </row>
    <row r="33" spans="1:6" ht="15.75" x14ac:dyDescent="0.25">
      <c r="A33" s="151" t="s">
        <v>168</v>
      </c>
      <c r="B33" s="151"/>
      <c r="C33" s="151"/>
      <c r="D33" s="152">
        <v>0.34</v>
      </c>
      <c r="E33" s="152">
        <v>0.34</v>
      </c>
      <c r="F33" s="145"/>
    </row>
    <row r="34" spans="1:6" ht="15.75" x14ac:dyDescent="0.25">
      <c r="A34" s="151" t="s">
        <v>169</v>
      </c>
      <c r="B34" s="151"/>
      <c r="C34" s="151"/>
      <c r="D34" s="152">
        <v>10.57</v>
      </c>
      <c r="E34" s="152">
        <v>10.57</v>
      </c>
      <c r="F34" s="145"/>
    </row>
    <row r="35" spans="1:6" ht="15.75" x14ac:dyDescent="0.25">
      <c r="A35" s="151" t="s">
        <v>170</v>
      </c>
      <c r="B35" s="151"/>
      <c r="C35" s="151"/>
      <c r="D35" s="152">
        <v>2.4700000000000002</v>
      </c>
      <c r="E35" s="152"/>
      <c r="F35" s="145"/>
    </row>
    <row r="36" spans="1:6" ht="15.75" x14ac:dyDescent="0.25">
      <c r="A36" s="151" t="s">
        <v>171</v>
      </c>
      <c r="B36" s="151"/>
      <c r="C36" s="151"/>
      <c r="D36" s="152">
        <v>2.1</v>
      </c>
      <c r="E36" s="152">
        <v>4.57</v>
      </c>
      <c r="F36" s="145"/>
    </row>
    <row r="37" spans="1:6" ht="15.75" x14ac:dyDescent="0.25">
      <c r="A37" s="151" t="s">
        <v>172</v>
      </c>
      <c r="B37" s="151"/>
      <c r="C37" s="151"/>
      <c r="D37" s="152">
        <v>0.79</v>
      </c>
      <c r="E37" s="152">
        <v>0.79</v>
      </c>
      <c r="F37" s="145"/>
    </row>
    <row r="38" spans="1:6" ht="15.75" x14ac:dyDescent="0.25">
      <c r="A38" s="146" t="s">
        <v>173</v>
      </c>
      <c r="B38" s="147"/>
      <c r="C38" s="147"/>
      <c r="D38" s="153">
        <f>SUM(D31:D37)</f>
        <v>39.17</v>
      </c>
      <c r="E38" s="154">
        <f>SUM(E31:E37)</f>
        <v>39.17</v>
      </c>
      <c r="F38" s="145"/>
    </row>
    <row r="39" spans="1:6" ht="15.75" x14ac:dyDescent="0.25">
      <c r="A39" s="151"/>
      <c r="B39" s="151"/>
      <c r="C39" s="151"/>
      <c r="D39" s="151"/>
      <c r="E39" s="151"/>
      <c r="F39" s="145"/>
    </row>
    <row r="40" spans="1:6" ht="15.75" x14ac:dyDescent="0.25">
      <c r="A40" s="151"/>
      <c r="B40" s="151"/>
      <c r="C40" s="151"/>
      <c r="D40" s="151"/>
      <c r="E40" s="151"/>
      <c r="F40" s="145"/>
    </row>
    <row r="41" spans="1:6" ht="33.75" x14ac:dyDescent="0.25">
      <c r="A41" s="146" t="s">
        <v>174</v>
      </c>
      <c r="B41" s="147"/>
      <c r="C41" s="147"/>
      <c r="D41" s="149" t="s">
        <v>153</v>
      </c>
      <c r="E41" s="148"/>
      <c r="F41" s="145"/>
    </row>
    <row r="42" spans="1:6" ht="15.75" x14ac:dyDescent="0.25">
      <c r="A42" s="151" t="s">
        <v>175</v>
      </c>
      <c r="B42" s="151"/>
      <c r="C42" s="151"/>
      <c r="D42" s="151">
        <v>5.91</v>
      </c>
      <c r="E42" s="151">
        <v>5.91</v>
      </c>
      <c r="F42" s="145"/>
    </row>
    <row r="43" spans="1:6" ht="15.75" x14ac:dyDescent="0.25">
      <c r="A43" s="151" t="s">
        <v>176</v>
      </c>
      <c r="B43" s="151"/>
      <c r="C43" s="151"/>
      <c r="D43" s="152">
        <v>14.06</v>
      </c>
      <c r="E43" s="152">
        <v>14.06</v>
      </c>
      <c r="F43" s="145"/>
    </row>
    <row r="44" spans="1:6" ht="15.75" x14ac:dyDescent="0.25">
      <c r="A44" s="151" t="s">
        <v>177</v>
      </c>
      <c r="B44" s="151"/>
      <c r="C44" s="151"/>
      <c r="D44" s="152">
        <v>0</v>
      </c>
      <c r="E44" s="152"/>
      <c r="F44" s="145"/>
    </row>
    <row r="45" spans="1:6" ht="15.75" x14ac:dyDescent="0.25">
      <c r="A45" s="151" t="s">
        <v>178</v>
      </c>
      <c r="B45" s="151"/>
      <c r="C45" s="151"/>
      <c r="D45" s="152">
        <v>0</v>
      </c>
      <c r="E45" s="151"/>
      <c r="F45" s="145"/>
    </row>
    <row r="46" spans="1:6" ht="15.75" x14ac:dyDescent="0.25">
      <c r="A46" s="151" t="s">
        <v>179</v>
      </c>
      <c r="B46" s="151"/>
      <c r="C46" s="151"/>
      <c r="D46" s="155">
        <v>13.12</v>
      </c>
      <c r="E46" s="155">
        <v>13.12</v>
      </c>
      <c r="F46" s="145"/>
    </row>
    <row r="47" spans="1:6" ht="15.75" x14ac:dyDescent="0.25">
      <c r="A47" s="151"/>
      <c r="B47" s="151"/>
      <c r="C47" s="151"/>
      <c r="D47" s="151"/>
      <c r="E47" s="151"/>
      <c r="F47" s="145"/>
    </row>
    <row r="48" spans="1:6" ht="15.75" x14ac:dyDescent="0.25">
      <c r="A48" s="146" t="s">
        <v>180</v>
      </c>
      <c r="B48" s="147"/>
      <c r="C48" s="147"/>
      <c r="D48" s="153">
        <f>SUM(D42:D47)</f>
        <v>33.089999999999996</v>
      </c>
      <c r="E48" s="156">
        <f>SUM(E42:E47)</f>
        <v>33.089999999999996</v>
      </c>
      <c r="F48" s="145"/>
    </row>
    <row r="49" spans="1:6" ht="15.75" x14ac:dyDescent="0.25">
      <c r="A49" s="151"/>
      <c r="B49" s="151"/>
      <c r="C49" s="151"/>
      <c r="D49" s="151"/>
      <c r="E49" s="151"/>
      <c r="F49" s="145"/>
    </row>
    <row r="50" spans="1:6" ht="33.75" x14ac:dyDescent="0.25">
      <c r="A50" s="146" t="s">
        <v>181</v>
      </c>
      <c r="B50" s="147"/>
      <c r="C50" s="147"/>
      <c r="D50" s="149" t="s">
        <v>153</v>
      </c>
      <c r="E50" s="148"/>
      <c r="F50" s="145"/>
    </row>
    <row r="51" spans="1:6" ht="15.75" x14ac:dyDescent="0.25">
      <c r="A51" s="151" t="s">
        <v>182</v>
      </c>
      <c r="B51" s="151"/>
      <c r="C51" s="151"/>
      <c r="D51" s="152">
        <f>D28*D38/100</f>
        <v>14.806260000000002</v>
      </c>
      <c r="E51" s="152">
        <v>15</v>
      </c>
      <c r="F51" s="145"/>
    </row>
    <row r="52" spans="1:6" ht="15.75" x14ac:dyDescent="0.25">
      <c r="A52" s="151" t="s">
        <v>183</v>
      </c>
      <c r="B52" s="151"/>
      <c r="C52" s="151"/>
      <c r="D52" s="152">
        <f>D19*D46/100</f>
        <v>1.0495999999999999</v>
      </c>
      <c r="E52" s="152">
        <f>E19*E46/100</f>
        <v>1.0495999999999999</v>
      </c>
      <c r="F52" s="145"/>
    </row>
    <row r="53" spans="1:6" ht="15.75" x14ac:dyDescent="0.25">
      <c r="A53" s="146" t="s">
        <v>184</v>
      </c>
      <c r="B53" s="157"/>
      <c r="C53" s="157"/>
      <c r="D53" s="153">
        <f>SUM(D51:D52)</f>
        <v>15.855860000000002</v>
      </c>
      <c r="E53" s="154">
        <f>SUM(E51:E52)</f>
        <v>16.049599999999998</v>
      </c>
      <c r="F53" s="145"/>
    </row>
    <row r="54" spans="1:6" ht="15.75" x14ac:dyDescent="0.25">
      <c r="A54" s="158" t="s">
        <v>185</v>
      </c>
      <c r="B54" s="159"/>
      <c r="C54" s="159"/>
      <c r="D54" s="160">
        <v>7.71</v>
      </c>
      <c r="E54" s="161">
        <v>7.71</v>
      </c>
      <c r="F54" s="145"/>
    </row>
    <row r="55" spans="1:6" ht="15.75" x14ac:dyDescent="0.25">
      <c r="A55" s="162" t="s">
        <v>186</v>
      </c>
      <c r="B55" s="163"/>
      <c r="C55" s="163"/>
      <c r="D55" s="164">
        <f>SUM(D53,D48,D38,D28,D54)</f>
        <v>133.62586000000002</v>
      </c>
      <c r="E55" s="165">
        <f>SUM(E53,E48,E38,E28,E54)</f>
        <v>133.81960000000001</v>
      </c>
      <c r="F55" s="145"/>
    </row>
    <row r="56" spans="1:6" ht="15.75" x14ac:dyDescent="0.25">
      <c r="A56" s="166"/>
      <c r="B56" s="151"/>
      <c r="C56" s="151"/>
      <c r="D56" s="167"/>
      <c r="E56" s="151"/>
      <c r="F56" s="145"/>
    </row>
    <row r="57" spans="1:6" ht="15.75" x14ac:dyDescent="0.25">
      <c r="A57" s="146" t="s">
        <v>187</v>
      </c>
      <c r="B57" s="147"/>
      <c r="C57" s="147"/>
      <c r="D57" s="153"/>
      <c r="E57" s="148"/>
      <c r="F57" s="145"/>
    </row>
    <row r="58" spans="1:6" ht="15.75" x14ac:dyDescent="0.25">
      <c r="A58" s="166" t="s">
        <v>188</v>
      </c>
      <c r="B58" s="151"/>
      <c r="C58" s="151"/>
      <c r="D58" s="167">
        <v>5</v>
      </c>
      <c r="E58" s="151"/>
      <c r="F58" s="145"/>
    </row>
    <row r="59" spans="1:6" ht="15.75" x14ac:dyDescent="0.25">
      <c r="A59" s="166" t="s">
        <v>189</v>
      </c>
      <c r="B59" s="151"/>
      <c r="C59" s="151"/>
      <c r="D59" s="167">
        <v>10</v>
      </c>
      <c r="E59" s="155"/>
      <c r="F59" s="145"/>
    </row>
    <row r="60" spans="1:6" ht="15.75" x14ac:dyDescent="0.25">
      <c r="A60" s="166" t="s">
        <v>190</v>
      </c>
      <c r="B60" s="151"/>
      <c r="C60" s="151"/>
      <c r="D60" s="167">
        <v>0</v>
      </c>
      <c r="E60" s="151"/>
      <c r="F60" s="145"/>
    </row>
    <row r="61" spans="1:6" ht="15.75" x14ac:dyDescent="0.25">
      <c r="A61" s="146" t="s">
        <v>191</v>
      </c>
      <c r="B61" s="147"/>
      <c r="C61" s="147"/>
      <c r="D61" s="153">
        <v>100</v>
      </c>
      <c r="E61" s="148"/>
      <c r="F61" s="145"/>
    </row>
    <row r="62" spans="1:6" ht="15.75" x14ac:dyDescent="0.25">
      <c r="A62" s="151"/>
      <c r="B62" s="151"/>
      <c r="C62" s="151"/>
      <c r="D62" s="167"/>
      <c r="E62" s="151"/>
      <c r="F62" s="145"/>
    </row>
    <row r="63" spans="1:6" ht="15.75" x14ac:dyDescent="0.25">
      <c r="A63" s="146" t="s">
        <v>125</v>
      </c>
      <c r="B63" s="147"/>
      <c r="C63" s="147"/>
      <c r="D63" s="153">
        <f>SUM(D55:D61)</f>
        <v>248.62586000000002</v>
      </c>
      <c r="E63" s="148"/>
      <c r="F63" s="145"/>
    </row>
    <row r="64" spans="1:6" ht="15.75" x14ac:dyDescent="0.25">
      <c r="A64" s="151" t="s">
        <v>192</v>
      </c>
      <c r="B64" s="151"/>
      <c r="C64" s="151"/>
      <c r="D64" s="167">
        <f>D75</f>
        <v>20.65</v>
      </c>
      <c r="E64" s="151"/>
      <c r="F64" s="145"/>
    </row>
    <row r="65" spans="1:6" ht="15.75" x14ac:dyDescent="0.25">
      <c r="A65" s="168" t="s">
        <v>193</v>
      </c>
      <c r="B65" s="169"/>
      <c r="C65" s="169"/>
      <c r="D65" s="170">
        <f>D63/(1-D64/100)/100</f>
        <v>3.1332811594202901</v>
      </c>
      <c r="E65" s="169"/>
      <c r="F65" s="145"/>
    </row>
    <row r="66" spans="1:6" s="172" customFormat="1" ht="59.25" customHeight="1" x14ac:dyDescent="0.2">
      <c r="A66" s="362" t="s">
        <v>194</v>
      </c>
      <c r="B66" s="362"/>
      <c r="C66" s="362"/>
      <c r="D66" s="362"/>
      <c r="E66" s="362"/>
      <c r="F66" s="171"/>
    </row>
    <row r="67" spans="1:6" ht="33.75" x14ac:dyDescent="0.25">
      <c r="A67" s="142" t="s">
        <v>195</v>
      </c>
      <c r="B67" s="143"/>
      <c r="C67" s="143"/>
      <c r="D67" s="173" t="s">
        <v>196</v>
      </c>
      <c r="E67" s="144"/>
      <c r="F67" s="145"/>
    </row>
    <row r="68" spans="1:6" ht="15.75" x14ac:dyDescent="0.25">
      <c r="A68" s="151" t="s">
        <v>197</v>
      </c>
      <c r="B68" s="151"/>
      <c r="C68" s="151"/>
      <c r="D68" s="152">
        <v>5</v>
      </c>
      <c r="E68" s="152"/>
      <c r="F68" s="145"/>
    </row>
    <row r="69" spans="1:6" ht="15.75" x14ac:dyDescent="0.25">
      <c r="A69" s="151" t="s">
        <v>198</v>
      </c>
      <c r="B69" s="151"/>
      <c r="C69" s="151"/>
      <c r="D69" s="152">
        <v>3</v>
      </c>
      <c r="E69" s="152"/>
      <c r="F69" s="145"/>
    </row>
    <row r="70" spans="1:6" ht="15.75" x14ac:dyDescent="0.25">
      <c r="A70" s="151" t="s">
        <v>199</v>
      </c>
      <c r="B70" s="151"/>
      <c r="C70" s="151"/>
      <c r="D70" s="152">
        <v>0.65</v>
      </c>
      <c r="E70" s="152"/>
      <c r="F70" s="145"/>
    </row>
    <row r="71" spans="1:6" ht="15.75" x14ac:dyDescent="0.25">
      <c r="A71" s="151" t="s">
        <v>200</v>
      </c>
      <c r="B71" s="151"/>
      <c r="C71" s="151"/>
      <c r="D71" s="152">
        <v>1</v>
      </c>
      <c r="E71" s="152"/>
      <c r="F71" s="145"/>
    </row>
    <row r="72" spans="1:6" ht="15.75" x14ac:dyDescent="0.25">
      <c r="A72" s="151" t="s">
        <v>201</v>
      </c>
      <c r="B72" s="174"/>
      <c r="C72" s="174"/>
      <c r="D72" s="152">
        <v>0</v>
      </c>
      <c r="E72" s="152"/>
      <c r="F72" s="145"/>
    </row>
    <row r="73" spans="1:6" ht="15.75" x14ac:dyDescent="0.25">
      <c r="A73" s="151" t="s">
        <v>202</v>
      </c>
      <c r="B73" s="151"/>
      <c r="C73" s="151"/>
      <c r="D73" s="152">
        <v>11</v>
      </c>
      <c r="E73" s="152"/>
      <c r="F73" s="145"/>
    </row>
    <row r="74" spans="1:6" ht="15.75" x14ac:dyDescent="0.25">
      <c r="A74" s="151" t="s">
        <v>203</v>
      </c>
      <c r="B74" s="151"/>
      <c r="C74" s="151"/>
      <c r="D74" s="152">
        <v>0</v>
      </c>
      <c r="E74" s="152"/>
      <c r="F74" s="145"/>
    </row>
    <row r="75" spans="1:6" ht="15.75" x14ac:dyDescent="0.25">
      <c r="A75" s="142" t="s">
        <v>125</v>
      </c>
      <c r="B75" s="143"/>
      <c r="C75" s="143"/>
      <c r="D75" s="175">
        <f>SUM(D68:D74)</f>
        <v>20.65</v>
      </c>
      <c r="E75" s="176"/>
      <c r="F75" s="145"/>
    </row>
    <row r="76" spans="1:6" ht="15.75" x14ac:dyDescent="0.25">
      <c r="A76" s="151"/>
      <c r="B76" s="151"/>
      <c r="C76" s="151"/>
      <c r="D76" s="152"/>
      <c r="E76" s="151"/>
      <c r="F76" s="145"/>
    </row>
    <row r="77" spans="1:6" ht="15.75" x14ac:dyDescent="0.25">
      <c r="A77" s="151"/>
      <c r="B77" s="151"/>
      <c r="C77" s="151"/>
      <c r="D77" s="152"/>
      <c r="E77" s="151"/>
      <c r="F77" s="145"/>
    </row>
    <row r="78" spans="1:6" ht="15.75" x14ac:dyDescent="0.25">
      <c r="A78" s="172"/>
      <c r="B78" s="172"/>
      <c r="C78" s="177"/>
      <c r="D78" s="172"/>
      <c r="E78" s="172"/>
      <c r="F78" s="145"/>
    </row>
    <row r="79" spans="1:6" ht="15" x14ac:dyDescent="0.2">
      <c r="A79" s="330"/>
      <c r="B79" s="330"/>
      <c r="C79" s="330"/>
      <c r="D79" s="330"/>
      <c r="E79" s="330"/>
    </row>
    <row r="80" spans="1:6" ht="15" x14ac:dyDescent="0.2">
      <c r="A80" s="330"/>
      <c r="B80" s="330"/>
      <c r="C80" s="330"/>
      <c r="D80" s="330"/>
      <c r="E80" s="330"/>
    </row>
    <row r="81" spans="1:6" ht="15" x14ac:dyDescent="0.2">
      <c r="A81" s="330"/>
      <c r="B81" s="330"/>
      <c r="C81" s="330"/>
      <c r="D81" s="330"/>
      <c r="E81" s="330"/>
    </row>
    <row r="82" spans="1:6" ht="15" x14ac:dyDescent="0.2">
      <c r="A82" s="330"/>
      <c r="B82" s="330"/>
      <c r="C82" s="331"/>
      <c r="D82" s="331"/>
      <c r="E82" s="331"/>
      <c r="F82" s="331"/>
    </row>
    <row r="83" spans="1:6" x14ac:dyDescent="0.2">
      <c r="A83" s="110"/>
      <c r="B83" s="110"/>
    </row>
    <row r="84" spans="1:6" ht="15" x14ac:dyDescent="0.2">
      <c r="A84" s="111"/>
      <c r="B84" s="111"/>
      <c r="C84" s="109"/>
      <c r="D84" s="109"/>
    </row>
    <row r="85" spans="1:6" ht="15" x14ac:dyDescent="0.2">
      <c r="A85" s="112"/>
      <c r="B85" s="112"/>
      <c r="C85" s="109"/>
      <c r="D85" s="109"/>
    </row>
    <row r="86" spans="1:6" x14ac:dyDescent="0.2">
      <c r="A86" s="113"/>
      <c r="B86" s="113"/>
      <c r="C86" s="114"/>
      <c r="D86" s="114"/>
    </row>
    <row r="87" spans="1:6" x14ac:dyDescent="0.2">
      <c r="A87" s="113"/>
      <c r="B87" s="113"/>
      <c r="C87" s="115"/>
      <c r="D87" s="115"/>
    </row>
    <row r="88" spans="1:6" x14ac:dyDescent="0.2">
      <c r="A88" s="113"/>
      <c r="B88" s="113"/>
      <c r="C88" s="115"/>
      <c r="D88" s="115"/>
    </row>
    <row r="89" spans="1:6" x14ac:dyDescent="0.2">
      <c r="A89" s="111"/>
      <c r="B89" s="111"/>
      <c r="C89" s="116"/>
      <c r="D89" s="116"/>
    </row>
    <row r="90" spans="1:6" x14ac:dyDescent="0.2">
      <c r="A90" s="113"/>
      <c r="B90" s="113"/>
      <c r="C90" s="115"/>
      <c r="D90" s="115"/>
    </row>
    <row r="91" spans="1:6" x14ac:dyDescent="0.2">
      <c r="A91" s="113"/>
      <c r="B91" s="113"/>
      <c r="C91" s="115"/>
      <c r="D91" s="115"/>
    </row>
    <row r="92" spans="1:6" x14ac:dyDescent="0.2">
      <c r="A92" s="117"/>
      <c r="B92" s="117"/>
      <c r="C92" s="115"/>
      <c r="D92" s="115"/>
    </row>
    <row r="93" spans="1:6" x14ac:dyDescent="0.2">
      <c r="A93" s="111"/>
      <c r="B93" s="111"/>
      <c r="C93" s="116"/>
      <c r="D93" s="116"/>
    </row>
    <row r="94" spans="1:6" x14ac:dyDescent="0.2">
      <c r="A94" s="111"/>
      <c r="B94" s="111"/>
      <c r="C94" s="116"/>
      <c r="D94" s="116"/>
    </row>
    <row r="95" spans="1:6" x14ac:dyDescent="0.2">
      <c r="A95" s="111"/>
      <c r="B95" s="111"/>
      <c r="C95" s="116"/>
      <c r="D95" s="116"/>
    </row>
    <row r="96" spans="1:6" x14ac:dyDescent="0.2">
      <c r="A96" s="111"/>
      <c r="B96" s="111"/>
      <c r="C96" s="116"/>
      <c r="D96" s="116"/>
    </row>
    <row r="97" spans="1:4" x14ac:dyDescent="0.2">
      <c r="A97" s="113"/>
      <c r="B97" s="113"/>
      <c r="C97" s="115"/>
      <c r="D97" s="115"/>
    </row>
    <row r="98" spans="1:4" x14ac:dyDescent="0.2">
      <c r="A98" s="118"/>
      <c r="B98" s="118"/>
      <c r="C98" s="119"/>
      <c r="D98" s="119"/>
    </row>
    <row r="100" spans="1:4" x14ac:dyDescent="0.2">
      <c r="A100" s="110"/>
      <c r="B100" s="110"/>
    </row>
    <row r="101" spans="1:4" x14ac:dyDescent="0.2">
      <c r="C101" s="120"/>
      <c r="D101" s="120"/>
    </row>
    <row r="103" spans="1:4" x14ac:dyDescent="0.2">
      <c r="A103" s="121"/>
      <c r="B103" s="121"/>
    </row>
    <row r="104" spans="1:4" x14ac:dyDescent="0.2">
      <c r="A104" s="122"/>
      <c r="B104" s="122"/>
      <c r="C104" s="122"/>
      <c r="D104" s="122"/>
    </row>
    <row r="105" spans="1:4" x14ac:dyDescent="0.2">
      <c r="A105" s="123"/>
      <c r="B105" s="123"/>
      <c r="C105" s="116"/>
      <c r="D105" s="116"/>
    </row>
    <row r="106" spans="1:4" x14ac:dyDescent="0.2">
      <c r="A106" s="111"/>
      <c r="B106" s="111"/>
      <c r="C106" s="116"/>
      <c r="D106" s="116"/>
    </row>
    <row r="107" spans="1:4" x14ac:dyDescent="0.2">
      <c r="A107" s="111"/>
      <c r="B107" s="111"/>
      <c r="C107" s="116"/>
      <c r="D107" s="116"/>
    </row>
    <row r="108" spans="1:4" x14ac:dyDescent="0.2">
      <c r="A108" s="111"/>
      <c r="B108" s="111"/>
      <c r="C108" s="116"/>
      <c r="D108" s="116"/>
    </row>
    <row r="109" spans="1:4" x14ac:dyDescent="0.2">
      <c r="A109" s="111"/>
      <c r="B109" s="111"/>
      <c r="C109" s="116"/>
      <c r="D109" s="116"/>
    </row>
    <row r="110" spans="1:4" x14ac:dyDescent="0.2">
      <c r="A110" s="111"/>
      <c r="B110" s="111"/>
      <c r="C110" s="116"/>
      <c r="D110" s="116"/>
    </row>
    <row r="111" spans="1:4" x14ac:dyDescent="0.2">
      <c r="A111" s="112"/>
      <c r="B111" s="112"/>
      <c r="C111" s="124"/>
      <c r="D111" s="124"/>
    </row>
    <row r="112" spans="1:4" x14ac:dyDescent="0.2">
      <c r="A112" s="113"/>
      <c r="B112" s="113"/>
      <c r="C112" s="115"/>
      <c r="D112" s="115"/>
    </row>
    <row r="113" spans="1:4" x14ac:dyDescent="0.2">
      <c r="A113" s="113"/>
      <c r="B113" s="113"/>
      <c r="C113" s="115"/>
      <c r="D113" s="115"/>
    </row>
    <row r="114" spans="1:4" x14ac:dyDescent="0.2">
      <c r="A114" s="113"/>
      <c r="B114" s="113"/>
      <c r="C114" s="115"/>
      <c r="D114" s="115"/>
    </row>
    <row r="115" spans="1:4" x14ac:dyDescent="0.2">
      <c r="A115" s="111"/>
      <c r="B115" s="111"/>
      <c r="C115" s="116"/>
      <c r="D115" s="116"/>
    </row>
    <row r="116" spans="1:4" x14ac:dyDescent="0.2">
      <c r="A116" s="113"/>
      <c r="B116" s="113"/>
      <c r="C116" s="115"/>
      <c r="D116" s="115"/>
    </row>
    <row r="117" spans="1:4" x14ac:dyDescent="0.2">
      <c r="A117" s="113"/>
      <c r="B117" s="113"/>
      <c r="C117" s="115"/>
      <c r="D117" s="115"/>
    </row>
    <row r="118" spans="1:4" x14ac:dyDescent="0.2">
      <c r="A118" s="117"/>
      <c r="B118" s="117"/>
      <c r="C118" s="115"/>
      <c r="D118" s="115"/>
    </row>
    <row r="119" spans="1:4" x14ac:dyDescent="0.2">
      <c r="A119" s="111"/>
      <c r="B119" s="111"/>
      <c r="C119" s="116"/>
      <c r="D119" s="116"/>
    </row>
    <row r="120" spans="1:4" x14ac:dyDescent="0.2">
      <c r="A120" s="111"/>
      <c r="B120" s="111"/>
      <c r="C120" s="116"/>
      <c r="D120" s="116"/>
    </row>
    <row r="121" spans="1:4" x14ac:dyDescent="0.2">
      <c r="A121" s="111"/>
      <c r="B121" s="111"/>
      <c r="C121" s="116"/>
      <c r="D121" s="116"/>
    </row>
    <row r="122" spans="1:4" x14ac:dyDescent="0.2">
      <c r="A122" s="111"/>
      <c r="B122" s="111"/>
      <c r="C122" s="116"/>
      <c r="D122" s="116"/>
    </row>
    <row r="123" spans="1:4" x14ac:dyDescent="0.2">
      <c r="A123" s="113"/>
      <c r="B123" s="113"/>
      <c r="C123" s="115"/>
      <c r="D123" s="115"/>
    </row>
    <row r="124" spans="1:4" x14ac:dyDescent="0.2">
      <c r="A124" s="118"/>
      <c r="B124" s="118"/>
      <c r="C124" s="119"/>
      <c r="D124" s="119"/>
    </row>
    <row r="126" spans="1:4" x14ac:dyDescent="0.2">
      <c r="A126" s="110"/>
      <c r="B126" s="110"/>
    </row>
    <row r="127" spans="1:4" x14ac:dyDescent="0.2">
      <c r="C127" s="120"/>
      <c r="D127" s="120"/>
    </row>
  </sheetData>
  <mergeCells count="9">
    <mergeCell ref="A80:E80"/>
    <mergeCell ref="A81:E81"/>
    <mergeCell ref="A82:F82"/>
    <mergeCell ref="B9:C9"/>
    <mergeCell ref="B11:E11"/>
    <mergeCell ref="B12:C13"/>
    <mergeCell ref="A14:E14"/>
    <mergeCell ref="A66:E66"/>
    <mergeCell ref="A79:E79"/>
  </mergeCells>
  <pageMargins left="0.70866141732283472" right="0.70866141732283472" top="0.74803149606299213" bottom="0.74803149606299213" header="0.31496062992125984" footer="0.31496062992125984"/>
  <pageSetup paperSize="9" scale="89" fitToHeight="0" orientation="portrait" r:id="rId1"/>
  <rowBreaks count="1" manualBreakCount="1">
    <brk id="48" max="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6:AG58"/>
  <sheetViews>
    <sheetView view="pageBreakPreview" topLeftCell="A25" zoomScale="85" zoomScaleNormal="85" zoomScaleSheetLayoutView="85" workbookViewId="0">
      <selection activeCell="D43" sqref="D43"/>
    </sheetView>
  </sheetViews>
  <sheetFormatPr defaultColWidth="8.88671875" defaultRowHeight="15" x14ac:dyDescent="0.2"/>
  <cols>
    <col min="1" max="2" width="8.88671875" style="179"/>
    <col min="3" max="3" width="10.5546875" style="179" customWidth="1"/>
    <col min="4" max="4" width="19.21875" style="179" bestFit="1" customWidth="1"/>
    <col min="5" max="5" width="20.6640625" style="179" hidden="1" customWidth="1"/>
    <col min="6" max="6" width="16" style="179" customWidth="1"/>
    <col min="7" max="7" width="10.77734375" style="179" customWidth="1"/>
    <col min="8" max="8" width="10.33203125" style="179" bestFit="1" customWidth="1"/>
    <col min="9" max="9" width="15.21875" style="179" customWidth="1"/>
    <col min="10" max="10" width="9.5546875" style="179" hidden="1" customWidth="1"/>
    <col min="11" max="11" width="11.21875" style="179" bestFit="1" customWidth="1"/>
    <col min="12" max="12" width="10.44140625" style="179" hidden="1" customWidth="1"/>
    <col min="13" max="13" width="10.77734375" style="179" customWidth="1"/>
    <col min="14" max="14" width="11" style="179" hidden="1" customWidth="1"/>
    <col min="15" max="15" width="12.88671875" style="179" bestFit="1" customWidth="1"/>
    <col min="16" max="16" width="11" style="179" hidden="1" customWidth="1"/>
    <col min="17" max="17" width="10" style="179" bestFit="1" customWidth="1"/>
    <col min="18" max="18" width="10.6640625" style="179" hidden="1" customWidth="1"/>
    <col min="19" max="19" width="10" style="179" bestFit="1" customWidth="1"/>
    <col min="20" max="20" width="11" style="179" hidden="1" customWidth="1"/>
    <col min="21" max="21" width="10" style="179" bestFit="1" customWidth="1"/>
    <col min="22" max="22" width="11" style="179" hidden="1" customWidth="1"/>
    <col min="23" max="23" width="10" style="179" bestFit="1" customWidth="1"/>
    <col min="24" max="24" width="10.6640625" style="179" hidden="1" customWidth="1"/>
    <col min="25" max="25" width="10" style="179" bestFit="1" customWidth="1"/>
    <col min="26" max="26" width="10.6640625" style="179" hidden="1" customWidth="1"/>
    <col min="27" max="27" width="10" style="179" bestFit="1" customWidth="1"/>
    <col min="28" max="28" width="10.6640625" style="179" hidden="1" customWidth="1"/>
    <col min="29" max="29" width="10" style="179" bestFit="1" customWidth="1"/>
    <col min="30" max="30" width="15.6640625" style="179" hidden="1" customWidth="1"/>
    <col min="31" max="31" width="10" style="179" bestFit="1" customWidth="1"/>
    <col min="32" max="32" width="11" style="179" hidden="1" customWidth="1"/>
    <col min="33" max="33" width="20.21875" style="179" customWidth="1"/>
    <col min="34" max="16384" width="8.88671875" style="179"/>
  </cols>
  <sheetData>
    <row r="6" spans="1:33" x14ac:dyDescent="0.2">
      <c r="A6" s="178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78"/>
      <c r="AB6" s="178"/>
      <c r="AC6" s="178"/>
      <c r="AD6" s="178"/>
      <c r="AE6" s="178"/>
      <c r="AF6" s="178"/>
      <c r="AG6" s="178"/>
    </row>
    <row r="7" spans="1:33" x14ac:dyDescent="0.2">
      <c r="A7" s="180" t="s">
        <v>204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2"/>
      <c r="M7" s="182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1"/>
      <c r="AE7" s="181"/>
      <c r="AF7" s="178"/>
      <c r="AG7" s="178"/>
    </row>
    <row r="8" spans="1:33" x14ac:dyDescent="0.2">
      <c r="A8" s="180" t="s">
        <v>205</v>
      </c>
      <c r="B8" s="181"/>
      <c r="C8" s="181"/>
      <c r="D8" s="181"/>
      <c r="E8" s="181"/>
      <c r="F8" s="181"/>
      <c r="G8" s="181"/>
      <c r="H8" s="181"/>
      <c r="I8" s="181"/>
      <c r="J8" s="181"/>
      <c r="K8" s="181"/>
      <c r="L8" s="182"/>
      <c r="M8" s="182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78"/>
      <c r="AG8" s="178"/>
    </row>
    <row r="9" spans="1:33" x14ac:dyDescent="0.2">
      <c r="A9" s="180" t="s">
        <v>206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2"/>
      <c r="M9" s="182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78"/>
      <c r="AG9" s="178"/>
    </row>
    <row r="10" spans="1:33" x14ac:dyDescent="0.2">
      <c r="A10" s="183" t="s">
        <v>207</v>
      </c>
      <c r="B10" s="184"/>
      <c r="C10" s="185"/>
      <c r="D10" s="185"/>
      <c r="E10" s="185"/>
      <c r="F10" s="186"/>
      <c r="G10" s="186"/>
      <c r="H10" s="185"/>
      <c r="I10" s="187"/>
      <c r="J10" s="188" t="s">
        <v>208</v>
      </c>
      <c r="K10" s="189"/>
      <c r="L10" s="190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91"/>
      <c r="AF10" s="178"/>
      <c r="AG10" s="178"/>
    </row>
    <row r="11" spans="1:33" ht="39.75" customHeight="1" x14ac:dyDescent="0.2">
      <c r="A11" s="192" t="s">
        <v>209</v>
      </c>
      <c r="B11" s="193"/>
      <c r="C11" s="375" t="s">
        <v>8</v>
      </c>
      <c r="D11" s="375"/>
      <c r="E11" s="375"/>
      <c r="F11" s="375"/>
      <c r="G11" s="194" t="s">
        <v>210</v>
      </c>
      <c r="H11" s="195"/>
      <c r="I11" s="196" t="s">
        <v>211</v>
      </c>
      <c r="J11" s="195"/>
      <c r="K11" s="197"/>
      <c r="L11" s="376" t="s">
        <v>212</v>
      </c>
      <c r="M11" s="377"/>
      <c r="N11" s="377"/>
      <c r="O11" s="377"/>
      <c r="P11" s="195"/>
      <c r="Q11" s="198"/>
      <c r="R11" s="195"/>
      <c r="S11" s="195"/>
      <c r="T11" s="195"/>
      <c r="U11" s="195"/>
      <c r="V11" s="195"/>
      <c r="W11" s="195"/>
      <c r="X11" s="195"/>
      <c r="Y11" s="195"/>
      <c r="Z11" s="195"/>
      <c r="AA11" s="195"/>
      <c r="AB11" s="195"/>
      <c r="AC11" s="195"/>
      <c r="AD11" s="195"/>
      <c r="AE11" s="199"/>
      <c r="AF11" s="178"/>
      <c r="AG11" s="178"/>
    </row>
    <row r="12" spans="1:33" x14ac:dyDescent="0.2">
      <c r="A12" s="192" t="s">
        <v>213</v>
      </c>
      <c r="B12" s="193"/>
      <c r="C12" s="198" t="s">
        <v>214</v>
      </c>
      <c r="D12" s="195"/>
      <c r="E12" s="195"/>
      <c r="F12" s="200"/>
      <c r="G12" s="200"/>
      <c r="H12" s="195"/>
      <c r="I12" s="194"/>
      <c r="J12" s="201"/>
      <c r="K12" s="202"/>
      <c r="L12" s="190"/>
      <c r="M12" s="203"/>
      <c r="N12" s="194"/>
      <c r="O12" s="194"/>
      <c r="P12" s="194"/>
      <c r="Q12" s="195"/>
      <c r="R12" s="195"/>
      <c r="S12" s="195"/>
      <c r="T12" s="195"/>
      <c r="U12" s="195"/>
      <c r="V12" s="195"/>
      <c r="W12" s="195"/>
      <c r="X12" s="195"/>
      <c r="Y12" s="195"/>
      <c r="Z12" s="195"/>
      <c r="AA12" s="195"/>
      <c r="AB12" s="195"/>
      <c r="AC12" s="195"/>
      <c r="AD12" s="195"/>
      <c r="AE12" s="199"/>
      <c r="AF12" s="178"/>
      <c r="AG12" s="178"/>
    </row>
    <row r="13" spans="1:33" x14ac:dyDescent="0.2">
      <c r="A13" s="192" t="s">
        <v>215</v>
      </c>
      <c r="B13" s="193"/>
      <c r="C13" s="204" t="s">
        <v>214</v>
      </c>
      <c r="D13" s="185"/>
      <c r="E13" s="185"/>
      <c r="F13" s="186"/>
      <c r="G13" s="186"/>
      <c r="H13" s="185"/>
      <c r="I13" s="185"/>
      <c r="J13" s="185"/>
      <c r="K13" s="202"/>
      <c r="L13" s="378" t="s">
        <v>216</v>
      </c>
      <c r="M13" s="379"/>
      <c r="N13" s="193"/>
      <c r="O13" s="205"/>
      <c r="P13" s="185"/>
      <c r="Q13" s="185"/>
      <c r="R13" s="185"/>
      <c r="S13" s="185"/>
      <c r="T13" s="185"/>
      <c r="U13" s="185"/>
      <c r="V13" s="185"/>
      <c r="W13" s="185"/>
      <c r="X13" s="185"/>
      <c r="Y13" s="185"/>
      <c r="Z13" s="185"/>
      <c r="AA13" s="185"/>
      <c r="AB13" s="185"/>
      <c r="AC13" s="185"/>
      <c r="AD13" s="185"/>
      <c r="AE13" s="187"/>
      <c r="AF13" s="178"/>
      <c r="AG13" s="178"/>
    </row>
    <row r="14" spans="1:33" x14ac:dyDescent="0.2">
      <c r="A14" s="206" t="s">
        <v>217</v>
      </c>
      <c r="B14" s="193"/>
      <c r="C14" s="380"/>
      <c r="D14" s="380"/>
      <c r="E14" s="380"/>
      <c r="F14" s="380"/>
      <c r="G14" s="380"/>
      <c r="H14" s="380"/>
      <c r="I14" s="380"/>
      <c r="J14" s="185"/>
      <c r="K14" s="202"/>
      <c r="L14" s="207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7"/>
      <c r="AF14" s="178"/>
      <c r="AG14" s="178"/>
    </row>
    <row r="15" spans="1:33" x14ac:dyDescent="0.2">
      <c r="A15" s="192" t="s">
        <v>218</v>
      </c>
      <c r="B15" s="193"/>
      <c r="C15" s="208" t="s">
        <v>219</v>
      </c>
      <c r="D15" s="188"/>
      <c r="E15" s="188"/>
      <c r="F15" s="209"/>
      <c r="G15" s="209"/>
      <c r="H15" s="188"/>
      <c r="I15" s="188"/>
      <c r="J15" s="188"/>
      <c r="K15" s="210"/>
      <c r="L15" s="211"/>
      <c r="M15" s="193"/>
      <c r="N15" s="212"/>
      <c r="O15" s="381"/>
      <c r="P15" s="381"/>
      <c r="Q15" s="381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191"/>
      <c r="AF15" s="178"/>
      <c r="AG15" s="178"/>
    </row>
    <row r="16" spans="1:33" x14ac:dyDescent="0.2">
      <c r="A16" s="207"/>
      <c r="B16" s="185"/>
      <c r="C16" s="185"/>
      <c r="D16" s="185"/>
      <c r="E16" s="185"/>
      <c r="F16" s="186"/>
      <c r="G16" s="186"/>
      <c r="H16" s="185"/>
      <c r="I16" s="185"/>
      <c r="J16" s="185"/>
      <c r="K16" s="185"/>
      <c r="L16" s="207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  <c r="AB16" s="185"/>
      <c r="AC16" s="185"/>
      <c r="AD16" s="185"/>
      <c r="AE16" s="187"/>
      <c r="AF16" s="178"/>
      <c r="AG16" s="178"/>
    </row>
    <row r="17" spans="1:33" x14ac:dyDescent="0.2">
      <c r="A17" s="193"/>
      <c r="B17" s="193"/>
      <c r="C17" s="193"/>
      <c r="D17" s="193"/>
      <c r="E17" s="193"/>
      <c r="F17" s="213"/>
      <c r="G17" s="21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78"/>
      <c r="AG17" s="178"/>
    </row>
    <row r="18" spans="1:33" ht="15.75" thickBot="1" x14ac:dyDescent="0.25">
      <c r="A18" s="213"/>
      <c r="B18" s="193"/>
      <c r="C18" s="193"/>
      <c r="D18" s="193"/>
      <c r="E18" s="193"/>
      <c r="F18" s="213"/>
      <c r="G18" s="21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  <c r="AE18" s="193"/>
      <c r="AF18" s="178"/>
      <c r="AG18" s="178"/>
    </row>
    <row r="19" spans="1:33" x14ac:dyDescent="0.2">
      <c r="A19" s="214"/>
      <c r="B19" s="382" t="s">
        <v>220</v>
      </c>
      <c r="C19" s="383"/>
      <c r="D19" s="388" t="s">
        <v>221</v>
      </c>
      <c r="E19" s="388" t="s">
        <v>222</v>
      </c>
      <c r="F19" s="388" t="s">
        <v>223</v>
      </c>
      <c r="G19" s="391" t="s">
        <v>224</v>
      </c>
      <c r="H19" s="215"/>
      <c r="I19" s="216"/>
      <c r="J19" s="216"/>
      <c r="K19" s="216"/>
      <c r="L19" s="216"/>
      <c r="M19" s="217" t="s">
        <v>225</v>
      </c>
      <c r="N19" s="216"/>
      <c r="O19" s="216"/>
      <c r="P19" s="216"/>
      <c r="Q19" s="216" t="s">
        <v>208</v>
      </c>
      <c r="R19" s="217" t="s">
        <v>208</v>
      </c>
      <c r="S19" s="217" t="s">
        <v>208</v>
      </c>
      <c r="T19" s="217"/>
      <c r="U19" s="217"/>
      <c r="V19" s="217"/>
      <c r="W19" s="217"/>
      <c r="X19" s="217"/>
      <c r="Y19" s="217"/>
      <c r="Z19" s="217"/>
      <c r="AA19" s="217"/>
      <c r="AB19" s="217"/>
      <c r="AC19" s="217"/>
      <c r="AD19" s="217"/>
      <c r="AE19" s="217"/>
      <c r="AF19" s="218"/>
      <c r="AG19" s="219"/>
    </row>
    <row r="20" spans="1:33" x14ac:dyDescent="0.2">
      <c r="A20" s="220" t="s">
        <v>9</v>
      </c>
      <c r="B20" s="384"/>
      <c r="C20" s="385"/>
      <c r="D20" s="389"/>
      <c r="E20" s="389"/>
      <c r="F20" s="389"/>
      <c r="G20" s="392"/>
      <c r="H20" s="221" t="s">
        <v>226</v>
      </c>
      <c r="I20" s="222" t="s">
        <v>227</v>
      </c>
      <c r="J20" s="223">
        <v>1</v>
      </c>
      <c r="K20" s="222" t="s">
        <v>228</v>
      </c>
      <c r="L20" s="223">
        <v>2</v>
      </c>
      <c r="M20" s="222" t="s">
        <v>229</v>
      </c>
      <c r="N20" s="223">
        <v>3</v>
      </c>
      <c r="O20" s="222" t="s">
        <v>230</v>
      </c>
      <c r="P20" s="223">
        <v>4</v>
      </c>
      <c r="Q20" s="222" t="s">
        <v>231</v>
      </c>
      <c r="R20" s="223">
        <v>5</v>
      </c>
      <c r="S20" s="222" t="s">
        <v>232</v>
      </c>
      <c r="T20" s="223">
        <v>6</v>
      </c>
      <c r="U20" s="222" t="s">
        <v>233</v>
      </c>
      <c r="V20" s="223">
        <v>7</v>
      </c>
      <c r="W20" s="222" t="s">
        <v>234</v>
      </c>
      <c r="X20" s="223">
        <v>8</v>
      </c>
      <c r="Y20" s="222" t="s">
        <v>235</v>
      </c>
      <c r="Z20" s="223">
        <v>9</v>
      </c>
      <c r="AA20" s="222" t="s">
        <v>236</v>
      </c>
      <c r="AB20" s="223">
        <v>10</v>
      </c>
      <c r="AC20" s="222" t="s">
        <v>237</v>
      </c>
      <c r="AD20" s="223">
        <v>11</v>
      </c>
      <c r="AE20" s="224" t="s">
        <v>238</v>
      </c>
      <c r="AF20" s="225">
        <v>12</v>
      </c>
      <c r="AG20" s="226" t="s">
        <v>239</v>
      </c>
    </row>
    <row r="21" spans="1:33" ht="63.75" customHeight="1" x14ac:dyDescent="0.2">
      <c r="A21" s="227"/>
      <c r="B21" s="386"/>
      <c r="C21" s="387"/>
      <c r="D21" s="390"/>
      <c r="E21" s="390"/>
      <c r="F21" s="390"/>
      <c r="G21" s="393"/>
      <c r="H21" s="228" t="s">
        <v>240</v>
      </c>
      <c r="I21" s="229" t="s">
        <v>241</v>
      </c>
      <c r="J21" s="229" t="s">
        <v>242</v>
      </c>
      <c r="K21" s="229" t="s">
        <v>243</v>
      </c>
      <c r="L21" s="229" t="s">
        <v>242</v>
      </c>
      <c r="M21" s="229" t="s">
        <v>243</v>
      </c>
      <c r="N21" s="229" t="s">
        <v>242</v>
      </c>
      <c r="O21" s="229" t="s">
        <v>243</v>
      </c>
      <c r="P21" s="229" t="s">
        <v>242</v>
      </c>
      <c r="Q21" s="229" t="s">
        <v>243</v>
      </c>
      <c r="R21" s="229" t="s">
        <v>242</v>
      </c>
      <c r="S21" s="229" t="s">
        <v>243</v>
      </c>
      <c r="T21" s="229" t="s">
        <v>242</v>
      </c>
      <c r="U21" s="229" t="s">
        <v>243</v>
      </c>
      <c r="V21" s="229" t="s">
        <v>242</v>
      </c>
      <c r="W21" s="229" t="s">
        <v>243</v>
      </c>
      <c r="X21" s="229" t="s">
        <v>242</v>
      </c>
      <c r="Y21" s="229" t="s">
        <v>243</v>
      </c>
      <c r="Z21" s="229" t="s">
        <v>242</v>
      </c>
      <c r="AA21" s="229" t="s">
        <v>243</v>
      </c>
      <c r="AB21" s="229" t="s">
        <v>242</v>
      </c>
      <c r="AC21" s="229" t="s">
        <v>243</v>
      </c>
      <c r="AD21" s="229" t="s">
        <v>242</v>
      </c>
      <c r="AE21" s="230" t="s">
        <v>243</v>
      </c>
      <c r="AF21" s="231" t="s">
        <v>242</v>
      </c>
      <c r="AG21" s="230" t="s">
        <v>244</v>
      </c>
    </row>
    <row r="22" spans="1:33" ht="44.25" customHeight="1" x14ac:dyDescent="0.2">
      <c r="A22" s="364" t="s">
        <v>245</v>
      </c>
      <c r="B22" s="366" t="s">
        <v>246</v>
      </c>
      <c r="C22" s="366"/>
      <c r="D22" s="232">
        <v>899719.08</v>
      </c>
      <c r="E22" s="232">
        <v>899719.08</v>
      </c>
      <c r="F22" s="233">
        <v>100</v>
      </c>
      <c r="G22" s="234"/>
      <c r="H22" s="235">
        <v>0</v>
      </c>
      <c r="I22" s="236">
        <v>8.3333333333333339</v>
      </c>
      <c r="J22" s="237">
        <v>8.3333333333333339</v>
      </c>
      <c r="K22" s="236">
        <v>8.3333333333333339</v>
      </c>
      <c r="L22" s="237">
        <v>16.666666666666668</v>
      </c>
      <c r="M22" s="236">
        <v>8.3333333333333339</v>
      </c>
      <c r="N22" s="237">
        <v>25</v>
      </c>
      <c r="O22" s="236">
        <v>8.3333333333333339</v>
      </c>
      <c r="P22" s="237">
        <v>33.333333333333336</v>
      </c>
      <c r="Q22" s="238">
        <v>8.3333333333333339</v>
      </c>
      <c r="R22" s="237">
        <v>41.666666666666671</v>
      </c>
      <c r="S22" s="238">
        <v>8.3333333333333339</v>
      </c>
      <c r="T22" s="237">
        <v>50.000000000000007</v>
      </c>
      <c r="U22" s="238">
        <v>8.3333333333333339</v>
      </c>
      <c r="V22" s="237">
        <v>58.333333333333343</v>
      </c>
      <c r="W22" s="238">
        <v>8.3333333333333339</v>
      </c>
      <c r="X22" s="237">
        <v>66.666666666666671</v>
      </c>
      <c r="Y22" s="238">
        <v>8.3333333333333339</v>
      </c>
      <c r="Z22" s="237">
        <v>75</v>
      </c>
      <c r="AA22" s="238">
        <v>8.3333333333333339</v>
      </c>
      <c r="AB22" s="237">
        <v>83.333333333333329</v>
      </c>
      <c r="AC22" s="238">
        <v>8.3333333333333339</v>
      </c>
      <c r="AD22" s="237">
        <v>91.666666666666657</v>
      </c>
      <c r="AE22" s="238">
        <v>8.3333333333333339</v>
      </c>
      <c r="AF22" s="237">
        <v>99.999999999999986</v>
      </c>
      <c r="AG22" s="239">
        <v>0</v>
      </c>
    </row>
    <row r="23" spans="1:33" ht="44.25" customHeight="1" x14ac:dyDescent="0.2">
      <c r="A23" s="365"/>
      <c r="B23" s="367"/>
      <c r="C23" s="368"/>
      <c r="D23" s="240"/>
      <c r="E23" s="240"/>
      <c r="F23" s="241"/>
      <c r="G23" s="242"/>
      <c r="H23" s="243"/>
      <c r="I23" s="244">
        <v>74976.59</v>
      </c>
      <c r="J23" s="245"/>
      <c r="K23" s="244">
        <v>74976.59</v>
      </c>
      <c r="L23" s="245"/>
      <c r="M23" s="244">
        <v>74976.59</v>
      </c>
      <c r="N23" s="245"/>
      <c r="O23" s="244">
        <v>74976.59</v>
      </c>
      <c r="P23" s="245"/>
      <c r="Q23" s="246">
        <v>74976.59</v>
      </c>
      <c r="R23" s="245"/>
      <c r="S23" s="246">
        <v>74976.59</v>
      </c>
      <c r="T23" s="245"/>
      <c r="U23" s="246">
        <v>74976.59</v>
      </c>
      <c r="V23" s="245"/>
      <c r="W23" s="246">
        <v>74976.59</v>
      </c>
      <c r="X23" s="245"/>
      <c r="Y23" s="246">
        <v>74976.59</v>
      </c>
      <c r="Z23" s="245"/>
      <c r="AA23" s="246">
        <v>74976.59</v>
      </c>
      <c r="AB23" s="245"/>
      <c r="AC23" s="246">
        <v>74976.59</v>
      </c>
      <c r="AD23" s="245"/>
      <c r="AE23" s="246">
        <v>74976.59</v>
      </c>
      <c r="AF23" s="245"/>
      <c r="AG23" s="247">
        <v>0</v>
      </c>
    </row>
    <row r="24" spans="1:33" ht="31.5" customHeight="1" x14ac:dyDescent="0.2">
      <c r="A24" s="364">
        <v>2</v>
      </c>
      <c r="B24" s="366" t="s">
        <v>247</v>
      </c>
      <c r="C24" s="366"/>
      <c r="D24" s="232">
        <v>3776808.96</v>
      </c>
      <c r="E24" s="232">
        <v>3530867.91</v>
      </c>
      <c r="F24" s="233">
        <v>100</v>
      </c>
      <c r="G24" s="234"/>
      <c r="H24" s="235">
        <v>0</v>
      </c>
      <c r="I24" s="236">
        <v>7.7906771461376749</v>
      </c>
      <c r="J24" s="237">
        <v>7.7906771461376749</v>
      </c>
      <c r="K24" s="236">
        <v>7.7906771461376749</v>
      </c>
      <c r="L24" s="237">
        <v>15.58135429227535</v>
      </c>
      <c r="M24" s="236">
        <v>7.7906771461376749</v>
      </c>
      <c r="N24" s="237">
        <v>23.372031438413025</v>
      </c>
      <c r="O24" s="236">
        <v>7.7906771461376749</v>
      </c>
      <c r="P24" s="237">
        <v>31.1627085845507</v>
      </c>
      <c r="Q24" s="238">
        <v>8.3333333333333339</v>
      </c>
      <c r="R24" s="237">
        <v>39.496041917884035</v>
      </c>
      <c r="S24" s="238">
        <v>8.3333333333333339</v>
      </c>
      <c r="T24" s="237">
        <v>47.829375251217371</v>
      </c>
      <c r="U24" s="238">
        <v>8.3333333333333339</v>
      </c>
      <c r="V24" s="237">
        <v>56.162708584550707</v>
      </c>
      <c r="W24" s="238">
        <v>8.3333333333333339</v>
      </c>
      <c r="X24" s="237">
        <v>64.496041917884043</v>
      </c>
      <c r="Y24" s="238">
        <v>8.3333333333333339</v>
      </c>
      <c r="Z24" s="237">
        <v>72.829375251217371</v>
      </c>
      <c r="AA24" s="238">
        <v>8.3333333333333339</v>
      </c>
      <c r="AB24" s="237">
        <v>81.1627085845507</v>
      </c>
      <c r="AC24" s="238">
        <v>8.3333333333333339</v>
      </c>
      <c r="AD24" s="237">
        <v>89.496041917884028</v>
      </c>
      <c r="AE24" s="238">
        <v>8.3333333333333304</v>
      </c>
      <c r="AF24" s="237">
        <v>97.829375251217357</v>
      </c>
      <c r="AG24" s="239">
        <v>2.1706247487826431</v>
      </c>
    </row>
    <row r="25" spans="1:33" ht="31.5" customHeight="1" x14ac:dyDescent="0.2">
      <c r="A25" s="365"/>
      <c r="B25" s="367"/>
      <c r="C25" s="368"/>
      <c r="D25" s="240"/>
      <c r="E25" s="240"/>
      <c r="F25" s="241"/>
      <c r="G25" s="242"/>
      <c r="H25" s="243"/>
      <c r="I25" s="244">
        <v>294238.99249999999</v>
      </c>
      <c r="J25" s="245"/>
      <c r="K25" s="244">
        <v>294238.99249999999</v>
      </c>
      <c r="L25" s="245"/>
      <c r="M25" s="244">
        <v>294238.99249999999</v>
      </c>
      <c r="N25" s="245"/>
      <c r="O25" s="244">
        <v>294238.99249999999</v>
      </c>
      <c r="P25" s="245"/>
      <c r="Q25" s="246">
        <v>314734.08000000002</v>
      </c>
      <c r="R25" s="245"/>
      <c r="S25" s="246">
        <v>314734.08000000002</v>
      </c>
      <c r="T25" s="245"/>
      <c r="U25" s="246">
        <v>314734.08000000002</v>
      </c>
      <c r="V25" s="245"/>
      <c r="W25" s="246">
        <v>314734.08000000002</v>
      </c>
      <c r="X25" s="245"/>
      <c r="Y25" s="246">
        <v>314734.08000000002</v>
      </c>
      <c r="Z25" s="245"/>
      <c r="AA25" s="246">
        <v>314734.08000000002</v>
      </c>
      <c r="AB25" s="245"/>
      <c r="AC25" s="246">
        <v>314734.08000000002</v>
      </c>
      <c r="AD25" s="245"/>
      <c r="AE25" s="246">
        <v>314734.08000000002</v>
      </c>
      <c r="AF25" s="245"/>
      <c r="AG25" s="247">
        <v>81980.350000000355</v>
      </c>
    </row>
    <row r="26" spans="1:33" ht="39.75" customHeight="1" x14ac:dyDescent="0.2">
      <c r="A26" s="364">
        <v>3</v>
      </c>
      <c r="B26" s="373" t="s">
        <v>248</v>
      </c>
      <c r="C26" s="374"/>
      <c r="D26" s="232">
        <v>2700844.9200000004</v>
      </c>
      <c r="E26" s="232">
        <v>2559150.8000000003</v>
      </c>
      <c r="F26" s="233">
        <v>100</v>
      </c>
      <c r="G26" s="234"/>
      <c r="H26" s="235">
        <v>0</v>
      </c>
      <c r="I26" s="236">
        <v>7.8961426140182338</v>
      </c>
      <c r="J26" s="237">
        <v>7.8961426140182338</v>
      </c>
      <c r="K26" s="236">
        <v>7.8961426140182338</v>
      </c>
      <c r="L26" s="237">
        <v>15.792285228036468</v>
      </c>
      <c r="M26" s="236">
        <v>7.8961426140182338</v>
      </c>
      <c r="N26" s="237">
        <v>23.688427842054701</v>
      </c>
      <c r="O26" s="236">
        <v>7.8961426140182338</v>
      </c>
      <c r="P26" s="237">
        <v>31.584570456072935</v>
      </c>
      <c r="Q26" s="238">
        <v>8.3333333333333339</v>
      </c>
      <c r="R26" s="237">
        <v>39.917903789406267</v>
      </c>
      <c r="S26" s="238">
        <v>8.3333333333333339</v>
      </c>
      <c r="T26" s="237">
        <v>48.251237122739603</v>
      </c>
      <c r="U26" s="238">
        <v>8.3333333333333339</v>
      </c>
      <c r="V26" s="237">
        <v>56.584570456072939</v>
      </c>
      <c r="W26" s="238">
        <v>8.3333333333333339</v>
      </c>
      <c r="X26" s="237">
        <v>64.917903789406267</v>
      </c>
      <c r="Y26" s="238">
        <v>8.3333333333333339</v>
      </c>
      <c r="Z26" s="237">
        <v>73.251237122739596</v>
      </c>
      <c r="AA26" s="238">
        <v>8.3333333333333339</v>
      </c>
      <c r="AB26" s="237">
        <v>81.584570456072925</v>
      </c>
      <c r="AC26" s="238">
        <v>8.3333333333333339</v>
      </c>
      <c r="AD26" s="237">
        <v>89.917903789406253</v>
      </c>
      <c r="AE26" s="238">
        <v>8.3333333333333304</v>
      </c>
      <c r="AF26" s="237">
        <v>98.251237122739582</v>
      </c>
      <c r="AG26" s="239">
        <v>1.7487628772604182</v>
      </c>
    </row>
    <row r="27" spans="1:33" ht="39.75" customHeight="1" x14ac:dyDescent="0.2">
      <c r="A27" s="365"/>
      <c r="B27" s="367"/>
      <c r="C27" s="368"/>
      <c r="D27" s="240"/>
      <c r="E27" s="240"/>
      <c r="F27" s="241"/>
      <c r="G27" s="242"/>
      <c r="H27" s="243"/>
      <c r="I27" s="244">
        <v>213262.56666666671</v>
      </c>
      <c r="J27" s="245"/>
      <c r="K27" s="244">
        <v>213262.56666666671</v>
      </c>
      <c r="L27" s="245"/>
      <c r="M27" s="244">
        <v>213262.56666666671</v>
      </c>
      <c r="N27" s="245"/>
      <c r="O27" s="244">
        <v>213262.56666666671</v>
      </c>
      <c r="P27" s="245"/>
      <c r="Q27" s="246">
        <v>225070.41000000003</v>
      </c>
      <c r="R27" s="245"/>
      <c r="S27" s="246">
        <v>225070.41000000003</v>
      </c>
      <c r="T27" s="245"/>
      <c r="U27" s="246">
        <v>225070.41000000003</v>
      </c>
      <c r="V27" s="245"/>
      <c r="W27" s="246">
        <v>225070.41000000003</v>
      </c>
      <c r="X27" s="245"/>
      <c r="Y27" s="246">
        <v>225070.41000000003</v>
      </c>
      <c r="Z27" s="245"/>
      <c r="AA27" s="246">
        <v>225070.41000000003</v>
      </c>
      <c r="AB27" s="245"/>
      <c r="AC27" s="246">
        <v>225070.41000000003</v>
      </c>
      <c r="AD27" s="245"/>
      <c r="AE27" s="246">
        <v>225070.40999999997</v>
      </c>
      <c r="AF27" s="245"/>
      <c r="AG27" s="247">
        <v>47231.363333333851</v>
      </c>
    </row>
    <row r="28" spans="1:33" ht="44.25" customHeight="1" x14ac:dyDescent="0.2">
      <c r="A28" s="364">
        <v>4</v>
      </c>
      <c r="B28" s="373" t="s">
        <v>249</v>
      </c>
      <c r="C28" s="374"/>
      <c r="D28" s="232">
        <v>2271934.44</v>
      </c>
      <c r="E28" s="232">
        <v>1431875.04</v>
      </c>
      <c r="F28" s="233">
        <v>100</v>
      </c>
      <c r="G28" s="234"/>
      <c r="H28" s="235">
        <v>0</v>
      </c>
      <c r="I28" s="236">
        <v>5.2520406354683375</v>
      </c>
      <c r="J28" s="237">
        <v>5.2520406354683375</v>
      </c>
      <c r="K28" s="236">
        <v>5.2520406354683375</v>
      </c>
      <c r="L28" s="237">
        <v>10.504081270936675</v>
      </c>
      <c r="M28" s="236">
        <v>5.2520406354683375</v>
      </c>
      <c r="N28" s="237">
        <v>15.756121906405014</v>
      </c>
      <c r="O28" s="236">
        <v>5.2520406354683375</v>
      </c>
      <c r="P28" s="237">
        <v>21.00816254187335</v>
      </c>
      <c r="Q28" s="238">
        <v>8.3333333333333339</v>
      </c>
      <c r="R28" s="237">
        <v>29.341495875206682</v>
      </c>
      <c r="S28" s="238">
        <v>8.3333333333333339</v>
      </c>
      <c r="T28" s="237">
        <v>37.674829208540018</v>
      </c>
      <c r="U28" s="238">
        <v>8.3333333333333339</v>
      </c>
      <c r="V28" s="237">
        <v>46.008162541873354</v>
      </c>
      <c r="W28" s="238">
        <v>8.3333333333333339</v>
      </c>
      <c r="X28" s="237">
        <v>54.341495875206689</v>
      </c>
      <c r="Y28" s="238">
        <v>8.3333333333333339</v>
      </c>
      <c r="Z28" s="237">
        <v>62.674829208540025</v>
      </c>
      <c r="AA28" s="238">
        <v>8.3333333333333339</v>
      </c>
      <c r="AB28" s="237">
        <v>71.008162541873361</v>
      </c>
      <c r="AC28" s="238">
        <v>8.3333333333333339</v>
      </c>
      <c r="AD28" s="237">
        <v>79.341495875206689</v>
      </c>
      <c r="AE28" s="238">
        <v>8.3333333333333002</v>
      </c>
      <c r="AF28" s="237">
        <v>87.67482920853999</v>
      </c>
      <c r="AG28" s="239">
        <v>12.32517079146001</v>
      </c>
    </row>
    <row r="29" spans="1:33" ht="28.5" customHeight="1" x14ac:dyDescent="0.2">
      <c r="A29" s="365"/>
      <c r="B29" s="367"/>
      <c r="C29" s="368"/>
      <c r="D29" s="240"/>
      <c r="E29" s="240"/>
      <c r="F29" s="241"/>
      <c r="G29" s="242"/>
      <c r="H29" s="243"/>
      <c r="I29" s="244">
        <v>119322.92000000001</v>
      </c>
      <c r="J29" s="245"/>
      <c r="K29" s="244">
        <v>119322.92000000001</v>
      </c>
      <c r="L29" s="245"/>
      <c r="M29" s="244">
        <v>119322.92000000001</v>
      </c>
      <c r="N29" s="245"/>
      <c r="O29" s="244">
        <v>119322.92000000001</v>
      </c>
      <c r="P29" s="245"/>
      <c r="Q29" s="246">
        <v>189327.87</v>
      </c>
      <c r="R29" s="245"/>
      <c r="S29" s="246">
        <v>189327.87</v>
      </c>
      <c r="T29" s="245"/>
      <c r="U29" s="246">
        <v>189327.87</v>
      </c>
      <c r="V29" s="245"/>
      <c r="W29" s="246">
        <v>189327.87</v>
      </c>
      <c r="X29" s="245"/>
      <c r="Y29" s="246">
        <v>189327.87</v>
      </c>
      <c r="Z29" s="245"/>
      <c r="AA29" s="246">
        <v>189327.87</v>
      </c>
      <c r="AB29" s="245"/>
      <c r="AC29" s="246">
        <v>189327.87</v>
      </c>
      <c r="AD29" s="245"/>
      <c r="AE29" s="246">
        <v>189327.86999999927</v>
      </c>
      <c r="AF29" s="245"/>
      <c r="AG29" s="247">
        <v>280019.80000000057</v>
      </c>
    </row>
    <row r="30" spans="1:33" ht="27.75" customHeight="1" x14ac:dyDescent="0.2">
      <c r="A30" s="364">
        <v>5</v>
      </c>
      <c r="B30" s="366" t="s">
        <v>250</v>
      </c>
      <c r="C30" s="366"/>
      <c r="D30" s="232">
        <v>220055.11000000002</v>
      </c>
      <c r="E30" s="232" t="s">
        <v>251</v>
      </c>
      <c r="F30" s="233">
        <v>100</v>
      </c>
      <c r="G30" s="234"/>
      <c r="H30" s="235">
        <v>0</v>
      </c>
      <c r="I30" s="236">
        <v>21.036575792309481</v>
      </c>
      <c r="J30" s="237">
        <v>21.036575792309481</v>
      </c>
      <c r="K30" s="236">
        <v>21.036575792309481</v>
      </c>
      <c r="L30" s="237">
        <v>42.073151584618962</v>
      </c>
      <c r="M30" s="236">
        <v>5.792685295969723</v>
      </c>
      <c r="N30" s="237">
        <v>47.865836880588688</v>
      </c>
      <c r="O30" s="236">
        <v>5.792685295969723</v>
      </c>
      <c r="P30" s="237">
        <v>53.658522176558414</v>
      </c>
      <c r="Q30" s="238">
        <v>5.792685295969723</v>
      </c>
      <c r="R30" s="237">
        <v>59.451207472528139</v>
      </c>
      <c r="S30" s="238">
        <v>5.792685295969723</v>
      </c>
      <c r="T30" s="237">
        <v>65.243892768497858</v>
      </c>
      <c r="U30" s="238">
        <v>5.792685295969723</v>
      </c>
      <c r="V30" s="237">
        <v>71.036578064467577</v>
      </c>
      <c r="W30" s="238">
        <v>5.79</v>
      </c>
      <c r="X30" s="237">
        <v>76.826578064467583</v>
      </c>
      <c r="Y30" s="238">
        <v>5.79</v>
      </c>
      <c r="Z30" s="237">
        <v>82.616578064467589</v>
      </c>
      <c r="AA30" s="238">
        <v>5.79</v>
      </c>
      <c r="AB30" s="237">
        <v>88.406578064467595</v>
      </c>
      <c r="AC30" s="238">
        <v>5.79</v>
      </c>
      <c r="AD30" s="237">
        <v>94.196578064467602</v>
      </c>
      <c r="AE30" s="238">
        <v>5.79</v>
      </c>
      <c r="AF30" s="237">
        <v>99.986578064467608</v>
      </c>
      <c r="AG30" s="239">
        <v>0</v>
      </c>
    </row>
    <row r="31" spans="1:33" ht="28.5" customHeight="1" x14ac:dyDescent="0.2">
      <c r="A31" s="365"/>
      <c r="B31" s="367"/>
      <c r="C31" s="368"/>
      <c r="D31" s="240"/>
      <c r="E31" s="240"/>
      <c r="F31" s="241"/>
      <c r="G31" s="242"/>
      <c r="H31" s="243"/>
      <c r="I31" s="244">
        <v>46292.06</v>
      </c>
      <c r="J31" s="244">
        <v>46292.06</v>
      </c>
      <c r="K31" s="244">
        <v>46292.06</v>
      </c>
      <c r="L31" s="244">
        <v>92584.12</v>
      </c>
      <c r="M31" s="244">
        <v>12747.1</v>
      </c>
      <c r="N31" s="244">
        <v>105331.22</v>
      </c>
      <c r="O31" s="244">
        <v>12747.1</v>
      </c>
      <c r="P31" s="244">
        <v>118078.32</v>
      </c>
      <c r="Q31" s="244">
        <v>12747.1</v>
      </c>
      <c r="R31" s="244">
        <v>130825.42</v>
      </c>
      <c r="S31" s="244">
        <v>12747.1</v>
      </c>
      <c r="T31" s="244">
        <v>143572.51999999999</v>
      </c>
      <c r="U31" s="244">
        <v>12747.1</v>
      </c>
      <c r="V31" s="244">
        <v>156319.62</v>
      </c>
      <c r="W31" s="244">
        <v>12741.19</v>
      </c>
      <c r="X31" s="244">
        <v>169060.81</v>
      </c>
      <c r="Y31" s="244">
        <v>12748.58</v>
      </c>
      <c r="Z31" s="244">
        <v>181809.39</v>
      </c>
      <c r="AA31" s="244">
        <v>12748.58</v>
      </c>
      <c r="AB31" s="244">
        <v>194550.58000000002</v>
      </c>
      <c r="AC31" s="244">
        <v>12748.58</v>
      </c>
      <c r="AD31" s="244">
        <v>207291.77000000002</v>
      </c>
      <c r="AE31" s="244">
        <v>12748.57</v>
      </c>
      <c r="AF31" s="245"/>
      <c r="AG31" s="247">
        <v>0</v>
      </c>
    </row>
    <row r="32" spans="1:33" ht="28.5" customHeight="1" x14ac:dyDescent="0.2">
      <c r="A32" s="248"/>
      <c r="B32" s="193"/>
      <c r="C32" s="193"/>
      <c r="D32" s="249"/>
      <c r="E32" s="249"/>
      <c r="F32" s="213"/>
      <c r="G32" s="21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3"/>
      <c r="T32" s="193"/>
      <c r="U32" s="193"/>
      <c r="V32" s="193"/>
      <c r="W32" s="193"/>
      <c r="X32" s="193"/>
      <c r="Y32" s="193"/>
      <c r="Z32" s="193"/>
      <c r="AA32" s="193"/>
      <c r="AB32" s="193"/>
      <c r="AC32" s="193"/>
      <c r="AD32" s="193"/>
      <c r="AE32" s="193"/>
      <c r="AF32" s="193"/>
      <c r="AG32" s="250"/>
    </row>
    <row r="33" spans="1:33" ht="28.5" customHeight="1" x14ac:dyDescent="0.2">
      <c r="A33" s="369"/>
      <c r="B33" s="370"/>
      <c r="C33" s="370"/>
      <c r="D33" s="251">
        <v>9869362.5099999998</v>
      </c>
      <c r="E33" s="251">
        <v>8421612.8300000019</v>
      </c>
      <c r="F33" s="252">
        <v>100</v>
      </c>
      <c r="G33" s="253" t="s">
        <v>240</v>
      </c>
      <c r="H33" s="254">
        <v>0</v>
      </c>
      <c r="I33" s="255">
        <v>7.5800000000000006E-2</v>
      </c>
      <c r="J33" s="255">
        <v>4.7000000000000002E-3</v>
      </c>
      <c r="K33" s="255">
        <v>7.5800000000000006E-2</v>
      </c>
      <c r="L33" s="255">
        <v>9.4000000000000004E-3</v>
      </c>
      <c r="M33" s="255">
        <v>7.2400000000000006E-2</v>
      </c>
      <c r="N33" s="255">
        <v>1.0699999999999999E-2</v>
      </c>
      <c r="O33" s="255">
        <v>7.2400000000000006E-2</v>
      </c>
      <c r="P33" s="255">
        <v>1.2E-2</v>
      </c>
      <c r="Q33" s="255">
        <v>8.2799999999999999E-2</v>
      </c>
      <c r="R33" s="255">
        <v>1.3299999999999999E-2</v>
      </c>
      <c r="S33" s="255">
        <v>8.2799999999999999E-2</v>
      </c>
      <c r="T33" s="255">
        <v>1.4500000000000001E-2</v>
      </c>
      <c r="U33" s="255">
        <v>8.2799999999999999E-2</v>
      </c>
      <c r="V33" s="255">
        <v>1.5800000000000002E-2</v>
      </c>
      <c r="W33" s="255">
        <v>8.2799999999999999E-2</v>
      </c>
      <c r="X33" s="255">
        <v>1.7100000000000001E-2</v>
      </c>
      <c r="Y33" s="255">
        <v>8.2799999999999999E-2</v>
      </c>
      <c r="Z33" s="255">
        <v>1.84E-2</v>
      </c>
      <c r="AA33" s="255">
        <v>8.2799999999999999E-2</v>
      </c>
      <c r="AB33" s="255">
        <v>1.9699999999999999E-2</v>
      </c>
      <c r="AC33" s="255">
        <v>8.2799999999999999E-2</v>
      </c>
      <c r="AD33" s="255">
        <v>2.1000000000000001E-2</v>
      </c>
      <c r="AE33" s="255">
        <v>8.2799999999999999E-2</v>
      </c>
      <c r="AF33" s="256">
        <v>0.1038</v>
      </c>
      <c r="AG33" s="257">
        <v>4.1500000000000002E-2</v>
      </c>
    </row>
    <row r="34" spans="1:33" ht="28.5" customHeight="1" x14ac:dyDescent="0.2">
      <c r="A34" s="369" t="s">
        <v>252</v>
      </c>
      <c r="B34" s="370"/>
      <c r="C34" s="370"/>
      <c r="D34" s="258">
        <v>9869362.5099999998</v>
      </c>
      <c r="E34" s="258">
        <v>8421612.8300000019</v>
      </c>
      <c r="F34" s="259">
        <v>100</v>
      </c>
      <c r="G34" s="253" t="s">
        <v>255</v>
      </c>
      <c r="H34" s="254">
        <v>0</v>
      </c>
      <c r="I34" s="260">
        <v>748093.12916666677</v>
      </c>
      <c r="J34" s="260">
        <v>46292.06</v>
      </c>
      <c r="K34" s="260">
        <v>748093.12916666677</v>
      </c>
      <c r="L34" s="260">
        <v>92584.12</v>
      </c>
      <c r="M34" s="260">
        <v>714548.16916666669</v>
      </c>
      <c r="N34" s="260">
        <v>105331.22</v>
      </c>
      <c r="O34" s="260">
        <v>714548.16916666669</v>
      </c>
      <c r="P34" s="260">
        <v>118078.32</v>
      </c>
      <c r="Q34" s="260">
        <v>816856.04999999993</v>
      </c>
      <c r="R34" s="260">
        <v>130825.42</v>
      </c>
      <c r="S34" s="260">
        <v>816856.04999999993</v>
      </c>
      <c r="T34" s="260">
        <v>143572.51999999999</v>
      </c>
      <c r="U34" s="260">
        <v>816856.04999999993</v>
      </c>
      <c r="V34" s="260">
        <v>156319.62</v>
      </c>
      <c r="W34" s="260">
        <v>816850.14</v>
      </c>
      <c r="X34" s="260">
        <v>169060.81</v>
      </c>
      <c r="Y34" s="260">
        <v>816857.52999999991</v>
      </c>
      <c r="Z34" s="260">
        <v>181809.39</v>
      </c>
      <c r="AA34" s="260">
        <v>816857.52999999991</v>
      </c>
      <c r="AB34" s="260">
        <v>194550.58000000002</v>
      </c>
      <c r="AC34" s="260">
        <v>816857.52999999991</v>
      </c>
      <c r="AD34" s="260">
        <v>207291.77000000002</v>
      </c>
      <c r="AE34" s="260">
        <v>816857.5199999992</v>
      </c>
      <c r="AF34" s="261">
        <v>1024149.2899999992</v>
      </c>
      <c r="AG34" s="262">
        <v>409231.51333333476</v>
      </c>
    </row>
    <row r="35" spans="1:33" ht="28.5" customHeight="1" x14ac:dyDescent="0.2">
      <c r="A35" s="264"/>
      <c r="B35" s="265"/>
      <c r="C35" s="265"/>
      <c r="D35" s="266"/>
      <c r="E35" s="266"/>
      <c r="F35" s="267"/>
      <c r="G35" s="267"/>
      <c r="H35" s="268"/>
      <c r="I35" s="269"/>
      <c r="J35" s="270"/>
      <c r="K35" s="269"/>
      <c r="L35" s="270"/>
      <c r="M35" s="269"/>
      <c r="N35" s="270"/>
      <c r="O35" s="269"/>
      <c r="P35" s="270"/>
      <c r="Q35" s="269"/>
      <c r="R35" s="270"/>
      <c r="S35" s="269"/>
      <c r="T35" s="270"/>
      <c r="U35" s="269"/>
      <c r="V35" s="270"/>
      <c r="W35" s="269"/>
      <c r="X35" s="270"/>
      <c r="Y35" s="269"/>
      <c r="Z35" s="270"/>
      <c r="AA35" s="269"/>
      <c r="AB35" s="270"/>
      <c r="AC35" s="269"/>
      <c r="AD35" s="270"/>
      <c r="AE35" s="270"/>
      <c r="AF35" s="270"/>
      <c r="AG35" s="271"/>
    </row>
    <row r="36" spans="1:33" ht="28.5" customHeight="1" thickBot="1" x14ac:dyDescent="0.25">
      <c r="A36" s="371" t="s">
        <v>253</v>
      </c>
      <c r="B36" s="372"/>
      <c r="C36" s="372"/>
      <c r="D36" s="272">
        <v>9869362.5099999998</v>
      </c>
      <c r="E36" s="272">
        <v>8421612.8300000019</v>
      </c>
      <c r="F36" s="273">
        <v>100</v>
      </c>
      <c r="G36" s="274" t="s">
        <v>255</v>
      </c>
      <c r="H36" s="274"/>
      <c r="I36" s="275">
        <v>748093.12916666677</v>
      </c>
      <c r="J36" s="275">
        <v>46292.06</v>
      </c>
      <c r="K36" s="275">
        <v>748093.12916666677</v>
      </c>
      <c r="L36" s="275">
        <v>92584.12</v>
      </c>
      <c r="M36" s="275">
        <v>714548.16916666669</v>
      </c>
      <c r="N36" s="275">
        <v>105331.22</v>
      </c>
      <c r="O36" s="275">
        <v>714548.16916666669</v>
      </c>
      <c r="P36" s="275">
        <v>118078.32</v>
      </c>
      <c r="Q36" s="275">
        <v>816856.04999999993</v>
      </c>
      <c r="R36" s="275">
        <v>130825.42</v>
      </c>
      <c r="S36" s="275">
        <v>816856.04999999993</v>
      </c>
      <c r="T36" s="275">
        <v>143572.51999999999</v>
      </c>
      <c r="U36" s="275">
        <v>816856.04999999993</v>
      </c>
      <c r="V36" s="275">
        <v>156319.62</v>
      </c>
      <c r="W36" s="275">
        <v>816850.14</v>
      </c>
      <c r="X36" s="275">
        <v>169060.81</v>
      </c>
      <c r="Y36" s="275">
        <v>816857.52999999991</v>
      </c>
      <c r="Z36" s="275">
        <v>181809.39</v>
      </c>
      <c r="AA36" s="275">
        <v>816857.52999999991</v>
      </c>
      <c r="AB36" s="275">
        <v>194550.58000000002</v>
      </c>
      <c r="AC36" s="275">
        <v>816857.52999999991</v>
      </c>
      <c r="AD36" s="275">
        <v>207291.77000000002</v>
      </c>
      <c r="AE36" s="275">
        <v>816857.5199999992</v>
      </c>
      <c r="AF36" s="276">
        <v>1024149.2899999992</v>
      </c>
      <c r="AG36" s="277">
        <v>409231.51333333476</v>
      </c>
    </row>
    <row r="37" spans="1:33" x14ac:dyDescent="0.2">
      <c r="A37" s="193"/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193"/>
      <c r="AA37" s="193"/>
      <c r="AB37" s="193"/>
      <c r="AC37" s="193"/>
      <c r="AD37" s="193"/>
      <c r="AE37" s="193"/>
      <c r="AF37" s="178"/>
      <c r="AG37" s="178"/>
    </row>
    <row r="38" spans="1:33" x14ac:dyDescent="0.2">
      <c r="A38" s="193"/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3"/>
      <c r="T38" s="193"/>
      <c r="U38" s="193"/>
      <c r="V38" s="193"/>
      <c r="W38" s="193"/>
      <c r="X38" s="193"/>
      <c r="Y38" s="193"/>
      <c r="Z38" s="193"/>
      <c r="AA38" s="193"/>
      <c r="AB38" s="193"/>
      <c r="AC38" s="193"/>
      <c r="AD38" s="193"/>
      <c r="AE38" s="193"/>
      <c r="AF38" s="178"/>
      <c r="AG38" s="178"/>
    </row>
    <row r="39" spans="1:33" x14ac:dyDescent="0.2">
      <c r="A39" s="193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193"/>
      <c r="AB39" s="193"/>
      <c r="AC39" s="193"/>
      <c r="AD39" s="278"/>
      <c r="AE39" s="193"/>
      <c r="AF39" s="178"/>
      <c r="AG39" s="178"/>
    </row>
    <row r="40" spans="1:33" x14ac:dyDescent="0.2">
      <c r="A40" s="193"/>
      <c r="B40" s="279"/>
      <c r="C40" s="193"/>
      <c r="D40" s="193"/>
      <c r="E40" s="193"/>
      <c r="F40" s="213"/>
      <c r="G40" s="213"/>
      <c r="H40" s="193"/>
      <c r="I40" s="193"/>
      <c r="J40" s="193"/>
      <c r="K40" s="193"/>
      <c r="L40" s="193"/>
      <c r="M40" s="193"/>
      <c r="N40" s="193"/>
      <c r="O40" s="193"/>
      <c r="P40" s="193"/>
      <c r="Q40" s="195"/>
      <c r="R40" s="195"/>
      <c r="S40" s="195"/>
      <c r="T40" s="195"/>
      <c r="U40" s="195"/>
      <c r="V40" s="195"/>
      <c r="W40" s="195"/>
      <c r="X40" s="193"/>
      <c r="Y40" s="193"/>
      <c r="Z40" s="193"/>
      <c r="AA40" s="193"/>
      <c r="AB40" s="193"/>
      <c r="AC40" s="193"/>
      <c r="AD40" s="193"/>
      <c r="AE40" s="193"/>
      <c r="AF40" s="178"/>
      <c r="AG40" s="178"/>
    </row>
    <row r="41" spans="1:33" x14ac:dyDescent="0.2">
      <c r="A41" s="193"/>
      <c r="B41" s="213" t="s">
        <v>254</v>
      </c>
      <c r="C41" s="193"/>
      <c r="D41" s="193"/>
      <c r="E41" s="193"/>
      <c r="F41" s="213"/>
      <c r="G41" s="213"/>
      <c r="H41" s="193"/>
      <c r="I41" s="193"/>
      <c r="J41" s="193"/>
      <c r="K41" s="193"/>
      <c r="L41" s="193"/>
      <c r="M41" s="193"/>
      <c r="N41" s="193"/>
      <c r="O41" s="193"/>
      <c r="P41" s="193"/>
      <c r="Q41" s="363"/>
      <c r="R41" s="363"/>
      <c r="S41" s="363"/>
      <c r="T41" s="363"/>
      <c r="U41" s="363"/>
      <c r="V41" s="363"/>
      <c r="W41" s="363"/>
      <c r="X41" s="193"/>
      <c r="Y41" s="193"/>
      <c r="Z41" s="193"/>
      <c r="AA41" s="193"/>
      <c r="AB41" s="193"/>
      <c r="AC41" s="193"/>
      <c r="AD41" s="193"/>
      <c r="AE41" s="193"/>
      <c r="AF41" s="178"/>
      <c r="AG41" s="178"/>
    </row>
    <row r="42" spans="1:33" x14ac:dyDescent="0.2">
      <c r="A42" s="193"/>
      <c r="B42" s="193"/>
      <c r="C42" s="193"/>
      <c r="D42" s="193"/>
      <c r="E42" s="193"/>
      <c r="F42" s="213"/>
      <c r="G42" s="213"/>
      <c r="H42" s="193"/>
      <c r="I42" s="193"/>
      <c r="J42" s="213"/>
      <c r="K42" s="213"/>
      <c r="L42" s="213"/>
      <c r="M42" s="21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3"/>
      <c r="AE42" s="193"/>
      <c r="AF42" s="178"/>
      <c r="AG42" s="178"/>
    </row>
    <row r="43" spans="1:33" x14ac:dyDescent="0.2">
      <c r="A43" s="178"/>
      <c r="B43" s="178"/>
      <c r="C43" s="178"/>
      <c r="D43" s="178"/>
      <c r="E43" s="178"/>
      <c r="F43" s="178"/>
      <c r="G43" s="178"/>
      <c r="H43" s="178"/>
      <c r="I43" s="193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F43" s="178"/>
      <c r="AG43" s="178"/>
    </row>
    <row r="44" spans="1:33" x14ac:dyDescent="0.2">
      <c r="A44" s="178"/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8"/>
      <c r="AE44" s="178"/>
      <c r="AF44" s="178"/>
      <c r="AG44" s="178"/>
    </row>
    <row r="45" spans="1:33" x14ac:dyDescent="0.2">
      <c r="F45" s="280"/>
      <c r="I45" s="263"/>
      <c r="J45" s="263"/>
    </row>
    <row r="46" spans="1:33" x14ac:dyDescent="0.2">
      <c r="F46" s="281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</row>
    <row r="47" spans="1:33" x14ac:dyDescent="0.2">
      <c r="F47" s="281"/>
      <c r="G47" s="282"/>
      <c r="H47" s="281"/>
      <c r="I47" s="283"/>
      <c r="J47" s="281"/>
      <c r="K47" s="281"/>
      <c r="L47" s="281"/>
      <c r="M47" s="281"/>
      <c r="N47" s="281"/>
      <c r="O47" s="281"/>
      <c r="P47" s="281"/>
      <c r="Q47" s="282">
        <v>87.67482920853999</v>
      </c>
      <c r="R47" s="281"/>
      <c r="S47" s="281"/>
      <c r="U47" s="284"/>
    </row>
    <row r="48" spans="1:33" x14ac:dyDescent="0.2">
      <c r="F48" s="285"/>
      <c r="G48" s="281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</row>
    <row r="49" spans="6:19" x14ac:dyDescent="0.2">
      <c r="F49" s="285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</row>
    <row r="50" spans="6:19" x14ac:dyDescent="0.2">
      <c r="F50" s="281"/>
      <c r="G50" s="281"/>
      <c r="H50" s="281"/>
      <c r="I50" s="285">
        <v>9460130.9966666661</v>
      </c>
      <c r="J50" s="281"/>
      <c r="K50" s="281"/>
      <c r="L50" s="281"/>
      <c r="M50" s="281"/>
      <c r="N50" s="281"/>
      <c r="O50" s="281"/>
      <c r="P50" s="281"/>
      <c r="Q50" s="281"/>
      <c r="R50" s="281"/>
      <c r="S50" s="281"/>
    </row>
    <row r="51" spans="6:19" x14ac:dyDescent="0.2">
      <c r="F51" s="281"/>
      <c r="G51" s="281"/>
      <c r="H51" s="281"/>
      <c r="I51" s="281"/>
      <c r="J51" s="281"/>
      <c r="K51" s="281"/>
      <c r="L51" s="281"/>
      <c r="M51" s="281"/>
      <c r="N51" s="281"/>
      <c r="O51" s="281"/>
      <c r="P51" s="281"/>
      <c r="Q51" s="281"/>
      <c r="R51" s="281"/>
      <c r="S51" s="281"/>
    </row>
    <row r="52" spans="6:19" x14ac:dyDescent="0.2">
      <c r="F52" s="281"/>
      <c r="G52" s="281"/>
      <c r="H52" s="281"/>
      <c r="I52" s="285">
        <v>409231.51333333366</v>
      </c>
      <c r="J52" s="281"/>
      <c r="K52" s="281"/>
      <c r="L52" s="281"/>
      <c r="M52" s="281"/>
      <c r="N52" s="281"/>
      <c r="O52" s="281"/>
      <c r="P52" s="281"/>
      <c r="Q52" s="281"/>
      <c r="R52" s="281"/>
      <c r="S52" s="281"/>
    </row>
    <row r="53" spans="6:19" x14ac:dyDescent="0.2">
      <c r="F53" s="281"/>
      <c r="G53" s="28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</row>
    <row r="54" spans="6:19" x14ac:dyDescent="0.2">
      <c r="F54" s="281"/>
      <c r="G54" s="281"/>
      <c r="H54" s="281"/>
      <c r="I54" s="281"/>
      <c r="J54" s="281"/>
      <c r="K54" s="281"/>
      <c r="L54" s="281"/>
      <c r="M54" s="281"/>
      <c r="N54" s="281"/>
      <c r="O54" s="286">
        <v>9869362.5100000016</v>
      </c>
      <c r="P54" s="281"/>
      <c r="Q54" s="281"/>
      <c r="R54" s="281"/>
      <c r="S54" s="281"/>
    </row>
    <row r="55" spans="6:19" x14ac:dyDescent="0.2">
      <c r="F55" s="281"/>
      <c r="G55" s="281"/>
      <c r="H55" s="281"/>
      <c r="I55" s="281"/>
      <c r="J55" s="281"/>
      <c r="K55" s="281"/>
      <c r="L55" s="281"/>
      <c r="M55" s="281"/>
      <c r="N55" s="281"/>
      <c r="O55" s="285"/>
      <c r="P55" s="281"/>
      <c r="Q55" s="281"/>
      <c r="R55" s="281"/>
      <c r="S55" s="281"/>
    </row>
    <row r="56" spans="6:19" x14ac:dyDescent="0.2">
      <c r="F56" s="281"/>
      <c r="G56" s="281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</row>
    <row r="57" spans="6:19" x14ac:dyDescent="0.2">
      <c r="F57" s="281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</row>
    <row r="58" spans="6:19" x14ac:dyDescent="0.2">
      <c r="F58" s="281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</row>
  </sheetData>
  <protectedRanges>
    <protectedRange sqref="C14 Q11 O12" name="Intervalo1"/>
  </protectedRanges>
  <mergeCells count="29">
    <mergeCell ref="B19:C21"/>
    <mergeCell ref="D19:D21"/>
    <mergeCell ref="E19:E21"/>
    <mergeCell ref="F19:F21"/>
    <mergeCell ref="G19:G21"/>
    <mergeCell ref="C11:F11"/>
    <mergeCell ref="L11:O11"/>
    <mergeCell ref="L13:M13"/>
    <mergeCell ref="C14:I14"/>
    <mergeCell ref="O15:Q15"/>
    <mergeCell ref="A22:A23"/>
    <mergeCell ref="B22:C22"/>
    <mergeCell ref="B23:C23"/>
    <mergeCell ref="A24:A25"/>
    <mergeCell ref="B24:C24"/>
    <mergeCell ref="B25:C25"/>
    <mergeCell ref="A26:A27"/>
    <mergeCell ref="B26:C26"/>
    <mergeCell ref="B27:C27"/>
    <mergeCell ref="A28:A29"/>
    <mergeCell ref="B28:C28"/>
    <mergeCell ref="B29:C29"/>
    <mergeCell ref="Q41:W41"/>
    <mergeCell ref="A30:A31"/>
    <mergeCell ref="B30:C30"/>
    <mergeCell ref="B31:C31"/>
    <mergeCell ref="A33:C33"/>
    <mergeCell ref="A34:C34"/>
    <mergeCell ref="A36:C36"/>
  </mergeCells>
  <conditionalFormatting sqref="H33:H34">
    <cfRule type="cellIs" dxfId="2" priority="3" stopIfTrue="1" operator="notEqual">
      <formula>0</formula>
    </cfRule>
  </conditionalFormatting>
  <conditionalFormatting sqref="J22:J30 L22:L30 N22:N30 P22:P30 R22:R30 T22:T30 V22:V30 X22:X30 Z22:Z30 AB22:AB30 AD22:AD30">
    <cfRule type="cellIs" dxfId="1" priority="2" stopIfTrue="1" operator="greaterThan">
      <formula>100</formula>
    </cfRule>
  </conditionalFormatting>
  <conditionalFormatting sqref="AF22:AF31">
    <cfRule type="cellIs" dxfId="0" priority="1" stopIfTrue="1" operator="greaterThan">
      <formula>100</formula>
    </cfRule>
  </conditionalFormatting>
  <pageMargins left="0.511811024" right="0.511811024" top="0.78740157499999996" bottom="0.78740157499999996" header="0.31496062000000002" footer="0.31496062000000002"/>
  <pageSetup paperSize="9" scale="48" fitToHeight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3:I86"/>
  <sheetViews>
    <sheetView view="pageBreakPreview" zoomScaleNormal="100" zoomScaleSheetLayoutView="100" workbookViewId="0">
      <selection activeCell="H11" sqref="H11"/>
    </sheetView>
  </sheetViews>
  <sheetFormatPr defaultColWidth="7.109375" defaultRowHeight="12.75" x14ac:dyDescent="0.2"/>
  <cols>
    <col min="1" max="2" width="11.109375" style="94" customWidth="1"/>
    <col min="3" max="3" width="32.44140625" style="94" customWidth="1"/>
    <col min="4" max="4" width="10.77734375" style="94" customWidth="1"/>
    <col min="5" max="5" width="11.5546875" style="94" customWidth="1"/>
    <col min="6" max="6" width="5.5546875" style="94" customWidth="1"/>
    <col min="7" max="16384" width="7.109375" style="94"/>
  </cols>
  <sheetData>
    <row r="3" spans="1:9" ht="15" x14ac:dyDescent="0.2">
      <c r="A3" s="399" t="s">
        <v>3</v>
      </c>
      <c r="B3" s="400"/>
      <c r="C3" s="400"/>
      <c r="D3" s="400"/>
      <c r="E3" s="400"/>
    </row>
    <row r="4" spans="1:9" ht="14.25" customHeight="1" x14ac:dyDescent="0.2">
      <c r="A4" s="287" t="s">
        <v>5</v>
      </c>
      <c r="B4" s="401" t="s">
        <v>6</v>
      </c>
      <c r="C4" s="401"/>
      <c r="D4" s="401"/>
      <c r="E4" s="401"/>
      <c r="F4" s="289"/>
      <c r="G4" s="288"/>
    </row>
    <row r="5" spans="1:9" ht="31.5" customHeight="1" x14ac:dyDescent="0.2">
      <c r="A5" s="290" t="s">
        <v>7</v>
      </c>
      <c r="B5" s="401" t="s">
        <v>8</v>
      </c>
      <c r="C5" s="401"/>
      <c r="D5" s="401"/>
      <c r="E5" s="401"/>
      <c r="F5" s="401"/>
      <c r="G5" s="401"/>
      <c r="H5" s="401"/>
    </row>
    <row r="7" spans="1:9" ht="15" customHeight="1" x14ac:dyDescent="0.2">
      <c r="A7" s="106"/>
      <c r="B7" s="402"/>
      <c r="C7" s="402"/>
      <c r="D7" s="106"/>
      <c r="E7" s="137"/>
    </row>
    <row r="8" spans="1:9" x14ac:dyDescent="0.2">
      <c r="A8" s="106"/>
      <c r="B8" s="106"/>
      <c r="D8" s="106"/>
      <c r="E8" s="137"/>
    </row>
    <row r="9" spans="1:9" ht="15.75" x14ac:dyDescent="0.25">
      <c r="A9" s="403" t="s">
        <v>256</v>
      </c>
      <c r="B9" s="403"/>
      <c r="C9" s="403"/>
      <c r="D9" s="403"/>
      <c r="E9" s="403"/>
      <c r="F9" s="403"/>
      <c r="G9" s="403"/>
      <c r="H9" s="403"/>
      <c r="I9" s="403"/>
    </row>
    <row r="10" spans="1:9" ht="15.75" x14ac:dyDescent="0.25">
      <c r="A10" s="404"/>
      <c r="B10" s="404"/>
      <c r="C10" s="404"/>
      <c r="D10" s="404"/>
      <c r="E10" s="404"/>
      <c r="F10" s="291"/>
    </row>
    <row r="11" spans="1:9" ht="15" customHeight="1" x14ac:dyDescent="0.25">
      <c r="B11" s="394" t="s">
        <v>257</v>
      </c>
      <c r="C11" s="394"/>
      <c r="D11" s="394"/>
    </row>
    <row r="12" spans="1:9" x14ac:dyDescent="0.2">
      <c r="C12" s="292"/>
      <c r="D12" s="293"/>
    </row>
    <row r="13" spans="1:9" x14ac:dyDescent="0.2">
      <c r="B13" s="294" t="s">
        <v>258</v>
      </c>
      <c r="C13" s="295" t="s">
        <v>259</v>
      </c>
      <c r="D13" s="296" t="s">
        <v>260</v>
      </c>
    </row>
    <row r="14" spans="1:9" x14ac:dyDescent="0.2">
      <c r="B14" s="297" t="s">
        <v>261</v>
      </c>
      <c r="C14" s="298" t="s">
        <v>262</v>
      </c>
      <c r="D14" s="299">
        <v>1.3899999999999999E-2</v>
      </c>
    </row>
    <row r="15" spans="1:9" x14ac:dyDescent="0.2">
      <c r="B15" s="297" t="s">
        <v>263</v>
      </c>
      <c r="C15" s="298" t="s">
        <v>264</v>
      </c>
      <c r="D15" s="299">
        <v>4.8999999999999998E-3</v>
      </c>
    </row>
    <row r="16" spans="1:9" x14ac:dyDescent="0.2">
      <c r="B16" s="297" t="s">
        <v>265</v>
      </c>
      <c r="C16" s="298" t="s">
        <v>266</v>
      </c>
      <c r="D16" s="299">
        <v>9.9000000000000008E-3</v>
      </c>
    </row>
    <row r="17" spans="1:6" x14ac:dyDescent="0.2">
      <c r="B17" s="297" t="s">
        <v>267</v>
      </c>
      <c r="C17" s="298" t="s">
        <v>268</v>
      </c>
      <c r="D17" s="299">
        <v>4.9299999999999997E-2</v>
      </c>
    </row>
    <row r="18" spans="1:6" x14ac:dyDescent="0.2">
      <c r="B18" s="297" t="s">
        <v>269</v>
      </c>
      <c r="C18" s="298" t="s">
        <v>270</v>
      </c>
      <c r="D18" s="299">
        <v>8.0399999999999999E-2</v>
      </c>
    </row>
    <row r="19" spans="1:6" x14ac:dyDescent="0.2">
      <c r="B19" s="395" t="s">
        <v>271</v>
      </c>
      <c r="C19" s="300" t="s">
        <v>199</v>
      </c>
      <c r="D19" s="299">
        <v>6.4999999999999997E-3</v>
      </c>
    </row>
    <row r="20" spans="1:6" x14ac:dyDescent="0.2">
      <c r="B20" s="396"/>
      <c r="C20" s="300" t="s">
        <v>198</v>
      </c>
      <c r="D20" s="299">
        <v>0.03</v>
      </c>
    </row>
    <row r="21" spans="1:6" x14ac:dyDescent="0.2">
      <c r="B21" s="396"/>
      <c r="C21" s="300" t="s">
        <v>272</v>
      </c>
      <c r="D21" s="299">
        <v>0.05</v>
      </c>
    </row>
    <row r="22" spans="1:6" x14ac:dyDescent="0.2">
      <c r="B22" s="396"/>
      <c r="C22" s="300" t="s">
        <v>273</v>
      </c>
      <c r="D22" s="301">
        <v>4.4999999999999998E-2</v>
      </c>
    </row>
    <row r="23" spans="1:6" x14ac:dyDescent="0.2">
      <c r="B23" s="396"/>
      <c r="C23" s="302" t="s">
        <v>274</v>
      </c>
      <c r="D23" s="301">
        <f>D22+D21+D20+D19</f>
        <v>0.13150000000000001</v>
      </c>
    </row>
    <row r="24" spans="1:6" ht="15" customHeight="1" x14ac:dyDescent="0.2">
      <c r="B24" s="397" t="s">
        <v>275</v>
      </c>
      <c r="C24" s="398"/>
      <c r="D24" s="303">
        <f>TRUNC((((1+D17+D14+D15)*(1+D16)*(1+D18)/(1-D23)-1)),4)</f>
        <v>0.34179999999999999</v>
      </c>
      <c r="F24" s="304" t="s">
        <v>276</v>
      </c>
    </row>
    <row r="25" spans="1:6" x14ac:dyDescent="0.2">
      <c r="F25" s="304" t="s">
        <v>277</v>
      </c>
    </row>
    <row r="26" spans="1:6" x14ac:dyDescent="0.2">
      <c r="F26" s="304" t="s">
        <v>278</v>
      </c>
    </row>
    <row r="27" spans="1:6" x14ac:dyDescent="0.2">
      <c r="C27" s="305"/>
      <c r="F27" s="304" t="s">
        <v>279</v>
      </c>
    </row>
    <row r="28" spans="1:6" x14ac:dyDescent="0.2">
      <c r="A28" s="306"/>
      <c r="B28" s="306"/>
      <c r="F28" s="304" t="s">
        <v>280</v>
      </c>
    </row>
    <row r="29" spans="1:6" x14ac:dyDescent="0.2">
      <c r="A29" s="307"/>
      <c r="B29" s="307"/>
      <c r="C29" s="308"/>
      <c r="F29" s="304" t="s">
        <v>281</v>
      </c>
    </row>
    <row r="30" spans="1:6" x14ac:dyDescent="0.2">
      <c r="A30" s="292"/>
      <c r="B30" s="292"/>
      <c r="C30" s="293"/>
      <c r="F30" s="304" t="s">
        <v>282</v>
      </c>
    </row>
    <row r="31" spans="1:6" x14ac:dyDescent="0.2">
      <c r="A31" s="304"/>
      <c r="B31" s="304"/>
      <c r="C31" s="293"/>
      <c r="F31" s="304" t="s">
        <v>283</v>
      </c>
    </row>
    <row r="32" spans="1:6" x14ac:dyDescent="0.2">
      <c r="A32" s="304"/>
      <c r="C32" s="309"/>
    </row>
    <row r="33" spans="1:3" x14ac:dyDescent="0.2">
      <c r="A33" s="304"/>
      <c r="C33" s="309"/>
    </row>
    <row r="34" spans="1:3" x14ac:dyDescent="0.2">
      <c r="A34" s="304"/>
      <c r="C34" s="309"/>
    </row>
    <row r="35" spans="1:3" x14ac:dyDescent="0.2">
      <c r="A35" s="304"/>
      <c r="C35" s="293"/>
    </row>
    <row r="36" spans="1:3" x14ac:dyDescent="0.2">
      <c r="A36" s="304"/>
      <c r="C36" s="309"/>
    </row>
    <row r="37" spans="1:3" x14ac:dyDescent="0.2">
      <c r="A37" s="304"/>
      <c r="C37" s="309"/>
    </row>
    <row r="38" spans="1:3" x14ac:dyDescent="0.2">
      <c r="A38" s="304"/>
      <c r="C38" s="309"/>
    </row>
    <row r="39" spans="1:3" x14ac:dyDescent="0.2">
      <c r="A39" s="304"/>
      <c r="C39" s="309"/>
    </row>
    <row r="40" spans="1:3" x14ac:dyDescent="0.2">
      <c r="A40" s="304"/>
      <c r="B40" s="304"/>
      <c r="C40" s="309"/>
    </row>
    <row r="41" spans="1:3" x14ac:dyDescent="0.2">
      <c r="A41" s="304"/>
      <c r="B41" s="304"/>
      <c r="C41" s="309"/>
    </row>
    <row r="42" spans="1:3" x14ac:dyDescent="0.2">
      <c r="A42" s="310"/>
      <c r="B42" s="310"/>
    </row>
    <row r="43" spans="1:3" ht="15" x14ac:dyDescent="0.2">
      <c r="A43" s="304"/>
      <c r="B43" s="304"/>
      <c r="C43" s="311"/>
    </row>
    <row r="44" spans="1:3" ht="15" x14ac:dyDescent="0.2">
      <c r="A44" s="312"/>
      <c r="B44" s="312"/>
      <c r="C44" s="311"/>
    </row>
    <row r="45" spans="1:3" x14ac:dyDescent="0.2">
      <c r="A45" s="313"/>
      <c r="B45" s="313"/>
      <c r="C45" s="314"/>
    </row>
    <row r="46" spans="1:3" x14ac:dyDescent="0.2">
      <c r="A46" s="313"/>
      <c r="B46" s="313"/>
      <c r="C46" s="309"/>
    </row>
    <row r="47" spans="1:3" x14ac:dyDescent="0.2">
      <c r="A47" s="313"/>
      <c r="B47" s="313"/>
      <c r="C47" s="309"/>
    </row>
    <row r="48" spans="1:3" x14ac:dyDescent="0.2">
      <c r="A48" s="304"/>
      <c r="B48" s="304"/>
      <c r="C48" s="293"/>
    </row>
    <row r="49" spans="1:3" x14ac:dyDescent="0.2">
      <c r="A49" s="313"/>
      <c r="B49" s="313"/>
      <c r="C49" s="309"/>
    </row>
    <row r="50" spans="1:3" x14ac:dyDescent="0.2">
      <c r="A50" s="313"/>
      <c r="B50" s="313"/>
      <c r="C50" s="309"/>
    </row>
    <row r="51" spans="1:3" x14ac:dyDescent="0.2">
      <c r="A51" s="315"/>
      <c r="B51" s="315"/>
      <c r="C51" s="309"/>
    </row>
    <row r="52" spans="1:3" x14ac:dyDescent="0.2">
      <c r="A52" s="304"/>
      <c r="B52" s="304"/>
      <c r="C52" s="293"/>
    </row>
    <row r="53" spans="1:3" x14ac:dyDescent="0.2">
      <c r="A53" s="304"/>
      <c r="B53" s="304"/>
      <c r="C53" s="293"/>
    </row>
    <row r="54" spans="1:3" x14ac:dyDescent="0.2">
      <c r="A54" s="304"/>
      <c r="B54" s="304"/>
      <c r="C54" s="293"/>
    </row>
    <row r="55" spans="1:3" x14ac:dyDescent="0.2">
      <c r="A55" s="304"/>
      <c r="B55" s="304"/>
      <c r="C55" s="293"/>
    </row>
    <row r="56" spans="1:3" x14ac:dyDescent="0.2">
      <c r="A56" s="313"/>
      <c r="B56" s="313"/>
      <c r="C56" s="309"/>
    </row>
    <row r="57" spans="1:3" x14ac:dyDescent="0.2">
      <c r="A57" s="316"/>
      <c r="B57" s="316"/>
      <c r="C57" s="317"/>
    </row>
    <row r="59" spans="1:3" x14ac:dyDescent="0.2">
      <c r="A59" s="310"/>
      <c r="B59" s="310"/>
    </row>
    <row r="60" spans="1:3" x14ac:dyDescent="0.2">
      <c r="C60" s="305"/>
    </row>
    <row r="62" spans="1:3" x14ac:dyDescent="0.2">
      <c r="A62" s="306"/>
      <c r="B62" s="306"/>
    </row>
    <row r="63" spans="1:3" x14ac:dyDescent="0.2">
      <c r="A63" s="308"/>
      <c r="B63" s="308"/>
      <c r="C63" s="308"/>
    </row>
    <row r="64" spans="1:3" x14ac:dyDescent="0.2">
      <c r="A64" s="292"/>
      <c r="B64" s="292"/>
      <c r="C64" s="293"/>
    </row>
    <row r="65" spans="1:3" x14ac:dyDescent="0.2">
      <c r="A65" s="304"/>
      <c r="B65" s="304"/>
      <c r="C65" s="293"/>
    </row>
    <row r="66" spans="1:3" x14ac:dyDescent="0.2">
      <c r="A66" s="304"/>
      <c r="B66" s="304"/>
      <c r="C66" s="293"/>
    </row>
    <row r="67" spans="1:3" x14ac:dyDescent="0.2">
      <c r="A67" s="304"/>
      <c r="B67" s="304"/>
      <c r="C67" s="293"/>
    </row>
    <row r="68" spans="1:3" x14ac:dyDescent="0.2">
      <c r="A68" s="304"/>
      <c r="B68" s="304"/>
      <c r="C68" s="293"/>
    </row>
    <row r="69" spans="1:3" x14ac:dyDescent="0.2">
      <c r="A69" s="304"/>
      <c r="B69" s="304"/>
      <c r="C69" s="293"/>
    </row>
    <row r="70" spans="1:3" x14ac:dyDescent="0.2">
      <c r="A70" s="312"/>
      <c r="B70" s="312"/>
      <c r="C70" s="318"/>
    </row>
    <row r="71" spans="1:3" x14ac:dyDescent="0.2">
      <c r="A71" s="313"/>
      <c r="B71" s="313"/>
      <c r="C71" s="309"/>
    </row>
    <row r="72" spans="1:3" x14ac:dyDescent="0.2">
      <c r="A72" s="313"/>
      <c r="B72" s="313"/>
      <c r="C72" s="309"/>
    </row>
    <row r="73" spans="1:3" x14ac:dyDescent="0.2">
      <c r="A73" s="313"/>
      <c r="B73" s="313"/>
      <c r="C73" s="309"/>
    </row>
    <row r="74" spans="1:3" x14ac:dyDescent="0.2">
      <c r="A74" s="304"/>
      <c r="B74" s="304"/>
      <c r="C74" s="293"/>
    </row>
    <row r="75" spans="1:3" x14ac:dyDescent="0.2">
      <c r="A75" s="313"/>
      <c r="B75" s="313"/>
      <c r="C75" s="309"/>
    </row>
    <row r="76" spans="1:3" x14ac:dyDescent="0.2">
      <c r="A76" s="313"/>
      <c r="B76" s="313"/>
      <c r="C76" s="309"/>
    </row>
    <row r="77" spans="1:3" x14ac:dyDescent="0.2">
      <c r="A77" s="315"/>
      <c r="B77" s="315"/>
      <c r="C77" s="309"/>
    </row>
    <row r="78" spans="1:3" x14ac:dyDescent="0.2">
      <c r="A78" s="304"/>
      <c r="B78" s="304"/>
      <c r="C78" s="293"/>
    </row>
    <row r="79" spans="1:3" x14ac:dyDescent="0.2">
      <c r="A79" s="304"/>
      <c r="B79" s="304"/>
      <c r="C79" s="293"/>
    </row>
    <row r="80" spans="1:3" x14ac:dyDescent="0.2">
      <c r="A80" s="304"/>
      <c r="B80" s="304"/>
      <c r="C80" s="293"/>
    </row>
    <row r="81" spans="1:3" x14ac:dyDescent="0.2">
      <c r="A81" s="304"/>
      <c r="B81" s="304"/>
      <c r="C81" s="293"/>
    </row>
    <row r="82" spans="1:3" x14ac:dyDescent="0.2">
      <c r="A82" s="313"/>
      <c r="B82" s="313"/>
      <c r="C82" s="309"/>
    </row>
    <row r="83" spans="1:3" x14ac:dyDescent="0.2">
      <c r="A83" s="316"/>
      <c r="B83" s="316"/>
      <c r="C83" s="317"/>
    </row>
    <row r="85" spans="1:3" x14ac:dyDescent="0.2">
      <c r="A85" s="310"/>
      <c r="B85" s="310"/>
    </row>
    <row r="86" spans="1:3" x14ac:dyDescent="0.2">
      <c r="C86" s="305"/>
    </row>
  </sheetData>
  <mergeCells count="9">
    <mergeCell ref="B11:D11"/>
    <mergeCell ref="B19:B23"/>
    <mergeCell ref="B24:C24"/>
    <mergeCell ref="A3:E3"/>
    <mergeCell ref="B4:E4"/>
    <mergeCell ref="B5:H5"/>
    <mergeCell ref="B7:C7"/>
    <mergeCell ref="A9:I9"/>
    <mergeCell ref="A10:E10"/>
  </mergeCells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3:I86"/>
  <sheetViews>
    <sheetView view="pageBreakPreview" zoomScaleNormal="100" zoomScaleSheetLayoutView="100" workbookViewId="0">
      <selection activeCell="G22" sqref="G22"/>
    </sheetView>
  </sheetViews>
  <sheetFormatPr defaultColWidth="7.109375" defaultRowHeight="12.75" x14ac:dyDescent="0.2"/>
  <cols>
    <col min="1" max="2" width="11.109375" style="94" customWidth="1"/>
    <col min="3" max="3" width="32.44140625" style="94" customWidth="1"/>
    <col min="4" max="4" width="10.77734375" style="94" customWidth="1"/>
    <col min="5" max="5" width="11.5546875" style="94" customWidth="1"/>
    <col min="6" max="6" width="5.5546875" style="94" customWidth="1"/>
    <col min="7" max="16384" width="7.109375" style="94"/>
  </cols>
  <sheetData>
    <row r="3" spans="1:9" ht="15" x14ac:dyDescent="0.2">
      <c r="A3" s="399" t="s">
        <v>3</v>
      </c>
      <c r="B3" s="400"/>
      <c r="C3" s="400"/>
      <c r="D3" s="400"/>
      <c r="E3" s="400"/>
    </row>
    <row r="4" spans="1:9" ht="14.25" customHeight="1" x14ac:dyDescent="0.2">
      <c r="A4" s="287" t="s">
        <v>5</v>
      </c>
      <c r="B4" s="401" t="s">
        <v>6</v>
      </c>
      <c r="C4" s="401"/>
      <c r="D4" s="401"/>
      <c r="E4" s="401"/>
      <c r="F4" s="289"/>
      <c r="G4" s="288"/>
    </row>
    <row r="5" spans="1:9" ht="31.5" customHeight="1" x14ac:dyDescent="0.2">
      <c r="A5" s="290" t="s">
        <v>7</v>
      </c>
      <c r="B5" s="401" t="s">
        <v>8</v>
      </c>
      <c r="C5" s="401"/>
      <c r="D5" s="401"/>
      <c r="E5" s="401"/>
      <c r="F5" s="401"/>
      <c r="G5" s="401"/>
      <c r="H5" s="401"/>
    </row>
    <row r="7" spans="1:9" ht="15" customHeight="1" x14ac:dyDescent="0.2">
      <c r="A7" s="106"/>
      <c r="B7" s="402"/>
      <c r="C7" s="402"/>
      <c r="D7" s="106"/>
      <c r="E7" s="137"/>
    </row>
    <row r="8" spans="1:9" x14ac:dyDescent="0.2">
      <c r="A8" s="106"/>
      <c r="B8" s="106"/>
      <c r="D8" s="106"/>
      <c r="E8" s="137"/>
    </row>
    <row r="9" spans="1:9" ht="15.75" x14ac:dyDescent="0.25">
      <c r="A9" s="403" t="s">
        <v>284</v>
      </c>
      <c r="B9" s="403"/>
      <c r="C9" s="403"/>
      <c r="D9" s="403"/>
      <c r="E9" s="403"/>
      <c r="F9" s="403"/>
      <c r="G9" s="403"/>
      <c r="H9" s="403"/>
      <c r="I9" s="403"/>
    </row>
    <row r="10" spans="1:9" ht="15.75" x14ac:dyDescent="0.25">
      <c r="A10" s="404"/>
      <c r="B10" s="404"/>
      <c r="C10" s="404"/>
      <c r="D10" s="404"/>
      <c r="E10" s="404"/>
      <c r="F10" s="291"/>
    </row>
    <row r="11" spans="1:9" ht="15" customHeight="1" x14ac:dyDescent="0.25">
      <c r="B11" s="394" t="s">
        <v>257</v>
      </c>
      <c r="C11" s="394"/>
      <c r="D11" s="394"/>
    </row>
    <row r="12" spans="1:9" x14ac:dyDescent="0.2">
      <c r="C12" s="292"/>
      <c r="D12" s="293"/>
    </row>
    <row r="13" spans="1:9" x14ac:dyDescent="0.2">
      <c r="B13" s="294" t="s">
        <v>258</v>
      </c>
      <c r="C13" s="295" t="s">
        <v>259</v>
      </c>
      <c r="D13" s="296" t="s">
        <v>260</v>
      </c>
    </row>
    <row r="14" spans="1:9" x14ac:dyDescent="0.2">
      <c r="B14" s="297" t="s">
        <v>261</v>
      </c>
      <c r="C14" s="298" t="s">
        <v>262</v>
      </c>
      <c r="D14" s="299">
        <v>8.5000000000000006E-3</v>
      </c>
    </row>
    <row r="15" spans="1:9" x14ac:dyDescent="0.2">
      <c r="B15" s="297" t="s">
        <v>263</v>
      </c>
      <c r="C15" s="298" t="s">
        <v>264</v>
      </c>
      <c r="D15" s="299">
        <v>4.7999999999999996E-3</v>
      </c>
    </row>
    <row r="16" spans="1:9" x14ac:dyDescent="0.2">
      <c r="B16" s="297" t="s">
        <v>265</v>
      </c>
      <c r="C16" s="298" t="s">
        <v>266</v>
      </c>
      <c r="D16" s="299">
        <v>8.5000000000000006E-3</v>
      </c>
    </row>
    <row r="17" spans="1:6" x14ac:dyDescent="0.2">
      <c r="B17" s="297" t="s">
        <v>267</v>
      </c>
      <c r="C17" s="298" t="s">
        <v>268</v>
      </c>
      <c r="D17" s="299">
        <v>3.4500000000000003E-2</v>
      </c>
    </row>
    <row r="18" spans="1:6" x14ac:dyDescent="0.2">
      <c r="B18" s="297" t="s">
        <v>269</v>
      </c>
      <c r="C18" s="298" t="s">
        <v>270</v>
      </c>
      <c r="D18" s="299">
        <v>5.11E-2</v>
      </c>
    </row>
    <row r="19" spans="1:6" x14ac:dyDescent="0.2">
      <c r="B19" s="395" t="s">
        <v>271</v>
      </c>
      <c r="C19" s="300" t="s">
        <v>199</v>
      </c>
      <c r="D19" s="299">
        <v>6.4999999999999997E-3</v>
      </c>
    </row>
    <row r="20" spans="1:6" x14ac:dyDescent="0.2">
      <c r="B20" s="396"/>
      <c r="C20" s="300" t="s">
        <v>198</v>
      </c>
      <c r="D20" s="299">
        <v>0.03</v>
      </c>
    </row>
    <row r="21" spans="1:6" x14ac:dyDescent="0.2">
      <c r="B21" s="396"/>
      <c r="C21" s="300" t="s">
        <v>272</v>
      </c>
      <c r="D21" s="299">
        <v>0.05</v>
      </c>
    </row>
    <row r="22" spans="1:6" x14ac:dyDescent="0.2">
      <c r="B22" s="396"/>
      <c r="C22" s="300" t="s">
        <v>273</v>
      </c>
      <c r="D22" s="301">
        <v>4.4999999999999998E-2</v>
      </c>
    </row>
    <row r="23" spans="1:6" x14ac:dyDescent="0.2">
      <c r="B23" s="396"/>
      <c r="C23" s="302" t="s">
        <v>274</v>
      </c>
      <c r="D23" s="301">
        <f>SUM(D19:D22)</f>
        <v>0.13150000000000001</v>
      </c>
    </row>
    <row r="24" spans="1:6" ht="15" customHeight="1" x14ac:dyDescent="0.2">
      <c r="B24" s="397" t="s">
        <v>275</v>
      </c>
      <c r="C24" s="398"/>
      <c r="D24" s="303">
        <f>TRUNC((((1+D17+D14+D15)*(1+D16)*(1+D18)/(1-D23)-1)),4)</f>
        <v>0.27879999999999999</v>
      </c>
      <c r="F24" s="304" t="s">
        <v>276</v>
      </c>
    </row>
    <row r="25" spans="1:6" x14ac:dyDescent="0.2">
      <c r="F25" s="304" t="s">
        <v>277</v>
      </c>
    </row>
    <row r="26" spans="1:6" x14ac:dyDescent="0.2">
      <c r="F26" s="304" t="s">
        <v>278</v>
      </c>
    </row>
    <row r="27" spans="1:6" x14ac:dyDescent="0.2">
      <c r="C27" s="305"/>
      <c r="F27" s="304" t="s">
        <v>279</v>
      </c>
    </row>
    <row r="28" spans="1:6" x14ac:dyDescent="0.2">
      <c r="A28" s="306"/>
      <c r="B28" s="306"/>
      <c r="F28" s="304" t="s">
        <v>280</v>
      </c>
    </row>
    <row r="29" spans="1:6" x14ac:dyDescent="0.2">
      <c r="A29" s="307"/>
      <c r="B29" s="307"/>
      <c r="C29" s="308"/>
      <c r="F29" s="304" t="s">
        <v>281</v>
      </c>
    </row>
    <row r="30" spans="1:6" x14ac:dyDescent="0.2">
      <c r="A30" s="292"/>
      <c r="B30" s="292"/>
      <c r="C30" s="293"/>
      <c r="F30" s="304" t="s">
        <v>282</v>
      </c>
    </row>
    <row r="31" spans="1:6" x14ac:dyDescent="0.2">
      <c r="A31" s="304"/>
      <c r="B31" s="304"/>
      <c r="C31" s="293"/>
      <c r="F31" s="304" t="s">
        <v>283</v>
      </c>
    </row>
    <row r="32" spans="1:6" x14ac:dyDescent="0.2">
      <c r="A32" s="304"/>
      <c r="C32" s="309"/>
    </row>
    <row r="33" spans="1:3" x14ac:dyDescent="0.2">
      <c r="A33" s="304"/>
      <c r="C33" s="309"/>
    </row>
    <row r="34" spans="1:3" x14ac:dyDescent="0.2">
      <c r="A34" s="304"/>
      <c r="C34" s="309"/>
    </row>
    <row r="35" spans="1:3" x14ac:dyDescent="0.2">
      <c r="A35" s="304"/>
      <c r="C35" s="293"/>
    </row>
    <row r="36" spans="1:3" x14ac:dyDescent="0.2">
      <c r="A36" s="304"/>
      <c r="C36" s="309"/>
    </row>
    <row r="37" spans="1:3" x14ac:dyDescent="0.2">
      <c r="A37" s="304"/>
      <c r="C37" s="309"/>
    </row>
    <row r="38" spans="1:3" x14ac:dyDescent="0.2">
      <c r="A38" s="304"/>
      <c r="C38" s="309"/>
    </row>
    <row r="39" spans="1:3" x14ac:dyDescent="0.2">
      <c r="A39" s="304"/>
      <c r="C39" s="309"/>
    </row>
    <row r="40" spans="1:3" x14ac:dyDescent="0.2">
      <c r="A40" s="304"/>
      <c r="B40" s="304"/>
      <c r="C40" s="309"/>
    </row>
    <row r="41" spans="1:3" x14ac:dyDescent="0.2">
      <c r="A41" s="304"/>
      <c r="B41" s="304"/>
      <c r="C41" s="309"/>
    </row>
    <row r="42" spans="1:3" x14ac:dyDescent="0.2">
      <c r="A42" s="310"/>
      <c r="B42" s="310"/>
    </row>
    <row r="43" spans="1:3" ht="15" x14ac:dyDescent="0.2">
      <c r="A43" s="304"/>
      <c r="B43" s="304"/>
      <c r="C43" s="311"/>
    </row>
    <row r="44" spans="1:3" ht="15" x14ac:dyDescent="0.2">
      <c r="A44" s="312"/>
      <c r="B44" s="312"/>
      <c r="C44" s="311"/>
    </row>
    <row r="45" spans="1:3" x14ac:dyDescent="0.2">
      <c r="A45" s="313"/>
      <c r="B45" s="313"/>
      <c r="C45" s="314"/>
    </row>
    <row r="46" spans="1:3" x14ac:dyDescent="0.2">
      <c r="A46" s="313"/>
      <c r="B46" s="313"/>
      <c r="C46" s="309"/>
    </row>
    <row r="47" spans="1:3" x14ac:dyDescent="0.2">
      <c r="A47" s="313"/>
      <c r="B47" s="313"/>
      <c r="C47" s="309"/>
    </row>
    <row r="48" spans="1:3" x14ac:dyDescent="0.2">
      <c r="A48" s="304"/>
      <c r="B48" s="304"/>
      <c r="C48" s="293"/>
    </row>
    <row r="49" spans="1:3" x14ac:dyDescent="0.2">
      <c r="A49" s="313"/>
      <c r="B49" s="313"/>
      <c r="C49" s="309"/>
    </row>
    <row r="50" spans="1:3" x14ac:dyDescent="0.2">
      <c r="A50" s="313"/>
      <c r="B50" s="313"/>
      <c r="C50" s="309"/>
    </row>
    <row r="51" spans="1:3" x14ac:dyDescent="0.2">
      <c r="A51" s="315"/>
      <c r="B51" s="315"/>
      <c r="C51" s="309"/>
    </row>
    <row r="52" spans="1:3" x14ac:dyDescent="0.2">
      <c r="A52" s="304"/>
      <c r="B52" s="304"/>
      <c r="C52" s="293"/>
    </row>
    <row r="53" spans="1:3" x14ac:dyDescent="0.2">
      <c r="A53" s="304"/>
      <c r="B53" s="304"/>
      <c r="C53" s="293"/>
    </row>
    <row r="54" spans="1:3" x14ac:dyDescent="0.2">
      <c r="A54" s="304"/>
      <c r="B54" s="304"/>
      <c r="C54" s="293"/>
    </row>
    <row r="55" spans="1:3" x14ac:dyDescent="0.2">
      <c r="A55" s="304"/>
      <c r="B55" s="304"/>
      <c r="C55" s="293"/>
    </row>
    <row r="56" spans="1:3" x14ac:dyDescent="0.2">
      <c r="A56" s="313"/>
      <c r="B56" s="313"/>
      <c r="C56" s="309"/>
    </row>
    <row r="57" spans="1:3" x14ac:dyDescent="0.2">
      <c r="A57" s="316"/>
      <c r="B57" s="316"/>
      <c r="C57" s="317"/>
    </row>
    <row r="59" spans="1:3" x14ac:dyDescent="0.2">
      <c r="A59" s="310"/>
      <c r="B59" s="310"/>
    </row>
    <row r="60" spans="1:3" x14ac:dyDescent="0.2">
      <c r="C60" s="305"/>
    </row>
    <row r="62" spans="1:3" x14ac:dyDescent="0.2">
      <c r="A62" s="306"/>
      <c r="B62" s="306"/>
    </row>
    <row r="63" spans="1:3" x14ac:dyDescent="0.2">
      <c r="A63" s="308"/>
      <c r="B63" s="308"/>
      <c r="C63" s="308"/>
    </row>
    <row r="64" spans="1:3" x14ac:dyDescent="0.2">
      <c r="A64" s="292"/>
      <c r="B64" s="292"/>
      <c r="C64" s="293"/>
    </row>
    <row r="65" spans="1:3" x14ac:dyDescent="0.2">
      <c r="A65" s="304"/>
      <c r="B65" s="304"/>
      <c r="C65" s="293"/>
    </row>
    <row r="66" spans="1:3" x14ac:dyDescent="0.2">
      <c r="A66" s="304"/>
      <c r="B66" s="304"/>
      <c r="C66" s="293"/>
    </row>
    <row r="67" spans="1:3" x14ac:dyDescent="0.2">
      <c r="A67" s="304"/>
      <c r="B67" s="304"/>
      <c r="C67" s="293"/>
    </row>
    <row r="68" spans="1:3" x14ac:dyDescent="0.2">
      <c r="A68" s="304"/>
      <c r="B68" s="304"/>
      <c r="C68" s="293"/>
    </row>
    <row r="69" spans="1:3" x14ac:dyDescent="0.2">
      <c r="A69" s="304"/>
      <c r="B69" s="304"/>
      <c r="C69" s="293"/>
    </row>
    <row r="70" spans="1:3" x14ac:dyDescent="0.2">
      <c r="A70" s="312"/>
      <c r="B70" s="312"/>
      <c r="C70" s="318"/>
    </row>
    <row r="71" spans="1:3" x14ac:dyDescent="0.2">
      <c r="A71" s="313"/>
      <c r="B71" s="313"/>
      <c r="C71" s="309"/>
    </row>
    <row r="72" spans="1:3" x14ac:dyDescent="0.2">
      <c r="A72" s="313"/>
      <c r="B72" s="313"/>
      <c r="C72" s="309"/>
    </row>
    <row r="73" spans="1:3" x14ac:dyDescent="0.2">
      <c r="A73" s="313"/>
      <c r="B73" s="313"/>
      <c r="C73" s="309"/>
    </row>
    <row r="74" spans="1:3" x14ac:dyDescent="0.2">
      <c r="A74" s="304"/>
      <c r="B74" s="304"/>
      <c r="C74" s="293"/>
    </row>
    <row r="75" spans="1:3" x14ac:dyDescent="0.2">
      <c r="A75" s="313"/>
      <c r="B75" s="313"/>
      <c r="C75" s="309"/>
    </row>
    <row r="76" spans="1:3" x14ac:dyDescent="0.2">
      <c r="A76" s="313"/>
      <c r="B76" s="313"/>
      <c r="C76" s="309"/>
    </row>
    <row r="77" spans="1:3" x14ac:dyDescent="0.2">
      <c r="A77" s="315"/>
      <c r="B77" s="315"/>
      <c r="C77" s="309"/>
    </row>
    <row r="78" spans="1:3" x14ac:dyDescent="0.2">
      <c r="A78" s="304"/>
      <c r="B78" s="304"/>
      <c r="C78" s="293"/>
    </row>
    <row r="79" spans="1:3" x14ac:dyDescent="0.2">
      <c r="A79" s="304"/>
      <c r="B79" s="304"/>
      <c r="C79" s="293"/>
    </row>
    <row r="80" spans="1:3" x14ac:dyDescent="0.2">
      <c r="A80" s="304"/>
      <c r="B80" s="304"/>
      <c r="C80" s="293"/>
    </row>
    <row r="81" spans="1:3" x14ac:dyDescent="0.2">
      <c r="A81" s="304"/>
      <c r="B81" s="304"/>
      <c r="C81" s="293"/>
    </row>
    <row r="82" spans="1:3" x14ac:dyDescent="0.2">
      <c r="A82" s="313"/>
      <c r="B82" s="313"/>
      <c r="C82" s="309"/>
    </row>
    <row r="83" spans="1:3" x14ac:dyDescent="0.2">
      <c r="A83" s="316"/>
      <c r="B83" s="316"/>
      <c r="C83" s="317"/>
    </row>
    <row r="85" spans="1:3" x14ac:dyDescent="0.2">
      <c r="A85" s="310"/>
      <c r="B85" s="310"/>
    </row>
    <row r="86" spans="1:3" x14ac:dyDescent="0.2">
      <c r="C86" s="305"/>
    </row>
  </sheetData>
  <mergeCells count="9">
    <mergeCell ref="B11:D11"/>
    <mergeCell ref="B19:B23"/>
    <mergeCell ref="B24:C24"/>
    <mergeCell ref="A3:E3"/>
    <mergeCell ref="B4:E4"/>
    <mergeCell ref="B5:H5"/>
    <mergeCell ref="B7:C7"/>
    <mergeCell ref="A9:I9"/>
    <mergeCell ref="A10:E10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14</vt:i4>
      </vt:variant>
    </vt:vector>
  </HeadingPairs>
  <TitlesOfParts>
    <vt:vector size="21" baseType="lpstr">
      <vt:lpstr>Orçamento BASE</vt:lpstr>
      <vt:lpstr>Frota</vt:lpstr>
      <vt:lpstr>Equipamentos</vt:lpstr>
      <vt:lpstr>Fator K</vt:lpstr>
      <vt:lpstr>Cronograma</vt:lpstr>
      <vt:lpstr>BDI - Serviços</vt:lpstr>
      <vt:lpstr>BDI - Mat e Equip</vt:lpstr>
      <vt:lpstr>'BDI - Mat e Equip'!Area_de_impressao</vt:lpstr>
      <vt:lpstr>'BDI - Serviços'!Area_de_impressao</vt:lpstr>
      <vt:lpstr>Cronograma!Area_de_impressao</vt:lpstr>
      <vt:lpstr>Equipamentos!Area_de_impressao</vt:lpstr>
      <vt:lpstr>'Fator K'!Area_de_impressao</vt:lpstr>
      <vt:lpstr>Frota!Area_de_impressao</vt:lpstr>
      <vt:lpstr>'Orçamento BASE'!Area_de_impressao</vt:lpstr>
      <vt:lpstr>'Orçamento BASE'!bdi_serviços</vt:lpstr>
      <vt:lpstr>'Orçamento BASE'!dur_ct</vt:lpstr>
      <vt:lpstr>'Orçamento BASE'!fator_k</vt:lpstr>
      <vt:lpstr>Equipamentos!Titulos_de_impressao</vt:lpstr>
      <vt:lpstr>'Fator K'!Titulos_de_impressao</vt:lpstr>
      <vt:lpstr>Frota!Titulos_de_impressao</vt:lpstr>
      <vt:lpstr>'Orçamento BASE'!Titulos_de_impressao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Welida</dc:creator>
  <cp:lastModifiedBy>Usuario</cp:lastModifiedBy>
  <dcterms:created xsi:type="dcterms:W3CDTF">2023-10-24T21:01:08Z</dcterms:created>
  <dcterms:modified xsi:type="dcterms:W3CDTF">2023-10-26T15:48:58Z</dcterms:modified>
</cp:coreProperties>
</file>