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j249w.pmcg.imti\setores_secomp\SUPOENG\01. Análise inicial, habilitação e proposta\06. Análises 2023\57. Serviço Continuado de Manutenção de Pontes de Madeira - [105.490-2023-72]\ANEXO III\3. Orçamento\"/>
    </mc:Choice>
  </mc:AlternateContent>
  <bookViews>
    <workbookView xWindow="0" yWindow="0" windowWidth="14370" windowHeight="8220" tabRatio="851" activeTab="6"/>
  </bookViews>
  <sheets>
    <sheet name="COMP N DESON" sheetId="26" r:id="rId1"/>
    <sheet name="PLAN N DESON" sheetId="25" r:id="rId2"/>
    <sheet name="PLAN DESON" sheetId="23" state="hidden" r:id="rId3"/>
    <sheet name="RESUMO" sheetId="9" state="hidden" r:id="rId4"/>
    <sheet name="CRONOGRAMA " sheetId="10" r:id="rId5"/>
    <sheet name="BDI SERVIÇO COM DESONERAÇÃO" sheetId="30" state="hidden" r:id="rId6"/>
    <sheet name="BDI SERVIÇO SEM DESONERAÇÃO" sheetId="31" r:id="rId7"/>
    <sheet name="BDI MATERIAIS" sheetId="32" state="hidden" r:id="rId8"/>
    <sheet name="PUBLICIDADE BANCOS AGESUL E SBC" sheetId="33" state="hidden" r:id="rId9"/>
    <sheet name="PONTES DE MADEIRA - MEMÓRIA" sheetId="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\c" localSheetId="3">[1]SID_NI_5!#REF!</definedName>
    <definedName name="\c">[1]SID_NI_5!#REF!</definedName>
    <definedName name="\p" localSheetId="3">[1]SID_NI_5!#REF!</definedName>
    <definedName name="\p">[1]SID_NI_5!#REF!</definedName>
    <definedName name="___CCM30" localSheetId="4">#REF!</definedName>
    <definedName name="___CCM30" localSheetId="3">#REF!</definedName>
    <definedName name="___CCM30">#REF!</definedName>
    <definedName name="___la2" localSheetId="4">#REF!</definedName>
    <definedName name="___la2" localSheetId="3">#REF!</definedName>
    <definedName name="___la2">#REF!</definedName>
    <definedName name="___PCM30" localSheetId="4">#REF!</definedName>
    <definedName name="___PCM30" localSheetId="3">#REF!</definedName>
    <definedName name="___PCM30">#REF!</definedName>
    <definedName name="___PLA2" localSheetId="3">#REF!</definedName>
    <definedName name="___PLA2">#REF!</definedName>
    <definedName name="___PTB10" localSheetId="3">#REF!</definedName>
    <definedName name="___PTB10">#REF!</definedName>
    <definedName name="___TB10" localSheetId="3">#REF!</definedName>
    <definedName name="___TB10">#REF!</definedName>
    <definedName name="___TCB4">[2]TLCB5!$I$31</definedName>
    <definedName name="___TCM30">'[3]Mat. Bet.'!$F$25</definedName>
    <definedName name="___TOT6" localSheetId="4">#REF!</definedName>
    <definedName name="___TOT6" localSheetId="3">#REF!</definedName>
    <definedName name="___TOT6">#REF!</definedName>
    <definedName name="___TOT7" localSheetId="4">#REF!</definedName>
    <definedName name="___TOT7" localSheetId="3">#REF!</definedName>
    <definedName name="___TOT7">#REF!</definedName>
    <definedName name="___TSD2" localSheetId="4">#REF!</definedName>
    <definedName name="___TSD2" localSheetId="3">#REF!</definedName>
    <definedName name="___TSD2">#REF!</definedName>
    <definedName name="__CAP20" localSheetId="3">#REF!</definedName>
    <definedName name="__CAP20">#REF!</definedName>
    <definedName name="__CCM30" localSheetId="3">#REF!</definedName>
    <definedName name="__CCM30">#REF!</definedName>
    <definedName name="__DAR02" localSheetId="4">[4]Serviços!#REF!</definedName>
    <definedName name="__DAR02" localSheetId="3">[4]Serviços!#REF!</definedName>
    <definedName name="__DAR02">[4]Serviços!#REF!</definedName>
    <definedName name="__EDA01" localSheetId="4">[4]Serviços!#REF!</definedName>
    <definedName name="__EDA01" localSheetId="3">[4]Serviços!#REF!</definedName>
    <definedName name="__EDA01">[4]Serviços!#REF!</definedName>
    <definedName name="__HCB5">[5]COMPMOTSER!$H$76</definedName>
    <definedName name="__la2" localSheetId="4">#REF!</definedName>
    <definedName name="__la2" localSheetId="3">#REF!</definedName>
    <definedName name="__la2">#REF!</definedName>
    <definedName name="__LS1" localSheetId="4">#REF!</definedName>
    <definedName name="__LS1" localSheetId="3">#REF!</definedName>
    <definedName name="__LS1">#REF!</definedName>
    <definedName name="__LS2" localSheetId="4">#REF!</definedName>
    <definedName name="__LS2" localSheetId="3">#REF!</definedName>
    <definedName name="__LS2">#REF!</definedName>
    <definedName name="__MFC01" localSheetId="4">[4]Serviços!#REF!</definedName>
    <definedName name="__MFC01" localSheetId="3">[4]Serviços!#REF!</definedName>
    <definedName name="__MFC01">[4]Serviços!#REF!</definedName>
    <definedName name="__PC31" localSheetId="3">#REF!</definedName>
    <definedName name="__PC31">#REF!</definedName>
    <definedName name="__PCB5">'[4]Serv. Adm.'!$H$297</definedName>
    <definedName name="__PCM30" localSheetId="4">#REF!</definedName>
    <definedName name="__PCM30" localSheetId="3">#REF!</definedName>
    <definedName name="__PCM30">#REF!</definedName>
    <definedName name="__PLA2" localSheetId="4">#REF!</definedName>
    <definedName name="__PLA2" localSheetId="3">#REF!</definedName>
    <definedName name="__PLA2">#REF!</definedName>
    <definedName name="__PM334">'[5]MAT PLACA'!$E$3</definedName>
    <definedName name="__PM335">'[5]MAT PLACA'!$E$4</definedName>
    <definedName name="__PM346">'[5]MAT PLACA'!$E$5</definedName>
    <definedName name="__PM406">'[5]MAT PLACA'!$E$6</definedName>
    <definedName name="__PM412">'[5]MAT PLACA'!$E$7</definedName>
    <definedName name="__PM609">'[5]MAT PLACA'!$E$8</definedName>
    <definedName name="__PM970">'[5]MAT PLACA'!$E$9</definedName>
    <definedName name="__PTB10" localSheetId="4">#REF!</definedName>
    <definedName name="__PTB10" localSheetId="3">#REF!</definedName>
    <definedName name="__PTB10">#REF!</definedName>
    <definedName name="__TB10" localSheetId="4">#REF!</definedName>
    <definedName name="__TB10" localSheetId="3">#REF!</definedName>
    <definedName name="__TB10">#REF!</definedName>
    <definedName name="__TCB10">[4]Serviços!$G$58</definedName>
    <definedName name="__TCB4">[2]TLCB5!$I$31</definedName>
    <definedName name="__TCM30">'[3]Mat. Bet.'!$F$25</definedName>
    <definedName name="__TLB10" localSheetId="4">[4]Serviços!#REF!</definedName>
    <definedName name="__TLB10" localSheetId="3">[4]Serviços!#REF!</definedName>
    <definedName name="__TLB10">[4]Serviços!#REF!</definedName>
    <definedName name="__TLB5">[4]Serviços!$G$54</definedName>
    <definedName name="__TLC4">[4]Serviços!$G$56</definedName>
    <definedName name="__TOT1" localSheetId="4">#REF!</definedName>
    <definedName name="__TOT1" localSheetId="3">#REF!</definedName>
    <definedName name="__TOT1">#REF!</definedName>
    <definedName name="__TOT2" localSheetId="4">#REF!</definedName>
    <definedName name="__TOT2" localSheetId="3">#REF!</definedName>
    <definedName name="__TOT2">#REF!</definedName>
    <definedName name="__TOT3" localSheetId="4">#REF!</definedName>
    <definedName name="__TOT3" localSheetId="3">#REF!</definedName>
    <definedName name="__TOT3">#REF!</definedName>
    <definedName name="__TOT4" localSheetId="3">#REF!</definedName>
    <definedName name="__TOT4">#REF!</definedName>
    <definedName name="__TOT5" localSheetId="3">#REF!</definedName>
    <definedName name="__TOT5">#REF!</definedName>
    <definedName name="__TOT6" localSheetId="3">#REF!</definedName>
    <definedName name="__TOT6">#REF!</definedName>
    <definedName name="__TOT7" localSheetId="3">#REF!</definedName>
    <definedName name="__TOT7">#REF!</definedName>
    <definedName name="__TSD2" localSheetId="3">#REF!</definedName>
    <definedName name="__TSD2">#REF!</definedName>
    <definedName name="_3" localSheetId="3">#REF!</definedName>
    <definedName name="_3">#REF!</definedName>
    <definedName name="_AC" localSheetId="7">#REF!</definedName>
    <definedName name="_AC" localSheetId="5">#REF!</definedName>
    <definedName name="_AC" localSheetId="6">#REF!</definedName>
    <definedName name="_AC">[6]BDI!$F$7</definedName>
    <definedName name="_BDI" localSheetId="4">#REF!</definedName>
    <definedName name="_BDI" localSheetId="3">#REF!</definedName>
    <definedName name="_BDI">#REF!</definedName>
    <definedName name="_BDI_1" localSheetId="4">#REF!</definedName>
    <definedName name="_BDI_1" localSheetId="3">#REF!</definedName>
    <definedName name="_BDI_1">#REF!</definedName>
    <definedName name="_BDI_2">[7]ORÇAMENTO!$K$7</definedName>
    <definedName name="_BDI_3">[8]LIXO!$J$8</definedName>
    <definedName name="_BDI2">[9]ORÇAMENTO!$I$8</definedName>
    <definedName name="_CAP20" localSheetId="4">#REF!</definedName>
    <definedName name="_CAP20" localSheetId="3">#REF!</definedName>
    <definedName name="_CAP20">#REF!</definedName>
    <definedName name="_DAR02" localSheetId="4">[4]Serviços!#REF!</definedName>
    <definedName name="_DAR02" localSheetId="3">[4]Serviços!#REF!</definedName>
    <definedName name="_DAR02">[4]Serviços!#REF!</definedName>
    <definedName name="_DESC">'[10]MAPA DE COTAÇÃO'!$E$13</definedName>
    <definedName name="_DF" localSheetId="7">#REF!</definedName>
    <definedName name="_DF" localSheetId="5">#REF!</definedName>
    <definedName name="_DF" localSheetId="6">#REF!</definedName>
    <definedName name="_DF">[6]BDI!$F$10</definedName>
    <definedName name="_E13" localSheetId="4">#REF!</definedName>
    <definedName name="_E13" localSheetId="3">#REF!</definedName>
    <definedName name="_E13">#REF!</definedName>
    <definedName name="_EDA01" localSheetId="4">[4]Serviços!#REF!</definedName>
    <definedName name="_EDA01" localSheetId="3">[4]Serviços!#REF!</definedName>
    <definedName name="_EDA01">[4]Serviços!#REF!</definedName>
    <definedName name="_F" localSheetId="4">#REF!</definedName>
    <definedName name="_F" localSheetId="3">#REF!</definedName>
    <definedName name="_F">#REF!</definedName>
    <definedName name="_xlnm._FilterDatabase" localSheetId="0" hidden="1">'COMP N DESON'!$A$6:$G$543</definedName>
    <definedName name="_xlnm._FilterDatabase" localSheetId="9" hidden="1">'PONTES DE MADEIRA - MEMÓRIA'!$B$6:$AF$89</definedName>
    <definedName name="_FL" localSheetId="4">#REF!</definedName>
    <definedName name="_FL" localSheetId="3">#REF!</definedName>
    <definedName name="_FL">#REF!</definedName>
    <definedName name="_HCB5">[5]COMPMOTSER!$H$76</definedName>
    <definedName name="_I" localSheetId="7">#REF!</definedName>
    <definedName name="_I" localSheetId="5">#REF!</definedName>
    <definedName name="_I" localSheetId="6">#REF!</definedName>
    <definedName name="_I">[6]BDI!$F$12</definedName>
    <definedName name="_L" localSheetId="7">#REF!</definedName>
    <definedName name="_L" localSheetId="5">#REF!</definedName>
    <definedName name="_L" localSheetId="6">#REF!</definedName>
    <definedName name="_L">[6]BDI!$F$11</definedName>
    <definedName name="_LOCAL">[11]LIXO!$C$7</definedName>
    <definedName name="_LS1" localSheetId="4">#REF!</definedName>
    <definedName name="_LS1" localSheetId="3">#REF!</definedName>
    <definedName name="_LS1">#REF!</definedName>
    <definedName name="_LS2" localSheetId="4">#REF!</definedName>
    <definedName name="_LS2" localSheetId="3">#REF!</definedName>
    <definedName name="_LS2">#REF!</definedName>
    <definedName name="_MED" localSheetId="4">#REF!</definedName>
    <definedName name="_MED" localSheetId="3">#REF!</definedName>
    <definedName name="_MED">#REF!</definedName>
    <definedName name="_MFC01" localSheetId="4">[4]Serviços!#REF!</definedName>
    <definedName name="_MFC01" localSheetId="3">[4]Serviços!#REF!</definedName>
    <definedName name="_MFC01">[4]Serviços!#REF!</definedName>
    <definedName name="_OBRA">[11]LIXO!$C$6</definedName>
    <definedName name="_PCB5">'[4]Serv. Adm.'!$H$297</definedName>
    <definedName name="_PM334">'[5]MAT PLACA'!$E$3</definedName>
    <definedName name="_PM335">'[5]MAT PLACA'!$E$4</definedName>
    <definedName name="_PM346">'[5]MAT PLACA'!$E$5</definedName>
    <definedName name="_PM406">'[5]MAT PLACA'!$E$6</definedName>
    <definedName name="_PM412">'[5]MAT PLACA'!$E$7</definedName>
    <definedName name="_PM609">'[5]MAT PLACA'!$E$8</definedName>
    <definedName name="_PM970">'[5]MAT PLACA'!$E$9</definedName>
    <definedName name="_R" localSheetId="7">#REF!</definedName>
    <definedName name="_R" localSheetId="5">#REF!</definedName>
    <definedName name="_R" localSheetId="6">#REF!</definedName>
    <definedName name="_R">[6]BDI!$F$9</definedName>
    <definedName name="_S" localSheetId="7">#REF!</definedName>
    <definedName name="_S" localSheetId="5">#REF!</definedName>
    <definedName name="_S" localSheetId="6">#REF!</definedName>
    <definedName name="_S">[6]BDI!$F$8</definedName>
    <definedName name="_TCB10">[4]Serviços!$G$58</definedName>
    <definedName name="_TLB10" localSheetId="4">[4]Serviços!#REF!</definedName>
    <definedName name="_TLB10" localSheetId="3">[4]Serviços!#REF!</definedName>
    <definedName name="_TLB10">[4]Serviços!#REF!</definedName>
    <definedName name="_TLB5">[4]Serviços!$G$54</definedName>
    <definedName name="_TLC4">[4]Serviços!$G$56</definedName>
    <definedName name="_TOT1" localSheetId="4">#REF!</definedName>
    <definedName name="_TOT1" localSheetId="3">#REF!</definedName>
    <definedName name="_TOT1">#REF!</definedName>
    <definedName name="_TOT2" localSheetId="4">#REF!</definedName>
    <definedName name="_TOT2" localSheetId="3">#REF!</definedName>
    <definedName name="_TOT2">#REF!</definedName>
    <definedName name="_TOT3" localSheetId="4">#REF!</definedName>
    <definedName name="_TOT3" localSheetId="3">#REF!</definedName>
    <definedName name="_TOT3">#REF!</definedName>
    <definedName name="_TOT4" localSheetId="3">#REF!</definedName>
    <definedName name="_TOT4">#REF!</definedName>
    <definedName name="_TOT5" localSheetId="3">#REF!</definedName>
    <definedName name="_TOT5">#REF!</definedName>
    <definedName name="_VAR">'[10]MAPA DE COTAÇÃO'!$G$13</definedName>
    <definedName name="a" localSheetId="4">#REF!</definedName>
    <definedName name="a" localSheetId="3">#REF!</definedName>
    <definedName name="a">#REF!</definedName>
    <definedName name="AAA" localSheetId="4">[1]SID_NI_5!#REF!</definedName>
    <definedName name="AAA" localSheetId="3">[1]SID_NI_5!#REF!</definedName>
    <definedName name="AAA">[1]SID_NI_5!#REF!</definedName>
    <definedName name="AAAAAAAAAA" localSheetId="4">#REF!</definedName>
    <definedName name="AAAAAAAAAA" localSheetId="3">#REF!</definedName>
    <definedName name="AAAAAAAAAA">#REF!</definedName>
    <definedName name="AÇOCA25">[12]AUXILIARES!$H$57</definedName>
    <definedName name="AÇOCA50">[12]AUXILIARES!$H$137</definedName>
    <definedName name="AÇOCA60">[12]AUXILIARES!$H$217</definedName>
    <definedName name="ADAS" localSheetId="4">[1]SID_NI_5!#REF!</definedName>
    <definedName name="ADAS" localSheetId="3">[1]SID_NI_5!#REF!</definedName>
    <definedName name="ADAS">[1]SID_NI_5!#REF!</definedName>
    <definedName name="adfhdfhsd" localSheetId="4">[1]SID_NI_5!#REF!</definedName>
    <definedName name="adfhdfhsd" localSheetId="3">[1]SID_NI_5!#REF!</definedName>
    <definedName name="adfhdfhsd">[1]SID_NI_5!#REF!</definedName>
    <definedName name="ADS" localSheetId="4">[1]SID_NI_5!#REF!</definedName>
    <definedName name="ADS" localSheetId="3">[1]SID_NI_5!#REF!</definedName>
    <definedName name="ADS">[1]SID_NI_5!#REF!</definedName>
    <definedName name="ALIMENTA">'[13]GERAL (INSUMOS) - SIPOM !!!'!$L$5</definedName>
    <definedName name="AMATJAZ">[4]Serv.Aux.!$H$777</definedName>
    <definedName name="ANT" localSheetId="4">#REF!</definedName>
    <definedName name="ANT" localSheetId="3">#REF!</definedName>
    <definedName name="ANT">#REF!</definedName>
    <definedName name="_xlnm.Print_Area" localSheetId="7">'BDI MATERIAIS'!$A$1:$F$47</definedName>
    <definedName name="_xlnm.Print_Area" localSheetId="5">'BDI SERVIÇO COM DESONERAÇÃO'!$A$1:$F$47</definedName>
    <definedName name="_xlnm.Print_Area" localSheetId="6">'BDI SERVIÇO SEM DESONERAÇÃO'!$A$1:$F$47</definedName>
    <definedName name="_xlnm.Print_Area" localSheetId="4">'CRONOGRAMA '!$A$1:$P$34</definedName>
    <definedName name="_xlnm.Print_Area" localSheetId="3">RESUMO!$A$1:$E$40</definedName>
    <definedName name="AREACANTEIRO">[4]Instalação!$O$32</definedName>
    <definedName name="AREAMICRO0.8" localSheetId="4">#REF!</definedName>
    <definedName name="AREAMICRO0.8" localSheetId="3">#REF!</definedName>
    <definedName name="AREAMICRO0.8">#REF!</definedName>
    <definedName name="AREIAC">[12]AUXILIARES!$H$297</definedName>
    <definedName name="ARMADURA">[4]Serviços!$G$18</definedName>
    <definedName name="ARRUMADA">[4]Serviços!$G$22</definedName>
    <definedName name="AUTO" localSheetId="4">#REF!</definedName>
    <definedName name="AUTO" localSheetId="3">#REF!</definedName>
    <definedName name="AUTO">#REF!</definedName>
    <definedName name="AUTOMOVEL">[5]COMPAUTO!$H$38</definedName>
    <definedName name="AUXC18CLACBC">[12]AUXILIARES!$H$697</definedName>
    <definedName name="AUXC18GCACBC">[12]AUXILIARES!$H$1097</definedName>
    <definedName name="AUXC18TUBOACBC">[12]AUXILIARES!$H$777</definedName>
    <definedName name="AUXFABRICGCACBC">[12]AUXILIARES!$H$1017</definedName>
    <definedName name="AUXFPCCA50">[12]AUXILIARES!$H$937</definedName>
    <definedName name="AUXFPCCA60">[12]AUXILIARES!$H$857</definedName>
    <definedName name="AUXTUBO100ACBC" localSheetId="4">[12]AUXILIARES!#REF!</definedName>
    <definedName name="AUXTUBO100ACBC" localSheetId="3">[12]AUXILIARES!#REF!</definedName>
    <definedName name="AUXTUBO100ACBC">[12]AUXILIARES!#REF!</definedName>
    <definedName name="AUXTUBO60ACBC">[12]AUXILIARES!$H$1177</definedName>
    <definedName name="AXSADADF" localSheetId="4">[14]ORÇAMENTO!#REF!</definedName>
    <definedName name="AXSADADF" localSheetId="3">[14]ORÇAMENTO!#REF!</definedName>
    <definedName name="AXSADADF">[14]ORÇAMENTO!#REF!</definedName>
    <definedName name="AZXCA" localSheetId="4">[1]SID_NI_5!#REF!</definedName>
    <definedName name="AZXCA" localSheetId="3">[1]SID_NI_5!#REF!</definedName>
    <definedName name="AZXCA">[1]SID_NI_5!#REF!</definedName>
    <definedName name="B" localSheetId="4">#REF!</definedName>
    <definedName name="B" localSheetId="3">#REF!</definedName>
    <definedName name="B">#REF!</definedName>
    <definedName name="_xlnm.Database" localSheetId="4">#REF!</definedName>
    <definedName name="_xlnm.Database" localSheetId="3">#REF!</definedName>
    <definedName name="_xlnm.Database">#REF!</definedName>
    <definedName name="BDI" localSheetId="4">#REF!</definedName>
    <definedName name="BDI" localSheetId="3">#REF!</definedName>
    <definedName name="BDI">#REF!</definedName>
    <definedName name="BDI_">[15]ORÇAMENTO!$I$6</definedName>
    <definedName name="BDI_1">[16]ORÇAMENTO!$J$6</definedName>
    <definedName name="BDI_2">[17]ORÇAMENTO!$I$8</definedName>
    <definedName name="BDII" localSheetId="4">[6]ORÇAMENTO!#REF!</definedName>
    <definedName name="BDII" localSheetId="3">[6]ORÇAMENTO!#REF!</definedName>
    <definedName name="BDII">[6]ORÇAMENTO!#REF!</definedName>
    <definedName name="Bianca" localSheetId="4">#REF!</definedName>
    <definedName name="Bianca" localSheetId="3">#REF!</definedName>
    <definedName name="Bianca">#REF!</definedName>
    <definedName name="BOLETIM" localSheetId="4">#REF!</definedName>
    <definedName name="BOLETIM" localSheetId="3">#REF!</definedName>
    <definedName name="BOLETIM">#REF!</definedName>
    <definedName name="BR">'[2]DADOS GERAIS'!$C$6</definedName>
    <definedName name="BRITAC">[12]AUXILIARES!$H$377</definedName>
    <definedName name="BRITAREM">[4]Serviços!$G$12</definedName>
    <definedName name="BU">[5]INVENTÁRIO!$E$46</definedName>
    <definedName name="Ç" localSheetId="4">#REF!</definedName>
    <definedName name="Ç" localSheetId="3">#REF!</definedName>
    <definedName name="Ç">#REF!</definedName>
    <definedName name="CAI" localSheetId="4">#REF!</definedName>
    <definedName name="CAI" localSheetId="3">#REF!</definedName>
    <definedName name="CAI">#REF!</definedName>
    <definedName name="CAIAÇÃO">[4]Serviços!$G$40</definedName>
    <definedName name="CAMINHAO">[4]Serviços!$G$63</definedName>
    <definedName name="CAPINA">[4]Serviços!$G$48</definedName>
    <definedName name="CAPINAMANUAL">'[12]CONSERVA ROTINEIRA'!$H$1817</definedName>
    <definedName name="CAPSD">'[12]MB VIAB.'!$E$3</definedName>
    <definedName name="CAPSUL">'[12]MB VIAB.'!$F$3</definedName>
    <definedName name="CARMADURA">'[12]SERVIÇOS AUX'!$H$297</definedName>
    <definedName name="CARRO">[4]Serviços!$G$59</definedName>
    <definedName name="cavalomec">[4]Veíc.!$H$137</definedName>
    <definedName name="CCARR" localSheetId="4">#REF!</definedName>
    <definedName name="CCARR" localSheetId="3">#REF!</definedName>
    <definedName name="CCARR">#REF!</definedName>
    <definedName name="CCARRO">[12]TRANSPORTE!$H$537</definedName>
    <definedName name="CCBASC5">[12]ADM!$H$297</definedName>
    <definedName name="CCICLÓPICO">[12]Serviços!$G$58</definedName>
    <definedName name="CCP" localSheetId="4">#REF!</definedName>
    <definedName name="CCP" localSheetId="3">#REF!</definedName>
    <definedName name="CCP">#REF!</definedName>
    <definedName name="CD" localSheetId="4">#REF!</definedName>
    <definedName name="CD" localSheetId="3">#REF!</definedName>
    <definedName name="CD">#REF!</definedName>
    <definedName name="CDF" localSheetId="4">#REF!</definedName>
    <definedName name="CDF" localSheetId="3">#REF!</definedName>
    <definedName name="CDF">#REF!</definedName>
    <definedName name="CDSS03BC">'[12]CONS. EMERG'!$H$217</definedName>
    <definedName name="CENCARREGADO">[12]ADM!$H$57</definedName>
    <definedName name="CFFF" localSheetId="4">#REF!</definedName>
    <definedName name="CFFF" localSheetId="3">#REF!</definedName>
    <definedName name="CFFF">#REF!</definedName>
    <definedName name="CFORMA">'[12]SERVIÇOS AUX'!$H$377</definedName>
    <definedName name="CICLÓPICO">'[12]SERVIÇOS AUX'!$H$137</definedName>
    <definedName name="CLAG">'[12]CONSERVA ROTINEIRA'!$H$1737</definedName>
    <definedName name="CMN" localSheetId="4">#REF!</definedName>
    <definedName name="CMN" localSheetId="3">#REF!</definedName>
    <definedName name="CMN">#REF!</definedName>
    <definedName name="CMOTOSSERRA">[12]ADM!$H$217</definedName>
    <definedName name="CMSD">'[12]MB VIAB.'!$E$4</definedName>
    <definedName name="CMSUL">'[12]MB VIAB.'!$F$4</definedName>
    <definedName name="CMUDAS" localSheetId="4">'[12]SERVIÇOS AUX'!#REF!</definedName>
    <definedName name="CMUDAS" localSheetId="3">'[12]SERVIÇOS AUX'!#REF!</definedName>
    <definedName name="CMUDAS">'[12]SERVIÇOS AUX'!#REF!</definedName>
    <definedName name="COFINS" localSheetId="4">#REF!</definedName>
    <definedName name="COFINS" localSheetId="3">#REF!</definedName>
    <definedName name="COFINS">#REF!</definedName>
    <definedName name="COMMM" localSheetId="4">#REF!</definedName>
    <definedName name="COMMM" localSheetId="3">#REF!</definedName>
    <definedName name="COMMM">#REF!</definedName>
    <definedName name="comp" localSheetId="4">#REF!</definedName>
    <definedName name="comp" localSheetId="3">#REF!</definedName>
    <definedName name="comp">#REF!</definedName>
    <definedName name="COMP01" localSheetId="3">#REF!</definedName>
    <definedName name="COMP01">#REF!</definedName>
    <definedName name="CONCR">[4]Serviços!$G$17</definedName>
    <definedName name="CONCRETO">'[12]SERVIÇOS AUX'!$H$217</definedName>
    <definedName name="CONCRETOCIMENTO">[12]Serviços!$G$59</definedName>
    <definedName name="CONTRATO">[18]APONT!$B$5:$G$426</definedName>
    <definedName name="CORDEFMB">'[12]CONSERVA ROTINEIRA'!$H$697</definedName>
    <definedName name="CPL">'[12]CONSERVA ROTINEIRA'!$H$217</definedName>
    <definedName name="CPMF" localSheetId="4">#REF!</definedName>
    <definedName name="CPMF" localSheetId="3">#REF!</definedName>
    <definedName name="CPMF">#REF!</definedName>
    <definedName name="CRECREVMBUQ">'[12]CONSERVA ROTINEIRA'!$H$297</definedName>
    <definedName name="CRETRO">[12]ADM!$H$377</definedName>
    <definedName name="_xlnm.Criteria" localSheetId="4">#REF!</definedName>
    <definedName name="_xlnm.Criteria" localSheetId="3">#REF!</definedName>
    <definedName name="_xlnm.Criteria">#REF!</definedName>
    <definedName name="Cronograma">[19]APONT!$B$5:$G$426</definedName>
    <definedName name="cs" localSheetId="4">#REF!</definedName>
    <definedName name="cs" localSheetId="3">#REF!</definedName>
    <definedName name="cs">#REF!</definedName>
    <definedName name="CSA" localSheetId="4">#REF!</definedName>
    <definedName name="CSA" localSheetId="3">#REF!</definedName>
    <definedName name="CSA">#REF!</definedName>
    <definedName name="CSERVENTE">[12]ADM!$H$137</definedName>
    <definedName name="CSLL" localSheetId="4">#REF!</definedName>
    <definedName name="CSLL" localSheetId="3">#REF!</definedName>
    <definedName name="CSLL">#REF!</definedName>
    <definedName name="CST" localSheetId="4">#REF!</definedName>
    <definedName name="CST" localSheetId="3">#REF!</definedName>
    <definedName name="CST">#REF!</definedName>
    <definedName name="CTCC4P">[12]TRANSPORTE!$H$377</definedName>
    <definedName name="CTCCB10P">[12]TRANSPORTE!$H$457</definedName>
    <definedName name="CTLB5P">[12]TRANSPORTE!$H$57</definedName>
    <definedName name="CTLC4P">[12]TRANSPORTE!$H$297</definedName>
    <definedName name="CTLCB10P">[12]TRANSPORTE!$H$217</definedName>
    <definedName name="CTLMR">[12]TRANSPORTE!$H$137</definedName>
    <definedName name="CUB">[4]Invent.!$E$33</definedName>
    <definedName name="D" localSheetId="4">[1]SID_NI_5!#REF!</definedName>
    <definedName name="D" localSheetId="3">[1]SID_NI_5!#REF!</definedName>
    <definedName name="D">[1]SID_NI_5!#REF!</definedName>
    <definedName name="DA">[5]INVENTÁRIO!$E$39</definedName>
    <definedName name="DATA">[4]Invent.!$E$31</definedName>
    <definedName name="DAYANE" localSheetId="4">#REF!</definedName>
    <definedName name="DAYANE" localSheetId="3">#REF!</definedName>
    <definedName name="DAYANE">#REF!</definedName>
    <definedName name="DB">[4]Serviços!$G$37</definedName>
    <definedName name="DBU" localSheetId="4">#REF!</definedName>
    <definedName name="DBU" localSheetId="3">#REF!</definedName>
    <definedName name="DBU">#REF!</definedName>
    <definedName name="DCA" localSheetId="4">#REF!</definedName>
    <definedName name="DCA" localSheetId="3">#REF!</definedName>
    <definedName name="DCA">#REF!</definedName>
    <definedName name="DEPREC.">'[20]COMP - 06'!$H$9</definedName>
    <definedName name="des" localSheetId="4">#REF!</definedName>
    <definedName name="des" localSheetId="3">#REF!</definedName>
    <definedName name="des">#REF!</definedName>
    <definedName name="DESC">[10]ORÇAMENTO!$J$9</definedName>
    <definedName name="DESCONTO">[21]ORÇAMENTO!$K$7</definedName>
    <definedName name="DESTOC15">[4]Serviços!$G$51</definedName>
    <definedName name="DESTOC15A30">'[12]CONSERVA ROTINEIRA'!$H$1897</definedName>
    <definedName name="DESTOC30">[4]Serviços!$G$52</definedName>
    <definedName name="DFFFF">[22]ORÇAMENTO!$I$7</definedName>
    <definedName name="dghdfhsdf" localSheetId="4">[1]SID_NI_5!#REF!</definedName>
    <definedName name="dghdfhsdf" localSheetId="3">[1]SID_NI_5!#REF!</definedName>
    <definedName name="dghdfhsdf">[1]SID_NI_5!#REF!</definedName>
    <definedName name="dghzdfhsd" localSheetId="4" hidden="1">{#N/A,#N/A,FALSE,"Pla_Preço";#N/A,#N/A,FALSE,"Crono"}</definedName>
    <definedName name="dghzdfhsd" localSheetId="3" hidden="1">{#N/A,#N/A,FALSE,"Pla_Preço";#N/A,#N/A,FALSE,"Crono"}</definedName>
    <definedName name="dghzdfhsd" hidden="1">{#N/A,#N/A,FALSE,"Pla_Preço";#N/A,#N/A,FALSE,"Crono"}</definedName>
    <definedName name="DIA">'[2]DADOS GERAIS'!$C$15</definedName>
    <definedName name="DISTA">[4]Invent.!$G$21</definedName>
    <definedName name="DISTAMBUQ">[4]Invent.!$G$24</definedName>
    <definedName name="distcg">[12]Invent.!$G$33</definedName>
    <definedName name="DISTL">[4]Invent.!$G$23</definedName>
    <definedName name="DISTP">[4]Invent.!$G$22</definedName>
    <definedName name="DMT">[4]Invent.!$G$20</definedName>
    <definedName name="DMTMICRO0.8" localSheetId="4">#REF!</definedName>
    <definedName name="DMTMICRO0.8" localSheetId="3">#REF!</definedName>
    <definedName name="DMTMICRO0.8">#REF!</definedName>
    <definedName name="DMTMICRO1.5">'[12]MICRO 1.5'!$H$36</definedName>
    <definedName name="dsghnfxgvnjxf" localSheetId="4">#REF!</definedName>
    <definedName name="dsghnfxgvnjxf" localSheetId="3">#REF!</definedName>
    <definedName name="dsghnfxgvnjxf">#REF!</definedName>
    <definedName name="dsgjhxgn" localSheetId="4" hidden="1">{#N/A,#N/A,FALSE,"Pla_Preço";#N/A,#N/A,FALSE,"Crono"}</definedName>
    <definedName name="dsgjhxgn" localSheetId="3" hidden="1">{#N/A,#N/A,FALSE,"Pla_Preço";#N/A,#N/A,FALSE,"Crono"}</definedName>
    <definedName name="dsgjhxgn" hidden="1">{#N/A,#N/A,FALSE,"Pla_Preço";#N/A,#N/A,FALSE,"Crono"}</definedName>
    <definedName name="DSS03BC">[12]Serviços!$G$52</definedName>
    <definedName name="E" localSheetId="4">#REF!</definedName>
    <definedName name="E" localSheetId="3">#REF!</definedName>
    <definedName name="E">#REF!</definedName>
    <definedName name="EA" localSheetId="4">#REF!</definedName>
    <definedName name="EA" localSheetId="3">#REF!</definedName>
    <definedName name="EA">#REF!</definedName>
    <definedName name="EJ" localSheetId="4">#REF!</definedName>
    <definedName name="EJ" localSheetId="3">#REF!</definedName>
    <definedName name="EJ">#REF!</definedName>
    <definedName name="EMN" localSheetId="3">#REF!</definedName>
    <definedName name="EMN">#REF!</definedName>
    <definedName name="ENCARREGADO">[4]Serviços!$G$60</definedName>
    <definedName name="ENG">[12]Invent.!$B$13</definedName>
    <definedName name="ESC1CAT">[4]Serviços!$G$21</definedName>
    <definedName name="ESCAVJAZIDA">[12]AUXILIARES!$H$617</definedName>
    <definedName name="ESCAVMAT1CAT">'[12]SERVIÇOS AUX'!$H$537</definedName>
    <definedName name="ESCAVMECVAL1CAT">'[12]SERVIÇOS AUX'!$H$617</definedName>
    <definedName name="ESTA1" localSheetId="4">#REF!</definedName>
    <definedName name="ESTA1" localSheetId="3">#REF!</definedName>
    <definedName name="ESTA1">#REF!</definedName>
    <definedName name="Eu" localSheetId="4">#REF!</definedName>
    <definedName name="Eu" localSheetId="3">#REF!</definedName>
    <definedName name="Eu">#REF!</definedName>
    <definedName name="EXPJAZIDA">[12]AUXILIARES!$H$537</definedName>
    <definedName name="EXT">'[2]DADOS GERAIS'!$C$10</definedName>
    <definedName name="EXTE">[5]INVENTÁRIO!$B$27</definedName>
    <definedName name="extenção" localSheetId="4">#REF!</definedName>
    <definedName name="extenção" localSheetId="3">#REF!</definedName>
    <definedName name="extenção">#REF!</definedName>
    <definedName name="f" localSheetId="4">#REF!</definedName>
    <definedName name="f" localSheetId="3">#REF!</definedName>
    <definedName name="f">#REF!</definedName>
    <definedName name="FE" localSheetId="4">#REF!</definedName>
    <definedName name="FE" localSheetId="3">#REF!</definedName>
    <definedName name="FE">#REF!</definedName>
    <definedName name="fhdfhsfd" localSheetId="4">[1]SID_NI_5!#REF!</definedName>
    <definedName name="fhdfhsfd" localSheetId="3">[1]SID_NI_5!#REF!</definedName>
    <definedName name="fhdfhsfd">[1]SID_NI_5!#REF!</definedName>
    <definedName name="FORMA">[4]Serviços!$G$19</definedName>
    <definedName name="FRESA">[12]Serviços!$G$24</definedName>
    <definedName name="FRESADESC">'[12]CONSERVA ROTINEIRA'!$H$777</definedName>
    <definedName name="FRESAGEM">[4]Serviços!$G$31</definedName>
    <definedName name="FSSG" localSheetId="4">#REF!</definedName>
    <definedName name="FSSG" localSheetId="3">#REF!</definedName>
    <definedName name="FSSG">#REF!</definedName>
    <definedName name="GGFF" localSheetId="4">#REF!</definedName>
    <definedName name="GGFF" localSheetId="3">#REF!</definedName>
    <definedName name="GGFF">#REF!</definedName>
    <definedName name="ghgh" localSheetId="4">#REF!</definedName>
    <definedName name="ghgh" localSheetId="3">#REF!</definedName>
    <definedName name="ghgh">#REF!</definedName>
    <definedName name="GI">'[4]Serv. Adm.'!$H$457</definedName>
    <definedName name="GP" localSheetId="4">#REF!</definedName>
    <definedName name="GP" localSheetId="3">#REF!</definedName>
    <definedName name="GP">#REF!</definedName>
    <definedName name="GRAMADA">[4]Serviços!$G$47</definedName>
    <definedName name="GRAMAREPLANTIO" localSheetId="4">[12]AUXILIARES!#REF!</definedName>
    <definedName name="GRAMAREPLANTIO" localSheetId="3">[12]AUXILIARES!#REF!</definedName>
    <definedName name="GRAMAREPLANTIO">[12]AUXILIARES!#REF!</definedName>
    <definedName name="H" localSheetId="4">#REF!</definedName>
    <definedName name="H" localSheetId="3">#REF!</definedName>
    <definedName name="H">#REF!</definedName>
    <definedName name="HENC">[5]COMPSERVENC!$H$76</definedName>
    <definedName name="HH" localSheetId="4">#REF!</definedName>
    <definedName name="HH" localSheetId="3">#REF!</definedName>
    <definedName name="HH">#REF!</definedName>
    <definedName name="HJUM" localSheetId="4">#REF!</definedName>
    <definedName name="HJUM" localSheetId="3">#REF!</definedName>
    <definedName name="HJUM">#REF!</definedName>
    <definedName name="HMOTO">[5]COMPMOTSER!$H$38</definedName>
    <definedName name="HSERV">[5]COMPSERVENC!$H$38</definedName>
    <definedName name="I" localSheetId="4">#REF!</definedName>
    <definedName name="I" localSheetId="3">#REF!</definedName>
    <definedName name="I">#REF!</definedName>
    <definedName name="IMP" localSheetId="4">#REF!</definedName>
    <definedName name="IMP" localSheetId="3">#REF!</definedName>
    <definedName name="IMP">#REF!</definedName>
    <definedName name="IMPR" localSheetId="4">[4]Serviços!#REF!</definedName>
    <definedName name="IMPR" localSheetId="3">[4]Serviços!#REF!</definedName>
    <definedName name="IMPR">[4]Serviços!#REF!</definedName>
    <definedName name="IMPRESSAO" localSheetId="4">#REF!</definedName>
    <definedName name="IMPRESSAO" localSheetId="3">#REF!</definedName>
    <definedName name="IMPRESSAO">#REF!</definedName>
    <definedName name="IMPRIMA" localSheetId="4">'[12]CONSERVA ROTINEIRA'!#REF!</definedName>
    <definedName name="IMPRIMA" localSheetId="3">'[12]CONSERVA ROTINEIRA'!#REF!</definedName>
    <definedName name="IMPRIMA">'[12]CONSERVA ROTINEIRA'!#REF!</definedName>
    <definedName name="IMPRIMAÇÃO" localSheetId="4">#REF!</definedName>
    <definedName name="IMPRIMAÇÃO" localSheetId="3">#REF!</definedName>
    <definedName name="IMPRIMAÇÃO">#REF!</definedName>
    <definedName name="INSTALAÇÃO">[4]Instalação!$T$34</definedName>
    <definedName name="INSUMOS" localSheetId="4">[23]Insumos!$A$2:$F$281</definedName>
    <definedName name="INSUMOS">[23]Insumos!$A$2:$F$281</definedName>
    <definedName name="IRPJ" localSheetId="4">#REF!</definedName>
    <definedName name="IRPJ" localSheetId="3">#REF!</definedName>
    <definedName name="IRPJ">#REF!</definedName>
    <definedName name="ISS" localSheetId="4">#REF!</definedName>
    <definedName name="ISS" localSheetId="3">#REF!</definedName>
    <definedName name="ISS">#REF!</definedName>
    <definedName name="IUY" localSheetId="4">#REF!</definedName>
    <definedName name="IUY" localSheetId="3">#REF!</definedName>
    <definedName name="IUY">#REF!</definedName>
    <definedName name="J" localSheetId="3">#REF!</definedName>
    <definedName name="J">#REF!</definedName>
    <definedName name="jnxcfhnxc" localSheetId="3">#REF!</definedName>
    <definedName name="jnxcfhnxc">#REF!</definedName>
    <definedName name="JOGADA">[4]Serviços!$G$23</definedName>
    <definedName name="K" localSheetId="4">#REF!</definedName>
    <definedName name="K" localSheetId="3">#REF!</definedName>
    <definedName name="K">#REF!</definedName>
    <definedName name="KGKG" localSheetId="4">#REF!</definedName>
    <definedName name="KGKG" localSheetId="3">#REF!</definedName>
    <definedName name="KGKG">#REF!</definedName>
    <definedName name="Kincc" localSheetId="4">#REF!</definedName>
    <definedName name="Kincc" localSheetId="3">#REF!</definedName>
    <definedName name="Kincc">#REF!</definedName>
    <definedName name="KKKK" localSheetId="3">#REF!</definedName>
    <definedName name="KKKK">#REF!</definedName>
    <definedName name="Koae" localSheetId="3">#REF!</definedName>
    <definedName name="Koae">#REF!</definedName>
    <definedName name="Kp" localSheetId="3">#REF!</definedName>
    <definedName name="Kp">#REF!</definedName>
    <definedName name="Kt" localSheetId="3">#REF!</definedName>
    <definedName name="Kt">#REF!</definedName>
    <definedName name="LB">[4]Serviços!$G$36</definedName>
    <definedName name="LBU" localSheetId="4">#REF!</definedName>
    <definedName name="LBU" localSheetId="3">#REF!</definedName>
    <definedName name="LBU">#REF!</definedName>
    <definedName name="LDA" localSheetId="4">#REF!</definedName>
    <definedName name="LDA" localSheetId="3">#REF!</definedName>
    <definedName name="LDA">#REF!</definedName>
    <definedName name="LEIVAS">[4]Serviços!$G$25</definedName>
    <definedName name="LIM_INF" localSheetId="4">#REF!</definedName>
    <definedName name="LIM_INF" localSheetId="3">#REF!</definedName>
    <definedName name="LIM_INF">#REF!</definedName>
    <definedName name="LIM_SUP" localSheetId="4">#REF!</definedName>
    <definedName name="LIM_SUP" localSheetId="3">#REF!</definedName>
    <definedName name="LIM_SUP">#REF!</definedName>
    <definedName name="LIMPJAZIDA">[12]AUXILIARES!$H$457</definedName>
    <definedName name="LIXO" localSheetId="4">[1]SID_NI_5!#REF!</definedName>
    <definedName name="LIXO" localSheetId="3">[1]SID_NI_5!#REF!</definedName>
    <definedName name="LIXO">[1]SID_NI_5!#REF!</definedName>
    <definedName name="LOC" localSheetId="4">#REF!</definedName>
    <definedName name="LOC" localSheetId="3">#REF!</definedName>
    <definedName name="LOC">#REF!</definedName>
    <definedName name="LOCAL" localSheetId="4">[2]TLCB5!#REF!</definedName>
    <definedName name="LOCAL" localSheetId="3">[2]TLCB5!#REF!</definedName>
    <definedName name="LOCAL">[2]TLCB5!#REF!</definedName>
    <definedName name="LP">[4]Serviços!$G$20</definedName>
    <definedName name="LPS">[4]Serviços!$G$38</definedName>
    <definedName name="LPTE" localSheetId="4">#REF!</definedName>
    <definedName name="LPTE" localSheetId="3">#REF!</definedName>
    <definedName name="LPTE">#REF!</definedName>
    <definedName name="LS" localSheetId="4">'[23]COEFICIENTES GERAL'!$B$3</definedName>
    <definedName name="LS">'[23]COEFICIENTES GERAL'!$B$3</definedName>
    <definedName name="LSMF" localSheetId="4">#REF!</definedName>
    <definedName name="LSMF" localSheetId="3">#REF!</definedName>
    <definedName name="LSMF">#REF!</definedName>
    <definedName name="LUCRO" localSheetId="4">'[23]COEFICIENTES GERAL'!$B$5</definedName>
    <definedName name="LUCRO">'[23]COEFICIENTES GERAL'!$B$5</definedName>
    <definedName name="LVC" localSheetId="4">#REF!</definedName>
    <definedName name="LVC" localSheetId="3">#REF!</definedName>
    <definedName name="LVC">#REF!</definedName>
    <definedName name="LVD">'[12]CONSERVA ROTINEIRA'!$H$1017</definedName>
    <definedName name="M" localSheetId="4">#REF!</definedName>
    <definedName name="M" localSheetId="3">#REF!</definedName>
    <definedName name="M">#REF!</definedName>
    <definedName name="MACAP50">[4]Comparativo!$G$26</definedName>
    <definedName name="MACM30">[4]Comparativo!$G$27</definedName>
    <definedName name="MAEMULFLEX">[4]Comparativo!$G$32</definedName>
    <definedName name="MARR1C">[4]Comparativo!$G$28</definedName>
    <definedName name="MARR1CP">[4]Comparativo!$G$29</definedName>
    <definedName name="MARR2CP">[24]Plan1!$G$35</definedName>
    <definedName name="MAT">[12]Invent.!$B$14</definedName>
    <definedName name="MBF" localSheetId="4">#REF!</definedName>
    <definedName name="MBF" localSheetId="3">#REF!</definedName>
    <definedName name="MBF">#REF!</definedName>
    <definedName name="MBQ" localSheetId="4">#REF!</definedName>
    <definedName name="MBQ" localSheetId="3">#REF!</definedName>
    <definedName name="MBQ">#REF!</definedName>
    <definedName name="MBQA" localSheetId="4">#REF!</definedName>
    <definedName name="MBQA" localSheetId="3">#REF!</definedName>
    <definedName name="MBQA">#REF!</definedName>
    <definedName name="MBQT" localSheetId="3">#REF!</definedName>
    <definedName name="MBQT">#REF!</definedName>
    <definedName name="MBUQ">[4]Serviços!$G$16</definedName>
    <definedName name="MBUQACBC">'[12]SERVIÇOS AUX'!$H$57</definedName>
    <definedName name="MD" localSheetId="4">#REF!</definedName>
    <definedName name="MD" localSheetId="3">#REF!</definedName>
    <definedName name="MD">#REF!</definedName>
    <definedName name="MEMORIA" localSheetId="4">[1]SID_NI_5!#REF!</definedName>
    <definedName name="MEMORIA" localSheetId="3">[1]SID_NI_5!#REF!</definedName>
    <definedName name="MEMORIA">[1]SID_NI_5!#REF!</definedName>
    <definedName name="MF">[5]INVENTÁRIO!$E$38</definedName>
    <definedName name="MICRO0.8" localSheetId="4">[12]Serviços!#REF!</definedName>
    <definedName name="MICRO0.8" localSheetId="3">[12]Serviços!#REF!</definedName>
    <definedName name="MICRO0.8">[12]Serviços!#REF!</definedName>
    <definedName name="MICRO0.8BC" localSheetId="4">[12]PREVENTIVA!#REF!</definedName>
    <definedName name="MICRO0.8BC" localSheetId="3">[12]PREVENTIVA!#REF!</definedName>
    <definedName name="MICRO0.8BC">[12]PREVENTIVA!#REF!</definedName>
    <definedName name="MICRO1.5">[4]Serviços!$G$53</definedName>
    <definedName name="MICRO1.5BC">[12]PREVENTIVA!$H$59</definedName>
    <definedName name="mmm" localSheetId="4">#REF!</definedName>
    <definedName name="mmm" localSheetId="3">#REF!</definedName>
    <definedName name="mmm">#REF!</definedName>
    <definedName name="MOBILIZAÇÃO">[12]Mobiliz.!$I$53</definedName>
    <definedName name="MOTOSERRA">[4]Serviços!$G$64</definedName>
    <definedName name="MPACAP">'[12]MB VIAB.'!$E$44</definedName>
    <definedName name="MPACM">'[12]MB VIAB.'!$E$45</definedName>
    <definedName name="MPARL1CE">'[12]MB VIAB.'!$E$47</definedName>
    <definedName name="MPARR1C">'[12]MB VIAB.'!$E$46</definedName>
    <definedName name="MPTCAP">'[12]MB VIAB.'!$G$44</definedName>
    <definedName name="MPTCM">'[12]MB VIAB.'!$G$45</definedName>
    <definedName name="MPTRL1CE">'[12]MB VIAB.'!$G$47</definedName>
    <definedName name="MPTRR1C">'[12]MB VIAB.'!$G$46</definedName>
    <definedName name="MSICRO">[5]INVENTÁRIO!$B$1</definedName>
    <definedName name="MTCAP50">[4]Comparativo!$H$26</definedName>
    <definedName name="MTCM30">[4]Comparativo!$H$27</definedName>
    <definedName name="MTEMULFLEX">[4]Comparativo!$H$32</definedName>
    <definedName name="MTRR1C">[4]Comparativo!$H$28</definedName>
    <definedName name="MTRR1CP">[4]Comparativo!$H$29</definedName>
    <definedName name="MTRR2CP">[24]Plan1!$H$35</definedName>
    <definedName name="MUDAS">[4]Serviços!$G$24</definedName>
    <definedName name="N" localSheetId="4">#REF!</definedName>
    <definedName name="N" localSheetId="3">#REF!</definedName>
    <definedName name="N">#REF!</definedName>
    <definedName name="novo" localSheetId="4">#REF!</definedName>
    <definedName name="novo" localSheetId="3">#REF!</definedName>
    <definedName name="novo">#REF!</definedName>
    <definedName name="o" localSheetId="4">[1]SID_NI_5!#REF!</definedName>
    <definedName name="o" localSheetId="3">[1]SID_NI_5!#REF!</definedName>
    <definedName name="o">[1]SID_NI_5!#REF!</definedName>
    <definedName name="OI" localSheetId="4">'[25]PPU - CUSTO'!#REF!</definedName>
    <definedName name="OI" localSheetId="3">'[25]PPU - CUSTO'!#REF!</definedName>
    <definedName name="OI">'[25]PPU - CUSTO'!#REF!</definedName>
    <definedName name="ORC" localSheetId="4">#REF!</definedName>
    <definedName name="ORC" localSheetId="3">#REF!</definedName>
    <definedName name="ORC">#REF!</definedName>
    <definedName name="ORIGEMCAP">'[12]MB VIAB.'!$C$44</definedName>
    <definedName name="ORIGEMCM30">'[12]MB VIAB.'!$C$45</definedName>
    <definedName name="ORIGEMRL1CE">'[12]MB VIAB.'!$C$47</definedName>
    <definedName name="ORIGEMRR1C">'[12]MB VIAB.'!$C$46</definedName>
    <definedName name="OUTR" localSheetId="4">#REF!</definedName>
    <definedName name="OUTR" localSheetId="3">#REF!</definedName>
    <definedName name="OUTR">#REF!</definedName>
    <definedName name="P" localSheetId="4">#REF!</definedName>
    <definedName name="P" localSheetId="3">#REF!</definedName>
    <definedName name="P">#REF!</definedName>
    <definedName name="PACAP20MBUQ">'[4]Preço MBet.'!$I$10</definedName>
    <definedName name="PACAPMBUQ">'[12]Unit MB'!$H$11</definedName>
    <definedName name="PACM30RP">'[4]Preço MBet.'!$I$6</definedName>
    <definedName name="PACM30TB">'[5]AQ TR MB'!$I$5</definedName>
    <definedName name="PACMI">'[12]Unit MB'!$H$13</definedName>
    <definedName name="PACMRP" localSheetId="4">'[12]Unit MB'!#REF!</definedName>
    <definedName name="PACMRP" localSheetId="3">'[12]Unit MB'!#REF!</definedName>
    <definedName name="PACMRP">'[12]Unit MB'!#REF!</definedName>
    <definedName name="PAEMULCS">'[5]AQ TR MB'!$I$10</definedName>
    <definedName name="PAEMULFLEX">'[4]Preço MBet.'!$I$12</definedName>
    <definedName name="PAEMULTSD">'[5]AQ TR MB'!$I$12</definedName>
    <definedName name="PAEMULTSS">'[5]AQ TR MB'!$I$11</definedName>
    <definedName name="parl1c0.8" localSheetId="4">'[12]Unit MB'!#REF!</definedName>
    <definedName name="parl1c0.8" localSheetId="3">'[12]Unit MB'!#REF!</definedName>
    <definedName name="parl1c0.8">'[12]Unit MB'!#REF!</definedName>
    <definedName name="PARL1CE">'[12]Unit MB'!$H$15</definedName>
    <definedName name="PARL1CLAMAG">'[5]AQ TR MB'!$I$15</definedName>
    <definedName name="PARL1CMBF">'[5]AQ TR MB'!$I$13</definedName>
    <definedName name="PARMADURA">[4]Rotineira!$H$617</definedName>
    <definedName name="PARR1CCD">'[4]Preço MBet.'!$I$8</definedName>
    <definedName name="PARR1CP">'[24]Preço MBet.'!$I$11</definedName>
    <definedName name="PARR1CPL">'[4]Preço MBet.'!$I$7</definedName>
    <definedName name="PARR1CST">'[4]Preço MBet.'!$I$13</definedName>
    <definedName name="PARR1CTB">'[4]Preço MBet.'!$I$5</definedName>
    <definedName name="PARRUMADA">[4]Rotineira!$H$937</definedName>
    <definedName name="PAUTO" localSheetId="4">#REF!</definedName>
    <definedName name="PAUTO" localSheetId="3">#REF!</definedName>
    <definedName name="PAUTO">#REF!</definedName>
    <definedName name="Payment_Needed">"Pagamento necessário"</definedName>
    <definedName name="PBRITAREM">[4]Rotineira!$H$137</definedName>
    <definedName name="PCAI" localSheetId="4">#REF!</definedName>
    <definedName name="PCAI" localSheetId="3">#REF!</definedName>
    <definedName name="PCAI">#REF!</definedName>
    <definedName name="PCAIAÇÃO">[4]Rotineira!$H$2297</definedName>
    <definedName name="PCAP20" localSheetId="4">#REF!</definedName>
    <definedName name="PCAP20" localSheetId="3">#REF!</definedName>
    <definedName name="PCAP20">#REF!</definedName>
    <definedName name="PCAPINA">[4]Rotineira!$H$2777</definedName>
    <definedName name="PCARRO">[4]Veíc.!$H$57</definedName>
    <definedName name="PCCARR" localSheetId="4">#REF!</definedName>
    <definedName name="PCCARR" localSheetId="3">#REF!</definedName>
    <definedName name="PCCARR">#REF!</definedName>
    <definedName name="PCCIM">[4]Rotineira!$H$537</definedName>
    <definedName name="PCCP" localSheetId="4">#REF!</definedName>
    <definedName name="PCCP" localSheetId="3">#REF!</definedName>
    <definedName name="PCCP">#REF!</definedName>
    <definedName name="PCD" localSheetId="4">#REF!</definedName>
    <definedName name="PCD" localSheetId="3">#REF!</definedName>
    <definedName name="PCD">#REF!</definedName>
    <definedName name="PCDF" localSheetId="4">#REF!</definedName>
    <definedName name="PCDF" localSheetId="3">#REF!</definedName>
    <definedName name="PCDF">#REF!</definedName>
    <definedName name="PCLAG">[4]Rotineira!$H$2697</definedName>
    <definedName name="PCMN" localSheetId="4">#REF!</definedName>
    <definedName name="PCMN" localSheetId="3">#REF!</definedName>
    <definedName name="PCMN">#REF!</definedName>
    <definedName name="PCS" localSheetId="4">#REF!</definedName>
    <definedName name="PCS" localSheetId="3">#REF!</definedName>
    <definedName name="PCS">#REF!</definedName>
    <definedName name="PCSA" localSheetId="4">#REF!</definedName>
    <definedName name="PCSA" localSheetId="3">#REF!</definedName>
    <definedName name="PCSA">#REF!</definedName>
    <definedName name="PCST" localSheetId="3">#REF!</definedName>
    <definedName name="PCST">#REF!</definedName>
    <definedName name="PDAR02">'[24]Const. Dren.'!$H$137</definedName>
    <definedName name="PDB">[4]Rotineira!$H$1977</definedName>
    <definedName name="PDBU" localSheetId="4">#REF!</definedName>
    <definedName name="PDBU" localSheetId="3">#REF!</definedName>
    <definedName name="PDBU">#REF!</definedName>
    <definedName name="PDCA" localSheetId="4">#REF!</definedName>
    <definedName name="PDCA" localSheetId="3">#REF!</definedName>
    <definedName name="PDCA">#REF!</definedName>
    <definedName name="PDESTOC15">[4]Rotineira!$H$3741</definedName>
    <definedName name="PDESTOC30">[4]Rotineira!$H$3821</definedName>
    <definedName name="PEA" localSheetId="4">#REF!</definedName>
    <definedName name="PEA" localSheetId="3">#REF!</definedName>
    <definedName name="PEA">#REF!</definedName>
    <definedName name="PEAD1200" localSheetId="4">[1]SID_NI_5!#REF!</definedName>
    <definedName name="PEAD1200" localSheetId="3">[1]SID_NI_5!#REF!</definedName>
    <definedName name="PEAD1200">[1]SID_NI_5!#REF!</definedName>
    <definedName name="PEDA01">'[24]Const. Dren.'!$H$217</definedName>
    <definedName name="PEDRAARRUMADA">[12]Serviços!$G$46</definedName>
    <definedName name="PEDRAJOGADA">[12]Serviços!$G$47</definedName>
    <definedName name="PEJ" localSheetId="4">#REF!</definedName>
    <definedName name="PEJ" localSheetId="3">#REF!</definedName>
    <definedName name="PEJ">#REF!</definedName>
    <definedName name="PEMM1CAT">[4]Rotineira!$H$857</definedName>
    <definedName name="PEMN" localSheetId="4">#REF!</definedName>
    <definedName name="PEMN" localSheetId="3">#REF!</definedName>
    <definedName name="PEMN">#REF!</definedName>
    <definedName name="PEN" localSheetId="4">#REF!</definedName>
    <definedName name="PEN" localSheetId="3">#REF!</definedName>
    <definedName name="PEN">#REF!</definedName>
    <definedName name="PET">'[4]Serv. Adm.'!$H$137</definedName>
    <definedName name="PFORMA">[4]Rotineira!$H$697</definedName>
    <definedName name="PFRESAGEM">[4]Rotineira!$H$3497</definedName>
    <definedName name="PGP" localSheetId="4">#REF!</definedName>
    <definedName name="PGP" localSheetId="3">#REF!</definedName>
    <definedName name="PGP">#REF!</definedName>
    <definedName name="PINTFAIXA">[4]Serviços!$G$50</definedName>
    <definedName name="PIS" localSheetId="4">#REF!</definedName>
    <definedName name="PIS" localSheetId="3">#REF!</definedName>
    <definedName name="PIS">#REF!</definedName>
    <definedName name="PJOGADA">[4]Rotineira!$H$1017</definedName>
    <definedName name="PL" localSheetId="4">#REF!</definedName>
    <definedName name="PL" localSheetId="3">#REF!</definedName>
    <definedName name="PL">#REF!</definedName>
    <definedName name="PLA" localSheetId="4">#REF!</definedName>
    <definedName name="PLA" localSheetId="3">#REF!</definedName>
    <definedName name="PLA">#REF!</definedName>
    <definedName name="PLACA">[5]INVENTÁRIO!$F$60</definedName>
    <definedName name="PLB">[4]Rotineira!$H$1897</definedName>
    <definedName name="PLBU" localSheetId="4">#REF!</definedName>
    <definedName name="PLBU" localSheetId="3">#REF!</definedName>
    <definedName name="PLBU">#REF!</definedName>
    <definedName name="PLDA" localSheetId="4">#REF!</definedName>
    <definedName name="PLDA" localSheetId="3">#REF!</definedName>
    <definedName name="PLDA">#REF!</definedName>
    <definedName name="PLDA1" localSheetId="4">#REF!</definedName>
    <definedName name="PLDA1" localSheetId="3">#REF!</definedName>
    <definedName name="PLDA1">#REF!</definedName>
    <definedName name="PLEIVAS">[4]Rotineira!$H$1177</definedName>
    <definedName name="PLP">[4]Rotineira!$H$777</definedName>
    <definedName name="PLPS">[4]Rotineira!$H$2137</definedName>
    <definedName name="PLPTE" localSheetId="4">#REF!</definedName>
    <definedName name="PLPTE" localSheetId="3">#REF!</definedName>
    <definedName name="PLPTE">#REF!</definedName>
    <definedName name="PLSM" localSheetId="4">#REF!</definedName>
    <definedName name="PLSM" localSheetId="3">#REF!</definedName>
    <definedName name="PLSM">#REF!</definedName>
    <definedName name="PLSMF">[4]Rotineira!$H$1577</definedName>
    <definedName name="PLT" localSheetId="4">#REF!</definedName>
    <definedName name="PLT" localSheetId="3">#REF!</definedName>
    <definedName name="PLT">#REF!</definedName>
    <definedName name="PLVC" localSheetId="4">#REF!</definedName>
    <definedName name="PLVC" localSheetId="3">#REF!</definedName>
    <definedName name="PLVC">#REF!</definedName>
    <definedName name="PMBQ" localSheetId="4">#REF!</definedName>
    <definedName name="PMBQ" localSheetId="3">#REF!</definedName>
    <definedName name="PMBQ">#REF!</definedName>
    <definedName name="PMBQA" localSheetId="3">#REF!</definedName>
    <definedName name="PMBQA">#REF!</definedName>
    <definedName name="PMBQT" localSheetId="3">#REF!</definedName>
    <definedName name="PMBQT">#REF!</definedName>
    <definedName name="PMBUQ">[4]Rotineira!$H$457</definedName>
    <definedName name="PMD" localSheetId="4">#REF!</definedName>
    <definedName name="PMD" localSheetId="3">#REF!</definedName>
    <definedName name="PMD">#REF!</definedName>
    <definedName name="PMFC01">'[24]Const. Dren.'!$H$57</definedName>
    <definedName name="PMICRO1.5">[4]Rotineira!$H$3661</definedName>
    <definedName name="PMOB">[4]Mobiliz.!$I$49</definedName>
    <definedName name="PMRP2ANOS">[4]Rotineira!$H$3257</definedName>
    <definedName name="PMS">'[4]Serv. Adm.'!$H$217</definedName>
    <definedName name="PMUDAS">[4]Rotineira!$H$1097</definedName>
    <definedName name="PONTE">[5]INVENTÁRIO!$D$51</definedName>
    <definedName name="PPEN" localSheetId="4">#REF!</definedName>
    <definedName name="PPEN" localSheetId="3">#REF!</definedName>
    <definedName name="PPEN">#REF!</definedName>
    <definedName name="PPL" localSheetId="4">#REF!</definedName>
    <definedName name="PPL" localSheetId="3">#REF!</definedName>
    <definedName name="PPL">#REF!</definedName>
    <definedName name="PPLA" localSheetId="4">#REF!</definedName>
    <definedName name="PPLA" localSheetId="3">#REF!</definedName>
    <definedName name="PPLA">#REF!</definedName>
    <definedName name="PPLT" localSheetId="3">#REF!</definedName>
    <definedName name="PPLT">#REF!</definedName>
    <definedName name="praca" localSheetId="3">#REF!</definedName>
    <definedName name="praca">#REF!</definedName>
    <definedName name="praça" localSheetId="3">#REF!</definedName>
    <definedName name="praça">#REF!</definedName>
    <definedName name="PRBQ" localSheetId="3">#REF!</definedName>
    <definedName name="PRBQ">#REF!</definedName>
    <definedName name="PRCC" localSheetId="3">#REF!</definedName>
    <definedName name="PRCC">#REF!</definedName>
    <definedName name="PRCCL" localSheetId="3">#REF!</definedName>
    <definedName name="PRCCL">#REF!</definedName>
    <definedName name="PRDM" localSheetId="3">#REF!</definedName>
    <definedName name="PRDM">#REF!</definedName>
    <definedName name="PRECP" localSheetId="3">#REF!</definedName>
    <definedName name="PRECP">#REF!</definedName>
    <definedName name="PREMN" localSheetId="3">#REF!</definedName>
    <definedName name="PREMN">#REF!</definedName>
    <definedName name="PREMOÇÃOPS">[4]Rotineira!$H$2857</definedName>
    <definedName name="PRETRO">'[4]Serv. Adm.'!$H$377</definedName>
    <definedName name="PRGC">[4]Rotineira!$H$1497</definedName>
    <definedName name="Print_01" localSheetId="4">#REF!</definedName>
    <definedName name="Print_01" localSheetId="3">#REF!</definedName>
    <definedName name="Print_01">#REF!</definedName>
    <definedName name="Print_Area_MI" localSheetId="4">#REF!</definedName>
    <definedName name="Print_Area_MI" localSheetId="3">#REF!</definedName>
    <definedName name="Print_Area_MI">#REF!</definedName>
    <definedName name="PRM">[4]Rotineira!$H$2457</definedName>
    <definedName name="PRM1C" localSheetId="4">#REF!</definedName>
    <definedName name="PRM1C" localSheetId="3">#REF!</definedName>
    <definedName name="PRM1C">#REF!</definedName>
    <definedName name="PRMAT">[4]Rotineira!$H$3337</definedName>
    <definedName name="PRMEC">[4]Rotineira!$H$2617</definedName>
    <definedName name="PRMECAT">[4]Rotineira!$H$3417</definedName>
    <definedName name="PRMFD">[4]Rotineira!$H$217</definedName>
    <definedName name="PRMN" localSheetId="4">#REF!</definedName>
    <definedName name="PRMN" localSheetId="3">#REF!</definedName>
    <definedName name="PRMN">#REF!</definedName>
    <definedName name="PRMSH">[4]Rotineira!$H$2377</definedName>
    <definedName name="PROMZ" localSheetId="4">#REF!</definedName>
    <definedName name="PROMZ" localSheetId="3">#REF!</definedName>
    <definedName name="PROMZ">#REF!</definedName>
    <definedName name="PRP" localSheetId="4">#REF!</definedName>
    <definedName name="PRP" localSheetId="3">#REF!</definedName>
    <definedName name="PRP">#REF!</definedName>
    <definedName name="PRPA" localSheetId="4">#REF!</definedName>
    <definedName name="PRPA" localSheetId="3">#REF!</definedName>
    <definedName name="PRPA">#REF!</definedName>
    <definedName name="PRPDMAN">[4]Rotineira!$H$1257</definedName>
    <definedName name="PRPDMEC">[4]Rotineira!$H$1337</definedName>
    <definedName name="PRPL" localSheetId="4">#REF!</definedName>
    <definedName name="PRPL" localSheetId="3">#REF!</definedName>
    <definedName name="PRPL">#REF!</definedName>
    <definedName name="PRPS">[4]Rotineira!$H$2217</definedName>
    <definedName name="PRPT" localSheetId="4">#REF!</definedName>
    <definedName name="PRPT" localSheetId="3">#REF!</definedName>
    <definedName name="PRPT">#REF!</definedName>
    <definedName name="PRR1C" localSheetId="4">#REF!</definedName>
    <definedName name="PRR1C" localSheetId="3">#REF!</definedName>
    <definedName name="PRR1C">#REF!</definedName>
    <definedName name="PRRMBUQ">[4]Rotineira!$H$377</definedName>
    <definedName name="PRRP" localSheetId="4">#REF!</definedName>
    <definedName name="PRRP" localSheetId="3">#REF!</definedName>
    <definedName name="PRRP">#REF!</definedName>
    <definedName name="PRZ" localSheetId="4">#REF!</definedName>
    <definedName name="PRZ" localSheetId="3">#REF!</definedName>
    <definedName name="PRZ">#REF!</definedName>
    <definedName name="PS">'[4]Serv. Adm.'!$H$57</definedName>
    <definedName name="PSCB" localSheetId="4">#REF!</definedName>
    <definedName name="PSCB" localSheetId="3">#REF!</definedName>
    <definedName name="PSCB">#REF!</definedName>
    <definedName name="PSELAGEM">[4]Rotineira!$H$2057</definedName>
    <definedName name="PSINAL" localSheetId="4">#REF!</definedName>
    <definedName name="PSINAL" localSheetId="3">#REF!</definedName>
    <definedName name="PSINAL">#REF!</definedName>
    <definedName name="PSMC">[4]Rotineira!$H$3017</definedName>
    <definedName name="PTA2A">[12]SINALIZ!$H$57</definedName>
    <definedName name="PTB" localSheetId="4">#REF!</definedName>
    <definedName name="PTB" localSheetId="3">#REF!</definedName>
    <definedName name="PTB">#REF!</definedName>
    <definedName name="PTBA" localSheetId="4">#REF!</definedName>
    <definedName name="PTBA" localSheetId="3">#REF!</definedName>
    <definedName name="PTBA">#REF!</definedName>
    <definedName name="PTBT" localSheetId="4">#REF!</definedName>
    <definedName name="PTBT" localSheetId="3">#REF!</definedName>
    <definedName name="PTBT">#REF!</definedName>
    <definedName name="PTCAP20" localSheetId="3">#REF!</definedName>
    <definedName name="PTCAP20">#REF!</definedName>
    <definedName name="PTCAP20MBUQ">'[4]Preço MBet.'!$K$10</definedName>
    <definedName name="PTCAPMBUQ">'[12]Unit MB'!$J$11</definedName>
    <definedName name="PTCB4" localSheetId="4">#REF!</definedName>
    <definedName name="PTCB4" localSheetId="3">#REF!</definedName>
    <definedName name="PTCB4">#REF!</definedName>
    <definedName name="PTCC">'[4]Cpu Trans.'!$H$537</definedName>
    <definedName name="PTCC4" localSheetId="4">#REF!</definedName>
    <definedName name="PTCC4" localSheetId="3">#REF!</definedName>
    <definedName name="PTCC4">#REF!</definedName>
    <definedName name="PTCCB10">'[4]Cpu Trans.'!$H$297</definedName>
    <definedName name="PTCM30" localSheetId="4">#REF!</definedName>
    <definedName name="PTCM30" localSheetId="3">#REF!</definedName>
    <definedName name="PTCM30">#REF!</definedName>
    <definedName name="PTCM30RP">'[4]Preço MBet.'!$K$6</definedName>
    <definedName name="PTCM30TB">'[5]AQ TR MB'!$K$5</definedName>
    <definedName name="PTCMI">'[12]Unit MB'!$J$13</definedName>
    <definedName name="PTCMRP" localSheetId="4">'[12]Unit MB'!#REF!</definedName>
    <definedName name="PTCMRP" localSheetId="3">'[12]Unit MB'!#REF!</definedName>
    <definedName name="PTCMRP">'[12]Unit MB'!#REF!</definedName>
    <definedName name="PTEB4" localSheetId="4">#REF!</definedName>
    <definedName name="PTEB4" localSheetId="3">#REF!</definedName>
    <definedName name="PTEB4">#REF!</definedName>
    <definedName name="PTEMULCS">'[5]AQ TR MB'!$K$10</definedName>
    <definedName name="PTEMULFLEX">'[4]Preço MBet.'!$K$12</definedName>
    <definedName name="PTEMULTSD">'[5]AQ TR MB'!$K$12</definedName>
    <definedName name="PTEMULTSS">'[5]AQ TR MB'!$K$11</definedName>
    <definedName name="PTLB10">'[24]Cpu Trans.'!$H$457</definedName>
    <definedName name="PTLCB5">'[4]Cpu Trans.'!$H$57</definedName>
    <definedName name="PTLCC4">'[4]Cpu Trans.'!$H$217</definedName>
    <definedName name="PTLMB" localSheetId="4">#REF!</definedName>
    <definedName name="PTLMB" localSheetId="3">#REF!</definedName>
    <definedName name="PTLMB">#REF!</definedName>
    <definedName name="PTLMR">'[4]Cpu Trans.'!$H$137</definedName>
    <definedName name="PTRL1C0.8" localSheetId="4">'[12]Unit MB'!#REF!</definedName>
    <definedName name="PTRL1C0.8" localSheetId="3">'[12]Unit MB'!#REF!</definedName>
    <definedName name="PTRL1C0.8">'[12]Unit MB'!#REF!</definedName>
    <definedName name="PTRL1CE">'[12]Unit MB'!$J$15</definedName>
    <definedName name="PTRL1CLAMAG">'[5]AQ TR MB'!$K$15</definedName>
    <definedName name="PTRL1CMBF">'[5]AQ TR MB'!$K$13</definedName>
    <definedName name="PTRM1C" localSheetId="4">#REF!</definedName>
    <definedName name="PTRM1C" localSheetId="3">#REF!</definedName>
    <definedName name="PTRM1C">#REF!</definedName>
    <definedName name="PTRR1C" localSheetId="4">#REF!</definedName>
    <definedName name="PTRR1C" localSheetId="3">#REF!</definedName>
    <definedName name="PTRR1C">#REF!</definedName>
    <definedName name="PTRR1CCD">'[4]Preço MBet.'!$K$8</definedName>
    <definedName name="PTRR1CP">'[24]Preço MBet.'!$K$11</definedName>
    <definedName name="PTRR1CPL">'[4]Preço MBet.'!$K$7</definedName>
    <definedName name="PTRR1CST">'[4]Preço MBet.'!$K$13</definedName>
    <definedName name="PTRR1CTB">'[4]Preço MBet.'!$K$5</definedName>
    <definedName name="PTSD2" localSheetId="4">#REF!</definedName>
    <definedName name="PTSD2" localSheetId="3">#REF!</definedName>
    <definedName name="PTSD2">#REF!</definedName>
    <definedName name="PTSSP">[24]Rotineira!$H$3579</definedName>
    <definedName name="q" localSheetId="4">[1]SID_NI_5!#REF!</definedName>
    <definedName name="q" localSheetId="3">[1]SID_NI_5!#REF!</definedName>
    <definedName name="q">[1]SID_NI_5!#REF!</definedName>
    <definedName name="qadfhnbxfc" localSheetId="4">#REF!</definedName>
    <definedName name="qadfhnbxfc" localSheetId="3">#REF!</definedName>
    <definedName name="qadfhnbxfc">#REF!</definedName>
    <definedName name="QUANT_MES">[26]ORÇAMENTO!$B$8</definedName>
    <definedName name="R___Ton_x_Km">[12]Mobiliz.!$H$36</definedName>
    <definedName name="RA" localSheetId="4">[4]Serviços!#REF!</definedName>
    <definedName name="RA" localSheetId="3">[4]Serviços!#REF!</definedName>
    <definedName name="RA">[4]Serviços!#REF!</definedName>
    <definedName name="RBQ" localSheetId="4">#REF!</definedName>
    <definedName name="RBQ" localSheetId="3">#REF!</definedName>
    <definedName name="RBQ">#REF!</definedName>
    <definedName name="RCC" localSheetId="4">#REF!</definedName>
    <definedName name="RCC" localSheetId="3">#REF!</definedName>
    <definedName name="RCC">#REF!</definedName>
    <definedName name="RCCL" localSheetId="4">#REF!</definedName>
    <definedName name="RCCL" localSheetId="3">#REF!</definedName>
    <definedName name="RCCL">#REF!</definedName>
    <definedName name="RCOLONIAO">[4]Serviços!$G$45</definedName>
    <definedName name="RDM" localSheetId="4">#REF!</definedName>
    <definedName name="RDM" localSheetId="3">#REF!</definedName>
    <definedName name="RDM">#REF!</definedName>
    <definedName name="REATERROBUEIRO">'[12]SERVIÇOS AUX'!$H$457</definedName>
    <definedName name="RECDEF" localSheetId="4">'[12]CONSERVA ROTINEIRA'!#REF!</definedName>
    <definedName name="RECDEF" localSheetId="3">'[12]CONSERVA ROTINEIRA'!#REF!</definedName>
    <definedName name="RECDEF">'[12]CONSERVA ROTINEIRA'!#REF!</definedName>
    <definedName name="RECGC">[4]Serviços!$G$32</definedName>
    <definedName name="RECGCACBC" localSheetId="4">'[12]CONSERVA ROTINEIRA'!#REF!</definedName>
    <definedName name="RECGCACBC" localSheetId="3">'[12]CONSERVA ROTINEIRA'!#REF!</definedName>
    <definedName name="RECGCACBC">'[12]CONSERVA ROTINEIRA'!#REF!</definedName>
    <definedName name="RECMANAT">'[12]CONS. EMERG'!$H$57</definedName>
    <definedName name="RECMECAT">'[12]CONS. EMERG'!$H$137</definedName>
    <definedName name="RECOMPCERCA">'[12]CONSERVA ROTINEIRA'!$H$1417</definedName>
    <definedName name="RECP" localSheetId="4">#REF!</definedName>
    <definedName name="RECP" localSheetId="3">#REF!</definedName>
    <definedName name="RECP">#REF!</definedName>
    <definedName name="RECPLACA" localSheetId="4">'[12]CONSERVA ROTINEIRA'!#REF!</definedName>
    <definedName name="RECPLACA" localSheetId="3">'[12]CONSERVA ROTINEIRA'!#REF!</definedName>
    <definedName name="RECPLACA">'[12]CONSERVA ROTINEIRA'!#REF!</definedName>
    <definedName name="RECPS">[4]Serviços!$G$39</definedName>
    <definedName name="RECREV">[4]Serviços!$G$15</definedName>
    <definedName name="REF">[4]Invent.!$E$30</definedName>
    <definedName name="REGFAIXA">[4]Serviços!$G$11</definedName>
    <definedName name="Reimbursement">"Reembolso"</definedName>
    <definedName name="REMN" localSheetId="4">#REF!</definedName>
    <definedName name="REMN" localSheetId="3">#REF!</definedName>
    <definedName name="REMN">#REF!</definedName>
    <definedName name="REMOPS">[4]Serviços!$G$49</definedName>
    <definedName name="RES" localSheetId="4">#REF!</definedName>
    <definedName name="RES" localSheetId="3">#REF!</definedName>
    <definedName name="RES">#REF!</definedName>
    <definedName name="RETRO">[4]Serviços!$G$62</definedName>
    <definedName name="RFV" localSheetId="4">#REF!</definedName>
    <definedName name="RFV" localSheetId="3">#REF!</definedName>
    <definedName name="RFV">#REF!</definedName>
    <definedName name="RHHH" localSheetId="4">#REF!</definedName>
    <definedName name="RHHH" localSheetId="3">#REF!</definedName>
    <definedName name="RHHH">#REF!</definedName>
    <definedName name="RL1CESD">'[12]MB VIAB.'!$E$6</definedName>
    <definedName name="RL1CESUL">'[12]MB VIAB.'!$F$6</definedName>
    <definedName name="RM1C" localSheetId="4">#REF!</definedName>
    <definedName name="RM1C" localSheetId="3">#REF!</definedName>
    <definedName name="RM1C">#REF!</definedName>
    <definedName name="RMAN">[4]Serviços!$G$44</definedName>
    <definedName name="RMANAT">[4]Serviços!$G$42</definedName>
    <definedName name="RMEC">[4]Serviços!$G$46</definedName>
    <definedName name="RMECAT">[4]Serviços!$G$43</definedName>
    <definedName name="RMN" localSheetId="4">#REF!</definedName>
    <definedName name="RMN" localSheetId="3">#REF!</definedName>
    <definedName name="RMN">#REF!</definedName>
    <definedName name="RMSH">[4]Serviços!$G$41</definedName>
    <definedName name="ROÇADACOLONIÃO">'[12]CONSERVA ROTINEIRA'!$H$1577</definedName>
    <definedName name="ROÇADAMANUAL">'[12]CONSERVA ROTINEIRA'!$H$1497</definedName>
    <definedName name="ROÇADAMECANIZADA">'[12]CONSERVA ROTINEIRA'!$H$1657</definedName>
    <definedName name="ROD">[27]TRECHO!$E$3</definedName>
    <definedName name="ROMZ" localSheetId="4">#REF!</definedName>
    <definedName name="ROMZ" localSheetId="3">#REF!</definedName>
    <definedName name="ROMZ">#REF!</definedName>
    <definedName name="RP" localSheetId="4">#REF!</definedName>
    <definedName name="RP" localSheetId="3">#REF!</definedName>
    <definedName name="RP">#REF!</definedName>
    <definedName name="RPA" localSheetId="4">#REF!</definedName>
    <definedName name="RPA" localSheetId="3">#REF!</definedName>
    <definedName name="RPA">#REF!</definedName>
    <definedName name="RPDMAN">[4]Serviços!$G$27</definedName>
    <definedName name="RPDMEC">[4]Serviços!$G$28</definedName>
    <definedName name="RPL" localSheetId="4">#REF!</definedName>
    <definedName name="RPL" localSheetId="3">#REF!</definedName>
    <definedName name="RPL">#REF!</definedName>
    <definedName name="RPM">[28]SERVIÇOS!$G$12</definedName>
    <definedName name="RPMAN">'[12]CONSERVA ROTINEIRA'!$H$377</definedName>
    <definedName name="RPMECSERRA">'[12]CONSERVA ROTINEIRA'!$H$457</definedName>
    <definedName name="RPT" localSheetId="4">#REF!</definedName>
    <definedName name="RPT" localSheetId="3">#REF!</definedName>
    <definedName name="RPT">#REF!</definedName>
    <definedName name="RPZ" localSheetId="4">#REF!</definedName>
    <definedName name="RPZ" localSheetId="3">#REF!</definedName>
    <definedName name="RPZ">#REF!</definedName>
    <definedName name="RR1C" localSheetId="4">#REF!</definedName>
    <definedName name="RR1C" localSheetId="3">#REF!</definedName>
    <definedName name="RR1C">#REF!</definedName>
    <definedName name="RR1CSD">'[12]MB VIAB.'!$E$5</definedName>
    <definedName name="RR1CSUL">'[12]MB VIAB.'!$F$5</definedName>
    <definedName name="RRHHH" localSheetId="4">#REF!</definedName>
    <definedName name="RRHHH" localSheetId="3">#REF!</definedName>
    <definedName name="RRHHH">#REF!</definedName>
    <definedName name="RRP" localSheetId="4">#REF!</definedName>
    <definedName name="RRP" localSheetId="3">#REF!</definedName>
    <definedName name="RRP">#REF!</definedName>
    <definedName name="RRQ" localSheetId="4">#REF!</definedName>
    <definedName name="RRQ" localSheetId="3">#REF!</definedName>
    <definedName name="RRQ">#REF!</definedName>
    <definedName name="RSH" localSheetId="4">[4]Serviços!#REF!</definedName>
    <definedName name="RSH" localSheetId="3">[4]Serviços!#REF!</definedName>
    <definedName name="RSH">[4]Serviços!#REF!</definedName>
    <definedName name="RT" localSheetId="4">#REF!</definedName>
    <definedName name="RT" localSheetId="3">#REF!</definedName>
    <definedName name="RT">#REF!</definedName>
    <definedName name="RZ" localSheetId="4">#REF!</definedName>
    <definedName name="RZ" localSheetId="3">#REF!</definedName>
    <definedName name="RZ">#REF!</definedName>
    <definedName name="S" localSheetId="4">'[25]UTGCA - EAP'!#REF!</definedName>
    <definedName name="S" localSheetId="3">'[25]UTGCA - EAP'!#REF!</definedName>
    <definedName name="S">'[25]UTGCA - EAP'!#REF!</definedName>
    <definedName name="SB" localSheetId="4">#REF!</definedName>
    <definedName name="SB" localSheetId="3">#REF!</definedName>
    <definedName name="SB">#REF!</definedName>
    <definedName name="SCB" localSheetId="4">#REF!</definedName>
    <definedName name="SCB" localSheetId="3">#REF!</definedName>
    <definedName name="SCB">#REF!</definedName>
    <definedName name="SEG">'[2]DADOS GERAIS'!$C$9</definedName>
    <definedName name="SEGMENTO">[12]Invent.!$B$11</definedName>
    <definedName name="SELAGEMAC">'[12]CONSERVA ROTINEIRA'!$H$617</definedName>
    <definedName name="SERVENTE">[4]Serviços!$G$61</definedName>
    <definedName name="SINAL" localSheetId="4">#REF!</definedName>
    <definedName name="SINAL" localSheetId="3">#REF!</definedName>
    <definedName name="SINAL">#REF!</definedName>
    <definedName name="SJ">[5]INVENTÁRIO!$E$40</definedName>
    <definedName name="SMC">[28]SERVIÇOS!$G$59</definedName>
    <definedName name="SOLOCIM">[4]Serviços!$G$13</definedName>
    <definedName name="SOLOCIMRP">'[12]CONSERVA ROTINEIRA'!$H$137</definedName>
    <definedName name="SOLORP" localSheetId="4">[4]Serviços!#REF!</definedName>
    <definedName name="SOLORP" localSheetId="3">[4]Serviços!#REF!</definedName>
    <definedName name="SOLORP">[4]Serviços!#REF!</definedName>
    <definedName name="SOMA1" localSheetId="4">'[2]ORÇAMENTO 01'!#REF!</definedName>
    <definedName name="SOMA1" localSheetId="3">'[2]ORÇAMENTO 01'!#REF!</definedName>
    <definedName name="SOMA1">'[2]ORÇAMENTO 01'!#REF!</definedName>
    <definedName name="SOMA2">'[2]ORÇAMENTO 01'!$F$37</definedName>
    <definedName name="SOMA3">'[2]ORÇAMENTO 01'!$F$42</definedName>
    <definedName name="SOMA4">'[2]ORÇAMENTO 01'!$F$47</definedName>
    <definedName name="SS" localSheetId="3">#REF!</definedName>
    <definedName name="SS">#REF!</definedName>
    <definedName name="ST" localSheetId="4">#REF!</definedName>
    <definedName name="ST" localSheetId="3">#REF!</definedName>
    <definedName name="ST">#REF!</definedName>
    <definedName name="STR" localSheetId="4">#REF!</definedName>
    <definedName name="STR" localSheetId="3">#REF!</definedName>
    <definedName name="STR">#REF!</definedName>
    <definedName name="SUBT">'[2]DADOS GERAIS'!$C$8</definedName>
    <definedName name="SUBTRECHO">[12]Invent.!$B$10</definedName>
    <definedName name="T" localSheetId="4">'[25]PPU - CUSTO'!#REF!</definedName>
    <definedName name="T" localSheetId="3">'[25]PPU - CUSTO'!#REF!</definedName>
    <definedName name="T">'[25]PPU - CUSTO'!#REF!</definedName>
    <definedName name="TAPABURACO">[12]Serviços!$G$21</definedName>
    <definedName name="TB" localSheetId="4">#REF!</definedName>
    <definedName name="TB" localSheetId="3">#REF!</definedName>
    <definedName name="TB">#REF!</definedName>
    <definedName name="TBA" localSheetId="4">#REF!</definedName>
    <definedName name="TBA" localSheetId="3">#REF!</definedName>
    <definedName name="TBA">#REF!</definedName>
    <definedName name="TBSERRA">'[12]CONSERVA ROTINEIRA'!$H$537</definedName>
    <definedName name="TBT" localSheetId="4">#REF!</definedName>
    <definedName name="TBT" localSheetId="3">#REF!</definedName>
    <definedName name="TBT">#REF!</definedName>
    <definedName name="TCAP50">'[3]Mat. Bet.'!$E$22</definedName>
    <definedName name="TCAP50SJ">'[3]Mat. Bet.'!$E$24</definedName>
    <definedName name="TCAP50SJC">'[29]Mat. Bet.'!$E$23</definedName>
    <definedName name="TCAPFLEX" localSheetId="4">'[4]Mat. Bet.'!#REF!</definedName>
    <definedName name="TCAPFLEX" localSheetId="3">'[4]Mat. Bet.'!#REF!</definedName>
    <definedName name="TCAPFLEX">'[4]Mat. Bet.'!#REF!</definedName>
    <definedName name="tcc">[30]TCC4!$I$25</definedName>
    <definedName name="TCCB10">[4]TCCB10!$I$27</definedName>
    <definedName name="TCCC">[4]TCCC!$I$31</definedName>
    <definedName name="TCM30SJ">'[3]Mat. Bet.'!$F$27</definedName>
    <definedName name="TCM30SJC">'[29]Mat. Bet.'!$F$26</definedName>
    <definedName name="TEMULFLEX">'[3]Mat. Bet.'!$F$39</definedName>
    <definedName name="TEMULFLEXCG">'[3]Mat. Bet.'!$F$40</definedName>
    <definedName name="TLB" localSheetId="4">[4]Serviços!#REF!</definedName>
    <definedName name="TLB" localSheetId="3">[4]Serviços!#REF!</definedName>
    <definedName name="TLB">[4]Serviços!#REF!</definedName>
    <definedName name="TLCB10">[12]TLCB10!$I$22</definedName>
    <definedName name="TLCB5">[4]TLCB5!$I$24</definedName>
    <definedName name="TLCC4">[4]TLCC4!$I$27</definedName>
    <definedName name="TLMB" localSheetId="4">#REF!</definedName>
    <definedName name="TLMB" localSheetId="3">#REF!</definedName>
    <definedName name="TLMB">#REF!</definedName>
    <definedName name="TLMR">[4]TLMR!$I$22</definedName>
    <definedName name="TR" localSheetId="4">#REF!</definedName>
    <definedName name="TR" localSheetId="3">#REF!</definedName>
    <definedName name="TR">#REF!</definedName>
    <definedName name="TRANSREM">[4]Serviços!$G$55</definedName>
    <definedName name="TREC">'[2]DADOS GERAIS'!$C$7</definedName>
    <definedName name="TRECHO">[27]TRECHO!$E$5</definedName>
    <definedName name="TRL1C">'[3]Mat. Bet.'!$F$42</definedName>
    <definedName name="TRL1CCG">'[3]Mat. Bet.'!$F$43</definedName>
    <definedName name="TRL1CFLEX" localSheetId="4">'[4]Mat. Bet.'!#REF!</definedName>
    <definedName name="TRL1CFLEX" localSheetId="3">'[4]Mat. Bet.'!#REF!</definedName>
    <definedName name="TRL1CFLEX">'[4]Mat. Bet.'!#REF!</definedName>
    <definedName name="TRM1C">'[3]Mat. Bet.'!$F$36</definedName>
    <definedName name="TRM1CCG">'[3]Mat. Bet.'!$F$37</definedName>
    <definedName name="TRM1CRP">'[29]Mat. Bet.'!$F$37</definedName>
    <definedName name="TRR1C">'[3]Mat. Bet.'!$F$28</definedName>
    <definedName name="TRR1CCG">'[3]Mat. Bet.'!$F$29</definedName>
    <definedName name="TRR1CP">'[3]Mat. Bet.'!$F$30</definedName>
    <definedName name="TRR1CPCG">'[3]Mat. Bet.'!$F$31</definedName>
    <definedName name="TRR2C">'[3]Mat. Bet.'!$F$33</definedName>
    <definedName name="TRR2CCG">'[3]Mat. Bet.'!$F$34</definedName>
    <definedName name="TRR2CFLEX" localSheetId="4">'[4]Mat. Bet.'!#REF!</definedName>
    <definedName name="TRR2CFLEX" localSheetId="3">'[4]Mat. Bet.'!#REF!</definedName>
    <definedName name="TRR2CFLEX">'[4]Mat. Bet.'!#REF!</definedName>
    <definedName name="TRRACPOLCG">'[29]Mat. Bet.'!$F$30</definedName>
    <definedName name="TSD" localSheetId="4">#REF!</definedName>
    <definedName name="TSD" localSheetId="3">#REF!</definedName>
    <definedName name="TSD">#REF!</definedName>
    <definedName name="TSSP" localSheetId="4">[4]Serviços!#REF!</definedName>
    <definedName name="TSSP" localSheetId="3">[4]Serviços!#REF!</definedName>
    <definedName name="TSSP">[4]Serviços!#REF!</definedName>
    <definedName name="TUBO60ACBC">'[12]OBRAS MELHORAM'!$H$217</definedName>
    <definedName name="TYUYU" localSheetId="4">'[25]UTGCA - EAP'!#REF!</definedName>
    <definedName name="TYUYU" localSheetId="3">'[25]UTGCA - EAP'!#REF!</definedName>
    <definedName name="TYUYU">'[25]UTGCA - EAP'!#REF!</definedName>
    <definedName name="U" localSheetId="4">'[25]PPU - CUSTO'!#REF!</definedName>
    <definedName name="U" localSheetId="3">'[25]PPU - CUSTO'!#REF!</definedName>
    <definedName name="U">'[25]PPU - CUSTO'!#REF!</definedName>
    <definedName name="UIU" localSheetId="4">#REF!</definedName>
    <definedName name="UIU" localSheetId="3">#REF!</definedName>
    <definedName name="UIU">#REF!</definedName>
    <definedName name="UL">[5]INVENTÁRIO!$B$9</definedName>
    <definedName name="UN" localSheetId="4">#REF!</definedName>
    <definedName name="UN" localSheetId="3">#REF!</definedName>
    <definedName name="UN">#REF!</definedName>
    <definedName name="UY" localSheetId="4">#REF!</definedName>
    <definedName name="UY" localSheetId="3">#REF!</definedName>
    <definedName name="UY">#REF!</definedName>
    <definedName name="UYYT" localSheetId="4">#REF!</definedName>
    <definedName name="UYYT" localSheetId="3">#REF!</definedName>
    <definedName name="UYYT">#REF!</definedName>
    <definedName name="Valor" localSheetId="4">'[25]PPU - CUSTO'!#REF!</definedName>
    <definedName name="Valor" localSheetId="3">'[25]PPU - CUSTO'!#REF!</definedName>
    <definedName name="Valor">'[25]PPU - CUSTO'!#REF!</definedName>
    <definedName name="valor1" localSheetId="4">'[25]UTGCA - EAP'!#REF!</definedName>
    <definedName name="valor1" localSheetId="3">'[25]UTGCA - EAP'!#REF!</definedName>
    <definedName name="valor1">'[25]UTGCA - EAP'!#REF!</definedName>
    <definedName name="VCANT">'[5]MOBIL-CANT'!$I$73</definedName>
    <definedName name="VIDE">[4]Invent.!$A$43</definedName>
    <definedName name="VMOB">'[5]MOBIL-CANT'!$I$45</definedName>
    <definedName name="VR">[5]INVENTÁRIO!$E$41</definedName>
    <definedName name="VSR">[5]INVENTÁRIO!$E$42</definedName>
    <definedName name="VVV" localSheetId="4">#REF!</definedName>
    <definedName name="VVV" localSheetId="3">#REF!</definedName>
    <definedName name="VVV">#REF!</definedName>
    <definedName name="W" localSheetId="4">#REF!</definedName>
    <definedName name="W" localSheetId="3">#REF!</definedName>
    <definedName name="W">#REF!</definedName>
    <definedName name="wdgadfgdsz" localSheetId="4">[1]SID_NI_5!#REF!</definedName>
    <definedName name="wdgadfgdsz" localSheetId="3">[1]SID_NI_5!#REF!</definedName>
    <definedName name="wdgadfgdsz">[1]SID_NI_5!#REF!</definedName>
    <definedName name="wrn.preco." localSheetId="4" hidden="1">{#N/A,#N/A,FALSE,"Pla_Preço";#N/A,#N/A,FALSE,"Crono"}</definedName>
    <definedName name="wrn.preco." localSheetId="3" hidden="1">{#N/A,#N/A,FALSE,"Pla_Preço";#N/A,#N/A,FALSE,"Crono"}</definedName>
    <definedName name="wrn.preco." hidden="1">{#N/A,#N/A,FALSE,"Pla_Preço";#N/A,#N/A,FALSE,"Crono"}</definedName>
    <definedName name="X" localSheetId="3">[1]SID_NI_5!#REF!</definedName>
    <definedName name="X">[1]SID_NI_5!#REF!</definedName>
    <definedName name="Y" localSheetId="3">'[25]PPU - CUSTO'!#REF!</definedName>
    <definedName name="Y">'[25]PPU - CUSTO'!#REF!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9" l="1"/>
  <c r="F17" i="32" l="1"/>
  <c r="F22" i="32" s="1"/>
  <c r="F17" i="31"/>
  <c r="F22" i="31"/>
  <c r="F17" i="30"/>
  <c r="F22" i="30" s="1"/>
  <c r="D37" i="9" l="1"/>
  <c r="D36" i="9"/>
  <c r="D35" i="9"/>
  <c r="D34" i="9"/>
  <c r="D33" i="9"/>
  <c r="D32" i="9"/>
  <c r="D31" i="9"/>
  <c r="D30" i="9"/>
  <c r="C27" i="10"/>
  <c r="C25" i="10"/>
  <c r="C23" i="10"/>
  <c r="C21" i="10"/>
  <c r="C19" i="10"/>
  <c r="C17" i="10"/>
  <c r="C15" i="10"/>
  <c r="C13" i="10"/>
  <c r="D23" i="9"/>
  <c r="D22" i="9"/>
  <c r="D21" i="9"/>
  <c r="D20" i="9"/>
  <c r="D19" i="9"/>
  <c r="D18" i="9"/>
  <c r="D16" i="9"/>
  <c r="D17" i="9"/>
  <c r="P28" i="10" l="1"/>
  <c r="L23" i="10"/>
  <c r="K23" i="10" l="1"/>
  <c r="O23" i="10"/>
  <c r="N23" i="10"/>
  <c r="M23" i="10"/>
  <c r="D38" i="9"/>
  <c r="N27" i="10"/>
  <c r="I27" i="10"/>
  <c r="H27" i="10"/>
  <c r="G27" i="10"/>
  <c r="F27" i="10"/>
  <c r="C29" i="10"/>
  <c r="D27" i="10"/>
  <c r="D24" i="9"/>
  <c r="K27" i="10"/>
  <c r="E27" i="10"/>
  <c r="M27" i="10"/>
  <c r="L27" i="10"/>
  <c r="J27" i="10"/>
  <c r="E20" i="9" l="1"/>
  <c r="E18" i="9"/>
  <c r="E21" i="9"/>
  <c r="E16" i="9"/>
  <c r="E17" i="9"/>
  <c r="E19" i="9"/>
  <c r="E22" i="9"/>
  <c r="E23" i="9"/>
  <c r="O27" i="10"/>
  <c r="P27" i="10" s="1"/>
  <c r="P22" i="10" l="1"/>
  <c r="P24" i="10"/>
  <c r="P26" i="10"/>
  <c r="P20" i="10"/>
  <c r="P18" i="10"/>
  <c r="P16" i="10"/>
  <c r="P14" i="10"/>
  <c r="L13" i="10"/>
  <c r="E30" i="9"/>
  <c r="I21" i="10"/>
  <c r="J17" i="10"/>
  <c r="F15" i="10"/>
  <c r="B19" i="9"/>
  <c r="B16" i="9"/>
  <c r="E35" i="9" l="1"/>
  <c r="E36" i="9"/>
  <c r="E33" i="9"/>
  <c r="E34" i="9"/>
  <c r="E32" i="9"/>
  <c r="E31" i="9"/>
  <c r="F13" i="10"/>
  <c r="K13" i="10"/>
  <c r="J13" i="10"/>
  <c r="I13" i="10"/>
  <c r="H13" i="10"/>
  <c r="G13" i="10"/>
  <c r="E13" i="10"/>
  <c r="E15" i="10"/>
  <c r="I23" i="10"/>
  <c r="H23" i="10"/>
  <c r="M21" i="10"/>
  <c r="H17" i="10"/>
  <c r="D21" i="10"/>
  <c r="N21" i="10"/>
  <c r="G21" i="10"/>
  <c r="K19" i="10"/>
  <c r="J19" i="10"/>
  <c r="D17" i="10"/>
  <c r="D23" i="10"/>
  <c r="N17" i="10"/>
  <c r="H19" i="10"/>
  <c r="F23" i="10"/>
  <c r="E17" i="10"/>
  <c r="E23" i="10"/>
  <c r="K21" i="10"/>
  <c r="J21" i="10"/>
  <c r="L19" i="10"/>
  <c r="F21" i="10"/>
  <c r="E21" i="10"/>
  <c r="G17" i="10"/>
  <c r="D19" i="10"/>
  <c r="H21" i="10"/>
  <c r="M19" i="10"/>
  <c r="I19" i="10"/>
  <c r="M17" i="10"/>
  <c r="G19" i="10"/>
  <c r="L17" i="10"/>
  <c r="F19" i="10"/>
  <c r="I17" i="10"/>
  <c r="G23" i="10"/>
  <c r="F17" i="10"/>
  <c r="L21" i="10"/>
  <c r="N19" i="10"/>
  <c r="K17" i="10"/>
  <c r="E19" i="10"/>
  <c r="D15" i="10"/>
  <c r="N15" i="10"/>
  <c r="L15" i="10"/>
  <c r="J15" i="10"/>
  <c r="H15" i="10"/>
  <c r="M15" i="10"/>
  <c r="K15" i="10"/>
  <c r="D13" i="10"/>
  <c r="I15" i="10"/>
  <c r="N13" i="10"/>
  <c r="M13" i="10"/>
  <c r="G15" i="10"/>
  <c r="J23" i="10" l="1"/>
  <c r="O19" i="10"/>
  <c r="O21" i="10"/>
  <c r="P21" i="10" s="1"/>
  <c r="O17" i="10"/>
  <c r="P17" i="10" s="1"/>
  <c r="O13" i="10"/>
  <c r="P13" i="10" s="1"/>
  <c r="O15" i="10"/>
  <c r="P15" i="10" s="1"/>
  <c r="P19" i="10" l="1"/>
  <c r="P23" i="10"/>
  <c r="M110" i="1" l="1"/>
  <c r="M108" i="1"/>
  <c r="L113" i="1"/>
  <c r="L112" i="1"/>
  <c r="L108" i="1"/>
  <c r="J109" i="1"/>
  <c r="J106" i="1"/>
  <c r="R93" i="1"/>
  <c r="M113" i="1" s="1"/>
  <c r="Q93" i="1"/>
  <c r="M112" i="1" s="1"/>
  <c r="P93" i="1"/>
  <c r="O93" i="1"/>
  <c r="N93" i="1"/>
  <c r="M93" i="1"/>
  <c r="L110" i="1" s="1"/>
  <c r="L93" i="1"/>
  <c r="L109" i="1" s="1"/>
  <c r="J93" i="1"/>
  <c r="L107" i="1" s="1"/>
  <c r="H94" i="1"/>
  <c r="H96" i="1" s="1"/>
  <c r="M105" i="1" s="1"/>
  <c r="H93" i="1"/>
  <c r="M101" i="1"/>
  <c r="L101" i="1"/>
  <c r="G96" i="1"/>
  <c r="G94" i="1"/>
  <c r="G93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" i="1"/>
  <c r="N8" i="1"/>
  <c r="M109" i="1" l="1"/>
  <c r="M111" i="1"/>
  <c r="L111" i="1"/>
  <c r="M107" i="1"/>
  <c r="L105" i="1"/>
  <c r="L25" i="10" l="1"/>
  <c r="L30" i="10" s="1"/>
  <c r="L31" i="10" s="1"/>
  <c r="K25" i="10"/>
  <c r="K30" i="10" s="1"/>
  <c r="K31" i="10" s="1"/>
  <c r="M25" i="10"/>
  <c r="M30" i="10" s="1"/>
  <c r="M31" i="10" s="1"/>
  <c r="H25" i="10"/>
  <c r="H30" i="10" s="1"/>
  <c r="H31" i="10" s="1"/>
  <c r="G25" i="10"/>
  <c r="G30" i="10" s="1"/>
  <c r="G31" i="10" s="1"/>
  <c r="F25" i="10"/>
  <c r="F30" i="10" s="1"/>
  <c r="F31" i="10" s="1"/>
  <c r="N25" i="10"/>
  <c r="N30" i="10" s="1"/>
  <c r="N31" i="10" s="1"/>
  <c r="J25" i="10"/>
  <c r="J30" i="10" s="1"/>
  <c r="J31" i="10" s="1"/>
  <c r="D25" i="10"/>
  <c r="D30" i="10" s="1"/>
  <c r="D31" i="10" s="1"/>
  <c r="E25" i="10"/>
  <c r="E30" i="10" s="1"/>
  <c r="E31" i="10" s="1"/>
  <c r="I25" i="10"/>
  <c r="I30" i="10" s="1"/>
  <c r="I31" i="10" s="1"/>
  <c r="J9" i="1"/>
  <c r="AA9" i="1" s="1"/>
  <c r="J51" i="1"/>
  <c r="AA51" i="1" s="1"/>
  <c r="J52" i="1"/>
  <c r="AA52" i="1" s="1"/>
  <c r="J53" i="1"/>
  <c r="AA53" i="1" s="1"/>
  <c r="J79" i="1"/>
  <c r="AA79" i="1" s="1"/>
  <c r="J80" i="1"/>
  <c r="AA80" i="1" s="1"/>
  <c r="J23" i="1"/>
  <c r="AA23" i="1" s="1"/>
  <c r="J24" i="1"/>
  <c r="AA24" i="1" s="1"/>
  <c r="J10" i="1"/>
  <c r="AA10" i="1" s="1"/>
  <c r="J54" i="1"/>
  <c r="AA54" i="1" s="1"/>
  <c r="J55" i="1"/>
  <c r="AA55" i="1" s="1"/>
  <c r="J71" i="1"/>
  <c r="AA71" i="1" s="1"/>
  <c r="J56" i="1"/>
  <c r="AA56" i="1" s="1"/>
  <c r="J11" i="1"/>
  <c r="AA11" i="1" s="1"/>
  <c r="J57" i="1"/>
  <c r="AA57" i="1" s="1"/>
  <c r="J58" i="1"/>
  <c r="AA58" i="1" s="1"/>
  <c r="J59" i="1"/>
  <c r="AA59" i="1" s="1"/>
  <c r="J87" i="1"/>
  <c r="AA87" i="1" s="1"/>
  <c r="J25" i="1"/>
  <c r="AA25" i="1" s="1"/>
  <c r="J75" i="1"/>
  <c r="AA75" i="1" s="1"/>
  <c r="J72" i="1"/>
  <c r="AA72" i="1" s="1"/>
  <c r="J39" i="1"/>
  <c r="AA39" i="1" s="1"/>
  <c r="J26" i="1"/>
  <c r="AA26" i="1" s="1"/>
  <c r="J60" i="1"/>
  <c r="AA60" i="1" s="1"/>
  <c r="J40" i="1"/>
  <c r="AA40" i="1" s="1"/>
  <c r="J8" i="1"/>
  <c r="AA8" i="1" s="1"/>
  <c r="J76" i="1"/>
  <c r="AA76" i="1" s="1"/>
  <c r="J67" i="1"/>
  <c r="AA67" i="1" s="1"/>
  <c r="J77" i="1"/>
  <c r="AA77" i="1" s="1"/>
  <c r="J41" i="1"/>
  <c r="AA41" i="1" s="1"/>
  <c r="J61" i="1"/>
  <c r="AA61" i="1" s="1"/>
  <c r="J62" i="1"/>
  <c r="AA62" i="1" s="1"/>
  <c r="J12" i="1"/>
  <c r="AA12" i="1" s="1"/>
  <c r="J50" i="1"/>
  <c r="AA50" i="1" s="1"/>
  <c r="J36" i="1"/>
  <c r="AA36" i="1" s="1"/>
  <c r="J13" i="1"/>
  <c r="AA13" i="1" s="1"/>
  <c r="J83" i="1"/>
  <c r="AA83" i="1" s="1"/>
  <c r="J14" i="1"/>
  <c r="AA14" i="1" s="1"/>
  <c r="J37" i="1"/>
  <c r="AA37" i="1" s="1"/>
  <c r="J27" i="1"/>
  <c r="AA27" i="1" s="1"/>
  <c r="J63" i="1"/>
  <c r="AA63" i="1" s="1"/>
  <c r="J15" i="1"/>
  <c r="AA15" i="1" s="1"/>
  <c r="J42" i="1"/>
  <c r="AA42" i="1" s="1"/>
  <c r="J43" i="1"/>
  <c r="AA43" i="1" s="1"/>
  <c r="J84" i="1"/>
  <c r="AA84" i="1" s="1"/>
  <c r="J28" i="1"/>
  <c r="AA28" i="1" s="1"/>
  <c r="J29" i="1"/>
  <c r="AA29" i="1" s="1"/>
  <c r="J44" i="1"/>
  <c r="AA44" i="1" s="1"/>
  <c r="J30" i="1"/>
  <c r="AA30" i="1" s="1"/>
  <c r="J45" i="1"/>
  <c r="AA45" i="1" s="1"/>
  <c r="J31" i="1"/>
  <c r="AA31" i="1" s="1"/>
  <c r="J16" i="1"/>
  <c r="AA16" i="1" s="1"/>
  <c r="J17" i="1"/>
  <c r="AA17" i="1" s="1"/>
  <c r="J82" i="1"/>
  <c r="AA82" i="1" s="1"/>
  <c r="J85" i="1"/>
  <c r="AA85" i="1" s="1"/>
  <c r="J46" i="1"/>
  <c r="AA46" i="1" s="1"/>
  <c r="J32" i="1"/>
  <c r="AA32" i="1" s="1"/>
  <c r="J73" i="1"/>
  <c r="AA73" i="1" s="1"/>
  <c r="J64" i="1"/>
  <c r="AA64" i="1" s="1"/>
  <c r="J47" i="1"/>
  <c r="AA47" i="1" s="1"/>
  <c r="J65" i="1"/>
  <c r="AA65" i="1" s="1"/>
  <c r="J66" i="1"/>
  <c r="AA66" i="1" s="1"/>
  <c r="J18" i="1"/>
  <c r="AA18" i="1" s="1"/>
  <c r="J19" i="1"/>
  <c r="AA19" i="1" s="1"/>
  <c r="J68" i="1"/>
  <c r="AA68" i="1" s="1"/>
  <c r="J48" i="1"/>
  <c r="J69" i="1"/>
  <c r="AA69" i="1" s="1"/>
  <c r="J70" i="1"/>
  <c r="AA70" i="1" s="1"/>
  <c r="J20" i="1"/>
  <c r="AA20" i="1" s="1"/>
  <c r="J21" i="1"/>
  <c r="AA21" i="1" s="1"/>
  <c r="J33" i="1"/>
  <c r="AA33" i="1" s="1"/>
  <c r="J81" i="1"/>
  <c r="AA81" i="1" s="1"/>
  <c r="J22" i="1"/>
  <c r="AA22" i="1" s="1"/>
  <c r="J34" i="1"/>
  <c r="AA34" i="1" s="1"/>
  <c r="J35" i="1"/>
  <c r="AA35" i="1" s="1"/>
  <c r="J78" i="1"/>
  <c r="AA78" i="1" s="1"/>
  <c r="J74" i="1"/>
  <c r="AA74" i="1" s="1"/>
  <c r="J49" i="1"/>
  <c r="AA49" i="1" s="1"/>
  <c r="J86" i="1"/>
  <c r="AA86" i="1" s="1"/>
  <c r="J38" i="1"/>
  <c r="AA38" i="1" s="1"/>
  <c r="V9" i="1"/>
  <c r="V51" i="1"/>
  <c r="V52" i="1"/>
  <c r="V53" i="1"/>
  <c r="V79" i="1"/>
  <c r="V80" i="1"/>
  <c r="V23" i="1"/>
  <c r="V24" i="1"/>
  <c r="V10" i="1"/>
  <c r="V54" i="1"/>
  <c r="V55" i="1"/>
  <c r="V71" i="1"/>
  <c r="V56" i="1"/>
  <c r="V11" i="1"/>
  <c r="V57" i="1"/>
  <c r="V58" i="1"/>
  <c r="V59" i="1"/>
  <c r="V87" i="1"/>
  <c r="V25" i="1"/>
  <c r="V75" i="1"/>
  <c r="V72" i="1"/>
  <c r="V39" i="1"/>
  <c r="V26" i="1"/>
  <c r="V60" i="1"/>
  <c r="V40" i="1"/>
  <c r="V8" i="1"/>
  <c r="V76" i="1"/>
  <c r="V67" i="1"/>
  <c r="V77" i="1"/>
  <c r="V41" i="1"/>
  <c r="V61" i="1"/>
  <c r="V62" i="1"/>
  <c r="V12" i="1"/>
  <c r="V50" i="1"/>
  <c r="V36" i="1"/>
  <c r="V13" i="1"/>
  <c r="V83" i="1"/>
  <c r="V14" i="1"/>
  <c r="V37" i="1"/>
  <c r="V27" i="1"/>
  <c r="V63" i="1"/>
  <c r="V15" i="1"/>
  <c r="V42" i="1"/>
  <c r="V43" i="1"/>
  <c r="V84" i="1"/>
  <c r="V28" i="1"/>
  <c r="V29" i="1"/>
  <c r="V44" i="1"/>
  <c r="V30" i="1"/>
  <c r="V45" i="1"/>
  <c r="V31" i="1"/>
  <c r="V16" i="1"/>
  <c r="V17" i="1"/>
  <c r="V82" i="1"/>
  <c r="V85" i="1"/>
  <c r="V46" i="1"/>
  <c r="V32" i="1"/>
  <c r="V73" i="1"/>
  <c r="V64" i="1"/>
  <c r="V47" i="1"/>
  <c r="V65" i="1"/>
  <c r="V66" i="1"/>
  <c r="V18" i="1"/>
  <c r="V19" i="1"/>
  <c r="V68" i="1"/>
  <c r="V48" i="1"/>
  <c r="V69" i="1"/>
  <c r="V70" i="1"/>
  <c r="V20" i="1"/>
  <c r="V21" i="1"/>
  <c r="V33" i="1"/>
  <c r="V81" i="1"/>
  <c r="V22" i="1"/>
  <c r="V34" i="1"/>
  <c r="V35" i="1"/>
  <c r="V78" i="1"/>
  <c r="V74" i="1"/>
  <c r="V49" i="1"/>
  <c r="V86" i="1"/>
  <c r="V38" i="1"/>
  <c r="L89" i="1"/>
  <c r="O9" i="1"/>
  <c r="O51" i="1"/>
  <c r="O52" i="1"/>
  <c r="O53" i="1"/>
  <c r="O79" i="1"/>
  <c r="O80" i="1"/>
  <c r="O23" i="1"/>
  <c r="O24" i="1"/>
  <c r="O10" i="1"/>
  <c r="O54" i="1"/>
  <c r="O55" i="1"/>
  <c r="O71" i="1"/>
  <c r="O56" i="1"/>
  <c r="O11" i="1"/>
  <c r="O57" i="1"/>
  <c r="O58" i="1"/>
  <c r="O59" i="1"/>
  <c r="O87" i="1"/>
  <c r="O25" i="1"/>
  <c r="O75" i="1"/>
  <c r="O72" i="1"/>
  <c r="O39" i="1"/>
  <c r="O26" i="1"/>
  <c r="O60" i="1"/>
  <c r="O40" i="1"/>
  <c r="O8" i="1"/>
  <c r="O76" i="1"/>
  <c r="O67" i="1"/>
  <c r="O77" i="1"/>
  <c r="O41" i="1"/>
  <c r="O61" i="1"/>
  <c r="O62" i="1"/>
  <c r="O12" i="1"/>
  <c r="O50" i="1"/>
  <c r="O36" i="1"/>
  <c r="O13" i="1"/>
  <c r="O83" i="1"/>
  <c r="O14" i="1"/>
  <c r="O37" i="1"/>
  <c r="O27" i="1"/>
  <c r="O63" i="1"/>
  <c r="O15" i="1"/>
  <c r="O42" i="1"/>
  <c r="O43" i="1"/>
  <c r="O84" i="1"/>
  <c r="O28" i="1"/>
  <c r="O29" i="1"/>
  <c r="O44" i="1"/>
  <c r="O30" i="1"/>
  <c r="O45" i="1"/>
  <c r="O31" i="1"/>
  <c r="O16" i="1"/>
  <c r="O17" i="1"/>
  <c r="O82" i="1"/>
  <c r="O85" i="1"/>
  <c r="O46" i="1"/>
  <c r="O32" i="1"/>
  <c r="O73" i="1"/>
  <c r="O64" i="1"/>
  <c r="O47" i="1"/>
  <c r="O65" i="1"/>
  <c r="O66" i="1"/>
  <c r="O18" i="1"/>
  <c r="O19" i="1"/>
  <c r="O68" i="1"/>
  <c r="O48" i="1"/>
  <c r="O69" i="1"/>
  <c r="O70" i="1"/>
  <c r="O20" i="1"/>
  <c r="O21" i="1"/>
  <c r="O33" i="1"/>
  <c r="O81" i="1"/>
  <c r="O22" i="1"/>
  <c r="O34" i="1"/>
  <c r="O35" i="1"/>
  <c r="O78" i="1"/>
  <c r="O74" i="1"/>
  <c r="O49" i="1"/>
  <c r="O86" i="1"/>
  <c r="O38" i="1"/>
  <c r="N38" i="1"/>
  <c r="N9" i="1"/>
  <c r="N51" i="1"/>
  <c r="N52" i="1"/>
  <c r="N53" i="1"/>
  <c r="N79" i="1"/>
  <c r="N80" i="1"/>
  <c r="N23" i="1"/>
  <c r="N24" i="1"/>
  <c r="N10" i="1"/>
  <c r="N54" i="1"/>
  <c r="N55" i="1"/>
  <c r="N71" i="1"/>
  <c r="N56" i="1"/>
  <c r="N11" i="1"/>
  <c r="N57" i="1"/>
  <c r="N58" i="1"/>
  <c r="N59" i="1"/>
  <c r="N87" i="1"/>
  <c r="N25" i="1"/>
  <c r="N75" i="1"/>
  <c r="N72" i="1"/>
  <c r="N39" i="1"/>
  <c r="N26" i="1"/>
  <c r="N60" i="1"/>
  <c r="N40" i="1"/>
  <c r="N76" i="1"/>
  <c r="N67" i="1"/>
  <c r="N77" i="1"/>
  <c r="N41" i="1"/>
  <c r="N61" i="1"/>
  <c r="N62" i="1"/>
  <c r="N12" i="1"/>
  <c r="N50" i="1"/>
  <c r="N36" i="1"/>
  <c r="N13" i="1"/>
  <c r="N83" i="1"/>
  <c r="N14" i="1"/>
  <c r="N37" i="1"/>
  <c r="N27" i="1"/>
  <c r="N63" i="1"/>
  <c r="N15" i="1"/>
  <c r="N42" i="1"/>
  <c r="N43" i="1"/>
  <c r="N84" i="1"/>
  <c r="N28" i="1"/>
  <c r="N29" i="1"/>
  <c r="N44" i="1"/>
  <c r="N30" i="1"/>
  <c r="N45" i="1"/>
  <c r="N31" i="1"/>
  <c r="N16" i="1"/>
  <c r="N17" i="1"/>
  <c r="N82" i="1"/>
  <c r="N85" i="1"/>
  <c r="N46" i="1"/>
  <c r="N32" i="1"/>
  <c r="N73" i="1"/>
  <c r="N64" i="1"/>
  <c r="N47" i="1"/>
  <c r="N65" i="1"/>
  <c r="N66" i="1"/>
  <c r="N18" i="1"/>
  <c r="N19" i="1"/>
  <c r="N68" i="1"/>
  <c r="N48" i="1"/>
  <c r="N69" i="1"/>
  <c r="N70" i="1"/>
  <c r="N20" i="1"/>
  <c r="N21" i="1"/>
  <c r="N33" i="1"/>
  <c r="N81" i="1"/>
  <c r="N22" i="1"/>
  <c r="N34" i="1"/>
  <c r="N35" i="1"/>
  <c r="N78" i="1"/>
  <c r="N74" i="1"/>
  <c r="N49" i="1"/>
  <c r="N86" i="1"/>
  <c r="D32" i="10" l="1"/>
  <c r="O25" i="10"/>
  <c r="O30" i="10" s="1"/>
  <c r="O31" i="10" s="1"/>
  <c r="J89" i="1"/>
  <c r="AA48" i="1"/>
  <c r="N89" i="1"/>
  <c r="O89" i="1"/>
  <c r="E32" i="10" l="1"/>
  <c r="F32" i="10" s="1"/>
  <c r="G32" i="10" s="1"/>
  <c r="H32" i="10" s="1"/>
  <c r="I32" i="10" s="1"/>
  <c r="J32" i="10" s="1"/>
  <c r="K32" i="10" s="1"/>
  <c r="L32" i="10" s="1"/>
  <c r="M32" i="10" s="1"/>
  <c r="N32" i="10" s="1"/>
  <c r="O32" i="10" s="1"/>
  <c r="D33" i="10"/>
  <c r="E33" i="10" s="1"/>
  <c r="F33" i="10" s="1"/>
  <c r="G33" i="10" s="1"/>
  <c r="H33" i="10" s="1"/>
  <c r="I33" i="10" s="1"/>
  <c r="J33" i="10" s="1"/>
  <c r="K33" i="10" s="1"/>
  <c r="L33" i="10" s="1"/>
  <c r="M33" i="10" s="1"/>
  <c r="N33" i="10" s="1"/>
  <c r="P25" i="10"/>
  <c r="M9" i="1"/>
  <c r="W9" i="1" s="1"/>
  <c r="M51" i="1"/>
  <c r="W51" i="1" s="1"/>
  <c r="M52" i="1"/>
  <c r="W52" i="1" s="1"/>
  <c r="M53" i="1"/>
  <c r="W53" i="1" s="1"/>
  <c r="M79" i="1"/>
  <c r="W79" i="1" s="1"/>
  <c r="M80" i="1"/>
  <c r="W80" i="1" s="1"/>
  <c r="M23" i="1"/>
  <c r="W23" i="1" s="1"/>
  <c r="M24" i="1"/>
  <c r="W24" i="1" s="1"/>
  <c r="M10" i="1"/>
  <c r="W10" i="1" s="1"/>
  <c r="M54" i="1"/>
  <c r="W54" i="1" s="1"/>
  <c r="M55" i="1"/>
  <c r="W55" i="1" s="1"/>
  <c r="M71" i="1"/>
  <c r="W71" i="1" s="1"/>
  <c r="M56" i="1"/>
  <c r="W56" i="1" s="1"/>
  <c r="M11" i="1"/>
  <c r="W11" i="1" s="1"/>
  <c r="M57" i="1"/>
  <c r="W57" i="1" s="1"/>
  <c r="M58" i="1"/>
  <c r="W58" i="1" s="1"/>
  <c r="M59" i="1"/>
  <c r="W59" i="1" s="1"/>
  <c r="M87" i="1"/>
  <c r="W87" i="1" s="1"/>
  <c r="M25" i="1"/>
  <c r="W25" i="1" s="1"/>
  <c r="M75" i="1"/>
  <c r="W75" i="1" s="1"/>
  <c r="M72" i="1"/>
  <c r="W72" i="1" s="1"/>
  <c r="M39" i="1"/>
  <c r="W39" i="1" s="1"/>
  <c r="M26" i="1"/>
  <c r="W26" i="1" s="1"/>
  <c r="M60" i="1"/>
  <c r="W60" i="1" s="1"/>
  <c r="M40" i="1"/>
  <c r="W40" i="1" s="1"/>
  <c r="M8" i="1"/>
  <c r="W8" i="1" s="1"/>
  <c r="M76" i="1"/>
  <c r="W76" i="1" s="1"/>
  <c r="M67" i="1"/>
  <c r="W67" i="1" s="1"/>
  <c r="M77" i="1"/>
  <c r="W77" i="1" s="1"/>
  <c r="M41" i="1"/>
  <c r="W41" i="1" s="1"/>
  <c r="M61" i="1"/>
  <c r="W61" i="1" s="1"/>
  <c r="M62" i="1"/>
  <c r="W62" i="1" s="1"/>
  <c r="M12" i="1"/>
  <c r="W12" i="1" s="1"/>
  <c r="M50" i="1"/>
  <c r="W50" i="1" s="1"/>
  <c r="M36" i="1"/>
  <c r="W36" i="1" s="1"/>
  <c r="M13" i="1"/>
  <c r="W13" i="1" s="1"/>
  <c r="M83" i="1"/>
  <c r="W83" i="1" s="1"/>
  <c r="M14" i="1"/>
  <c r="W14" i="1" s="1"/>
  <c r="M37" i="1"/>
  <c r="W37" i="1" s="1"/>
  <c r="M27" i="1"/>
  <c r="W27" i="1" s="1"/>
  <c r="M63" i="1"/>
  <c r="W63" i="1" s="1"/>
  <c r="M15" i="1"/>
  <c r="W15" i="1" s="1"/>
  <c r="M42" i="1"/>
  <c r="W42" i="1" s="1"/>
  <c r="M43" i="1"/>
  <c r="W43" i="1" s="1"/>
  <c r="M84" i="1"/>
  <c r="W84" i="1" s="1"/>
  <c r="M28" i="1"/>
  <c r="W28" i="1" s="1"/>
  <c r="M29" i="1"/>
  <c r="W29" i="1" s="1"/>
  <c r="M44" i="1"/>
  <c r="W44" i="1" s="1"/>
  <c r="M30" i="1"/>
  <c r="W30" i="1" s="1"/>
  <c r="M45" i="1"/>
  <c r="W45" i="1" s="1"/>
  <c r="M31" i="1"/>
  <c r="W31" i="1" s="1"/>
  <c r="M16" i="1"/>
  <c r="W16" i="1" s="1"/>
  <c r="M17" i="1"/>
  <c r="W17" i="1" s="1"/>
  <c r="M82" i="1"/>
  <c r="W82" i="1" s="1"/>
  <c r="M85" i="1"/>
  <c r="W85" i="1" s="1"/>
  <c r="M46" i="1"/>
  <c r="W46" i="1" s="1"/>
  <c r="M32" i="1"/>
  <c r="W32" i="1" s="1"/>
  <c r="M73" i="1"/>
  <c r="W73" i="1" s="1"/>
  <c r="M64" i="1"/>
  <c r="W64" i="1" s="1"/>
  <c r="M47" i="1"/>
  <c r="W47" i="1" s="1"/>
  <c r="M65" i="1"/>
  <c r="W65" i="1" s="1"/>
  <c r="M66" i="1"/>
  <c r="W66" i="1" s="1"/>
  <c r="M18" i="1"/>
  <c r="W18" i="1" s="1"/>
  <c r="M19" i="1"/>
  <c r="W19" i="1" s="1"/>
  <c r="M68" i="1"/>
  <c r="W68" i="1" s="1"/>
  <c r="M48" i="1"/>
  <c r="W48" i="1" s="1"/>
  <c r="M69" i="1"/>
  <c r="W69" i="1" s="1"/>
  <c r="M70" i="1"/>
  <c r="W70" i="1" s="1"/>
  <c r="M20" i="1"/>
  <c r="W20" i="1" s="1"/>
  <c r="M21" i="1"/>
  <c r="W21" i="1" s="1"/>
  <c r="M33" i="1"/>
  <c r="W33" i="1" s="1"/>
  <c r="M81" i="1"/>
  <c r="W81" i="1" s="1"/>
  <c r="M22" i="1"/>
  <c r="W22" i="1" s="1"/>
  <c r="M34" i="1"/>
  <c r="W34" i="1" s="1"/>
  <c r="M35" i="1"/>
  <c r="W35" i="1" s="1"/>
  <c r="M78" i="1"/>
  <c r="W78" i="1" s="1"/>
  <c r="M74" i="1"/>
  <c r="W74" i="1" s="1"/>
  <c r="M49" i="1"/>
  <c r="W49" i="1" s="1"/>
  <c r="M86" i="1"/>
  <c r="W86" i="1" s="1"/>
  <c r="M38" i="1"/>
  <c r="W38" i="1" s="1"/>
  <c r="H41" i="1"/>
  <c r="H67" i="1"/>
  <c r="H8" i="1"/>
  <c r="H25" i="1"/>
  <c r="H58" i="1"/>
  <c r="H56" i="1"/>
  <c r="H24" i="1"/>
  <c r="H80" i="1"/>
  <c r="H38" i="1"/>
  <c r="H9" i="1"/>
  <c r="S9" i="1" s="1"/>
  <c r="H86" i="1"/>
  <c r="H51" i="1"/>
  <c r="H52" i="1"/>
  <c r="H53" i="1"/>
  <c r="H79" i="1"/>
  <c r="H23" i="1"/>
  <c r="H10" i="1"/>
  <c r="H54" i="1"/>
  <c r="H55" i="1"/>
  <c r="H71" i="1"/>
  <c r="H11" i="1"/>
  <c r="H57" i="1"/>
  <c r="H59" i="1"/>
  <c r="H87" i="1"/>
  <c r="H75" i="1"/>
  <c r="H72" i="1"/>
  <c r="H39" i="1"/>
  <c r="H26" i="1"/>
  <c r="H60" i="1"/>
  <c r="H40" i="1"/>
  <c r="H76" i="1"/>
  <c r="H77" i="1"/>
  <c r="H61" i="1"/>
  <c r="H62" i="1"/>
  <c r="H12" i="1"/>
  <c r="H50" i="1"/>
  <c r="H36" i="1"/>
  <c r="H13" i="1"/>
  <c r="H83" i="1"/>
  <c r="H14" i="1"/>
  <c r="H37" i="1"/>
  <c r="H27" i="1"/>
  <c r="H63" i="1"/>
  <c r="H15" i="1"/>
  <c r="H42" i="1"/>
  <c r="H43" i="1"/>
  <c r="H84" i="1"/>
  <c r="H28" i="1"/>
  <c r="H29" i="1"/>
  <c r="H44" i="1"/>
  <c r="H30" i="1"/>
  <c r="H45" i="1"/>
  <c r="H31" i="1"/>
  <c r="H16" i="1"/>
  <c r="H17" i="1"/>
  <c r="H82" i="1"/>
  <c r="H85" i="1"/>
  <c r="H46" i="1"/>
  <c r="H32" i="1"/>
  <c r="H73" i="1"/>
  <c r="H64" i="1"/>
  <c r="H47" i="1"/>
  <c r="H65" i="1"/>
  <c r="H66" i="1"/>
  <c r="H18" i="1"/>
  <c r="H19" i="1"/>
  <c r="H68" i="1"/>
  <c r="H48" i="1"/>
  <c r="H69" i="1"/>
  <c r="H70" i="1"/>
  <c r="H20" i="1"/>
  <c r="H21" i="1"/>
  <c r="H33" i="1"/>
  <c r="H81" i="1"/>
  <c r="H22" i="1"/>
  <c r="H34" i="1"/>
  <c r="H35" i="1"/>
  <c r="H78" i="1"/>
  <c r="H74" i="1"/>
  <c r="H49" i="1"/>
  <c r="P31" i="10" l="1"/>
  <c r="P30" i="10"/>
  <c r="I35" i="1"/>
  <c r="T35" i="1" s="1"/>
  <c r="S35" i="1"/>
  <c r="I69" i="1"/>
  <c r="T69" i="1" s="1"/>
  <c r="S69" i="1"/>
  <c r="I64" i="1"/>
  <c r="T64" i="1" s="1"/>
  <c r="S64" i="1"/>
  <c r="I31" i="1"/>
  <c r="T31" i="1" s="1"/>
  <c r="S31" i="1"/>
  <c r="I42" i="1"/>
  <c r="T42" i="1" s="1"/>
  <c r="S42" i="1"/>
  <c r="I36" i="1"/>
  <c r="T36" i="1" s="1"/>
  <c r="S36" i="1"/>
  <c r="I60" i="1"/>
  <c r="T60" i="1" s="1"/>
  <c r="S60" i="1"/>
  <c r="I10" i="1"/>
  <c r="T10" i="1" s="1"/>
  <c r="S10" i="1"/>
  <c r="I38" i="1"/>
  <c r="T38" i="1" s="1"/>
  <c r="S38" i="1"/>
  <c r="I41" i="1"/>
  <c r="T41" i="1" s="1"/>
  <c r="S41" i="1"/>
  <c r="I34" i="1"/>
  <c r="T34" i="1" s="1"/>
  <c r="S34" i="1"/>
  <c r="I48" i="1"/>
  <c r="T48" i="1" s="1"/>
  <c r="S48" i="1"/>
  <c r="I82" i="1"/>
  <c r="T82" i="1" s="1"/>
  <c r="S82" i="1"/>
  <c r="I28" i="1"/>
  <c r="T28" i="1" s="1"/>
  <c r="S28" i="1"/>
  <c r="I14" i="1"/>
  <c r="T14" i="1" s="1"/>
  <c r="S14" i="1"/>
  <c r="I50" i="1"/>
  <c r="T50" i="1" s="1"/>
  <c r="S50" i="1"/>
  <c r="I26" i="1"/>
  <c r="T26" i="1" s="1"/>
  <c r="S26" i="1"/>
  <c r="I71" i="1"/>
  <c r="T71" i="1" s="1"/>
  <c r="S71" i="1"/>
  <c r="I80" i="1"/>
  <c r="T80" i="1" s="1"/>
  <c r="S80" i="1"/>
  <c r="I74" i="1"/>
  <c r="T74" i="1" s="1"/>
  <c r="S74" i="1"/>
  <c r="I22" i="1"/>
  <c r="T22" i="1" s="1"/>
  <c r="S22" i="1"/>
  <c r="I20" i="1"/>
  <c r="T20" i="1" s="1"/>
  <c r="S20" i="1"/>
  <c r="I68" i="1"/>
  <c r="T68" i="1" s="1"/>
  <c r="S68" i="1"/>
  <c r="I65" i="1"/>
  <c r="T65" i="1" s="1"/>
  <c r="S65" i="1"/>
  <c r="I32" i="1"/>
  <c r="T32" i="1" s="1"/>
  <c r="S32" i="1"/>
  <c r="I17" i="1"/>
  <c r="T17" i="1" s="1"/>
  <c r="S17" i="1"/>
  <c r="I30" i="1"/>
  <c r="T30" i="1" s="1"/>
  <c r="S30" i="1"/>
  <c r="I84" i="1"/>
  <c r="T84" i="1" s="1"/>
  <c r="S84" i="1"/>
  <c r="I63" i="1"/>
  <c r="T63" i="1" s="1"/>
  <c r="S63" i="1"/>
  <c r="I83" i="1"/>
  <c r="T83" i="1" s="1"/>
  <c r="S83" i="1"/>
  <c r="I12" i="1"/>
  <c r="T12" i="1" s="1"/>
  <c r="S12" i="1"/>
  <c r="I76" i="1"/>
  <c r="T76" i="1" s="1"/>
  <c r="S76" i="1"/>
  <c r="I39" i="1"/>
  <c r="T39" i="1" s="1"/>
  <c r="S39" i="1"/>
  <c r="I59" i="1"/>
  <c r="T59" i="1" s="1"/>
  <c r="S59" i="1"/>
  <c r="I55" i="1"/>
  <c r="T55" i="1" s="1"/>
  <c r="S55" i="1"/>
  <c r="I79" i="1"/>
  <c r="T79" i="1" s="1"/>
  <c r="S79" i="1"/>
  <c r="I86" i="1"/>
  <c r="T86" i="1" s="1"/>
  <c r="S86" i="1"/>
  <c r="I24" i="1"/>
  <c r="T24" i="1" s="1"/>
  <c r="S24" i="1"/>
  <c r="I8" i="1"/>
  <c r="T8" i="1" s="1"/>
  <c r="S8" i="1"/>
  <c r="I33" i="1"/>
  <c r="T33" i="1" s="1"/>
  <c r="S33" i="1"/>
  <c r="I18" i="1"/>
  <c r="T18" i="1" s="1"/>
  <c r="S18" i="1"/>
  <c r="I85" i="1"/>
  <c r="T85" i="1" s="1"/>
  <c r="S85" i="1"/>
  <c r="I29" i="1"/>
  <c r="T29" i="1" s="1"/>
  <c r="S29" i="1"/>
  <c r="I37" i="1"/>
  <c r="T37" i="1" s="1"/>
  <c r="S37" i="1"/>
  <c r="I61" i="1"/>
  <c r="T61" i="1" s="1"/>
  <c r="S61" i="1"/>
  <c r="I75" i="1"/>
  <c r="T75" i="1" s="1"/>
  <c r="S75" i="1"/>
  <c r="I11" i="1"/>
  <c r="T11" i="1" s="1"/>
  <c r="S11" i="1"/>
  <c r="I52" i="1"/>
  <c r="T52" i="1" s="1"/>
  <c r="S52" i="1"/>
  <c r="I58" i="1"/>
  <c r="T58" i="1" s="1"/>
  <c r="S58" i="1"/>
  <c r="I49" i="1"/>
  <c r="T49" i="1" s="1"/>
  <c r="S49" i="1"/>
  <c r="I21" i="1"/>
  <c r="T21" i="1" s="1"/>
  <c r="S21" i="1"/>
  <c r="I66" i="1"/>
  <c r="T66" i="1" s="1"/>
  <c r="S66" i="1"/>
  <c r="I73" i="1"/>
  <c r="T73" i="1" s="1"/>
  <c r="S73" i="1"/>
  <c r="I45" i="1"/>
  <c r="T45" i="1" s="1"/>
  <c r="S45" i="1"/>
  <c r="I15" i="1"/>
  <c r="T15" i="1" s="1"/>
  <c r="S15" i="1"/>
  <c r="I77" i="1"/>
  <c r="T77" i="1" s="1"/>
  <c r="S77" i="1"/>
  <c r="I87" i="1"/>
  <c r="T87" i="1" s="1"/>
  <c r="S87" i="1"/>
  <c r="I23" i="1"/>
  <c r="T23" i="1" s="1"/>
  <c r="S23" i="1"/>
  <c r="I51" i="1"/>
  <c r="T51" i="1" s="1"/>
  <c r="S51" i="1"/>
  <c r="I25" i="1"/>
  <c r="T25" i="1" s="1"/>
  <c r="S25" i="1"/>
  <c r="I78" i="1"/>
  <c r="T78" i="1" s="1"/>
  <c r="S78" i="1"/>
  <c r="I81" i="1"/>
  <c r="T81" i="1" s="1"/>
  <c r="S81" i="1"/>
  <c r="I70" i="1"/>
  <c r="T70" i="1" s="1"/>
  <c r="S70" i="1"/>
  <c r="I19" i="1"/>
  <c r="T19" i="1" s="1"/>
  <c r="S19" i="1"/>
  <c r="I47" i="1"/>
  <c r="T47" i="1" s="1"/>
  <c r="S47" i="1"/>
  <c r="I46" i="1"/>
  <c r="T46" i="1" s="1"/>
  <c r="S46" i="1"/>
  <c r="I16" i="1"/>
  <c r="T16" i="1" s="1"/>
  <c r="S16" i="1"/>
  <c r="I44" i="1"/>
  <c r="T44" i="1" s="1"/>
  <c r="S44" i="1"/>
  <c r="I43" i="1"/>
  <c r="T43" i="1" s="1"/>
  <c r="S43" i="1"/>
  <c r="I27" i="1"/>
  <c r="T27" i="1" s="1"/>
  <c r="S27" i="1"/>
  <c r="I13" i="1"/>
  <c r="T13" i="1" s="1"/>
  <c r="S13" i="1"/>
  <c r="I62" i="1"/>
  <c r="T62" i="1" s="1"/>
  <c r="S62" i="1"/>
  <c r="I40" i="1"/>
  <c r="T40" i="1" s="1"/>
  <c r="S40" i="1"/>
  <c r="I72" i="1"/>
  <c r="T72" i="1" s="1"/>
  <c r="S72" i="1"/>
  <c r="I57" i="1"/>
  <c r="T57" i="1" s="1"/>
  <c r="S57" i="1"/>
  <c r="I54" i="1"/>
  <c r="T54" i="1" s="1"/>
  <c r="S54" i="1"/>
  <c r="I53" i="1"/>
  <c r="T53" i="1" s="1"/>
  <c r="S53" i="1"/>
  <c r="I56" i="1"/>
  <c r="T56" i="1" s="1"/>
  <c r="S56" i="1"/>
  <c r="I67" i="1"/>
  <c r="T67" i="1" s="1"/>
  <c r="S67" i="1"/>
  <c r="M89" i="1"/>
  <c r="I9" i="1"/>
  <c r="H89" i="1"/>
  <c r="K9" i="1"/>
  <c r="U9" i="1" s="1"/>
  <c r="K51" i="1"/>
  <c r="U51" i="1" s="1"/>
  <c r="K52" i="1"/>
  <c r="U52" i="1" s="1"/>
  <c r="K53" i="1"/>
  <c r="U53" i="1" s="1"/>
  <c r="K79" i="1"/>
  <c r="U79" i="1" s="1"/>
  <c r="K80" i="1"/>
  <c r="U80" i="1" s="1"/>
  <c r="K23" i="1"/>
  <c r="U23" i="1" s="1"/>
  <c r="K24" i="1"/>
  <c r="U24" i="1" s="1"/>
  <c r="K10" i="1"/>
  <c r="U10" i="1" s="1"/>
  <c r="K54" i="1"/>
  <c r="U54" i="1" s="1"/>
  <c r="K55" i="1"/>
  <c r="U55" i="1" s="1"/>
  <c r="K71" i="1"/>
  <c r="U71" i="1" s="1"/>
  <c r="K56" i="1"/>
  <c r="U56" i="1" s="1"/>
  <c r="K11" i="1"/>
  <c r="U11" i="1" s="1"/>
  <c r="K57" i="1"/>
  <c r="U57" i="1" s="1"/>
  <c r="K58" i="1"/>
  <c r="U58" i="1" s="1"/>
  <c r="K59" i="1"/>
  <c r="U59" i="1" s="1"/>
  <c r="K87" i="1"/>
  <c r="U87" i="1" s="1"/>
  <c r="K25" i="1"/>
  <c r="U25" i="1" s="1"/>
  <c r="K75" i="1"/>
  <c r="U75" i="1" s="1"/>
  <c r="K72" i="1"/>
  <c r="U72" i="1" s="1"/>
  <c r="K39" i="1"/>
  <c r="U39" i="1" s="1"/>
  <c r="K26" i="1"/>
  <c r="U26" i="1" s="1"/>
  <c r="K60" i="1"/>
  <c r="U60" i="1" s="1"/>
  <c r="K40" i="1"/>
  <c r="U40" i="1" s="1"/>
  <c r="K8" i="1"/>
  <c r="U8" i="1" s="1"/>
  <c r="K76" i="1"/>
  <c r="U76" i="1" s="1"/>
  <c r="K67" i="1"/>
  <c r="U67" i="1" s="1"/>
  <c r="K77" i="1"/>
  <c r="U77" i="1" s="1"/>
  <c r="K41" i="1"/>
  <c r="U41" i="1" s="1"/>
  <c r="K61" i="1"/>
  <c r="U61" i="1" s="1"/>
  <c r="K62" i="1"/>
  <c r="U62" i="1" s="1"/>
  <c r="K12" i="1"/>
  <c r="U12" i="1" s="1"/>
  <c r="K50" i="1"/>
  <c r="U50" i="1" s="1"/>
  <c r="K36" i="1"/>
  <c r="U36" i="1" s="1"/>
  <c r="K13" i="1"/>
  <c r="U13" i="1" s="1"/>
  <c r="K83" i="1"/>
  <c r="U83" i="1" s="1"/>
  <c r="K14" i="1"/>
  <c r="U14" i="1" s="1"/>
  <c r="K37" i="1"/>
  <c r="U37" i="1" s="1"/>
  <c r="K27" i="1"/>
  <c r="U27" i="1" s="1"/>
  <c r="K63" i="1"/>
  <c r="U63" i="1" s="1"/>
  <c r="K15" i="1"/>
  <c r="U15" i="1" s="1"/>
  <c r="K42" i="1"/>
  <c r="U42" i="1" s="1"/>
  <c r="K43" i="1"/>
  <c r="U43" i="1" s="1"/>
  <c r="K84" i="1"/>
  <c r="U84" i="1" s="1"/>
  <c r="K28" i="1"/>
  <c r="U28" i="1" s="1"/>
  <c r="K29" i="1"/>
  <c r="U29" i="1" s="1"/>
  <c r="K44" i="1"/>
  <c r="U44" i="1" s="1"/>
  <c r="K30" i="1"/>
  <c r="U30" i="1" s="1"/>
  <c r="K45" i="1"/>
  <c r="U45" i="1" s="1"/>
  <c r="K31" i="1"/>
  <c r="U31" i="1" s="1"/>
  <c r="K16" i="1"/>
  <c r="U16" i="1" s="1"/>
  <c r="K17" i="1"/>
  <c r="U17" i="1" s="1"/>
  <c r="K82" i="1"/>
  <c r="U82" i="1" s="1"/>
  <c r="K85" i="1"/>
  <c r="U85" i="1" s="1"/>
  <c r="K46" i="1"/>
  <c r="U46" i="1" s="1"/>
  <c r="K32" i="1"/>
  <c r="U32" i="1" s="1"/>
  <c r="K73" i="1"/>
  <c r="U73" i="1" s="1"/>
  <c r="K64" i="1"/>
  <c r="U64" i="1" s="1"/>
  <c r="K47" i="1"/>
  <c r="U47" i="1" s="1"/>
  <c r="K65" i="1"/>
  <c r="U65" i="1" s="1"/>
  <c r="K66" i="1"/>
  <c r="U66" i="1" s="1"/>
  <c r="K18" i="1"/>
  <c r="U18" i="1" s="1"/>
  <c r="K19" i="1"/>
  <c r="U19" i="1" s="1"/>
  <c r="K68" i="1"/>
  <c r="U68" i="1" s="1"/>
  <c r="K48" i="1"/>
  <c r="U48" i="1" s="1"/>
  <c r="K69" i="1"/>
  <c r="U69" i="1" s="1"/>
  <c r="K70" i="1"/>
  <c r="U70" i="1" s="1"/>
  <c r="K20" i="1"/>
  <c r="U20" i="1" s="1"/>
  <c r="K21" i="1"/>
  <c r="U21" i="1" s="1"/>
  <c r="K33" i="1"/>
  <c r="U33" i="1" s="1"/>
  <c r="K81" i="1"/>
  <c r="U81" i="1" s="1"/>
  <c r="K22" i="1"/>
  <c r="U22" i="1" s="1"/>
  <c r="K34" i="1"/>
  <c r="U34" i="1" s="1"/>
  <c r="K35" i="1"/>
  <c r="U35" i="1" s="1"/>
  <c r="K78" i="1"/>
  <c r="U78" i="1" s="1"/>
  <c r="K74" i="1"/>
  <c r="U74" i="1" s="1"/>
  <c r="K49" i="1"/>
  <c r="U49" i="1" s="1"/>
  <c r="K86" i="1"/>
  <c r="U86" i="1" s="1"/>
  <c r="K38" i="1"/>
  <c r="U38" i="1" s="1"/>
  <c r="Q9" i="1"/>
  <c r="Q51" i="1"/>
  <c r="Q52" i="1"/>
  <c r="Q53" i="1"/>
  <c r="Q79" i="1"/>
  <c r="Q80" i="1"/>
  <c r="Q23" i="1"/>
  <c r="Q24" i="1"/>
  <c r="Q10" i="1"/>
  <c r="Q54" i="1"/>
  <c r="Q55" i="1"/>
  <c r="Q71" i="1"/>
  <c r="Q56" i="1"/>
  <c r="Q11" i="1"/>
  <c r="Q57" i="1"/>
  <c r="Q58" i="1"/>
  <c r="Q59" i="1"/>
  <c r="Q87" i="1"/>
  <c r="Q25" i="1"/>
  <c r="Q75" i="1"/>
  <c r="Q72" i="1"/>
  <c r="Q39" i="1"/>
  <c r="Q26" i="1"/>
  <c r="Q60" i="1"/>
  <c r="Q40" i="1"/>
  <c r="Q8" i="1"/>
  <c r="Q76" i="1"/>
  <c r="Q67" i="1"/>
  <c r="Q77" i="1"/>
  <c r="Q41" i="1"/>
  <c r="Q61" i="1"/>
  <c r="Q62" i="1"/>
  <c r="Q12" i="1"/>
  <c r="Q50" i="1"/>
  <c r="Q36" i="1"/>
  <c r="Q13" i="1"/>
  <c r="Q83" i="1"/>
  <c r="Q14" i="1"/>
  <c r="Q37" i="1"/>
  <c r="Q27" i="1"/>
  <c r="Q63" i="1"/>
  <c r="Q15" i="1"/>
  <c r="Q42" i="1"/>
  <c r="Q43" i="1"/>
  <c r="Q84" i="1"/>
  <c r="Q28" i="1"/>
  <c r="Q29" i="1"/>
  <c r="Q44" i="1"/>
  <c r="Q30" i="1"/>
  <c r="Q45" i="1"/>
  <c r="Q31" i="1"/>
  <c r="Q16" i="1"/>
  <c r="Q17" i="1"/>
  <c r="Q82" i="1"/>
  <c r="Q85" i="1"/>
  <c r="Q46" i="1"/>
  <c r="Q32" i="1"/>
  <c r="Q73" i="1"/>
  <c r="Q64" i="1"/>
  <c r="Q47" i="1"/>
  <c r="Q65" i="1"/>
  <c r="Q66" i="1"/>
  <c r="Q18" i="1"/>
  <c r="Q19" i="1"/>
  <c r="Q68" i="1"/>
  <c r="Q48" i="1"/>
  <c r="Q69" i="1"/>
  <c r="Q70" i="1"/>
  <c r="Q20" i="1"/>
  <c r="Q21" i="1"/>
  <c r="Q33" i="1"/>
  <c r="Q81" i="1"/>
  <c r="Q22" i="1"/>
  <c r="Q34" i="1"/>
  <c r="Q35" i="1"/>
  <c r="Q78" i="1"/>
  <c r="Q74" i="1"/>
  <c r="Q49" i="1"/>
  <c r="Q86" i="1"/>
  <c r="Q38" i="1"/>
  <c r="Y38" i="1" s="1"/>
  <c r="X9" i="1"/>
  <c r="X51" i="1"/>
  <c r="X52" i="1"/>
  <c r="X53" i="1"/>
  <c r="X79" i="1"/>
  <c r="X80" i="1"/>
  <c r="X23" i="1"/>
  <c r="X24" i="1"/>
  <c r="X10" i="1"/>
  <c r="X54" i="1"/>
  <c r="X55" i="1"/>
  <c r="X71" i="1"/>
  <c r="X56" i="1"/>
  <c r="X11" i="1"/>
  <c r="X57" i="1"/>
  <c r="X58" i="1"/>
  <c r="X59" i="1"/>
  <c r="X87" i="1"/>
  <c r="X25" i="1"/>
  <c r="X75" i="1"/>
  <c r="X72" i="1"/>
  <c r="X39" i="1"/>
  <c r="X26" i="1"/>
  <c r="X60" i="1"/>
  <c r="X40" i="1"/>
  <c r="X8" i="1"/>
  <c r="X76" i="1"/>
  <c r="X67" i="1"/>
  <c r="X77" i="1"/>
  <c r="X41" i="1"/>
  <c r="X61" i="1"/>
  <c r="X62" i="1"/>
  <c r="X12" i="1"/>
  <c r="X50" i="1"/>
  <c r="X36" i="1"/>
  <c r="X13" i="1"/>
  <c r="X83" i="1"/>
  <c r="X14" i="1"/>
  <c r="X37" i="1"/>
  <c r="X27" i="1"/>
  <c r="X63" i="1"/>
  <c r="X15" i="1"/>
  <c r="X42" i="1"/>
  <c r="X43" i="1"/>
  <c r="X84" i="1"/>
  <c r="X28" i="1"/>
  <c r="X29" i="1"/>
  <c r="X44" i="1"/>
  <c r="X30" i="1"/>
  <c r="X45" i="1"/>
  <c r="X31" i="1"/>
  <c r="X16" i="1"/>
  <c r="X17" i="1"/>
  <c r="X82" i="1"/>
  <c r="X85" i="1"/>
  <c r="X46" i="1"/>
  <c r="X32" i="1"/>
  <c r="X73" i="1"/>
  <c r="X64" i="1"/>
  <c r="X47" i="1"/>
  <c r="X65" i="1"/>
  <c r="X66" i="1"/>
  <c r="X18" i="1"/>
  <c r="X19" i="1"/>
  <c r="X68" i="1"/>
  <c r="X69" i="1"/>
  <c r="X70" i="1"/>
  <c r="X20" i="1"/>
  <c r="X21" i="1"/>
  <c r="X33" i="1"/>
  <c r="X81" i="1"/>
  <c r="X22" i="1"/>
  <c r="X34" i="1"/>
  <c r="X35" i="1"/>
  <c r="X78" i="1"/>
  <c r="X74" i="1"/>
  <c r="X49" i="1"/>
  <c r="X86" i="1"/>
  <c r="X38" i="1"/>
  <c r="O33" i="10" l="1"/>
  <c r="X48" i="1"/>
  <c r="P89" i="1"/>
  <c r="R49" i="1"/>
  <c r="Z49" i="1" s="1"/>
  <c r="Y49" i="1"/>
  <c r="R21" i="1"/>
  <c r="Z21" i="1" s="1"/>
  <c r="Y21" i="1"/>
  <c r="R66" i="1"/>
  <c r="Z66" i="1" s="1"/>
  <c r="Y66" i="1"/>
  <c r="R45" i="1"/>
  <c r="Z45" i="1" s="1"/>
  <c r="Y45" i="1"/>
  <c r="R15" i="1"/>
  <c r="Z15" i="1" s="1"/>
  <c r="Y15" i="1"/>
  <c r="R41" i="1"/>
  <c r="Z41" i="1" s="1"/>
  <c r="Y41" i="1"/>
  <c r="R39" i="1"/>
  <c r="Z39" i="1" s="1"/>
  <c r="Y39" i="1"/>
  <c r="R54" i="1"/>
  <c r="Z54" i="1" s="1"/>
  <c r="Y54" i="1"/>
  <c r="R80" i="1"/>
  <c r="Z80" i="1" s="1"/>
  <c r="Y80" i="1"/>
  <c r="R51" i="1"/>
  <c r="Z51" i="1" s="1"/>
  <c r="Y51" i="1"/>
  <c r="R74" i="1"/>
  <c r="Z74" i="1" s="1"/>
  <c r="Y74" i="1"/>
  <c r="R22" i="1"/>
  <c r="Z22" i="1" s="1"/>
  <c r="Y22" i="1"/>
  <c r="R20" i="1"/>
  <c r="Z20" i="1" s="1"/>
  <c r="Y20" i="1"/>
  <c r="R68" i="1"/>
  <c r="Z68" i="1" s="1"/>
  <c r="Y68" i="1"/>
  <c r="R65" i="1"/>
  <c r="Z65" i="1" s="1"/>
  <c r="Y65" i="1"/>
  <c r="R32" i="1"/>
  <c r="Z32" i="1" s="1"/>
  <c r="Y32" i="1"/>
  <c r="R17" i="1"/>
  <c r="Z17" i="1" s="1"/>
  <c r="Y17" i="1"/>
  <c r="R30" i="1"/>
  <c r="Z30" i="1" s="1"/>
  <c r="Y30" i="1"/>
  <c r="R84" i="1"/>
  <c r="Z84" i="1" s="1"/>
  <c r="Y84" i="1"/>
  <c r="R63" i="1"/>
  <c r="Z63" i="1" s="1"/>
  <c r="Y63" i="1"/>
  <c r="R83" i="1"/>
  <c r="Z83" i="1" s="1"/>
  <c r="Y83" i="1"/>
  <c r="R12" i="1"/>
  <c r="Z12" i="1" s="1"/>
  <c r="Y12" i="1"/>
  <c r="R77" i="1"/>
  <c r="Z77" i="1" s="1"/>
  <c r="Y77" i="1"/>
  <c r="R40" i="1"/>
  <c r="Z40" i="1" s="1"/>
  <c r="Y40" i="1"/>
  <c r="R72" i="1"/>
  <c r="Z72" i="1" s="1"/>
  <c r="Y72" i="1"/>
  <c r="R59" i="1"/>
  <c r="Z59" i="1" s="1"/>
  <c r="Y59" i="1"/>
  <c r="R56" i="1"/>
  <c r="Z56" i="1" s="1"/>
  <c r="Y56" i="1"/>
  <c r="R10" i="1"/>
  <c r="Z10" i="1" s="1"/>
  <c r="Y10" i="1"/>
  <c r="R79" i="1"/>
  <c r="Z79" i="1" s="1"/>
  <c r="Y79" i="1"/>
  <c r="R9" i="1"/>
  <c r="Z9" i="1" s="1"/>
  <c r="Y9" i="1"/>
  <c r="R73" i="1"/>
  <c r="Z73" i="1" s="1"/>
  <c r="Y73" i="1"/>
  <c r="R14" i="1"/>
  <c r="Z14" i="1" s="1"/>
  <c r="Y14" i="1"/>
  <c r="R87" i="1"/>
  <c r="Z87" i="1" s="1"/>
  <c r="Y87" i="1"/>
  <c r="R78" i="1"/>
  <c r="Z78" i="1" s="1"/>
  <c r="Y78" i="1"/>
  <c r="R81" i="1"/>
  <c r="Z81" i="1" s="1"/>
  <c r="Y81" i="1"/>
  <c r="R70" i="1"/>
  <c r="Z70" i="1" s="1"/>
  <c r="Y70" i="1"/>
  <c r="R19" i="1"/>
  <c r="Z19" i="1" s="1"/>
  <c r="Y19" i="1"/>
  <c r="R47" i="1"/>
  <c r="Z47" i="1" s="1"/>
  <c r="Y47" i="1"/>
  <c r="R46" i="1"/>
  <c r="Z46" i="1" s="1"/>
  <c r="Y46" i="1"/>
  <c r="R16" i="1"/>
  <c r="Z16" i="1" s="1"/>
  <c r="Y16" i="1"/>
  <c r="R44" i="1"/>
  <c r="Z44" i="1" s="1"/>
  <c r="Y44" i="1"/>
  <c r="R43" i="1"/>
  <c r="Z43" i="1" s="1"/>
  <c r="Y43" i="1"/>
  <c r="R27" i="1"/>
  <c r="Z27" i="1" s="1"/>
  <c r="Y27" i="1"/>
  <c r="R13" i="1"/>
  <c r="Z13" i="1" s="1"/>
  <c r="Y13" i="1"/>
  <c r="R62" i="1"/>
  <c r="Z62" i="1" s="1"/>
  <c r="Y62" i="1"/>
  <c r="R67" i="1"/>
  <c r="Z67" i="1" s="1"/>
  <c r="Y67" i="1"/>
  <c r="R60" i="1"/>
  <c r="Z60" i="1" s="1"/>
  <c r="Y60" i="1"/>
  <c r="R75" i="1"/>
  <c r="Z75" i="1" s="1"/>
  <c r="Y75" i="1"/>
  <c r="R58" i="1"/>
  <c r="Z58" i="1" s="1"/>
  <c r="Y58" i="1"/>
  <c r="R71" i="1"/>
  <c r="Z71" i="1" s="1"/>
  <c r="Y71" i="1"/>
  <c r="R24" i="1"/>
  <c r="Z24" i="1" s="1"/>
  <c r="Y24" i="1"/>
  <c r="R53" i="1"/>
  <c r="Z53" i="1" s="1"/>
  <c r="Y53" i="1"/>
  <c r="R34" i="1"/>
  <c r="Z34" i="1" s="1"/>
  <c r="Y34" i="1"/>
  <c r="R48" i="1"/>
  <c r="Z48" i="1" s="1"/>
  <c r="Y48" i="1"/>
  <c r="R82" i="1"/>
  <c r="Z82" i="1" s="1"/>
  <c r="Y82" i="1"/>
  <c r="R28" i="1"/>
  <c r="Z28" i="1" s="1"/>
  <c r="Y28" i="1"/>
  <c r="R50" i="1"/>
  <c r="Z50" i="1" s="1"/>
  <c r="Y50" i="1"/>
  <c r="R8" i="1"/>
  <c r="Z8" i="1" s="1"/>
  <c r="Y8" i="1"/>
  <c r="R11" i="1"/>
  <c r="Z11" i="1" s="1"/>
  <c r="Y11" i="1"/>
  <c r="R86" i="1"/>
  <c r="Z86" i="1" s="1"/>
  <c r="Y86" i="1"/>
  <c r="R35" i="1"/>
  <c r="Z35" i="1" s="1"/>
  <c r="Y35" i="1"/>
  <c r="R33" i="1"/>
  <c r="Z33" i="1" s="1"/>
  <c r="Y33" i="1"/>
  <c r="R69" i="1"/>
  <c r="Z69" i="1" s="1"/>
  <c r="Y69" i="1"/>
  <c r="R18" i="1"/>
  <c r="Z18" i="1" s="1"/>
  <c r="Y18" i="1"/>
  <c r="R64" i="1"/>
  <c r="Z64" i="1" s="1"/>
  <c r="Y64" i="1"/>
  <c r="R85" i="1"/>
  <c r="Z85" i="1" s="1"/>
  <c r="Y85" i="1"/>
  <c r="R31" i="1"/>
  <c r="Z31" i="1" s="1"/>
  <c r="Y31" i="1"/>
  <c r="R29" i="1"/>
  <c r="Z29" i="1" s="1"/>
  <c r="Y29" i="1"/>
  <c r="R42" i="1"/>
  <c r="Z42" i="1" s="1"/>
  <c r="Y42" i="1"/>
  <c r="R37" i="1"/>
  <c r="Z37" i="1" s="1"/>
  <c r="Y37" i="1"/>
  <c r="R36" i="1"/>
  <c r="Z36" i="1" s="1"/>
  <c r="Y36" i="1"/>
  <c r="R61" i="1"/>
  <c r="Z61" i="1" s="1"/>
  <c r="Y61" i="1"/>
  <c r="R76" i="1"/>
  <c r="Z76" i="1" s="1"/>
  <c r="Y76" i="1"/>
  <c r="R26" i="1"/>
  <c r="Z26" i="1" s="1"/>
  <c r="Y26" i="1"/>
  <c r="R25" i="1"/>
  <c r="Z25" i="1" s="1"/>
  <c r="Y25" i="1"/>
  <c r="R57" i="1"/>
  <c r="Z57" i="1" s="1"/>
  <c r="Y57" i="1"/>
  <c r="R55" i="1"/>
  <c r="Z55" i="1" s="1"/>
  <c r="Y55" i="1"/>
  <c r="R23" i="1"/>
  <c r="Z23" i="1" s="1"/>
  <c r="Y23" i="1"/>
  <c r="R52" i="1"/>
  <c r="Z52" i="1" s="1"/>
  <c r="Y52" i="1"/>
  <c r="I89" i="1"/>
  <c r="I93" i="1" s="1"/>
  <c r="T9" i="1"/>
  <c r="R38" i="1"/>
  <c r="Q89" i="1"/>
  <c r="K89" i="1"/>
  <c r="K93" i="1" s="1"/>
  <c r="L106" i="1" l="1"/>
  <c r="L115" i="1" s="1"/>
  <c r="M106" i="1"/>
  <c r="M115" i="1" s="1"/>
  <c r="AB25" i="1"/>
  <c r="AB42" i="1"/>
  <c r="AB82" i="1"/>
  <c r="AB79" i="1"/>
  <c r="AE79" i="1" s="1"/>
  <c r="AB65" i="1"/>
  <c r="AB61" i="1"/>
  <c r="AB53" i="1"/>
  <c r="AB43" i="1"/>
  <c r="AF43" i="1" s="1"/>
  <c r="AB78" i="1"/>
  <c r="AF78" i="1" s="1"/>
  <c r="AB10" i="1"/>
  <c r="AB63" i="1"/>
  <c r="AB22" i="1"/>
  <c r="AF22" i="1" s="1"/>
  <c r="AB54" i="1"/>
  <c r="AF54" i="1" s="1"/>
  <c r="AB37" i="1"/>
  <c r="AB86" i="1"/>
  <c r="AB48" i="1"/>
  <c r="AF48" i="1" s="1"/>
  <c r="AB31" i="1"/>
  <c r="AF31" i="1" s="1"/>
  <c r="AB44" i="1"/>
  <c r="AB73" i="1"/>
  <c r="AB84" i="1"/>
  <c r="AE84" i="1" s="1"/>
  <c r="AB74" i="1"/>
  <c r="AE74" i="1" s="1"/>
  <c r="AB66" i="1"/>
  <c r="AB23" i="1"/>
  <c r="AB57" i="1"/>
  <c r="AF57" i="1" s="1"/>
  <c r="AB26" i="1"/>
  <c r="AE26" i="1" s="1"/>
  <c r="AB29" i="1"/>
  <c r="AF29" i="1" s="1"/>
  <c r="AB85" i="1"/>
  <c r="AB18" i="1"/>
  <c r="AE18" i="1" s="1"/>
  <c r="AB33" i="1"/>
  <c r="AE33" i="1" s="1"/>
  <c r="AB8" i="1"/>
  <c r="AE8" i="1" s="1"/>
  <c r="AB28" i="1"/>
  <c r="AB71" i="1"/>
  <c r="AF71" i="1" s="1"/>
  <c r="AB75" i="1"/>
  <c r="AE75" i="1" s="1"/>
  <c r="AB67" i="1"/>
  <c r="AB13" i="1"/>
  <c r="AB16" i="1"/>
  <c r="AE16" i="1" s="1"/>
  <c r="AB47" i="1"/>
  <c r="AE47" i="1" s="1"/>
  <c r="AB70" i="1"/>
  <c r="AF70" i="1" s="1"/>
  <c r="AB14" i="1"/>
  <c r="AB59" i="1"/>
  <c r="AF59" i="1" s="1"/>
  <c r="AB40" i="1"/>
  <c r="AE40" i="1" s="1"/>
  <c r="AB12" i="1"/>
  <c r="AF12" i="1" s="1"/>
  <c r="AB30" i="1"/>
  <c r="AB32" i="1"/>
  <c r="AF32" i="1" s="1"/>
  <c r="AB68" i="1"/>
  <c r="AE68" i="1" s="1"/>
  <c r="AB51" i="1"/>
  <c r="AF51" i="1" s="1"/>
  <c r="AB41" i="1"/>
  <c r="AB45" i="1"/>
  <c r="AF45" i="1" s="1"/>
  <c r="AB21" i="1"/>
  <c r="AF21" i="1" s="1"/>
  <c r="AB52" i="1"/>
  <c r="AF52" i="1" s="1"/>
  <c r="AB55" i="1"/>
  <c r="AB76" i="1"/>
  <c r="AE76" i="1" s="1"/>
  <c r="AB36" i="1"/>
  <c r="AF36" i="1" s="1"/>
  <c r="AB64" i="1"/>
  <c r="AE64" i="1" s="1"/>
  <c r="AB69" i="1"/>
  <c r="AB35" i="1"/>
  <c r="AF35" i="1" s="1"/>
  <c r="AB11" i="1"/>
  <c r="AF11" i="1" s="1"/>
  <c r="AB50" i="1"/>
  <c r="AE50" i="1" s="1"/>
  <c r="AB34" i="1"/>
  <c r="AB24" i="1"/>
  <c r="AF24" i="1" s="1"/>
  <c r="AB58" i="1"/>
  <c r="AF58" i="1" s="1"/>
  <c r="AB60" i="1"/>
  <c r="AF60" i="1" s="1"/>
  <c r="AB62" i="1"/>
  <c r="AB27" i="1"/>
  <c r="AF27" i="1" s="1"/>
  <c r="AB46" i="1"/>
  <c r="AF46" i="1" s="1"/>
  <c r="AB19" i="1"/>
  <c r="AF19" i="1" s="1"/>
  <c r="AB81" i="1"/>
  <c r="AB87" i="1"/>
  <c r="AE87" i="1" s="1"/>
  <c r="AB56" i="1"/>
  <c r="AF56" i="1" s="1"/>
  <c r="AB72" i="1"/>
  <c r="AE72" i="1" s="1"/>
  <c r="AB77" i="1"/>
  <c r="AB83" i="1"/>
  <c r="AE83" i="1" s="1"/>
  <c r="AB17" i="1"/>
  <c r="AF17" i="1" s="1"/>
  <c r="AB20" i="1"/>
  <c r="AF20" i="1" s="1"/>
  <c r="AB80" i="1"/>
  <c r="AB39" i="1"/>
  <c r="AF39" i="1" s="1"/>
  <c r="AB15" i="1"/>
  <c r="AE15" i="1" s="1"/>
  <c r="AB49" i="1"/>
  <c r="AF49" i="1" s="1"/>
  <c r="AB9" i="1"/>
  <c r="AE25" i="1"/>
  <c r="AF82" i="1"/>
  <c r="AF53" i="1"/>
  <c r="AF67" i="1"/>
  <c r="AF13" i="1"/>
  <c r="AF74" i="1"/>
  <c r="AF14" i="1"/>
  <c r="AE34" i="1"/>
  <c r="AF10" i="1"/>
  <c r="AF63" i="1"/>
  <c r="AF30" i="1"/>
  <c r="AF73" i="1"/>
  <c r="AF55" i="1"/>
  <c r="AE55" i="1"/>
  <c r="AE82" i="1"/>
  <c r="AE67" i="1"/>
  <c r="AE43" i="1"/>
  <c r="AE78" i="1"/>
  <c r="AF77" i="1"/>
  <c r="AE77" i="1"/>
  <c r="AE51" i="1"/>
  <c r="AF41" i="1"/>
  <c r="AE41" i="1"/>
  <c r="AF34" i="1"/>
  <c r="AF25" i="1"/>
  <c r="AF42" i="1"/>
  <c r="AE42" i="1"/>
  <c r="AF69" i="1"/>
  <c r="AE69" i="1"/>
  <c r="AF23" i="1"/>
  <c r="AE23" i="1"/>
  <c r="AF26" i="1"/>
  <c r="AF37" i="1"/>
  <c r="AE37" i="1"/>
  <c r="AF85" i="1"/>
  <c r="AE85" i="1"/>
  <c r="AF86" i="1"/>
  <c r="AE86" i="1"/>
  <c r="AF62" i="1"/>
  <c r="AE62" i="1"/>
  <c r="AF40" i="1"/>
  <c r="AE30" i="1"/>
  <c r="AE52" i="1"/>
  <c r="AF75" i="1"/>
  <c r="AE57" i="1"/>
  <c r="AF61" i="1"/>
  <c r="AE61" i="1"/>
  <c r="AE29" i="1"/>
  <c r="AF18" i="1"/>
  <c r="AE28" i="1"/>
  <c r="AF28" i="1"/>
  <c r="AE58" i="1"/>
  <c r="AE10" i="1"/>
  <c r="AF33" i="1"/>
  <c r="AE13" i="1"/>
  <c r="AF65" i="1"/>
  <c r="AE65" i="1"/>
  <c r="AF44" i="1"/>
  <c r="AE44" i="1"/>
  <c r="AF81" i="1"/>
  <c r="AE81" i="1"/>
  <c r="AE12" i="1"/>
  <c r="AE48" i="1"/>
  <c r="AF80" i="1"/>
  <c r="AE80" i="1"/>
  <c r="AF50" i="1"/>
  <c r="AF8" i="1"/>
  <c r="AE49" i="1"/>
  <c r="AF66" i="1"/>
  <c r="AE66" i="1"/>
  <c r="R89" i="1"/>
  <c r="Z38" i="1"/>
  <c r="AB38" i="1" s="1"/>
  <c r="AF79" i="1"/>
  <c r="AE21" i="1" l="1"/>
  <c r="AE36" i="1"/>
  <c r="AE32" i="1"/>
  <c r="AE35" i="1"/>
  <c r="AF87" i="1"/>
  <c r="AF84" i="1"/>
  <c r="AF76" i="1"/>
  <c r="AE59" i="1"/>
  <c r="AF64" i="1"/>
  <c r="AE17" i="1"/>
  <c r="AE24" i="1"/>
  <c r="AE71" i="1"/>
  <c r="AF83" i="1"/>
  <c r="AF16" i="1"/>
  <c r="AE46" i="1"/>
  <c r="AF15" i="1"/>
  <c r="AE39" i="1"/>
  <c r="AF68" i="1"/>
  <c r="AE27" i="1"/>
  <c r="AE45" i="1"/>
  <c r="AE54" i="1"/>
  <c r="AF47" i="1"/>
  <c r="AE11" i="1"/>
  <c r="AE31" i="1"/>
  <c r="AE19" i="1"/>
  <c r="AE60" i="1"/>
  <c r="AF72" i="1"/>
  <c r="AE70" i="1"/>
  <c r="AE14" i="1"/>
  <c r="AE53" i="1"/>
  <c r="AE56" i="1"/>
  <c r="AE20" i="1"/>
  <c r="AE73" i="1"/>
  <c r="AE63" i="1"/>
  <c r="AE22" i="1"/>
  <c r="AF9" i="1"/>
  <c r="AE9" i="1"/>
  <c r="AF38" i="1"/>
  <c r="AE38" i="1"/>
  <c r="AF89" i="1" l="1"/>
  <c r="AE89" i="1"/>
</calcChain>
</file>

<file path=xl/sharedStrings.xml><?xml version="1.0" encoding="utf-8"?>
<sst xmlns="http://schemas.openxmlformats.org/spreadsheetml/2006/main" count="2479" uniqueCount="641">
  <si>
    <t>PONTE NO CÓRREGO CEREJEIRA</t>
  </si>
  <si>
    <t>PROLONGAMENTO A RUA CAETANO PERETI </t>
  </si>
  <si>
    <t>PONTE</t>
  </si>
  <si>
    <t>LOCAL</t>
  </si>
  <si>
    <t>PONTE NO CÓRREGO VARJÃO</t>
  </si>
  <si>
    <t>COORDENADAS GEOGRAFICAS</t>
  </si>
  <si>
    <t>DISTRITO DE ROCHEDINHO</t>
  </si>
  <si>
    <t> -20º 36'51'', -54º 49'11''</t>
  </si>
  <si>
    <t> -20º 23'59'', -54º 36'15''</t>
  </si>
  <si>
    <t>TABULEIRO PONTE</t>
  </si>
  <si>
    <t>PONTE CÓRREGO SOSSEGO</t>
  </si>
  <si>
    <t xml:space="preserve"> -20°12'30.42", -54°34'17.77"</t>
  </si>
  <si>
    <t>ASSENTAMENTO TERRA BOA</t>
  </si>
  <si>
    <t>ASSENTAMENTO NOVA ERA</t>
  </si>
  <si>
    <t>-20º 37'6'', -54º 48'42''</t>
  </si>
  <si>
    <t>COMPRIMENTO PONTE (M)</t>
  </si>
  <si>
    <t>LARGURA PONTE (M)</t>
  </si>
  <si>
    <t>DMT PAV</t>
  </si>
  <si>
    <t>DMT N. PAV</t>
  </si>
  <si>
    <t>PONTE AFLUENTE RIBEIRÃO CACHOEIRA</t>
  </si>
  <si>
    <t>CG 020</t>
  </si>
  <si>
    <t xml:space="preserve"> -20º 42'26'', -54º 30'2''</t>
  </si>
  <si>
    <t>PONTE CÓRREGO CEROULA</t>
  </si>
  <si>
    <t>CG 040</t>
  </si>
  <si>
    <t xml:space="preserve"> -20º 23'38'', -54º 40'55''</t>
  </si>
  <si>
    <t>PONTE CÓRREGO LIMPO</t>
  </si>
  <si>
    <t xml:space="preserve"> -20º 20'13'', -54º 42'44''</t>
  </si>
  <si>
    <t>PONTE CÓRREGO CAFÉ</t>
  </si>
  <si>
    <t>CG 050</t>
  </si>
  <si>
    <t xml:space="preserve"> -20°22'27.06", -54°38'44.04"</t>
  </si>
  <si>
    <t xml:space="preserve"> -20º 22'14'', -54º 38'54''</t>
  </si>
  <si>
    <t>PONTE CÓRREGO RIBEIRÃO DAS BOTAS</t>
  </si>
  <si>
    <t>CG 060</t>
  </si>
  <si>
    <t xml:space="preserve"> -20°18'25.69", -54°33'53.84"</t>
  </si>
  <si>
    <t>CG 080</t>
  </si>
  <si>
    <t xml:space="preserve"> -20º 24'38'', -54º 25'45''</t>
  </si>
  <si>
    <t>SUPERESTRUTURA</t>
  </si>
  <si>
    <t>VIGAMENTO SIMPLES (M)</t>
  </si>
  <si>
    <t>VIGAMENTO ARMADO (M)</t>
  </si>
  <si>
    <t>PONTE CÓRREGO GERIBÁ</t>
  </si>
  <si>
    <t>CG 140</t>
  </si>
  <si>
    <t xml:space="preserve"> -20º 30'16'', -54º 23'24''</t>
  </si>
  <si>
    <t>PONTE AFLUENTE DO SALTINHO</t>
  </si>
  <si>
    <t xml:space="preserve"> -20º 33'15'', -54º 23'39''</t>
  </si>
  <si>
    <t xml:space="preserve">PONTE CÓRREGO SALTINHO </t>
  </si>
  <si>
    <t>CG 160</t>
  </si>
  <si>
    <t>CG 170</t>
  </si>
  <si>
    <t>CG 180</t>
  </si>
  <si>
    <t>CG 210</t>
  </si>
  <si>
    <t>CG 230</t>
  </si>
  <si>
    <t>CG 270</t>
  </si>
  <si>
    <t xml:space="preserve"> -20º 33'25'', - 54º 23'49''</t>
  </si>
  <si>
    <t>PONTE CÓRREGO GUARIROBA</t>
  </si>
  <si>
    <t xml:space="preserve">  -20°36'46.94", -54°21'40.86"</t>
  </si>
  <si>
    <t>CG 160 - RAMAL DE LIGAÇÃO C/ A CG 140</t>
  </si>
  <si>
    <t xml:space="preserve"> -20º 34'29'', -54º 21'39''</t>
  </si>
  <si>
    <t xml:space="preserve"> -20º 34'44'', -54º 20'22''</t>
  </si>
  <si>
    <t>CG 162</t>
  </si>
  <si>
    <t xml:space="preserve"> -20°13'35.91", -54°44'39.57"</t>
  </si>
  <si>
    <t>PONTE CÓRREGO MATEIRA</t>
  </si>
  <si>
    <t xml:space="preserve"> -20° 12'15.57", -54° 42'16.64"</t>
  </si>
  <si>
    <t>PONTE CÓRREGO RETIRO</t>
  </si>
  <si>
    <t>CG 164</t>
  </si>
  <si>
    <t xml:space="preserve"> -20º 13'5'', -54º 46'30''</t>
  </si>
  <si>
    <t xml:space="preserve"> -20°11'28.02", -54°45'37.67"</t>
  </si>
  <si>
    <t xml:space="preserve"> -20º 28'39'', -54º 19'19''</t>
  </si>
  <si>
    <t xml:space="preserve"> -20°32'57.0" 54°17'17.0"</t>
  </si>
  <si>
    <t>PONTE CÓRREGO RONDINHA</t>
  </si>
  <si>
    <t xml:space="preserve"> -20°37'32.0" -54°15'30.0"</t>
  </si>
  <si>
    <t>PONTE CÓRREGO RIBEIRÃO DO LONTRA</t>
  </si>
  <si>
    <t xml:space="preserve"> -20°48'56.20", -54° 4'46.98"</t>
  </si>
  <si>
    <t>PONTE CÓRREGO RINCÃO</t>
  </si>
  <si>
    <t>CG 216 RAMAL 1</t>
  </si>
  <si>
    <t xml:space="preserve"> -20° 17'44.08", -54º 39'34.54"</t>
  </si>
  <si>
    <t>PONTE CÓRREGO PATEIRO</t>
  </si>
  <si>
    <t>CG 218 RAMAL 1</t>
  </si>
  <si>
    <t xml:space="preserve"> -20°13'28.78", -54°36'18.29"</t>
  </si>
  <si>
    <t>CG 222</t>
  </si>
  <si>
    <t xml:space="preserve"> -20º16'25", -54º51'57"</t>
  </si>
  <si>
    <t>CG 222 RAMAL 1</t>
  </si>
  <si>
    <t>PONTE CÓRREGO ANGICO</t>
  </si>
  <si>
    <t>CG 222 RAMAL 2</t>
  </si>
  <si>
    <t xml:space="preserve"> -20º 11'55'', -54º 51'53''</t>
  </si>
  <si>
    <t xml:space="preserve"> -20°13'51"- 54°55'6"</t>
  </si>
  <si>
    <t>PONTE CÓRREGO MANTENA</t>
  </si>
  <si>
    <t>CG 222 RAMAL 3</t>
  </si>
  <si>
    <t xml:space="preserve"> -20°13'5.76", -54°54'26.18"</t>
  </si>
  <si>
    <t>PONTE CÓRREGO INFERNINHO</t>
  </si>
  <si>
    <t xml:space="preserve"> -20°22'32.68", -54°41'35.63"</t>
  </si>
  <si>
    <t>CG 224</t>
  </si>
  <si>
    <t xml:space="preserve">PONTE CÓRREGO CEROULA </t>
  </si>
  <si>
    <t xml:space="preserve"> -20°22’27” -54°41’58”</t>
  </si>
  <si>
    <t>PONTE CÓRREGO CAMISA</t>
  </si>
  <si>
    <t xml:space="preserve"> -20º 58'44'', -53º 53'34''</t>
  </si>
  <si>
    <t xml:space="preserve"> -20°58'38.23", -53°53'22.51"</t>
  </si>
  <si>
    <t>PONTE CÓRREGO LARANJINHA</t>
  </si>
  <si>
    <t>CG 254</t>
  </si>
  <si>
    <t xml:space="preserve"> -20º 38'35'', -54º 31'57''</t>
  </si>
  <si>
    <t>PONTE CÓRREGO RIBEIRÃO LIMPO</t>
  </si>
  <si>
    <t>CG 282</t>
  </si>
  <si>
    <t xml:space="preserve"> -21º20'59", -53º58'50"</t>
  </si>
  <si>
    <t>PONTE RIO ANHANDUÍ</t>
  </si>
  <si>
    <t>CG 284</t>
  </si>
  <si>
    <t xml:space="preserve"> -21°33'49" -53°52'24"</t>
  </si>
  <si>
    <t>PONTE AFLUENTE RIO ANHANDUÍ</t>
  </si>
  <si>
    <t xml:space="preserve"> -21°33'32" -53°52'17"</t>
  </si>
  <si>
    <t>PONTE CÓRREGO MIMOSO</t>
  </si>
  <si>
    <t xml:space="preserve"> -21°32'31.0" -53°53'21.0"</t>
  </si>
  <si>
    <t>PONTE CÓRREGO RIBEIRÃO DA AREIA</t>
  </si>
  <si>
    <t xml:space="preserve"> -21° 27'8", -53° 51'43"</t>
  </si>
  <si>
    <t>PONTE RIO ANHANDUIZINHO</t>
  </si>
  <si>
    <t xml:space="preserve"> -21º 18'17'', -53º 49'39''</t>
  </si>
  <si>
    <t>PONTE CÓRREGO POUSO ALEGRE</t>
  </si>
  <si>
    <t>CG 268</t>
  </si>
  <si>
    <t xml:space="preserve"> -20º 53'13'', -54º 26'2''</t>
  </si>
  <si>
    <t xml:space="preserve"> -20°53'50.90", - 54°26'15.43"</t>
  </si>
  <si>
    <t xml:space="preserve"> -20°55'24.50", -54°27'7.65"</t>
  </si>
  <si>
    <t>CG 286</t>
  </si>
  <si>
    <t xml:space="preserve"> -21°33'55.36" -53°39'14.29"</t>
  </si>
  <si>
    <t>PONTE RIBEIRÃO DA AREIA</t>
  </si>
  <si>
    <t xml:space="preserve"> -21°32'30.07", -53°48'58.11"</t>
  </si>
  <si>
    <t>PONTE CÓRREGO DA ONÇA</t>
  </si>
  <si>
    <t>CG 286 RAMAL 1</t>
  </si>
  <si>
    <t xml:space="preserve"> -21°32'11.29", -53°43'48.92"</t>
  </si>
  <si>
    <t>PONTE CÓRREGO CABECEIRA DOIS BOIS</t>
  </si>
  <si>
    <t>CG 315</t>
  </si>
  <si>
    <t xml:space="preserve"> -20º 36'2'', -54º 36'34''</t>
  </si>
  <si>
    <t>CG 324</t>
  </si>
  <si>
    <t xml:space="preserve"> -20°48'12.24", -54°24'30.94"</t>
  </si>
  <si>
    <t>CG 324 RAMAL 1</t>
  </si>
  <si>
    <t xml:space="preserve"> -21° 4'42.39", -54° 7'8.54"</t>
  </si>
  <si>
    <t>PONTE CÓRREGO DAS ARARAS</t>
  </si>
  <si>
    <t xml:space="preserve"> -21° 6'11.64", -54° 7'7.19"</t>
  </si>
  <si>
    <t>PONTE CÓRREGO FORMOSO</t>
  </si>
  <si>
    <t xml:space="preserve"> -21° 8'33.60", -54° 2'39.11"</t>
  </si>
  <si>
    <t>PONTE CÓRREGO COMPANHIA</t>
  </si>
  <si>
    <t xml:space="preserve"> -21°10'37.35", -54° 1'53.70"</t>
  </si>
  <si>
    <t>CG 342</t>
  </si>
  <si>
    <t>CG 342 RAMAL 1</t>
  </si>
  <si>
    <t xml:space="preserve"> -21º 7'16'', -54º 20'19''</t>
  </si>
  <si>
    <t xml:space="preserve">  -21º24'7", -54º7'52"</t>
  </si>
  <si>
    <t>PONTE CÓRREGO LISO</t>
  </si>
  <si>
    <t xml:space="preserve"> -21°20'26.0" -54°10'23.0"</t>
  </si>
  <si>
    <t>PONTE CÓRREGO CAPÃO BONITO</t>
  </si>
  <si>
    <t>CG 342 RAMAL 2</t>
  </si>
  <si>
    <t xml:space="preserve"> -21° 5'1.55", -54°19'28.07"</t>
  </si>
  <si>
    <t>PONTE CÓRREGO ESTACA</t>
  </si>
  <si>
    <t>CG 458</t>
  </si>
  <si>
    <t xml:space="preserve"> -20°18'59.76", -54°30'25.85"</t>
  </si>
  <si>
    <t>PONTE CÓRREGO CABECEIRA DO GUARIROBA</t>
  </si>
  <si>
    <t>CG 462</t>
  </si>
  <si>
    <t xml:space="preserve"> -20º 30'57'', -54º 44'54''</t>
  </si>
  <si>
    <t>PONTE CÓRREGO GAMELEIRA</t>
  </si>
  <si>
    <t>CG 466</t>
  </si>
  <si>
    <t xml:space="preserve"> -20º 40'34'', -54º 41'46''</t>
  </si>
  <si>
    <t>PONTE CÓRREGO BOA VISTA</t>
  </si>
  <si>
    <t>CG 470</t>
  </si>
  <si>
    <t xml:space="preserve"> -20º 58'9'', -54º 12'26''</t>
  </si>
  <si>
    <t xml:space="preserve">  -20º 56'51'', -54º 14'8''</t>
  </si>
  <si>
    <t>PONTE CÓRREGO RIBEIRÃO CACHOEIRA</t>
  </si>
  <si>
    <t>CG 472</t>
  </si>
  <si>
    <t xml:space="preserve"> -20°38'4.04", -54°27'43.48"</t>
  </si>
  <si>
    <t>PONTE CÓRREGO AGUA LIMPA</t>
  </si>
  <si>
    <t>CG 474</t>
  </si>
  <si>
    <t xml:space="preserve"> -21° 7'36.71", -54° 2'37.29"</t>
  </si>
  <si>
    <t xml:space="preserve"> -21° 6'55.45", -54° 3'22.03"</t>
  </si>
  <si>
    <t>PONTE AFLUENTE DO FORTALEZA</t>
  </si>
  <si>
    <t>CG 477</t>
  </si>
  <si>
    <t xml:space="preserve"> -21° 0'54.03", -54° 9'57.04"</t>
  </si>
  <si>
    <t xml:space="preserve"> -21° 2'33.18", -54°10'42.04"</t>
  </si>
  <si>
    <t>CG 478</t>
  </si>
  <si>
    <t xml:space="preserve"> -21º 12'22'', -53º 57'22''</t>
  </si>
  <si>
    <t>PONTE CÓRREGO AREIA DOURADA</t>
  </si>
  <si>
    <t>CG 482</t>
  </si>
  <si>
    <t xml:space="preserve"> -21°10'23.74", -53°44'23.44"</t>
  </si>
  <si>
    <t>PONTE CÓRREGO CABECEIRA ALTA</t>
  </si>
  <si>
    <t xml:space="preserve"> -21º 13'7'', -53º 42'8''</t>
  </si>
  <si>
    <t>PONTE CÓRREGO CABECEIRA DA SERRANIA</t>
  </si>
  <si>
    <t xml:space="preserve"> -21°13'43.85", - 53°41'58.22"</t>
  </si>
  <si>
    <t xml:space="preserve"> -21º 26'44'', -53º 37'49''</t>
  </si>
  <si>
    <t>CG 486 RAMAL 1</t>
  </si>
  <si>
    <t xml:space="preserve"> -20°50'13.16", -54°17'56.01"</t>
  </si>
  <si>
    <t>PONTE CÓRREGO MANGUE</t>
  </si>
  <si>
    <t xml:space="preserve">CG 486 </t>
  </si>
  <si>
    <t xml:space="preserve"> -20º 54'54'', -54º 13'37''</t>
  </si>
  <si>
    <t>PONTE CÓRREGO BURITI</t>
  </si>
  <si>
    <t>CG 486</t>
  </si>
  <si>
    <t xml:space="preserve"> -20°52'43.46", -54°17'24.69"</t>
  </si>
  <si>
    <t xml:space="preserve"> -20º 54'20'', -54º 15'48''</t>
  </si>
  <si>
    <t>CG 488</t>
  </si>
  <si>
    <t xml:space="preserve"> -20º 51'35'', -54º 25'30''</t>
  </si>
  <si>
    <t>PONTE CÓRREGO RIBEIRÃO DA CACHOEIRA</t>
  </si>
  <si>
    <t xml:space="preserve"> -20°51'18"- 54°37'58"</t>
  </si>
  <si>
    <t>CG 494</t>
  </si>
  <si>
    <t xml:space="preserve"> -21º 14'13'', -54º 15'27''</t>
  </si>
  <si>
    <t>RODEIRO (M)</t>
  </si>
  <si>
    <t>ALTURA PONTE (M)</t>
  </si>
  <si>
    <t>INFRAESTRUTURA</t>
  </si>
  <si>
    <t>ESTEIO 
(JGxM)</t>
  </si>
  <si>
    <t>BATE ESTACA
(JGxM)</t>
  </si>
  <si>
    <t>ESCAVAÇÃO</t>
  </si>
  <si>
    <t>ESCAVAÇÃO (M³)</t>
  </si>
  <si>
    <t>REATERRO 
(M³)</t>
  </si>
  <si>
    <t>DESMONTE DE RODEIRO</t>
  </si>
  <si>
    <t>Quant.</t>
  </si>
  <si>
    <t>Und</t>
  </si>
  <si>
    <t>m</t>
  </si>
  <si>
    <t>DESMONTE DE ASSOALHO</t>
  </si>
  <si>
    <t>DESMONTE DE VIGAMENTO SIMPLES</t>
  </si>
  <si>
    <t>DESMONTE DE VIGAMENTO ARMADO</t>
  </si>
  <si>
    <t>jgxm</t>
  </si>
  <si>
    <t>DESMONTE DE CAIXÃO DE ATERRO</t>
  </si>
  <si>
    <t>m²</t>
  </si>
  <si>
    <t>DESMONTE DE GUIA DE RODAS</t>
  </si>
  <si>
    <t>m³</t>
  </si>
  <si>
    <t>FUNDAÇÃO POR BATE ESTACA MECÂNICO</t>
  </si>
  <si>
    <t>CONSTRUÇÃO DE RODEIRO</t>
  </si>
  <si>
    <t>CONSTRUÇÃO DE ASSOALHO</t>
  </si>
  <si>
    <t>CONSTRUÇÃO DE CAIXÃO DE ATERRO</t>
  </si>
  <si>
    <t>CONSTRUÇÃO DE GUIA DE RODAS</t>
  </si>
  <si>
    <t>PINTURA DE PONTE</t>
  </si>
  <si>
    <t>TRAVAMENTO DE ESTEIO EM CONCRETO</t>
  </si>
  <si>
    <t>FORNECIMENTO E IMPLANTAÇÃO PLACA SINALIZAÇÃO SEMI-REFLETIVA</t>
  </si>
  <si>
    <t>PONTE BRANCA</t>
  </si>
  <si>
    <t>CONSTRUÇÃO DE PONTE BRANCA</t>
  </si>
  <si>
    <t>BARRACÃO DE OBRA</t>
  </si>
  <si>
    <t>ESTEIO (TON)</t>
  </si>
  <si>
    <t>BATE ESTACA
(TON)</t>
  </si>
  <si>
    <t>VIGAMENTO SIMPLES (TON)</t>
  </si>
  <si>
    <t>VIGAMENTO ARMADO (TON)</t>
  </si>
  <si>
    <t>CAIXÃO DE ATERRO
(TON)</t>
  </si>
  <si>
    <t>ASSOALHO
(TON)</t>
  </si>
  <si>
    <t>RODEIRO
(TON)</t>
  </si>
  <si>
    <t>GUIA DE RODAS 
(TON)</t>
  </si>
  <si>
    <t>TRANSPORTE (DENSIDADE DA MADEIRA CONSIDERADO 1,53 g/cm³)</t>
  </si>
  <si>
    <t>TOTAL TON
PONTE</t>
  </si>
  <si>
    <t>MOMENTO TRANSPORTE PAV.
(TON*KM)</t>
  </si>
  <si>
    <t>MOMENTO TRANSPORTE N. PAV
(TON*KM)</t>
  </si>
  <si>
    <t>GERÊNCIA DE MANUTENÇÃO DE VIAS RURAIS - GEMARU</t>
  </si>
  <si>
    <t>PONTE BRANCA  (M³)</t>
  </si>
  <si>
    <t>CAIXÃO DE ATERRO (M²)</t>
  </si>
  <si>
    <t>ASSOALHO (M)</t>
  </si>
  <si>
    <t>GUIA DE RODAS (M)</t>
  </si>
  <si>
    <t>PONTE BRANCA (TON)</t>
  </si>
  <si>
    <t>Total</t>
  </si>
  <si>
    <t>M</t>
  </si>
  <si>
    <t>PRANCHAO  APARELHADO *8 X 30* CM, EM MACARANDUBA, ANGELIM OU EQUIVALENTE DA REGIAO</t>
  </si>
  <si>
    <t>SINAPI</t>
  </si>
  <si>
    <t xml:space="preserve"> 00020208 </t>
  </si>
  <si>
    <t>VIGA DE 0,25X0,30 M</t>
  </si>
  <si>
    <t>Próprio</t>
  </si>
  <si>
    <t xml:space="preserve"> MADEIRA SERRADA 2 </t>
  </si>
  <si>
    <t>Valor Unit</t>
  </si>
  <si>
    <t>Descrição</t>
  </si>
  <si>
    <t>Banco</t>
  </si>
  <si>
    <t>Código</t>
  </si>
  <si>
    <t>VIGA DE 0,25 X 0,25 M</t>
  </si>
  <si>
    <t xml:space="preserve"> MADEIRA SERRADA 11 </t>
  </si>
  <si>
    <t>VIGA DE 0,25 X 0,20 M</t>
  </si>
  <si>
    <t xml:space="preserve"> MADEIRA SERRADA 4 </t>
  </si>
  <si>
    <t xml:space="preserve">VIGA DE 0,20X0,20 m </t>
  </si>
  <si>
    <t xml:space="preserve"> MADEIRA SERRADA 7 </t>
  </si>
  <si>
    <t>VIGA DE 0,15X0,15 M</t>
  </si>
  <si>
    <t xml:space="preserve"> MADEIRA SERRADA 9 </t>
  </si>
  <si>
    <t>VIGA DE 0,15 X 0,20 M</t>
  </si>
  <si>
    <t xml:space="preserve"> MADEIRA SERRADA 12 </t>
  </si>
  <si>
    <t>H</t>
  </si>
  <si>
    <t>UN</t>
  </si>
  <si>
    <t>CHP</t>
  </si>
  <si>
    <t>VIBRADOR DE IMERSÃO, DIÂMETRO DE PONTEIRA 45MM, MOTOR ELÉTRICO TRIFÁSICO POTÊNCIA DE 2 CV - CHP DIURNO. AF_06/2015</t>
  </si>
  <si>
    <t xml:space="preserve"> 90586 </t>
  </si>
  <si>
    <t>SOLDADOR COM ENCARGOS COMPLEMENTARES</t>
  </si>
  <si>
    <t xml:space="preserve"> 88317 </t>
  </si>
  <si>
    <t>SERVENTE COM ENCARGOS COMPLEMENTARES</t>
  </si>
  <si>
    <t xml:space="preserve"> 88316 </t>
  </si>
  <si>
    <t>SERRALHEIRO COM ENCARGOS COMPLEMENTARES</t>
  </si>
  <si>
    <t xml:space="preserve"> 88315 </t>
  </si>
  <si>
    <t>CHI</t>
  </si>
  <si>
    <t>Prancha de 0,08 x 0,25 m</t>
  </si>
  <si>
    <t xml:space="preserve"> MADEIRA SERRADA 13 </t>
  </si>
  <si>
    <t xml:space="preserve">PRANCHA DE 0,16X0,08 M </t>
  </si>
  <si>
    <t xml:space="preserve"> MADEIRA SERRADA 5 </t>
  </si>
  <si>
    <t>PRANCHA DE 0,16 X 0,06 m</t>
  </si>
  <si>
    <t xml:space="preserve"> MADEIRA SERRADA 8 </t>
  </si>
  <si>
    <t>PRANCHA DE 0,06X0,20 m (MADEIRA SERRADA)</t>
  </si>
  <si>
    <t xml:space="preserve"> MADEIRA SERRADA 3 </t>
  </si>
  <si>
    <t>PINTOR COM ENCARGOS COMPLEMENTARES</t>
  </si>
  <si>
    <t xml:space="preserve"> 88310 </t>
  </si>
  <si>
    <t>PEDREIRO COM ENCARGOS COMPLEMENTARES</t>
  </si>
  <si>
    <t xml:space="preserve"> 88309 </t>
  </si>
  <si>
    <t>KG</t>
  </si>
  <si>
    <t>PREFABRICACAO E USINAGEM DE VERGALHAO DE ACO</t>
  </si>
  <si>
    <t>SBC</t>
  </si>
  <si>
    <t xml:space="preserve"> 006324 </t>
  </si>
  <si>
    <t>PORCA ZINCADA, SEXTAVADA, DIAMETRO 1"</t>
  </si>
  <si>
    <t xml:space="preserve"> 00011971 </t>
  </si>
  <si>
    <t>ACO CA-25, 10,0 MM, OU 12,5 MM, OU 16,0 MM, OU 20,0 MM, OU 25,0 MM, VERGALHAO</t>
  </si>
  <si>
    <t xml:space="preserve"> 00043054 </t>
  </si>
  <si>
    <t>cm</t>
  </si>
  <si>
    <t xml:space="preserve">CORDÃO DE SOLDA ELÉTRICA </t>
  </si>
  <si>
    <t xml:space="preserve"> 24.002.0001 </t>
  </si>
  <si>
    <t>AUXILIAR DE SERRALHEIRO COM ENCARGOS COMPLEMENTARES</t>
  </si>
  <si>
    <t xml:space="preserve"> 88251 </t>
  </si>
  <si>
    <t>kg</t>
  </si>
  <si>
    <t>PARAFUSO DE 1"X0,90 M</t>
  </si>
  <si>
    <t xml:space="preserve"> PARAFUSO 7 </t>
  </si>
  <si>
    <t>PARAFUSO DE 1"X0,87 M</t>
  </si>
  <si>
    <t xml:space="preserve"> PARAFUSO 6 </t>
  </si>
  <si>
    <t>PARAFUSO DE 1"X0,75 m</t>
  </si>
  <si>
    <t xml:space="preserve"> PARAFUSO 2 </t>
  </si>
  <si>
    <t>PARAFUSO DE 1"X0,66 M</t>
  </si>
  <si>
    <t xml:space="preserve"> PARAFUSO 10 </t>
  </si>
  <si>
    <t>PARAFUSO DE 1"X0,37 M</t>
  </si>
  <si>
    <t xml:space="preserve"> PARAFUSO 9 </t>
  </si>
  <si>
    <t>PARAFUSO DE 1"X0,30 M</t>
  </si>
  <si>
    <t xml:space="preserve"> PARAFUSO 8 </t>
  </si>
  <si>
    <t xml:space="preserve">PARAFUSO DE 1" X 0,57 M </t>
  </si>
  <si>
    <t xml:space="preserve"> PARAFUSO 5 </t>
  </si>
  <si>
    <t>PARAFUSO 1"X72 cm</t>
  </si>
  <si>
    <t xml:space="preserve"> PARAFUSO 1 </t>
  </si>
  <si>
    <t>PARAFUSO 1"X0,65 m</t>
  </si>
  <si>
    <t xml:space="preserve"> PARAFUSO 3 </t>
  </si>
  <si>
    <t>PARAFUSO 1" X 0,60 m</t>
  </si>
  <si>
    <t xml:space="preserve"> PARAFUSO 4 </t>
  </si>
  <si>
    <t>MONTADOR DE ESTRUTURA METÁLICA COM ENCARGOS COMPLEMENTARES</t>
  </si>
  <si>
    <t xml:space="preserve"> 88278 </t>
  </si>
  <si>
    <t>L</t>
  </si>
  <si>
    <t>CARPINTEIRO DE FORMAS COM ENCARGOS COMPLEMENTARES</t>
  </si>
  <si>
    <t xml:space="preserve"> 88262 </t>
  </si>
  <si>
    <t>AJUDANTE DE CARPINTEIRO COM ENCARGOS COMPLEMENTARES</t>
  </si>
  <si>
    <t xml:space="preserve"> 88239 </t>
  </si>
  <si>
    <t>FABRICAÇÃO, MONTAGEM E DESMONTAGEM DE FÔRMA PARA SAPATA, EM MADEIRA SERRADA, E=25 MM, 1 UTILIZAÇÃO. AF_06/2017</t>
  </si>
  <si>
    <t xml:space="preserve"> 96529 </t>
  </si>
  <si>
    <t xml:space="preserve">ESTEIOS(25X30) CM </t>
  </si>
  <si>
    <t xml:space="preserve"> MADEIRA SERRADA 1 </t>
  </si>
  <si>
    <t>ENCARREGADO GERAL COM ENCARGOS COMPLEMENTARES</t>
  </si>
  <si>
    <t xml:space="preserve"> 90776 </t>
  </si>
  <si>
    <t>CORTE E DOBRA DE AÇO CA-25, DIÂMETRO DE 12,5 MM. AF_06/2022</t>
  </si>
  <si>
    <t xml:space="preserve"> 92878 </t>
  </si>
  <si>
    <t>ELETRODO REVESTIDO AWS - E6013, DIAMETRO IGUAL A 2,50 MM</t>
  </si>
  <si>
    <t xml:space="preserve"> 00011002 </t>
  </si>
  <si>
    <t>Gastalho - L = 10 cm e E = 2 cm</t>
  </si>
  <si>
    <t>SICRO3</t>
  </si>
  <si>
    <t xml:space="preserve"> M2018 </t>
  </si>
  <si>
    <t>CAIBRO APARELHADO *6 X 8* CM, EM MACARANDUBA, ANGELIM OU EQUIVALENTE DA REGIAO</t>
  </si>
  <si>
    <t xml:space="preserve"> 00020212 </t>
  </si>
  <si>
    <t>TINTA ESMALTE SINTETICO PREMIUM FOSCO</t>
  </si>
  <si>
    <t xml:space="preserve"> 00007288 </t>
  </si>
  <si>
    <t>CARPINTEIRO DE ESQUADRIA COM ENCARGOS COMPLEMENTARES</t>
  </si>
  <si>
    <t xml:space="preserve"> 88261 </t>
  </si>
  <si>
    <t>un</t>
  </si>
  <si>
    <t>CONFECÇÃO DE SUPORTE E TRAVESSA PARA PLACA DE SINALIZAÇÃO</t>
  </si>
  <si>
    <t xml:space="preserve"> SINALIZAÇÃO 2 </t>
  </si>
  <si>
    <t>Máquina de bancada universal para corte de chapa - 1,50 kW</t>
  </si>
  <si>
    <t xml:space="preserve"> E9622 </t>
  </si>
  <si>
    <t xml:space="preserve"> E9643 </t>
  </si>
  <si>
    <t>CHAPA DE ACO GALVANIZADA BITOLA GSG 16, E = 1,55 MM (12,40 KG/M2)</t>
  </si>
  <si>
    <t xml:space="preserve"> 00011027 </t>
  </si>
  <si>
    <t>Máquina de bancada guilhotina - 4,00 kW</t>
  </si>
  <si>
    <t xml:space="preserve"> E9623 </t>
  </si>
  <si>
    <t>Película retrorrefletiva tipo III</t>
  </si>
  <si>
    <t xml:space="preserve"> M3237 </t>
  </si>
  <si>
    <t>Película retrorrefletiva tipo I</t>
  </si>
  <si>
    <t xml:space="preserve"> M3235 </t>
  </si>
  <si>
    <t>AJUDANTE DE OPERAÇÃO EM GERAL COM ENCARGOS COMPLEMENTARES</t>
  </si>
  <si>
    <t xml:space="preserve"> 88241 </t>
  </si>
  <si>
    <t>CONFECÇÃO DE PLACA DE SINALIZAÇÃO SEMI-REFLETIVA</t>
  </si>
  <si>
    <t xml:space="preserve"> SINALIZAÇÃO 1 </t>
  </si>
  <si>
    <t>CONCRETO MAGRO PARA LASTRO, TRAÇO 1:4,5:4,5 (EM MASSA SECA DE CIMENTO/ AREIA MÉDIA/ BRITA 1) - PREPARO MECÂNICO COM BETONEIRA 400 L. AF_05/2021</t>
  </si>
  <si>
    <t xml:space="preserve"> 94962 </t>
  </si>
  <si>
    <t>CONCRETO FCK = 20MPA, TRAÇO 1:2,7:3 (EM MASSA SECA DE CIMENTO/ AREIA MÉDIA/ BRITA 1) - PREPARO MECÂNICO COM BETONEIRA 600 L. AF_05/2021</t>
  </si>
  <si>
    <t xml:space="preserve"> 94970 </t>
  </si>
  <si>
    <t>Chapa fina em aço galvanizado</t>
  </si>
  <si>
    <t xml:space="preserve"> M1367 </t>
  </si>
  <si>
    <t>CHAPA PÉ DE GALINHA      3/8"X0,07 M</t>
  </si>
  <si>
    <t xml:space="preserve"> CHAPA 2 </t>
  </si>
  <si>
    <t>CHAPA PARA ABRAÇADEIRAS 3/8"X0,35X0,07 M</t>
  </si>
  <si>
    <t xml:space="preserve"> CHAPA 6 </t>
  </si>
  <si>
    <t>CHAPA DE 3/8"X0,07X0,67 M</t>
  </si>
  <si>
    <t xml:space="preserve"> CHAPA 3 </t>
  </si>
  <si>
    <t>CHAPA DE 3/8"X0,07X0,50 M</t>
  </si>
  <si>
    <t xml:space="preserve"> CHAPA 4 </t>
  </si>
  <si>
    <t>CHAPA DE 1/2"X8"X1,40 M</t>
  </si>
  <si>
    <t xml:space="preserve"> CHAPA 1 </t>
  </si>
  <si>
    <t>CHAPA DE 1/2"X0,25X0,40 M</t>
  </si>
  <si>
    <t xml:space="preserve"> CHAPA 5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</si>
  <si>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</si>
  <si>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</si>
  <si>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</si>
  <si>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 xml:space="preserve"> 91395 </t>
  </si>
  <si>
    <t>BATE-ESTACAS POR GRAVIDADE, POTÊNCIA DE 160 HP, PESO DO MARTELO ATÉ 3 TONELADAS - CHP DIURNO. AF_11/2014</t>
  </si>
  <si>
    <t xml:space="preserve"> 89843 </t>
  </si>
  <si>
    <t>BATE-ESTACAS POR GRAVIDADE, POTÊNCIA DE 160 HP, PESO DO MARTELO ATÉ 3 TONELADAS - CHI DIURNO. AF_11/2014</t>
  </si>
  <si>
    <t xml:space="preserve"> 89218 </t>
  </si>
  <si>
    <t>ABRAÇADEIRA EM "U" DE 1"X1,75 M</t>
  </si>
  <si>
    <t xml:space="preserve"> ABRAÇADEIRA 2 </t>
  </si>
  <si>
    <t>PORCA ZINCADA, SEXTAVADA, DIAMETRO 1/2"</t>
  </si>
  <si>
    <t xml:space="preserve"> 00004339 </t>
  </si>
  <si>
    <t>ABRAÇADEIRA 1/2" TIPO ESTRIBO 25X120X25 cm</t>
  </si>
  <si>
    <t xml:space="preserve"> ABRAÇADEIRA 1 </t>
  </si>
  <si>
    <t>tkm</t>
  </si>
  <si>
    <t>Transporte com caminhão carroceria com capacidade de 11 t e com guindauto de 45 t.m - rodovia pavimentada</t>
  </si>
  <si>
    <t xml:space="preserve"> 5915014 </t>
  </si>
  <si>
    <t xml:space="preserve"> 7.2 </t>
  </si>
  <si>
    <t>Transporte com caminhão carroceria com capacidade de 11 t e com guindauto de 45 t.m - rodovia em leito natural</t>
  </si>
  <si>
    <t xml:space="preserve"> 5915012 </t>
  </si>
  <si>
    <t xml:space="preserve"> 7.1 </t>
  </si>
  <si>
    <t xml:space="preserve"> TRAVAMENTO ESTEIO </t>
  </si>
  <si>
    <t xml:space="preserve"> 6.1 </t>
  </si>
  <si>
    <t xml:space="preserve"> 5.2 </t>
  </si>
  <si>
    <t xml:space="preserve"> 5.1 </t>
  </si>
  <si>
    <t>PREGO DE ACO POLIDO COM CABECA 18 X 30 (2 3/4 X 10)</t>
  </si>
  <si>
    <t xml:space="preserve"> 00005075 </t>
  </si>
  <si>
    <t>PLACA DE OBRA (PARA CONSTRUCAO CIVIL) EM CHAPA GALVANIZADA *N. 22*, ADESIVADA, DE *2,4 X 1,2* M (SEM POSTES PARA FIXACAO)</t>
  </si>
  <si>
    <t xml:space="preserve"> 00004813 </t>
  </si>
  <si>
    <t>PONTALETE *7,5 X 7,5* CM EM PINUS, MISTA OU EQUIVALENTE DA REGIAO - BRUTA</t>
  </si>
  <si>
    <t xml:space="preserve"> 00004491 </t>
  </si>
  <si>
    <t>SARRAFO NAO APARELHADO *2,5 X 7* CM, EM MACARANDUBA, ANGELIM OU EQUIVALENTE DA REGIAO -  BRUTA</t>
  </si>
  <si>
    <t xml:space="preserve"> 00004417 </t>
  </si>
  <si>
    <t>M²</t>
  </si>
  <si>
    <t>PLACA DE IDENTIFICAÇÃO DE OBRA PÚBLICA EM CHAPA DE AÇO GALVANIZADO - FORNECIMENTO E IMPLANTAÇÃO. INCLUSIVE PINTURA E ADESIVOS, ESTRUTURA E SUPORTE DE MADEIRA</t>
  </si>
  <si>
    <t xml:space="preserve"> INF0001 </t>
  </si>
  <si>
    <t>T</t>
  </si>
  <si>
    <t xml:space="preserve"> PM30 </t>
  </si>
  <si>
    <t>SARRAFO NAO APARELHADO *2,5 X 10* CM, EM MACARANDUBA, ANGELIM OU EQUIVALENTE DA REGIAO -  BRUTA</t>
  </si>
  <si>
    <t xml:space="preserve"> 00004460 </t>
  </si>
  <si>
    <t>VIGA *7,5 X 10* CM EM PINUS, MISTA OU EQUIVALENTE DA REGIAO - BRUTA</t>
  </si>
  <si>
    <t xml:space="preserve"> 00004500 </t>
  </si>
  <si>
    <t>TELHA DE FIBROCIMENTO ONDULADA E = 6 MM, DE 1,83 X 1,10 M (SEM AMIANTO)</t>
  </si>
  <si>
    <t xml:space="preserve"> 00007186 </t>
  </si>
  <si>
    <t>DOBRADICA EM ACO/FERRO, 3" X 2 1/2", E= 1,2 A 1,8 MM, SEM ANEL,  CROMADO OU ZINCADO, TAMPA CHATA, COM PARAFUSOS</t>
  </si>
  <si>
    <t xml:space="preserve"> 00002433 </t>
  </si>
  <si>
    <t>CHAPA/PAINEL DE MADEIRA COMPENSADA PLASTIFICADA (MADEIRITE PLASTIFICADO) PARA FORMA DE CONCRETO, DE 2200 x 1100 MM, E = 12 MM</t>
  </si>
  <si>
    <t xml:space="preserve"> 00001347 </t>
  </si>
  <si>
    <t xml:space="preserve"> PM41 </t>
  </si>
  <si>
    <t>PONTALETE ROLIÇO SEM TRATAMENTO, D = 8 A 11 CM, H = 6 M, EM EUCALIPTO OU EQUIVALENTE DA REGIAO - BRUTA (PARA ESCORAMENTO)</t>
  </si>
  <si>
    <t xml:space="preserve"> 00014439 </t>
  </si>
  <si>
    <t>PREGO DE ACO POLIDO COM CABECA 17 X 21 (2 X 11)</t>
  </si>
  <si>
    <t xml:space="preserve"> 00005068 </t>
  </si>
  <si>
    <t xml:space="preserve"> PM39 </t>
  </si>
  <si>
    <t xml:space="preserve"> M0789 </t>
  </si>
  <si>
    <t>Caminhão carroceria com capacidade de 5 t - 115 kW</t>
  </si>
  <si>
    <t xml:space="preserve"> E9687 </t>
  </si>
  <si>
    <t xml:space="preserve"> PM36 </t>
  </si>
  <si>
    <t xml:space="preserve"> 4.1 </t>
  </si>
  <si>
    <t>PARAFUSO FRANCES ZINCADO, DIAMETRO 1/2", COMPRIMENTO 12", COM PORCA E ARRUELA LISA MEDIA</t>
  </si>
  <si>
    <t xml:space="preserve"> 00004335 </t>
  </si>
  <si>
    <t xml:space="preserve"> PM27 </t>
  </si>
  <si>
    <t xml:space="preserve"> 3.9 </t>
  </si>
  <si>
    <t>Prego de ferro</t>
  </si>
  <si>
    <t xml:space="preserve"> M1205 </t>
  </si>
  <si>
    <t xml:space="preserve"> PM29 </t>
  </si>
  <si>
    <t xml:space="preserve"> 3.8 </t>
  </si>
  <si>
    <t>jg x m</t>
  </si>
  <si>
    <t>CONSTRUÇÃO DE JOGOS DE ESTEIOS COM H&gt;2,00 M(CONTR TRAV SUP E INF)</t>
  </si>
  <si>
    <t xml:space="preserve"> PM22 </t>
  </si>
  <si>
    <t xml:space="preserve"> 3.7 </t>
  </si>
  <si>
    <t>CONSTRUÇÃO DE JOGO DE ESTEIOS COM H&lt;2,00 M (INCL TRAV SUP)</t>
  </si>
  <si>
    <t xml:space="preserve"> PM 21 </t>
  </si>
  <si>
    <t xml:space="preserve"> 3.6 </t>
  </si>
  <si>
    <t xml:space="preserve"> PM19 </t>
  </si>
  <si>
    <t xml:space="preserve"> 3.5 </t>
  </si>
  <si>
    <t>CONSTRUÇÃO DE VIGAMENTO ARMADO(INCLUSIVE TODO MADEIRAMENTO)</t>
  </si>
  <si>
    <t xml:space="preserve"> PM24 </t>
  </si>
  <si>
    <t xml:space="preserve"> 3.4 </t>
  </si>
  <si>
    <t xml:space="preserve"> 3.3 </t>
  </si>
  <si>
    <t xml:space="preserve"> PM25 </t>
  </si>
  <si>
    <t xml:space="preserve"> 3.2 </t>
  </si>
  <si>
    <t xml:space="preserve"> PM26 </t>
  </si>
  <si>
    <t xml:space="preserve"> 3.1 </t>
  </si>
  <si>
    <t xml:space="preserve"> 1.8 </t>
  </si>
  <si>
    <t xml:space="preserve"> PM09 </t>
  </si>
  <si>
    <t xml:space="preserve"> 1.7 </t>
  </si>
  <si>
    <t>DESMONTE DE JOGOS DE ESTEIO (H&gt;2,00 M)</t>
  </si>
  <si>
    <t xml:space="preserve"> 1.6 </t>
  </si>
  <si>
    <t>DESMONTE DE JOGOS DE ESTEIOS (H&lt;2,00 m)</t>
  </si>
  <si>
    <t xml:space="preserve"> 1.5 </t>
  </si>
  <si>
    <t xml:space="preserve"> PM10 </t>
  </si>
  <si>
    <t xml:space="preserve"> 1.4 </t>
  </si>
  <si>
    <t xml:space="preserve"> PM03 </t>
  </si>
  <si>
    <t xml:space="preserve"> 1.3 </t>
  </si>
  <si>
    <t xml:space="preserve"> 1.2 </t>
  </si>
  <si>
    <t xml:space="preserve"> 1.1 </t>
  </si>
  <si>
    <t>Encargos Sociais</t>
  </si>
  <si>
    <t>B.D.I.</t>
  </si>
  <si>
    <t>ESTEIO h&lt;2</t>
  </si>
  <si>
    <t>ESTEIO H&gt;2</t>
  </si>
  <si>
    <t>DMT MEDIO</t>
  </si>
  <si>
    <t>DENSIDADE MADEIRA</t>
  </si>
  <si>
    <t>ESTEIO</t>
  </si>
  <si>
    <t>BATE ESTACA</t>
  </si>
  <si>
    <t>VIGAMENTO SIMPLES</t>
  </si>
  <si>
    <t>VIGAMENTO ARMADO</t>
  </si>
  <si>
    <t>CAIXÃO DE ATERRO</t>
  </si>
  <si>
    <t>ASSOALHO</t>
  </si>
  <si>
    <t>RODEIRO</t>
  </si>
  <si>
    <t>GUIA DE RODAS</t>
  </si>
  <si>
    <t xml:space="preserve">M³ / M </t>
  </si>
  <si>
    <t xml:space="preserve">_______________________________________________________________
Marcos Tedeschi
gerente </t>
  </si>
  <si>
    <t>Total Geral</t>
  </si>
  <si>
    <t>TRANSPORTE</t>
  </si>
  <si>
    <t xml:space="preserve"> 7 </t>
  </si>
  <si>
    <t>ESTRUTURA CONCRETO</t>
  </si>
  <si>
    <t xml:space="preserve"> 6 </t>
  </si>
  <si>
    <t>REATERRO MANUAL DE VALAS COM COMPACTAÇÃO MECANIZADA. AF_04/2016</t>
  </si>
  <si>
    <t xml:space="preserve"> 93382 </t>
  </si>
  <si>
    <t>ESCAVAÇÃO MECANIZADA DE VALA COM PROF. MAIOR QUE 1,5 M ATÉ 3,0 M (MÉDIA MONTANTE E JUSANTE/UMA COMPOSIÇÃO POR TRECHO), RETROESCAV. (0,26 M3 ),LARG. MENOR QUE 0,8 M, EM SOLO MOLE, LOCAIS COM BAIXO NÍVEL DE INTERFERÊNCIA. AF_02/2021</t>
  </si>
  <si>
    <t xml:space="preserve"> 102304 </t>
  </si>
  <si>
    <t>TERRAPLENAGEM</t>
  </si>
  <si>
    <t xml:space="preserve"> 5 </t>
  </si>
  <si>
    <t>MATERIAIS DE PONTE</t>
  </si>
  <si>
    <t xml:space="preserve"> 4 </t>
  </si>
  <si>
    <t>CONSTRUÇÃO DE PONTE</t>
  </si>
  <si>
    <t xml:space="preserve"> 3 </t>
  </si>
  <si>
    <t>MONTAGEM DE PONTE</t>
  </si>
  <si>
    <t xml:space="preserve"> 2 </t>
  </si>
  <si>
    <t xml:space="preserve"> PM_07 </t>
  </si>
  <si>
    <t xml:space="preserve"> PM_02 </t>
  </si>
  <si>
    <t xml:space="preserve"> PM_01 </t>
  </si>
  <si>
    <t xml:space="preserve"> PM_05 </t>
  </si>
  <si>
    <t xml:space="preserve"> PM_06 </t>
  </si>
  <si>
    <t>DESMONTE DE  PONTE</t>
  </si>
  <si>
    <t xml:space="preserve"> 1 </t>
  </si>
  <si>
    <t>Peso (%)</t>
  </si>
  <si>
    <t>Valor Unit com BDI</t>
  </si>
  <si>
    <t>Item</t>
  </si>
  <si>
    <t>Desonerado</t>
  </si>
  <si>
    <t>SERVIÇOS: 28,17%</t>
  </si>
  <si>
    <t>Bancos</t>
  </si>
  <si>
    <t>SICRO</t>
  </si>
  <si>
    <t>COMPOSIÇÕES</t>
  </si>
  <si>
    <t>Não Desonerado</t>
  </si>
  <si>
    <t>SERVIÇOS: 22,00%</t>
  </si>
  <si>
    <t>PLANILHA DE SERVIÇOS</t>
  </si>
  <si>
    <t>PREFEITURA MUNICIPAL DE CAMPO GRANDE</t>
  </si>
  <si>
    <t>SECRETARIA MUNICIPAL DE INFRAESTRUTURA E SERVIÇOS PÚBLICOS - SISEP</t>
  </si>
  <si>
    <t>SUPERINTENDÊNCIA DE SERVIÇOS PÚBLICOS - GERENCIA DE MANUTENÇÃO DE VIAS RURAIS</t>
  </si>
  <si>
    <t>QUADRO COMPARATIVO DOS ORÇAMENTOS</t>
  </si>
  <si>
    <t>NÃO DESONERADO</t>
  </si>
  <si>
    <t xml:space="preserve">BANCOS: </t>
  </si>
  <si>
    <t xml:space="preserve"> BDI SERVIÇOS:</t>
  </si>
  <si>
    <t>DESONERADO</t>
  </si>
  <si>
    <t>DATA/BASE:</t>
  </si>
  <si>
    <r>
      <rPr>
        <b/>
        <sz val="10"/>
        <rFont val="Arial"/>
        <family val="2"/>
      </rPr>
      <t>CONCLUSÃO</t>
    </r>
    <r>
      <rPr>
        <sz val="10"/>
        <rFont val="Arial"/>
        <family val="2"/>
      </rPr>
      <t>: O ORÇAMENTO ADOTADO UTILIZARÁ ENCARGOS SOCIAIS NÃO DESONERADOS POR SER O DE MENOR CUSTO, SENDO ESTA ALTERNATIVA A MAIS VANTAJOSA PARA A ADMINISTRAÇÃO PÚBLICA.</t>
    </r>
  </si>
  <si>
    <t>ENC. SOCIAIS: S/ DESONERAÇÃO</t>
  </si>
  <si>
    <t>Cronograma Físico e Financeiro</t>
  </si>
  <si>
    <t>Total Por Etapa</t>
  </si>
  <si>
    <t>TOTAL</t>
  </si>
  <si>
    <t>DESMONTE DE PONTE</t>
  </si>
  <si>
    <t>Desembolso mensal</t>
  </si>
  <si>
    <t>Porcentagem Mensal</t>
  </si>
  <si>
    <t>Desembolso Acumulado</t>
  </si>
  <si>
    <t>Porcentagem Acumlada</t>
  </si>
  <si>
    <t xml:space="preserve">CONSTRUÇÃO DE PONTE </t>
  </si>
  <si>
    <t>ESTRUTURA DE CONCRETO</t>
  </si>
  <si>
    <t>DIAS</t>
  </si>
  <si>
    <t>BDI: SERVIÇOS: 22,00%</t>
  </si>
  <si>
    <t>LOCAL: CAMPO GRANDE-MS</t>
  </si>
  <si>
    <t>%</t>
  </si>
  <si>
    <t xml:space="preserve"> 4.2 </t>
  </si>
  <si>
    <t xml:space="preserve"> 4.3 </t>
  </si>
  <si>
    <t xml:space="preserve"> 4.4 </t>
  </si>
  <si>
    <t xml:space="preserve"> 4.5 </t>
  </si>
  <si>
    <t>OBRA: MANUTENÇÃO  DE 80 (OITENTA) PONTES DE MADEIRA EM ESTRADAS VICINAIS NO MUNICIPIO DE CAMPO GRANDE - MS</t>
  </si>
  <si>
    <t xml:space="preserve"> RODEIRO - 1 </t>
  </si>
  <si>
    <t>MONTAGEM DE RODEIRO COM SUBSTITUIÇÃO DE FERRAGENS</t>
  </si>
  <si>
    <t xml:space="preserve"> ASSOALHO - 1 </t>
  </si>
  <si>
    <t>MONTAGEM DE ASSOALHO COM SUBSTITUIÇÃO DE FERRAGENS</t>
  </si>
  <si>
    <t xml:space="preserve"> GUIA DE RODA - 1 </t>
  </si>
  <si>
    <t>MONTAGEM DE GUIA DE RODA COM SUBSTITUIÇÃO DE FERRAGENS</t>
  </si>
  <si>
    <t xml:space="preserve"> PM23 </t>
  </si>
  <si>
    <t>CONSTRUÇÃO DE VIGAMENTO SIMPLES(INCLUSIVE SUBVIGAS)</t>
  </si>
  <si>
    <t>Conjunto para fixação de placas em aço galvanizado composto por barra chata, abraçadeira, parafusos, porcas e arruelas</t>
  </si>
  <si>
    <t xml:space="preserve"> 2.1 </t>
  </si>
  <si>
    <t xml:space="preserve"> 2.2 </t>
  </si>
  <si>
    <t xml:space="preserve"> 2.3 </t>
  </si>
  <si>
    <t xml:space="preserve"> 8 </t>
  </si>
  <si>
    <t>MOBILIZAÇÃO E DESMOBILIZAÇÃO DE EQUIPAMENTOS</t>
  </si>
  <si>
    <t xml:space="preserve"> 8.1 </t>
  </si>
  <si>
    <t>MOBILIZAÇÃO E/OU DESLOCAMENTO PARA EXECUÇÃO DOS SERVIÇOS DE REPARO EM PONTES DE MADEIRA (ÁREA RURAL)</t>
  </si>
  <si>
    <t xml:space="preserve"> 8.2 </t>
  </si>
  <si>
    <t xml:space="preserve"> 92138 </t>
  </si>
  <si>
    <t>CAMINHONETE COM MOTOR A DIESEL, POTÊNCIA 180 CV, CABINE DUPLA, 4X4 - CHP DIURNO. AF_11/2015</t>
  </si>
  <si>
    <t xml:space="preserve">SINAPI - 06/2023 - MS
SBC - 06/2023 - MS
SICRO - 04/2023 - MS
AGESUL - 06/2023 - MS
</t>
  </si>
  <si>
    <t>MES</t>
  </si>
  <si>
    <t xml:space="preserve"> SUPMOB </t>
  </si>
  <si>
    <t xml:space="preserve"> CM30.ANP-07/2023 </t>
  </si>
  <si>
    <t>ASFALTOS DILUÍDOS CM-30 (COLETADO TABELA ANP CENTRO-OESTE 07/2023 ACRESCIDO DE ICMS 17%, PIS 0,65% E COFINS 3,0%)</t>
  </si>
  <si>
    <t>AGESUL</t>
  </si>
  <si>
    <t>LOCACAO DE CONTAINER 2,30 X 4,30 M, ALT. 2,50 M, PARA SANITARIO, COM 3 BACIAS, 4 CHUVEIROS, 1 LAVATORIO E 1 MICTORIO, EXCLUSIVE TRANSPORTE/CARGA/DESCARGA</t>
  </si>
  <si>
    <t>LOCACAO DE CONTAINER 2,30 X 6,00 M, ALT. 2,50 M, COM 1 SANITARIO, PARA ESCRITORIO, COMPLETO, SEM DIVISORIAS INTERNAS, EXCLUSIVE TRANSPORTE/CARGA/DESCARGA</t>
  </si>
  <si>
    <t>MOBILIZACAO E DESMOBILIZACAO DE CONTAINER</t>
  </si>
  <si>
    <t xml:space="preserve"> 93415 </t>
  </si>
  <si>
    <t>GERADOR PORTÁTIL MONOFÁSICO, POTÊNCIA 5500 VA, MOTOR A GASOLINA, POTÊNCIA DO MOTOR 13 CV - CHP DIURNO. AF_03/2016</t>
  </si>
  <si>
    <t xml:space="preserve">SINAPI - 06/2023 - MS
SBC - 06/2023 - MS
SICRO - 04/2023 - MS                        
AGESUL - 06/2023 - MS
</t>
  </si>
  <si>
    <t xml:space="preserve">SINAPI - 06/2023 - MS
SBC - 06/2023 - MS
SICRO - 04/2023 - MS                   
AGESUL - 06/2023 - MS
</t>
  </si>
  <si>
    <t xml:space="preserve">SINAPI - 06/2023 - MS
SBC - 06/2023 - MS
SICRO - 04/2023 - MS                      
AGESUL - 06/2023 - MS
</t>
  </si>
  <si>
    <t xml:space="preserve">SINAPI - 06/2023 - MS
SBC - 06/2023 - MS
SICRO - 04/2023 - MS                     
AGESUL - 06/2023 - MS
</t>
  </si>
  <si>
    <t>Equipamento para pintura a ar comprimido de pistola com caneca com capacidade de 1.000 ml e compressor de 1,50 kw</t>
  </si>
  <si>
    <t>PRANCHA DE 0,06X0,225 m (MADEIRA SERRADA)</t>
  </si>
  <si>
    <t>SISEP</t>
  </si>
  <si>
    <t>CREA-MS 968/D</t>
  </si>
  <si>
    <t xml:space="preserve">_______________________________________________________________
Marcos Tedeschi
</t>
  </si>
  <si>
    <t>(3) ISSQN é um imposto que incide sobre o preço de serviço, em Campo Grande o valor é de 5%. O custo previsto com mão-de-obra é de 60% do custo total da obra, para o computo do ISSQN o valor será de 3%</t>
  </si>
  <si>
    <t>(2) CPRB=4,50%(Contribuição Previdenciária sobre a Receita Bruta - Lei no. 13.161 de 31/08/2015</t>
  </si>
  <si>
    <t>I: taxa de incidência de impostos [ PIS, COFINS, (3) ISSQN, (2) Encargos Sociais ]</t>
  </si>
  <si>
    <t>L: taxa de lucro/remuneração;</t>
  </si>
  <si>
    <t xml:space="preserve">DF: taxa de despesas financeiras; </t>
  </si>
  <si>
    <t>G: taxa de garantias;</t>
  </si>
  <si>
    <t>R: taxa de riscos;</t>
  </si>
  <si>
    <t>S: taxa de seguros;</t>
  </si>
  <si>
    <t>AC: taxa de administração central;</t>
  </si>
  <si>
    <t>Onde:</t>
  </si>
  <si>
    <t>BDI calculado pela seguinte equação:</t>
  </si>
  <si>
    <t>BDI CALCULADO:</t>
  </si>
  <si>
    <t>CPRB(2)</t>
  </si>
  <si>
    <t>ISSQN(3):</t>
  </si>
  <si>
    <t>COFINS:</t>
  </si>
  <si>
    <t>PIS:</t>
  </si>
  <si>
    <t>I - IMPOSTOS</t>
  </si>
  <si>
    <t>L - Lucro</t>
  </si>
  <si>
    <t>DF - Despesas Financeiras</t>
  </si>
  <si>
    <t>R - Risco</t>
  </si>
  <si>
    <t>S + G - Seguro e Garantia</t>
  </si>
  <si>
    <t>AC - Administração Central</t>
  </si>
  <si>
    <t>BDI Adotado</t>
  </si>
  <si>
    <t>3° quartil</t>
  </si>
  <si>
    <t>Médio</t>
  </si>
  <si>
    <t>1° Quartil</t>
  </si>
  <si>
    <t>Item componente do BDI</t>
  </si>
  <si>
    <t>C/ DESONERAÇÃO</t>
  </si>
  <si>
    <t>DE RODOVIAS</t>
  </si>
  <si>
    <t>CONSTRUÇÃO</t>
  </si>
  <si>
    <t>Tipo de Serviço:</t>
  </si>
  <si>
    <t>OBRA: MANUTENÇÃO DE PONTES DE MADEIRA EM VICINAIS NO MUNICIPIO DE CAMPO GRANDE-MS</t>
  </si>
  <si>
    <t>COMPOSIÇÃO DE BDI - conforme Acórdão TCU 2622/2013</t>
  </si>
  <si>
    <t xml:space="preserve">SUPERINTENDÊNCIA DE PROJETOS - GERÊNCIA DE ORÇAMENTOS </t>
  </si>
  <si>
    <t>S/ DESONERAÇÃO</t>
  </si>
  <si>
    <t>EQUIPAMENTOS</t>
  </si>
  <si>
    <t>DE MATERIAIS E</t>
  </si>
  <si>
    <t>FORNECIMENTO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</si>
</sst>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0.000"/>
    <numFmt numFmtId="166" formatCode="#,##0.0000000"/>
    <numFmt numFmtId="167" formatCode="#,##0.00\ %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1"/>
    </font>
    <font>
      <sz val="11"/>
      <color indexed="8"/>
      <name val="Calibri"/>
      <family val="2"/>
    </font>
    <font>
      <b/>
      <sz val="48"/>
      <color theme="1"/>
      <name val="Calibri"/>
      <family val="2"/>
      <scheme val="minor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name val="Times New Roman"/>
      <family val="1"/>
      <charset val="204"/>
    </font>
    <font>
      <b/>
      <sz val="2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indexed="8"/>
      <name val="Arial"/>
      <family val="1"/>
      <charset val="204"/>
    </font>
    <font>
      <b/>
      <sz val="10"/>
      <color indexed="8"/>
      <name val="Arial"/>
      <family val="2"/>
    </font>
    <font>
      <b/>
      <sz val="10"/>
      <color indexed="8"/>
      <name val="Arial"/>
      <family val="1"/>
      <charset val="204"/>
    </font>
    <font>
      <b/>
      <sz val="9"/>
      <color indexed="8"/>
      <name val="Arial"/>
      <family val="1"/>
      <charset val="204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EFEFEF"/>
      </patternFill>
    </fill>
    <fill>
      <patternFill patternType="solid">
        <fgColor rgb="FFD6D6D6"/>
      </patternFill>
    </fill>
    <fill>
      <patternFill patternType="solid">
        <fgColor rgb="FFD8ECF6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EBEBE"/>
        <bgColor indexed="64"/>
      </patternFill>
    </fill>
  </fills>
  <borders count="45">
    <border>
      <left/>
      <right/>
      <top/>
      <bottom/>
      <diagonal/>
    </border>
    <border>
      <left style="mediumDashed">
        <color theme="1"/>
      </left>
      <right/>
      <top style="mediumDashed">
        <color theme="1"/>
      </top>
      <bottom/>
      <diagonal/>
    </border>
    <border>
      <left/>
      <right/>
      <top style="mediumDashed">
        <color theme="1"/>
      </top>
      <bottom/>
      <diagonal/>
    </border>
    <border>
      <left/>
      <right style="mediumDashed">
        <color theme="1"/>
      </right>
      <top style="mediumDashed">
        <color theme="1"/>
      </top>
      <bottom/>
      <diagonal/>
    </border>
    <border>
      <left style="mediumDashed">
        <color theme="1"/>
      </left>
      <right/>
      <top/>
      <bottom/>
      <diagonal/>
    </border>
    <border>
      <left/>
      <right style="mediumDashed">
        <color theme="1"/>
      </right>
      <top/>
      <bottom/>
      <diagonal/>
    </border>
    <border>
      <left style="mediumDashed">
        <color theme="1"/>
      </left>
      <right/>
      <top/>
      <bottom style="mediumDashed">
        <color theme="1"/>
      </bottom>
      <diagonal/>
    </border>
    <border>
      <left/>
      <right/>
      <top/>
      <bottom style="mediumDashed">
        <color theme="1"/>
      </bottom>
      <diagonal/>
    </border>
    <border>
      <left/>
      <right style="mediumDashed">
        <color theme="1"/>
      </right>
      <top/>
      <bottom style="mediumDashed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Dashed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Dashed">
        <color theme="1"/>
      </right>
      <top style="medium">
        <color theme="1"/>
      </top>
      <bottom style="medium">
        <color theme="1"/>
      </bottom>
      <diagonal/>
    </border>
    <border>
      <left style="mediumDashed">
        <color theme="1"/>
      </left>
      <right/>
      <top style="mediumDashed">
        <color theme="1"/>
      </top>
      <bottom style="medium">
        <color theme="1"/>
      </bottom>
      <diagonal/>
    </border>
    <border>
      <left/>
      <right/>
      <top style="mediumDashed">
        <color theme="1"/>
      </top>
      <bottom style="medium">
        <color theme="1"/>
      </bottom>
      <diagonal/>
    </border>
    <border>
      <left/>
      <right style="mediumDashed">
        <color theme="1"/>
      </right>
      <top style="mediumDashed">
        <color theme="1"/>
      </top>
      <bottom style="medium">
        <color theme="1"/>
      </bottom>
      <diagonal/>
    </border>
    <border>
      <left style="mediumDashed">
        <color theme="1"/>
      </left>
      <right style="mediumDashed">
        <color theme="1"/>
      </right>
      <top/>
      <bottom style="mediumDashed">
        <color theme="1"/>
      </bottom>
      <diagonal/>
    </border>
    <border>
      <left style="mediumDashed">
        <color theme="1"/>
      </left>
      <right style="mediumDashed">
        <color theme="1"/>
      </right>
      <top style="medium">
        <color theme="1"/>
      </top>
      <bottom style="medium">
        <color theme="1"/>
      </bottom>
      <diagonal/>
    </border>
    <border>
      <left style="mediumDashed">
        <color theme="1"/>
      </left>
      <right style="mediumDashed">
        <color theme="1"/>
      </right>
      <top/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Dashed">
        <color theme="1"/>
      </left>
      <right/>
      <top style="medium">
        <color theme="1"/>
      </top>
      <bottom/>
      <diagonal/>
    </border>
    <border>
      <left/>
      <right style="mediumDashed">
        <color theme="1"/>
      </right>
      <top style="medium">
        <color theme="1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0" fontId="5" fillId="0" borderId="0"/>
    <xf numFmtId="0" fontId="6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5" fillId="0" borderId="0"/>
    <xf numFmtId="0" fontId="25" fillId="0" borderId="0" applyNumberFormat="0" applyFill="0" applyBorder="0" applyProtection="0">
      <alignment vertical="top" wrapText="1"/>
    </xf>
  </cellStyleXfs>
  <cellXfs count="29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2" fontId="0" fillId="0" borderId="0" xfId="0" applyNumberFormat="1" applyFont="1"/>
    <xf numFmtId="2" fontId="1" fillId="0" borderId="0" xfId="0" applyNumberFormat="1" applyFont="1"/>
    <xf numFmtId="2" fontId="2" fillId="0" borderId="0" xfId="0" applyNumberFormat="1" applyFont="1"/>
    <xf numFmtId="4" fontId="0" fillId="0" borderId="0" xfId="0" applyNumberFormat="1" applyFont="1"/>
    <xf numFmtId="4" fontId="1" fillId="0" borderId="0" xfId="0" applyNumberFormat="1" applyFont="1"/>
    <xf numFmtId="4" fontId="2" fillId="0" borderId="0" xfId="0" applyNumberFormat="1" applyFont="1"/>
    <xf numFmtId="0" fontId="0" fillId="0" borderId="0" xfId="0" applyFont="1" applyAlignment="1">
      <alignment wrapText="1"/>
    </xf>
    <xf numFmtId="164" fontId="0" fillId="0" borderId="0" xfId="0" applyNumberFormat="1"/>
    <xf numFmtId="0" fontId="0" fillId="0" borderId="0" xfId="0" applyBorder="1" applyAlignment="1">
      <alignment horizontal="center"/>
    </xf>
    <xf numFmtId="4" fontId="0" fillId="0" borderId="0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5" xfId="0" applyNumberFormat="1" applyBorder="1"/>
    <xf numFmtId="0" fontId="0" fillId="0" borderId="5" xfId="0" applyBorder="1"/>
    <xf numFmtId="164" fontId="0" fillId="0" borderId="5" xfId="0" applyNumberFormat="1" applyBorder="1"/>
    <xf numFmtId="2" fontId="1" fillId="0" borderId="4" xfId="0" applyNumberFormat="1" applyFont="1" applyBorder="1"/>
    <xf numFmtId="2" fontId="1" fillId="0" borderId="0" xfId="0" applyNumberFormat="1" applyFont="1" applyBorder="1"/>
    <xf numFmtId="2" fontId="1" fillId="0" borderId="5" xfId="0" applyNumberFormat="1" applyFont="1" applyBorder="1"/>
    <xf numFmtId="2" fontId="2" fillId="0" borderId="4" xfId="0" applyNumberFormat="1" applyFont="1" applyBorder="1"/>
    <xf numFmtId="2" fontId="2" fillId="0" borderId="0" xfId="0" applyNumberFormat="1" applyFont="1" applyBorder="1"/>
    <xf numFmtId="2" fontId="2" fillId="0" borderId="5" xfId="0" applyNumberFormat="1" applyFont="1" applyBorder="1"/>
    <xf numFmtId="2" fontId="0" fillId="0" borderId="0" xfId="0" applyNumberFormat="1" applyFont="1" applyBorder="1"/>
    <xf numFmtId="4" fontId="4" fillId="0" borderId="0" xfId="0" applyNumberFormat="1" applyFont="1"/>
    <xf numFmtId="0" fontId="0" fillId="0" borderId="0" xfId="0" applyAlignment="1">
      <alignment vertical="center"/>
    </xf>
    <xf numFmtId="4" fontId="0" fillId="0" borderId="8" xfId="0" applyNumberFormat="1" applyBorder="1"/>
    <xf numFmtId="4" fontId="1" fillId="0" borderId="6" xfId="0" applyNumberFormat="1" applyFont="1" applyBorder="1"/>
    <xf numFmtId="4" fontId="1" fillId="0" borderId="8" xfId="0" applyNumberFormat="1" applyFont="1" applyBorder="1"/>
    <xf numFmtId="4" fontId="1" fillId="0" borderId="7" xfId="0" applyNumberFormat="1" applyFont="1" applyBorder="1"/>
    <xf numFmtId="164" fontId="0" fillId="0" borderId="0" xfId="0" applyNumberFormat="1" applyBorder="1"/>
    <xf numFmtId="4" fontId="0" fillId="0" borderId="7" xfId="0" applyNumberFormat="1" applyBorder="1"/>
    <xf numFmtId="0" fontId="0" fillId="0" borderId="18" xfId="0" applyBorder="1" applyAlignment="1">
      <alignment horizontal="center"/>
    </xf>
    <xf numFmtId="4" fontId="0" fillId="0" borderId="18" xfId="0" applyNumberFormat="1" applyBorder="1"/>
    <xf numFmtId="4" fontId="1" fillId="0" borderId="16" xfId="0" applyNumberFormat="1" applyFont="1" applyBorder="1"/>
    <xf numFmtId="0" fontId="0" fillId="0" borderId="20" xfId="0" applyBorder="1"/>
    <xf numFmtId="0" fontId="0" fillId="0" borderId="21" xfId="0" applyBorder="1"/>
    <xf numFmtId="4" fontId="0" fillId="0" borderId="4" xfId="0" applyNumberFormat="1" applyBorder="1"/>
    <xf numFmtId="0" fontId="0" fillId="0" borderId="4" xfId="0" applyBorder="1"/>
    <xf numFmtId="0" fontId="0" fillId="3" borderId="9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4" fontId="1" fillId="3" borderId="10" xfId="0" applyNumberFormat="1" applyFont="1" applyFill="1" applyBorder="1" applyAlignment="1">
      <alignment horizontal="center" vertical="center" wrapText="1"/>
    </xf>
    <xf numFmtId="2" fontId="1" fillId="3" borderId="10" xfId="0" applyNumberFormat="1" applyFont="1" applyFill="1" applyBorder="1" applyAlignment="1">
      <alignment horizontal="center" vertical="center" wrapText="1"/>
    </xf>
    <xf numFmtId="2" fontId="1" fillId="3" borderId="11" xfId="0" applyNumberFormat="1" applyFont="1" applyFill="1" applyBorder="1" applyAlignment="1">
      <alignment horizontal="center" vertical="center" wrapText="1"/>
    </xf>
    <xf numFmtId="2" fontId="1" fillId="3" borderId="12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2" fontId="1" fillId="3" borderId="17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9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/>
    <xf numFmtId="4" fontId="0" fillId="2" borderId="0" xfId="0" applyNumberFormat="1" applyFont="1" applyFill="1"/>
    <xf numFmtId="2" fontId="0" fillId="2" borderId="0" xfId="0" applyNumberFormat="1" applyFont="1" applyFill="1"/>
    <xf numFmtId="0" fontId="9" fillId="5" borderId="0" xfId="2" applyFont="1" applyFill="1" applyAlignment="1">
      <alignment horizontal="left" vertical="top" wrapText="1"/>
    </xf>
    <xf numFmtId="0" fontId="10" fillId="6" borderId="22" xfId="2" applyFont="1" applyFill="1" applyBorder="1" applyAlignment="1">
      <alignment horizontal="left" vertical="top" wrapText="1"/>
    </xf>
    <xf numFmtId="4" fontId="9" fillId="5" borderId="0" xfId="2" applyNumberFormat="1" applyFont="1" applyFill="1" applyAlignment="1">
      <alignment horizontal="right" vertical="top" wrapText="1"/>
    </xf>
    <xf numFmtId="4" fontId="9" fillId="7" borderId="23" xfId="2" applyNumberFormat="1" applyFont="1" applyFill="1" applyBorder="1" applyAlignment="1">
      <alignment horizontal="right" vertical="top" wrapText="1"/>
    </xf>
    <xf numFmtId="166" fontId="9" fillId="7" borderId="23" xfId="2" applyNumberFormat="1" applyFont="1" applyFill="1" applyBorder="1" applyAlignment="1">
      <alignment horizontal="right" vertical="top" wrapText="1"/>
    </xf>
    <xf numFmtId="0" fontId="9" fillId="7" borderId="23" xfId="2" applyFont="1" applyFill="1" applyBorder="1" applyAlignment="1">
      <alignment horizontal="center" vertical="top" wrapText="1"/>
    </xf>
    <xf numFmtId="0" fontId="9" fillId="7" borderId="23" xfId="2" applyFont="1" applyFill="1" applyBorder="1" applyAlignment="1">
      <alignment horizontal="left" vertical="top" wrapText="1"/>
    </xf>
    <xf numFmtId="0" fontId="9" fillId="7" borderId="23" xfId="2" applyFont="1" applyFill="1" applyBorder="1" applyAlignment="1">
      <alignment horizontal="right" vertical="top" wrapText="1"/>
    </xf>
    <xf numFmtId="4" fontId="10" fillId="6" borderId="23" xfId="2" applyNumberFormat="1" applyFont="1" applyFill="1" applyBorder="1" applyAlignment="1">
      <alignment horizontal="right" vertical="top" wrapText="1"/>
    </xf>
    <xf numFmtId="166" fontId="10" fillId="6" borderId="23" xfId="2" applyNumberFormat="1" applyFont="1" applyFill="1" applyBorder="1" applyAlignment="1">
      <alignment horizontal="right" vertical="top" wrapText="1"/>
    </xf>
    <xf numFmtId="0" fontId="10" fillId="6" borderId="23" xfId="2" applyFont="1" applyFill="1" applyBorder="1" applyAlignment="1">
      <alignment horizontal="center" vertical="top" wrapText="1"/>
    </xf>
    <xf numFmtId="0" fontId="10" fillId="6" borderId="23" xfId="2" applyFont="1" applyFill="1" applyBorder="1" applyAlignment="1">
      <alignment horizontal="left" vertical="top" wrapText="1"/>
    </xf>
    <xf numFmtId="0" fontId="10" fillId="6" borderId="23" xfId="2" applyFont="1" applyFill="1" applyBorder="1" applyAlignment="1">
      <alignment horizontal="right" vertical="top" wrapText="1"/>
    </xf>
    <xf numFmtId="4" fontId="9" fillId="8" borderId="23" xfId="2" applyNumberFormat="1" applyFont="1" applyFill="1" applyBorder="1" applyAlignment="1">
      <alignment horizontal="right" vertical="top" wrapText="1"/>
    </xf>
    <xf numFmtId="166" fontId="9" fillId="8" borderId="23" xfId="2" applyNumberFormat="1" applyFont="1" applyFill="1" applyBorder="1" applyAlignment="1">
      <alignment horizontal="right" vertical="top" wrapText="1"/>
    </xf>
    <xf numFmtId="0" fontId="9" fillId="8" borderId="23" xfId="2" applyFont="1" applyFill="1" applyBorder="1" applyAlignment="1">
      <alignment horizontal="center" vertical="top" wrapText="1"/>
    </xf>
    <xf numFmtId="0" fontId="9" fillId="8" borderId="23" xfId="2" applyFont="1" applyFill="1" applyBorder="1" applyAlignment="1">
      <alignment horizontal="left" vertical="top" wrapText="1"/>
    </xf>
    <xf numFmtId="0" fontId="9" fillId="8" borderId="23" xfId="2" applyFont="1" applyFill="1" applyBorder="1" applyAlignment="1">
      <alignment horizontal="right" vertical="top" wrapText="1"/>
    </xf>
    <xf numFmtId="0" fontId="0" fillId="0" borderId="0" xfId="0" applyBorder="1"/>
    <xf numFmtId="0" fontId="0" fillId="0" borderId="0" xfId="0" applyFont="1" applyBorder="1" applyAlignment="1">
      <alignment wrapText="1"/>
    </xf>
    <xf numFmtId="4" fontId="0" fillId="0" borderId="0" xfId="0" applyNumberFormat="1" applyFont="1" applyBorder="1"/>
    <xf numFmtId="0" fontId="0" fillId="4" borderId="0" xfId="0" applyFill="1"/>
    <xf numFmtId="0" fontId="2" fillId="4" borderId="0" xfId="0" applyFont="1" applyFill="1"/>
    <xf numFmtId="4" fontId="0" fillId="4" borderId="0" xfId="0" applyNumberFormat="1" applyFont="1" applyFill="1"/>
    <xf numFmtId="2" fontId="0" fillId="4" borderId="0" xfId="0" applyNumberFormat="1" applyFont="1" applyFill="1"/>
    <xf numFmtId="2" fontId="2" fillId="4" borderId="4" xfId="0" applyNumberFormat="1" applyFont="1" applyFill="1" applyBorder="1"/>
    <xf numFmtId="2" fontId="2" fillId="4" borderId="0" xfId="0" applyNumberFormat="1" applyFont="1" applyFill="1" applyBorder="1"/>
    <xf numFmtId="2" fontId="0" fillId="4" borderId="0" xfId="0" applyNumberFormat="1" applyFont="1" applyFill="1" applyBorder="1"/>
    <xf numFmtId="2" fontId="2" fillId="4" borderId="5" xfId="0" applyNumberFormat="1" applyFont="1" applyFill="1" applyBorder="1"/>
    <xf numFmtId="4" fontId="0" fillId="4" borderId="0" xfId="0" applyNumberFormat="1" applyFill="1" applyBorder="1"/>
    <xf numFmtId="4" fontId="0" fillId="4" borderId="5" xfId="0" applyNumberFormat="1" applyFill="1" applyBorder="1"/>
    <xf numFmtId="4" fontId="0" fillId="4" borderId="18" xfId="0" applyNumberFormat="1" applyFill="1" applyBorder="1"/>
    <xf numFmtId="164" fontId="0" fillId="4" borderId="0" xfId="0" applyNumberFormat="1" applyFill="1" applyBorder="1"/>
    <xf numFmtId="164" fontId="0" fillId="4" borderId="5" xfId="0" applyNumberFormat="1" applyFill="1" applyBorder="1"/>
    <xf numFmtId="4" fontId="0" fillId="4" borderId="4" xfId="0" applyNumberFormat="1" applyFill="1" applyBorder="1"/>
    <xf numFmtId="4" fontId="0" fillId="0" borderId="4" xfId="0" applyNumberFormat="1" applyBorder="1" applyAlignment="1">
      <alignment horizontal="right"/>
    </xf>
    <xf numFmtId="9" fontId="0" fillId="0" borderId="0" xfId="5" applyFont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Font="1"/>
    <xf numFmtId="0" fontId="5" fillId="0" borderId="0" xfId="2"/>
    <xf numFmtId="0" fontId="11" fillId="5" borderId="23" xfId="2" applyFont="1" applyFill="1" applyBorder="1" applyAlignment="1">
      <alignment horizontal="right" vertical="top" wrapText="1"/>
    </xf>
    <xf numFmtId="0" fontId="11" fillId="5" borderId="23" xfId="2" applyFont="1" applyFill="1" applyBorder="1" applyAlignment="1">
      <alignment horizontal="left" vertical="top" wrapText="1"/>
    </xf>
    <xf numFmtId="0" fontId="11" fillId="5" borderId="23" xfId="2" applyFont="1" applyFill="1" applyBorder="1" applyAlignment="1">
      <alignment horizontal="center" vertical="top" wrapText="1"/>
    </xf>
    <xf numFmtId="0" fontId="8" fillId="5" borderId="0" xfId="2" applyFont="1" applyFill="1" applyAlignment="1">
      <alignment horizontal="center" vertical="top" wrapText="1"/>
    </xf>
    <xf numFmtId="167" fontId="12" fillId="9" borderId="23" xfId="2" applyNumberFormat="1" applyFont="1" applyFill="1" applyBorder="1" applyAlignment="1">
      <alignment horizontal="right" vertical="top" wrapText="1"/>
    </xf>
    <xf numFmtId="4" fontId="12" fillId="9" borderId="23" xfId="2" applyNumberFormat="1" applyFont="1" applyFill="1" applyBorder="1" applyAlignment="1">
      <alignment horizontal="right" vertical="top" wrapText="1"/>
    </xf>
    <xf numFmtId="0" fontId="12" fillId="9" borderId="23" xfId="2" applyFont="1" applyFill="1" applyBorder="1" applyAlignment="1">
      <alignment horizontal="left" vertical="top" wrapText="1"/>
    </xf>
    <xf numFmtId="0" fontId="12" fillId="9" borderId="23" xfId="2" applyFont="1" applyFill="1" applyBorder="1" applyAlignment="1">
      <alignment horizontal="right" vertical="top" wrapText="1"/>
    </xf>
    <xf numFmtId="0" fontId="5" fillId="0" borderId="0" xfId="2" applyBorder="1"/>
    <xf numFmtId="0" fontId="3" fillId="0" borderId="0" xfId="6" applyBorder="1"/>
    <xf numFmtId="0" fontId="3" fillId="0" borderId="0" xfId="6"/>
    <xf numFmtId="0" fontId="13" fillId="2" borderId="0" xfId="2" applyFont="1" applyFill="1" applyBorder="1" applyAlignment="1">
      <alignment vertical="center"/>
    </xf>
    <xf numFmtId="0" fontId="13" fillId="2" borderId="0" xfId="2" applyFont="1" applyFill="1" applyBorder="1" applyAlignment="1">
      <alignment horizontal="left" vertical="center" wrapText="1"/>
    </xf>
    <xf numFmtId="10" fontId="13" fillId="2" borderId="0" xfId="2" applyNumberFormat="1" applyFont="1" applyFill="1" applyBorder="1" applyAlignment="1">
      <alignment horizontal="center" vertical="center"/>
    </xf>
    <xf numFmtId="0" fontId="13" fillId="2" borderId="0" xfId="2" applyFont="1" applyFill="1" applyBorder="1" applyAlignment="1"/>
    <xf numFmtId="0" fontId="13" fillId="2" borderId="24" xfId="2" applyFont="1" applyFill="1" applyBorder="1" applyAlignment="1">
      <alignment horizontal="right" vertical="top"/>
    </xf>
    <xf numFmtId="0" fontId="13" fillId="2" borderId="24" xfId="2" applyFont="1" applyFill="1" applyBorder="1" applyAlignment="1">
      <alignment horizontal="center" vertical="top" wrapText="1"/>
    </xf>
    <xf numFmtId="0" fontId="13" fillId="2" borderId="24" xfId="2" applyFont="1" applyFill="1" applyBorder="1" applyAlignment="1">
      <alignment vertical="center"/>
    </xf>
    <xf numFmtId="0" fontId="3" fillId="0" borderId="24" xfId="6" applyBorder="1"/>
    <xf numFmtId="0" fontId="1" fillId="0" borderId="0" xfId="6" applyFont="1"/>
    <xf numFmtId="49" fontId="16" fillId="0" borderId="0" xfId="7" applyNumberFormat="1" applyFont="1" applyAlignment="1">
      <alignment vertical="center"/>
    </xf>
    <xf numFmtId="49" fontId="16" fillId="0" borderId="0" xfId="7" applyNumberFormat="1" applyFont="1" applyAlignment="1">
      <alignment vertical="center" wrapText="1"/>
    </xf>
    <xf numFmtId="0" fontId="18" fillId="0" borderId="0" xfId="7" applyFont="1"/>
    <xf numFmtId="0" fontId="15" fillId="2" borderId="0" xfId="6" applyFont="1" applyFill="1" applyAlignment="1">
      <alignment vertical="top" wrapText="1"/>
    </xf>
    <xf numFmtId="0" fontId="15" fillId="2" borderId="0" xfId="6" applyFont="1" applyFill="1" applyAlignment="1">
      <alignment vertical="top"/>
    </xf>
    <xf numFmtId="4" fontId="15" fillId="2" borderId="0" xfId="6" applyNumberFormat="1" applyFont="1" applyFill="1" applyAlignment="1">
      <alignment horizontal="right" vertical="top" wrapText="1"/>
    </xf>
    <xf numFmtId="167" fontId="15" fillId="2" borderId="0" xfId="6" applyNumberFormat="1" applyFont="1" applyFill="1" applyAlignment="1">
      <alignment horizontal="right" vertical="top" wrapText="1"/>
    </xf>
    <xf numFmtId="0" fontId="3" fillId="0" borderId="0" xfId="6" applyAlignment="1">
      <alignment vertical="center"/>
    </xf>
    <xf numFmtId="0" fontId="19" fillId="0" borderId="0" xfId="7" applyFont="1" applyAlignment="1">
      <alignment wrapText="1"/>
    </xf>
    <xf numFmtId="0" fontId="20" fillId="0" borderId="25" xfId="2" applyFont="1" applyBorder="1" applyAlignment="1">
      <alignment horizontal="center"/>
    </xf>
    <xf numFmtId="4" fontId="17" fillId="2" borderId="25" xfId="2" applyNumberFormat="1" applyFont="1" applyFill="1" applyBorder="1" applyAlignment="1">
      <alignment horizontal="right" vertical="center" wrapText="1"/>
    </xf>
    <xf numFmtId="4" fontId="20" fillId="2" borderId="25" xfId="2" applyNumberFormat="1" applyFont="1" applyFill="1" applyBorder="1" applyAlignment="1">
      <alignment vertical="center"/>
    </xf>
    <xf numFmtId="4" fontId="20" fillId="2" borderId="25" xfId="2" applyNumberFormat="1" applyFont="1" applyFill="1" applyBorder="1"/>
    <xf numFmtId="4" fontId="8" fillId="5" borderId="25" xfId="2" applyNumberFormat="1" applyFont="1" applyFill="1" applyBorder="1" applyAlignment="1">
      <alignment horizontal="right" vertical="top" wrapText="1"/>
    </xf>
    <xf numFmtId="4" fontId="8" fillId="5" borderId="25" xfId="2" applyNumberFormat="1" applyFont="1" applyFill="1" applyBorder="1" applyAlignment="1">
      <alignment horizontal="left" vertical="top" wrapText="1"/>
    </xf>
    <xf numFmtId="10" fontId="8" fillId="5" borderId="25" xfId="2" applyNumberFormat="1" applyFont="1" applyFill="1" applyBorder="1" applyAlignment="1">
      <alignment horizontal="right" vertical="top" wrapText="1"/>
    </xf>
    <xf numFmtId="0" fontId="8" fillId="5" borderId="25" xfId="2" applyFont="1" applyFill="1" applyBorder="1" applyAlignment="1">
      <alignment horizontal="left" vertical="top" wrapText="1"/>
    </xf>
    <xf numFmtId="4" fontId="20" fillId="5" borderId="25" xfId="2" applyNumberFormat="1" applyFont="1" applyFill="1" applyBorder="1" applyAlignment="1">
      <alignment horizontal="right" vertical="top" wrapText="1"/>
    </xf>
    <xf numFmtId="0" fontId="9" fillId="5" borderId="25" xfId="2" applyFont="1" applyFill="1" applyBorder="1" applyAlignment="1">
      <alignment horizontal="center" vertical="top" wrapText="1"/>
    </xf>
    <xf numFmtId="10" fontId="20" fillId="5" borderId="25" xfId="2" applyNumberFormat="1" applyFont="1" applyFill="1" applyBorder="1" applyAlignment="1">
      <alignment horizontal="right" vertical="top" wrapText="1"/>
    </xf>
    <xf numFmtId="0" fontId="8" fillId="5" borderId="25" xfId="2" applyFont="1" applyFill="1" applyBorder="1" applyAlignment="1">
      <alignment horizontal="center" vertical="top" wrapText="1"/>
    </xf>
    <xf numFmtId="0" fontId="17" fillId="2" borderId="0" xfId="6" applyFont="1" applyFill="1" applyAlignment="1">
      <alignment vertical="top" wrapText="1"/>
    </xf>
    <xf numFmtId="0" fontId="17" fillId="2" borderId="0" xfId="6" applyFont="1" applyFill="1" applyAlignment="1">
      <alignment vertical="top"/>
    </xf>
    <xf numFmtId="0" fontId="20" fillId="5" borderId="0" xfId="6" applyFont="1" applyFill="1" applyBorder="1" applyAlignment="1">
      <alignment horizontal="right" vertical="center" wrapText="1"/>
    </xf>
    <xf numFmtId="4" fontId="20" fillId="5" borderId="0" xfId="6" applyNumberFormat="1" applyFont="1" applyFill="1" applyAlignment="1">
      <alignment vertical="center" wrapText="1"/>
    </xf>
    <xf numFmtId="0" fontId="20" fillId="5" borderId="0" xfId="6" applyFont="1" applyFill="1" applyAlignment="1">
      <alignment vertical="top" wrapText="1"/>
    </xf>
    <xf numFmtId="0" fontId="14" fillId="0" borderId="0" xfId="7" applyFont="1"/>
    <xf numFmtId="167" fontId="17" fillId="2" borderId="0" xfId="6" applyNumberFormat="1" applyFont="1" applyFill="1" applyAlignment="1">
      <alignment horizontal="right" vertical="top" wrapText="1"/>
    </xf>
    <xf numFmtId="0" fontId="21" fillId="2" borderId="0" xfId="7" applyFont="1" applyFill="1"/>
    <xf numFmtId="0" fontId="20" fillId="0" borderId="0" xfId="7" applyFont="1" applyAlignment="1" applyProtection="1">
      <alignment horizontal="right" vertical="center"/>
      <protection hidden="1"/>
    </xf>
    <xf numFmtId="0" fontId="21" fillId="5" borderId="0" xfId="7" applyFont="1" applyFill="1" applyAlignment="1">
      <alignment wrapText="1"/>
    </xf>
    <xf numFmtId="0" fontId="22" fillId="0" borderId="0" xfId="6" applyFont="1" applyAlignment="1">
      <alignment vertical="center"/>
    </xf>
    <xf numFmtId="9" fontId="22" fillId="0" borderId="0" xfId="6" applyNumberFormat="1" applyFont="1" applyAlignment="1">
      <alignment vertical="center"/>
    </xf>
    <xf numFmtId="0" fontId="22" fillId="0" borderId="0" xfId="6" applyFont="1"/>
    <xf numFmtId="0" fontId="20" fillId="5" borderId="0" xfId="7" applyFont="1" applyFill="1" applyAlignment="1">
      <alignment horizontal="left" vertical="top" wrapText="1"/>
    </xf>
    <xf numFmtId="0" fontId="14" fillId="0" borderId="0" xfId="7" applyFont="1" applyAlignment="1">
      <alignment horizontal="left"/>
    </xf>
    <xf numFmtId="0" fontId="21" fillId="0" borderId="0" xfId="7" applyFont="1"/>
    <xf numFmtId="0" fontId="24" fillId="2" borderId="0" xfId="2" applyFont="1" applyFill="1" applyBorder="1" applyAlignment="1">
      <alignment vertical="center"/>
    </xf>
    <xf numFmtId="0" fontId="24" fillId="2" borderId="0" xfId="2" applyFont="1" applyFill="1" applyBorder="1" applyAlignment="1">
      <alignment horizontal="center" vertical="center" wrapText="1"/>
    </xf>
    <xf numFmtId="0" fontId="24" fillId="2" borderId="0" xfId="2" applyFont="1" applyFill="1" applyBorder="1" applyAlignment="1">
      <alignment horizontal="left" vertical="center" wrapText="1"/>
    </xf>
    <xf numFmtId="0" fontId="14" fillId="2" borderId="0" xfId="2" applyFont="1" applyFill="1" applyBorder="1" applyAlignment="1"/>
    <xf numFmtId="0" fontId="20" fillId="5" borderId="0" xfId="2" applyFont="1" applyFill="1" applyAlignment="1">
      <alignment horizontal="left" vertical="top" wrapText="1"/>
    </xf>
    <xf numFmtId="0" fontId="14" fillId="2" borderId="0" xfId="2" applyFont="1" applyFill="1" applyBorder="1" applyAlignment="1">
      <alignment vertical="center"/>
    </xf>
    <xf numFmtId="0" fontId="24" fillId="2" borderId="24" xfId="2" applyFont="1" applyFill="1" applyBorder="1" applyAlignment="1">
      <alignment vertical="center"/>
    </xf>
    <xf numFmtId="0" fontId="24" fillId="2" borderId="24" xfId="2" applyFont="1" applyFill="1" applyBorder="1" applyAlignment="1">
      <alignment horizontal="center" vertical="center"/>
    </xf>
    <xf numFmtId="0" fontId="14" fillId="2" borderId="24" xfId="2" applyFont="1" applyFill="1" applyBorder="1" applyAlignment="1">
      <alignment horizontal="right" vertical="center"/>
    </xf>
    <xf numFmtId="10" fontId="14" fillId="2" borderId="24" xfId="2" applyNumberFormat="1" applyFont="1" applyFill="1" applyBorder="1" applyAlignment="1">
      <alignment horizontal="left" vertical="center"/>
    </xf>
    <xf numFmtId="0" fontId="17" fillId="2" borderId="25" xfId="2" applyFont="1" applyFill="1" applyBorder="1" applyAlignment="1">
      <alignment horizontal="left" vertical="center" wrapText="1"/>
    </xf>
    <xf numFmtId="0" fontId="19" fillId="0" borderId="0" xfId="2" applyFont="1"/>
    <xf numFmtId="0" fontId="14" fillId="2" borderId="0" xfId="2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10" fontId="14" fillId="2" borderId="0" xfId="2" applyNumberFormat="1" applyFont="1" applyFill="1" applyBorder="1" applyAlignment="1">
      <alignment horizontal="left" vertical="top"/>
    </xf>
    <xf numFmtId="0" fontId="19" fillId="0" borderId="24" xfId="2" applyFont="1" applyBorder="1"/>
    <xf numFmtId="0" fontId="20" fillId="5" borderId="0" xfId="2" applyFont="1" applyFill="1" applyAlignment="1">
      <alignment horizontal="center" wrapText="1"/>
    </xf>
    <xf numFmtId="0" fontId="20" fillId="5" borderId="25" xfId="2" applyFont="1" applyFill="1" applyBorder="1" applyAlignment="1">
      <alignment horizontal="left" vertical="top" wrapText="1"/>
    </xf>
    <xf numFmtId="0" fontId="20" fillId="5" borderId="25" xfId="2" applyFont="1" applyFill="1" applyBorder="1" applyAlignment="1">
      <alignment horizontal="center" vertical="top" wrapText="1"/>
    </xf>
    <xf numFmtId="0" fontId="19" fillId="2" borderId="0" xfId="2" applyFont="1" applyFill="1"/>
    <xf numFmtId="0" fontId="17" fillId="2" borderId="25" xfId="2" applyFont="1" applyFill="1" applyBorder="1" applyAlignment="1">
      <alignment horizontal="center" vertical="center" wrapText="1"/>
    </xf>
    <xf numFmtId="10" fontId="17" fillId="2" borderId="25" xfId="2" applyNumberFormat="1" applyFont="1" applyFill="1" applyBorder="1" applyAlignment="1">
      <alignment horizontal="center" vertical="center" wrapText="1"/>
    </xf>
    <xf numFmtId="10" fontId="17" fillId="2" borderId="25" xfId="2" applyNumberFormat="1" applyFont="1" applyFill="1" applyBorder="1" applyAlignment="1">
      <alignment horizontal="left" vertical="center" wrapText="1"/>
    </xf>
    <xf numFmtId="10" fontId="17" fillId="2" borderId="25" xfId="2" applyNumberFormat="1" applyFont="1" applyFill="1" applyBorder="1" applyAlignment="1">
      <alignment horizontal="right" vertical="center" wrapText="1"/>
    </xf>
    <xf numFmtId="10" fontId="20" fillId="2" borderId="25" xfId="2" applyNumberFormat="1" applyFont="1" applyFill="1" applyBorder="1" applyAlignment="1">
      <alignment vertical="center"/>
    </xf>
    <xf numFmtId="10" fontId="19" fillId="2" borderId="0" xfId="2" applyNumberFormat="1" applyFont="1" applyFill="1"/>
    <xf numFmtId="10" fontId="20" fillId="2" borderId="25" xfId="2" applyNumberFormat="1" applyFont="1" applyFill="1" applyBorder="1"/>
    <xf numFmtId="4" fontId="17" fillId="2" borderId="25" xfId="2" applyNumberFormat="1" applyFont="1" applyFill="1" applyBorder="1" applyAlignment="1">
      <alignment horizontal="center" vertical="center" wrapText="1"/>
    </xf>
    <xf numFmtId="4" fontId="12" fillId="9" borderId="23" xfId="2" applyNumberFormat="1" applyFont="1" applyFill="1" applyBorder="1" applyAlignment="1">
      <alignment horizontal="left" vertical="top" wrapText="1"/>
    </xf>
    <xf numFmtId="0" fontId="8" fillId="5" borderId="0" xfId="2" applyFont="1" applyFill="1" applyAlignment="1">
      <alignment horizontal="center" vertical="top" wrapText="1"/>
    </xf>
    <xf numFmtId="10" fontId="20" fillId="0" borderId="28" xfId="7" applyNumberFormat="1" applyFont="1" applyBorder="1" applyAlignment="1">
      <alignment horizontal="left" vertical="center"/>
    </xf>
    <xf numFmtId="0" fontId="21" fillId="0" borderId="0" xfId="7" applyFont="1" applyBorder="1" applyAlignment="1">
      <alignment horizontal="left"/>
    </xf>
    <xf numFmtId="0" fontId="21" fillId="5" borderId="27" xfId="6" applyFont="1" applyFill="1" applyBorder="1" applyAlignment="1">
      <alignment vertical="top" wrapText="1"/>
    </xf>
    <xf numFmtId="0" fontId="21" fillId="5" borderId="27" xfId="6" applyFont="1" applyFill="1" applyBorder="1" applyAlignment="1">
      <alignment horizontal="right" vertical="top" wrapText="1"/>
    </xf>
    <xf numFmtId="0" fontId="17" fillId="9" borderId="27" xfId="6" applyFont="1" applyFill="1" applyBorder="1" applyAlignment="1">
      <alignment horizontal="left" vertical="top" wrapText="1"/>
    </xf>
    <xf numFmtId="4" fontId="17" fillId="9" borderId="27" xfId="6" applyNumberFormat="1" applyFont="1" applyFill="1" applyBorder="1" applyAlignment="1">
      <alignment horizontal="right" vertical="top" wrapText="1"/>
    </xf>
    <xf numFmtId="10" fontId="17" fillId="9" borderId="27" xfId="6" applyNumberFormat="1" applyFont="1" applyFill="1" applyBorder="1" applyAlignment="1">
      <alignment horizontal="right" vertical="top" wrapText="1"/>
    </xf>
    <xf numFmtId="0" fontId="17" fillId="9" borderId="27" xfId="6" applyFont="1" applyFill="1" applyBorder="1" applyAlignment="1">
      <alignment vertical="top"/>
    </xf>
    <xf numFmtId="0" fontId="21" fillId="0" borderId="0" xfId="7" applyFont="1" applyBorder="1"/>
    <xf numFmtId="0" fontId="17" fillId="3" borderId="27" xfId="6" applyFont="1" applyFill="1" applyBorder="1" applyAlignment="1">
      <alignment horizontal="left" vertical="top" wrapText="1"/>
    </xf>
    <xf numFmtId="0" fontId="17" fillId="3" borderId="27" xfId="6" applyFont="1" applyFill="1" applyBorder="1" applyAlignment="1">
      <alignment vertical="top"/>
    </xf>
    <xf numFmtId="4" fontId="17" fillId="3" borderId="27" xfId="6" applyNumberFormat="1" applyFont="1" applyFill="1" applyBorder="1" applyAlignment="1">
      <alignment horizontal="right" vertical="top" wrapText="1"/>
    </xf>
    <xf numFmtId="4" fontId="8" fillId="5" borderId="25" xfId="2" applyNumberFormat="1" applyFont="1" applyFill="1" applyBorder="1" applyAlignment="1">
      <alignment horizontal="center" vertical="top" wrapText="1"/>
    </xf>
    <xf numFmtId="0" fontId="8" fillId="5" borderId="0" xfId="2" applyFont="1" applyFill="1" applyAlignment="1">
      <alignment horizontal="right" vertical="top" wrapText="1"/>
    </xf>
    <xf numFmtId="0" fontId="5" fillId="0" borderId="0" xfId="2"/>
    <xf numFmtId="0" fontId="9" fillId="5" borderId="0" xfId="2" applyFont="1" applyFill="1" applyAlignment="1">
      <alignment horizontal="right" vertical="top" wrapText="1"/>
    </xf>
    <xf numFmtId="0" fontId="8" fillId="5" borderId="0" xfId="2" applyFont="1" applyFill="1" applyAlignment="1">
      <alignment horizontal="left" vertical="top" wrapText="1"/>
    </xf>
    <xf numFmtId="0" fontId="11" fillId="5" borderId="0" xfId="2" applyFont="1" applyFill="1" applyAlignment="1">
      <alignment horizontal="left" vertical="top" wrapText="1"/>
    </xf>
    <xf numFmtId="0" fontId="9" fillId="5" borderId="0" xfId="2" applyFont="1" applyFill="1" applyAlignment="1">
      <alignment horizontal="center" vertical="top" wrapText="1"/>
    </xf>
    <xf numFmtId="167" fontId="10" fillId="6" borderId="23" xfId="2" applyNumberFormat="1" applyFont="1" applyFill="1" applyBorder="1" applyAlignment="1">
      <alignment horizontal="right" vertical="top" wrapText="1"/>
    </xf>
    <xf numFmtId="0" fontId="27" fillId="10" borderId="0" xfId="0" applyFont="1" applyFill="1" applyBorder="1" applyAlignment="1">
      <alignment vertical="top" wrapText="1"/>
    </xf>
    <xf numFmtId="0" fontId="28" fillId="10" borderId="0" xfId="0" applyFont="1" applyFill="1" applyBorder="1" applyAlignment="1">
      <alignment vertical="top" wrapText="1"/>
    </xf>
    <xf numFmtId="0" fontId="1" fillId="10" borderId="0" xfId="0" applyFont="1" applyFill="1" applyBorder="1" applyAlignment="1">
      <alignment vertical="top" wrapText="1"/>
    </xf>
    <xf numFmtId="0" fontId="29" fillId="11" borderId="0" xfId="0" applyFont="1" applyFill="1" applyAlignment="1">
      <alignment horizontal="left" vertical="top"/>
    </xf>
    <xf numFmtId="0" fontId="30" fillId="11" borderId="0" xfId="0" applyFont="1" applyFill="1" applyAlignment="1">
      <alignment horizontal="left" vertical="top"/>
    </xf>
    <xf numFmtId="0" fontId="25" fillId="0" borderId="0" xfId="0" applyFont="1" applyAlignment="1">
      <alignment vertical="center" wrapText="1"/>
    </xf>
    <xf numFmtId="10" fontId="31" fillId="12" borderId="29" xfId="5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top" wrapText="1"/>
    </xf>
    <xf numFmtId="10" fontId="29" fillId="0" borderId="32" xfId="5" applyNumberFormat="1" applyFont="1" applyFill="1" applyBorder="1" applyAlignment="1">
      <alignment horizontal="center"/>
    </xf>
    <xf numFmtId="0" fontId="29" fillId="11" borderId="33" xfId="0" applyFont="1" applyFill="1" applyBorder="1" applyAlignment="1">
      <alignment horizontal="right"/>
    </xf>
    <xf numFmtId="0" fontId="29" fillId="11" borderId="34" xfId="0" applyFont="1" applyFill="1" applyBorder="1" applyAlignment="1">
      <alignment horizontal="center"/>
    </xf>
    <xf numFmtId="0" fontId="32" fillId="11" borderId="35" xfId="0" applyFont="1" applyFill="1" applyBorder="1" applyAlignment="1">
      <alignment horizontal="right" wrapText="1"/>
    </xf>
    <xf numFmtId="10" fontId="29" fillId="12" borderId="32" xfId="5" applyNumberFormat="1" applyFont="1" applyFill="1" applyBorder="1" applyAlignment="1">
      <alignment horizontal="center"/>
    </xf>
    <xf numFmtId="0" fontId="29" fillId="12" borderId="36" xfId="0" applyFont="1" applyFill="1" applyBorder="1" applyAlignment="1">
      <alignment horizontal="center"/>
    </xf>
    <xf numFmtId="0" fontId="32" fillId="12" borderId="37" xfId="0" applyFont="1" applyFill="1" applyBorder="1" applyAlignment="1">
      <alignment horizontal="left" wrapText="1"/>
    </xf>
    <xf numFmtId="10" fontId="29" fillId="11" borderId="36" xfId="5" applyNumberFormat="1" applyFont="1" applyFill="1" applyBorder="1" applyAlignment="1">
      <alignment horizontal="center"/>
    </xf>
    <xf numFmtId="0" fontId="32" fillId="11" borderId="37" xfId="0" applyFont="1" applyFill="1" applyBorder="1" applyAlignment="1">
      <alignment horizontal="left"/>
    </xf>
    <xf numFmtId="0" fontId="31" fillId="13" borderId="38" xfId="0" applyFont="1" applyFill="1" applyBorder="1" applyAlignment="1">
      <alignment horizontal="center" vertical="center"/>
    </xf>
    <xf numFmtId="0" fontId="31" fillId="13" borderId="39" xfId="0" applyFont="1" applyFill="1" applyBorder="1" applyAlignment="1">
      <alignment horizontal="center" vertical="center"/>
    </xf>
    <xf numFmtId="0" fontId="32" fillId="13" borderId="40" xfId="0" applyFont="1" applyFill="1" applyBorder="1" applyAlignment="1">
      <alignment horizontal="left" vertical="center"/>
    </xf>
    <xf numFmtId="0" fontId="33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0" fillId="2" borderId="0" xfId="0" applyFill="1" applyAlignment="1"/>
    <xf numFmtId="0" fontId="36" fillId="2" borderId="0" xfId="0" applyFont="1" applyFill="1" applyAlignment="1">
      <alignment horizontal="center" vertical="center"/>
    </xf>
    <xf numFmtId="0" fontId="11" fillId="5" borderId="0" xfId="2" applyFont="1" applyFill="1" applyAlignment="1">
      <alignment horizontal="left" vertical="top" wrapText="1"/>
    </xf>
    <xf numFmtId="0" fontId="8" fillId="5" borderId="0" xfId="2" applyFont="1" applyFill="1" applyAlignment="1">
      <alignment horizontal="left" vertical="top" wrapText="1"/>
    </xf>
    <xf numFmtId="0" fontId="9" fillId="5" borderId="0" xfId="2" applyFont="1" applyFill="1" applyAlignment="1">
      <alignment horizontal="right" vertical="top" wrapText="1"/>
    </xf>
    <xf numFmtId="0" fontId="5" fillId="2" borderId="0" xfId="2" applyFill="1"/>
    <xf numFmtId="0" fontId="8" fillId="2" borderId="0" xfId="2" applyFont="1" applyFill="1" applyAlignment="1">
      <alignment horizontal="left" vertical="top" wrapText="1"/>
    </xf>
    <xf numFmtId="0" fontId="26" fillId="0" borderId="0" xfId="2" applyFont="1" applyAlignment="1">
      <alignment horizontal="center"/>
    </xf>
    <xf numFmtId="0" fontId="20" fillId="2" borderId="0" xfId="2" applyFont="1" applyFill="1" applyAlignment="1">
      <alignment horizontal="left" vertical="center"/>
    </xf>
    <xf numFmtId="0" fontId="5" fillId="0" borderId="0" xfId="2"/>
    <xf numFmtId="0" fontId="8" fillId="5" borderId="0" xfId="2" applyFont="1" applyFill="1" applyAlignment="1">
      <alignment horizontal="right" vertical="top" wrapText="1"/>
    </xf>
    <xf numFmtId="4" fontId="8" fillId="5" borderId="0" xfId="2" applyNumberFormat="1" applyFont="1" applyFill="1" applyAlignment="1">
      <alignment horizontal="right" vertical="top" wrapText="1"/>
    </xf>
    <xf numFmtId="0" fontId="9" fillId="5" borderId="0" xfId="2" applyFont="1" applyFill="1" applyAlignment="1">
      <alignment horizontal="center" vertical="top" wrapText="1"/>
    </xf>
    <xf numFmtId="0" fontId="11" fillId="5" borderId="0" xfId="2" applyFont="1" applyFill="1" applyAlignment="1">
      <alignment horizontal="center" wrapText="1"/>
    </xf>
    <xf numFmtId="0" fontId="14" fillId="2" borderId="0" xfId="2" applyFont="1" applyFill="1" applyBorder="1" applyAlignment="1">
      <alignment horizontal="left" vertical="top"/>
    </xf>
    <xf numFmtId="0" fontId="8" fillId="2" borderId="0" xfId="2" applyFont="1" applyFill="1" applyBorder="1" applyAlignment="1">
      <alignment horizontal="center" vertical="top" wrapText="1"/>
    </xf>
    <xf numFmtId="0" fontId="11" fillId="2" borderId="0" xfId="2" applyFont="1" applyFill="1" applyBorder="1" applyAlignment="1">
      <alignment horizontal="center" wrapText="1"/>
    </xf>
    <xf numFmtId="0" fontId="20" fillId="0" borderId="0" xfId="2" applyFont="1" applyAlignment="1">
      <alignment horizontal="left"/>
    </xf>
    <xf numFmtId="0" fontId="13" fillId="2" borderId="0" xfId="2" applyFont="1" applyFill="1" applyBorder="1" applyAlignment="1">
      <alignment horizontal="left" vertical="top" wrapText="1"/>
    </xf>
    <xf numFmtId="0" fontId="21" fillId="5" borderId="27" xfId="6" applyFont="1" applyFill="1" applyBorder="1" applyAlignment="1">
      <alignment horizontal="left" vertical="top"/>
    </xf>
    <xf numFmtId="0" fontId="17" fillId="9" borderId="27" xfId="2" applyFont="1" applyFill="1" applyBorder="1" applyAlignment="1">
      <alignment horizontal="left" vertical="top" wrapText="1"/>
    </xf>
    <xf numFmtId="0" fontId="19" fillId="0" borderId="0" xfId="7" applyFont="1" applyAlignment="1">
      <alignment horizontal="left" vertical="center" wrapText="1"/>
    </xf>
    <xf numFmtId="0" fontId="23" fillId="5" borderId="0" xfId="7" applyFont="1" applyFill="1" applyAlignment="1">
      <alignment horizontal="center" wrapText="1"/>
    </xf>
    <xf numFmtId="0" fontId="20" fillId="2" borderId="0" xfId="2" applyFont="1" applyFill="1" applyBorder="1" applyAlignment="1">
      <alignment horizontal="center" vertical="top" wrapText="1"/>
    </xf>
    <xf numFmtId="0" fontId="20" fillId="2" borderId="0" xfId="2" applyFont="1" applyFill="1" applyBorder="1" applyAlignment="1">
      <alignment horizontal="center" wrapText="1"/>
    </xf>
    <xf numFmtId="0" fontId="20" fillId="5" borderId="0" xfId="2" applyFont="1" applyFill="1" applyAlignment="1">
      <alignment horizontal="left" vertical="top" wrapText="1"/>
    </xf>
    <xf numFmtId="0" fontId="20" fillId="5" borderId="0" xfId="2" applyFont="1" applyFill="1" applyBorder="1" applyAlignment="1">
      <alignment horizontal="left" vertical="center" wrapText="1"/>
    </xf>
    <xf numFmtId="0" fontId="20" fillId="5" borderId="0" xfId="2" applyFont="1" applyFill="1" applyAlignment="1">
      <alignment horizontal="center" wrapText="1"/>
    </xf>
    <xf numFmtId="0" fontId="19" fillId="0" borderId="0" xfId="2" applyFont="1"/>
    <xf numFmtId="0" fontId="8" fillId="5" borderId="25" xfId="2" applyFont="1" applyFill="1" applyBorder="1" applyAlignment="1">
      <alignment horizontal="left" vertical="top" wrapText="1"/>
    </xf>
    <xf numFmtId="0" fontId="20" fillId="5" borderId="25" xfId="2" applyFont="1" applyFill="1" applyBorder="1" applyAlignment="1">
      <alignment horizontal="left" vertical="top" wrapText="1"/>
    </xf>
    <xf numFmtId="0" fontId="20" fillId="0" borderId="26" xfId="2" applyFont="1" applyBorder="1" applyAlignment="1">
      <alignment horizontal="center"/>
    </xf>
    <xf numFmtId="0" fontId="27" fillId="10" borderId="0" xfId="0" applyFont="1" applyFill="1" applyBorder="1" applyAlignment="1">
      <alignment horizontal="center" vertical="top" wrapText="1"/>
    </xf>
    <xf numFmtId="0" fontId="36" fillId="2" borderId="0" xfId="0" applyFont="1" applyFill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36" fillId="2" borderId="44" xfId="0" applyFont="1" applyFill="1" applyBorder="1" applyAlignment="1">
      <alignment horizontal="center" vertical="center"/>
    </xf>
    <xf numFmtId="0" fontId="30" fillId="12" borderId="43" xfId="0" applyFont="1" applyFill="1" applyBorder="1" applyAlignment="1">
      <alignment horizontal="center" vertical="center"/>
    </xf>
    <xf numFmtId="0" fontId="34" fillId="11" borderId="42" xfId="0" applyFont="1" applyFill="1" applyBorder="1" applyAlignment="1">
      <alignment horizontal="left" vertical="top" wrapText="1"/>
    </xf>
    <xf numFmtId="0" fontId="34" fillId="11" borderId="0" xfId="0" applyFont="1" applyFill="1" applyAlignment="1">
      <alignment horizontal="left" vertical="top" wrapText="1"/>
    </xf>
    <xf numFmtId="0" fontId="34" fillId="11" borderId="41" xfId="0" applyFont="1" applyFill="1" applyBorder="1" applyAlignment="1">
      <alignment horizontal="left" vertical="top" wrapText="1"/>
    </xf>
    <xf numFmtId="0" fontId="32" fillId="12" borderId="31" xfId="0" applyFont="1" applyFill="1" applyBorder="1" applyAlignment="1">
      <alignment horizontal="left" vertical="center"/>
    </xf>
    <xf numFmtId="0" fontId="32" fillId="12" borderId="30" xfId="0" applyFont="1" applyFill="1" applyBorder="1" applyAlignment="1">
      <alignment horizontal="left" vertical="center"/>
    </xf>
    <xf numFmtId="0" fontId="29" fillId="11" borderId="0" xfId="0" applyFont="1" applyFill="1" applyAlignment="1">
      <alignment horizontal="left" vertical="top" wrapText="1"/>
    </xf>
    <xf numFmtId="0" fontId="1" fillId="10" borderId="0" xfId="0" applyFont="1" applyFill="1" applyBorder="1" applyAlignment="1">
      <alignment horizontal="center" vertical="top" wrapText="1"/>
    </xf>
    <xf numFmtId="0" fontId="28" fillId="10" borderId="0" xfId="0" applyFont="1" applyFill="1" applyBorder="1" applyAlignment="1">
      <alignment horizontal="center" vertical="top" wrapText="1"/>
    </xf>
    <xf numFmtId="164" fontId="1" fillId="3" borderId="13" xfId="0" applyNumberFormat="1" applyFont="1" applyFill="1" applyBorder="1" applyAlignment="1">
      <alignment horizontal="center"/>
    </xf>
    <xf numFmtId="164" fontId="1" fillId="3" borderId="14" xfId="0" applyNumberFormat="1" applyFont="1" applyFill="1" applyBorder="1" applyAlignment="1">
      <alignment horizontal="center"/>
    </xf>
    <xf numFmtId="164" fontId="1" fillId="3" borderId="15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2" fontId="1" fillId="3" borderId="14" xfId="0" applyNumberFormat="1" applyFont="1" applyFill="1" applyBorder="1" applyAlignment="1">
      <alignment horizontal="center"/>
    </xf>
    <xf numFmtId="2" fontId="1" fillId="3" borderId="15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1" fillId="3" borderId="2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</cellXfs>
  <cellStyles count="9">
    <cellStyle name="Normal" xfId="0" builtinId="0"/>
    <cellStyle name="Normal 2" xfId="2"/>
    <cellStyle name="Normal 2 2 2 2 2" xfId="6"/>
    <cellStyle name="Normal 2 237" xfId="7"/>
    <cellStyle name="Normal 2 4" xfId="1"/>
    <cellStyle name="Normal 3" xfId="8"/>
    <cellStyle name="Normal 3 2" xfId="4"/>
    <cellStyle name="Normal 6 37" xfId="3"/>
    <cellStyle name="Porcentagem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57350" cy="762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57350" cy="76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57350" cy="762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57350" cy="76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134256</xdr:colOff>
      <xdr:row>1</xdr:row>
      <xdr:rowOff>571566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58256" cy="762066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1657350" cy="7620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57350" cy="76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39342</xdr:colOff>
      <xdr:row>0</xdr:row>
      <xdr:rowOff>43898</xdr:rowOff>
    </xdr:from>
    <xdr:ext cx="1227483" cy="518077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342" y="43898"/>
          <a:ext cx="1227483" cy="51807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0</xdr:col>
      <xdr:colOff>39342</xdr:colOff>
      <xdr:row>0</xdr:row>
      <xdr:rowOff>43898</xdr:rowOff>
    </xdr:from>
    <xdr:ext cx="2114550" cy="742950"/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342" y="43898"/>
          <a:ext cx="2114550" cy="742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38100</xdr:rowOff>
    </xdr:from>
    <xdr:ext cx="2114550" cy="7429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2114550" cy="742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24</xdr:row>
      <xdr:rowOff>133350</xdr:rowOff>
    </xdr:from>
    <xdr:to>
      <xdr:col>5</xdr:col>
      <xdr:colOff>171450</xdr:colOff>
      <xdr:row>28</xdr:row>
      <xdr:rowOff>123825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FF8BC844-58EB-47DC-9D39-D12FF8B034CB}"/>
            </a:ext>
          </a:extLst>
        </xdr:cNvPr>
        <xdr:cNvGrpSpPr/>
      </xdr:nvGrpSpPr>
      <xdr:grpSpPr>
        <a:xfrm>
          <a:off x="533400" y="4724400"/>
          <a:ext cx="5086350" cy="752475"/>
          <a:chOff x="914400" y="3448050"/>
          <a:chExt cx="5086350" cy="75247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688BC509-AF23-4F5E-B33E-DC3B9EFA240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14400" y="3448050"/>
            <a:ext cx="4524375" cy="7524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6604345D-A110-4686-8AB7-F10B7B2024B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05450" y="3752850"/>
            <a:ext cx="2571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agem 4">
            <a:extLst>
              <a:ext uri="{FF2B5EF4-FFF2-40B4-BE49-F238E27FC236}">
                <a16:creationId xmlns:a16="http://schemas.microsoft.com/office/drawing/2014/main" id="{5C0AFA7F-7F5C-4C33-901A-A09C8BA290E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19775" y="3667125"/>
            <a:ext cx="180975" cy="238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</xdr:col>
      <xdr:colOff>257175</xdr:colOff>
      <xdr:row>1</xdr:row>
      <xdr:rowOff>85725</xdr:rowOff>
    </xdr:from>
    <xdr:ext cx="581025" cy="352426"/>
    <xdr:pic>
      <xdr:nvPicPr>
        <xdr:cNvPr id="6" name="Imagem 5" descr="reme">
          <a:extLst>
            <a:ext uri="{FF2B5EF4-FFF2-40B4-BE49-F238E27FC236}">
              <a16:creationId xmlns:a16="http://schemas.microsoft.com/office/drawing/2014/main" id="{354E0B2C-4DF2-44CC-B28A-902C61537667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76225"/>
          <a:ext cx="581025" cy="35242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24</xdr:row>
      <xdr:rowOff>133350</xdr:rowOff>
    </xdr:from>
    <xdr:to>
      <xdr:col>5</xdr:col>
      <xdr:colOff>171450</xdr:colOff>
      <xdr:row>28</xdr:row>
      <xdr:rowOff>123825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13D55119-3520-4AE3-A7D6-0DE80D43780A}"/>
            </a:ext>
          </a:extLst>
        </xdr:cNvPr>
        <xdr:cNvGrpSpPr/>
      </xdr:nvGrpSpPr>
      <xdr:grpSpPr>
        <a:xfrm>
          <a:off x="533400" y="4724400"/>
          <a:ext cx="5086350" cy="752475"/>
          <a:chOff x="914400" y="3448050"/>
          <a:chExt cx="5086350" cy="75247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6DA31D09-9436-474E-8662-8B173511D0D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14400" y="3448050"/>
            <a:ext cx="4524375" cy="7524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8BB836CD-C4C9-4E44-8060-D6305385DEC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05450" y="3752850"/>
            <a:ext cx="2571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agem 4">
            <a:extLst>
              <a:ext uri="{FF2B5EF4-FFF2-40B4-BE49-F238E27FC236}">
                <a16:creationId xmlns:a16="http://schemas.microsoft.com/office/drawing/2014/main" id="{8D670A29-C3FF-478B-9B4C-F46CAB1897E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19775" y="3667125"/>
            <a:ext cx="180975" cy="238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</xdr:col>
      <xdr:colOff>257175</xdr:colOff>
      <xdr:row>1</xdr:row>
      <xdr:rowOff>85725</xdr:rowOff>
    </xdr:from>
    <xdr:ext cx="581025" cy="352426"/>
    <xdr:pic>
      <xdr:nvPicPr>
        <xdr:cNvPr id="6" name="Imagem 5" descr="reme">
          <a:extLst>
            <a:ext uri="{FF2B5EF4-FFF2-40B4-BE49-F238E27FC236}">
              <a16:creationId xmlns:a16="http://schemas.microsoft.com/office/drawing/2014/main" id="{41290390-EEC3-4A03-937F-926F573224B9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76225"/>
          <a:ext cx="581025" cy="35242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24</xdr:row>
      <xdr:rowOff>133350</xdr:rowOff>
    </xdr:from>
    <xdr:to>
      <xdr:col>5</xdr:col>
      <xdr:colOff>171450</xdr:colOff>
      <xdr:row>28</xdr:row>
      <xdr:rowOff>123825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1B789588-D4E6-4A0D-9EBA-4AAC19FBA0A9}"/>
            </a:ext>
          </a:extLst>
        </xdr:cNvPr>
        <xdr:cNvGrpSpPr/>
      </xdr:nvGrpSpPr>
      <xdr:grpSpPr>
        <a:xfrm>
          <a:off x="533400" y="4724400"/>
          <a:ext cx="5086350" cy="752475"/>
          <a:chOff x="914400" y="3448050"/>
          <a:chExt cx="5086350" cy="75247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DA5DAC31-E45C-4FE0-A119-B454964AB67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14400" y="3448050"/>
            <a:ext cx="4524375" cy="7524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5552349A-460E-4E22-8C70-AD7A8F7D592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05450" y="3752850"/>
            <a:ext cx="2571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agem 4">
            <a:extLst>
              <a:ext uri="{FF2B5EF4-FFF2-40B4-BE49-F238E27FC236}">
                <a16:creationId xmlns:a16="http://schemas.microsoft.com/office/drawing/2014/main" id="{688780F9-42F2-41BE-992A-5410CA289B1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19775" y="3667125"/>
            <a:ext cx="180975" cy="238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</xdr:col>
      <xdr:colOff>257175</xdr:colOff>
      <xdr:row>1</xdr:row>
      <xdr:rowOff>85725</xdr:rowOff>
    </xdr:from>
    <xdr:ext cx="581025" cy="352426"/>
    <xdr:pic>
      <xdr:nvPicPr>
        <xdr:cNvPr id="6" name="Imagem 5" descr="reme">
          <a:extLst>
            <a:ext uri="{FF2B5EF4-FFF2-40B4-BE49-F238E27FC236}">
              <a16:creationId xmlns:a16="http://schemas.microsoft.com/office/drawing/2014/main" id="{6C536DA6-65BA-4384-AAAE-7A64E42D7498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76225"/>
          <a:ext cx="581025" cy="35242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20</xdr:col>
      <xdr:colOff>208000</xdr:colOff>
      <xdr:row>56</xdr:row>
      <xdr:rowOff>46976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24500"/>
          <a:ext cx="12400000" cy="5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20</xdr:col>
      <xdr:colOff>284190</xdr:colOff>
      <xdr:row>29</xdr:row>
      <xdr:rowOff>123125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7625"/>
          <a:ext cx="12476190" cy="560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1078719</xdr:colOff>
      <xdr:row>0</xdr:row>
      <xdr:rowOff>79307</xdr:rowOff>
    </xdr:from>
    <xdr:to>
      <xdr:col>2</xdr:col>
      <xdr:colOff>2376679</xdr:colOff>
      <xdr:row>3</xdr:row>
      <xdr:rowOff>173181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419" y="79307"/>
          <a:ext cx="4184035" cy="1408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92.168.22.10\server\PAVITEC\PAVITEC\PAVITEC\04%20-%20Pavitec\OBRAS\LICITA&#199;&#195;O\Federal\DNIT\74_2015\Projetos_edital0074_15-19_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92.168.22.10\server\BACKUP\1%20DNIT%20c\PATO\BR_267\KM%20290,100%20ao%20396,40%20(BR-267)\C&#243;pia%20de%20Pato%2016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BACKUP\1%20DNIT\PATO\Pato_16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BACKUP\1%20DNIT\PATO\BR-262-PATONOV07-Pista%20Dupla-BR-060-16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OR&#199;AMENTO%20PRA&#199;AS\PRA&#199;A%20JARDIM%20NOVA%20SERRANA\PLANILHA%20OR&#199;AMENTARIA%20PRA&#199;A%20MORENINHA%20III%20-%20v20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OR&#199;AMENTOS%20INFRA\NASHIVILLE\NASHIVILLE%20-%20F9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OR&#199;AMENTO%20PRA&#199;AS\ACADEMIAS%20DE%20SAUDE%20AO%20AR%20LIVRE\ACADEMIA%20DE%20SAUDE%20-%20PRA&#199;A%20AERO%20RANCHO\ACADEMIA%20%20DE%20SA&#218;DE%20AERO%20RANCHO%20A2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MANUTEN&#199;AO%20DE%20VIAS%20E%20LIMPEZA\TAPA%20BURACO\TAPA%20BURACO%20-%20ANHANDUIZINH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READEQUA&#199;&#195;O%20DE%20PRE&#199;OS%20UNIT&#193;RIOS\READEQ%20PRE&#199;O%20UNITARIO%20COOPHAVILA%20II\READEQ%20PRE&#199;O%20UNITARIO%20COOPHAVILA%20II%20-%20F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Z:\DIOR\OR&#199;AMENTO%20CONTROLE%202\OR&#199;AMENTO%20SAUDE\UPA%20VILA%20ALMEIDA\OR&#199;AMENTO%20REFORMA%2030_01_2017\OR&#199;AMENTO\REFORMA%20UPA%20VILA%20ALMEIDA%20M2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Users\sergio.sampaio\Documents\PATOS\PATO_BR_267_JUL_2014\PATO%20BR-267%20JUL_14_Corrigi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E\Marcelo\D\Obras\GASMIG\Planejamento\SIMULA&#199;&#195;O%2080%25-20%25%20-%20REVISADO\Anexo%20M-007%20-%20Vale%20do%20A&#231;o%20(2&#186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34621AB\IMPLANTA&#199;&#195;O%20ESCOLA%20PADR&#195;O%20MATA%20DO%20JACINTO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SEINTRHA\MANUTEN&#199;&#195;O%20DE%20VIAS%20PUBLICAS\OR&#199;AMENTO%20MANUTEN&#199;AO%20EMERGENCIAL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231;amento\_CONCORRENCIA%20&#193;REAS\Anhanduizinho%20II\Meus%20documentos%20Rutenio\SEINTRHA\JOS&#201;%20OTAVIO%20GUIZZO\OR&#199;AMENTO%20LICITA&#199;&#195;O%20GJ3%20OTAVIO%20GUIZO%20V40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User\Desktop\PLANILHA\ZANATA\1%20EXEMPLOS\OR&#199;AMENTO%20REFORMA%20COMUNICA&#199;&#195;O%20V20-AR%20CONDICIONAD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U:\DOCUME~1\RAPHAE~1.POR\CONFIG~1\Temp\Rar$DI00.610\Acabamentos2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Rar$DI00.610\Acabamentos2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luiz.vpereira\Desktop\OBRAS\COMPOSI&#199;&#195;O\LISTA%20DE%20COMP\NOVA\COMPOSI&#199;&#213;ES%20DIVERSAS%20-%20ELETRICA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_PROJETO%20CAMPO%20GRANDE\ODENIR\CRAS\OR&#199;AMENTO%20CRAS%20CORRE&#199;&#195;O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OR&#199;AMENTO%20CONTROLE%202\COMPOSI&#199;&#195;O\COMPOSI&#199;&#195;O%20-%20LUIZ\or&#231;amentos%20elaborados\ESCOLA%20MODELO%20MATA%20DO%20JACINTO\IMPLANTA&#199;&#195;O%20ESCOLA%20PADR&#195;O%20MATA%20DO%20JACINTO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B47FD15\ANEXO%20IV%20-%20PLANILHAS%20DE%20PRE&#199;OS%20-%20IGREJINHA%20-%20VENDA%20-%20rev.01%20-%20COM%20DFP'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Users\gustavo.milhorim\Documents\Gustavo\CONTRATOS\CONSERVA&#199;&#195;O\PATOS%202012\PATO%20BR-267%202011\Nov-11\Pato%20262-MS%20JUNH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E\TRABALHO\0%200%203%20-%20O%20B%20R%20A%20S%20%20%202%200%200%206\0%200%208%20-%20P%20E%20T%20R%20O%20B%20R%20A%20S%20%20%20C%20A%20R%20A%20G%20U%20A%20T%20A%20T%20U%20B%20A\OR&#199;AMENTO%20UTGCA_CCG%20rev.F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0.6.0.250\EST&#193;GIARIOS\ZANATA\LUIZ\PLANILHA\ZANATA\1%20EXEMPLOS\Or&#231;amento%20-%20Supervis&#227;o%20de%20Obras%20MACRO-ANEL%20V10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DNIT%20SR_MS\PATO%20262\2014\PATO%20br%20262%20corret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A:\BR163P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D:\Documents%20and%20Settings\gustavo.milhorim\Meus%20documentos\Gustavo\BR-262%20(CG-%20MUTUM)\PATO\Pato%20262-MS%20JUNH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0.250\Arquivos\Applications\Microsoft%20Excel.app\192.168.22.10\server\BACKUP\1%20DNIT%20c\PATO\BR_267\KM%20290,100%20ao%20396,40%20(BR-267)\BR-267-PATO%2003_07correto%20km%20125%20%2024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CB5"/>
      <sheetName val="DADOS GERAIS"/>
      <sheetName val="ORÇAMENTO 0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. Bet.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Serv. Adm."/>
      <sheetName val="Serv.Aux."/>
      <sheetName val="Instalação"/>
      <sheetName val="Veíc."/>
      <sheetName val="Invent."/>
      <sheetName val="Comparativo"/>
      <sheetName val="Preço MBet."/>
      <sheetName val="Rotineira"/>
      <sheetName val="Mobiliz."/>
      <sheetName val="Cpu Trans."/>
      <sheetName val="Mat. Bet."/>
      <sheetName val="TCCB10"/>
      <sheetName val="TCCC"/>
      <sheetName val="TLCB5"/>
      <sheetName val="TLCC4"/>
      <sheetName val="TL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MOTSER"/>
      <sheetName val="MAT PLACA"/>
      <sheetName val="COMPAUTO"/>
      <sheetName val="INVENTÁRIO"/>
      <sheetName val="COMPSERVENC"/>
      <sheetName val="AQ TR MB"/>
      <sheetName val="MOBIL-C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ORÇAMEN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XO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 DE COTAÇÃO"/>
      <sheetName val="ORÇAMENTO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XO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CONSERVA ROTINEIRA"/>
      <sheetName val="MB VIAB."/>
      <sheetName val="SERVIÇOS AUX"/>
      <sheetName val="TRANSPORTE"/>
      <sheetName val="ADM"/>
      <sheetName val="Serviços"/>
      <sheetName val="CONS. EMERG"/>
      <sheetName val="Invent."/>
      <sheetName val="MICRO 1.5"/>
      <sheetName val="PREVENTIVA"/>
      <sheetName val="Mobiliz."/>
      <sheetName val="Unit MB"/>
      <sheetName val="SINALIZ"/>
      <sheetName val="TLCB10"/>
      <sheetName val="OBRAS MELHO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 (INSUMOS) - SIPOM !!!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- 06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EFICIENTES GERAL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reço MBet."/>
      <sheetName val="Const. Dren."/>
      <sheetName val="Cpu Trans."/>
      <sheetName val="Rotinei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U - CUSTO"/>
      <sheetName val="UTGCA - EAP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CHO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. Bet.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C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544"/>
  <sheetViews>
    <sheetView showOutlineSymbols="0" showWhiteSpace="0" topLeftCell="A220" workbookViewId="0">
      <selection activeCell="N239" sqref="N239"/>
    </sheetView>
  </sheetViews>
  <sheetFormatPr defaultRowHeight="14.25" x14ac:dyDescent="0.2"/>
  <cols>
    <col min="1" max="1" width="16.5703125" style="201" customWidth="1"/>
    <col min="2" max="2" width="11.42578125" style="201" bestFit="1" customWidth="1"/>
    <col min="3" max="3" width="68.5703125" style="201" bestFit="1" customWidth="1"/>
    <col min="4" max="6" width="13.7109375" style="201" bestFit="1" customWidth="1"/>
    <col min="7" max="8" width="16" style="201" bestFit="1" customWidth="1"/>
    <col min="9" max="16384" width="9.140625" style="201"/>
  </cols>
  <sheetData>
    <row r="1" spans="1:11" ht="15" x14ac:dyDescent="0.2">
      <c r="A1" s="204"/>
      <c r="B1" s="234"/>
      <c r="C1" s="234"/>
      <c r="D1" s="234" t="s">
        <v>484</v>
      </c>
      <c r="E1" s="234"/>
      <c r="F1" s="234" t="s">
        <v>483</v>
      </c>
      <c r="G1" s="234"/>
    </row>
    <row r="2" spans="1:11" ht="80.099999999999994" customHeight="1" x14ac:dyDescent="0.2">
      <c r="A2" s="203"/>
      <c r="B2" s="235"/>
      <c r="C2" s="235"/>
      <c r="D2" s="235" t="s">
        <v>532</v>
      </c>
      <c r="E2" s="235"/>
      <c r="F2" s="235" t="s">
        <v>531</v>
      </c>
      <c r="G2" s="235"/>
    </row>
    <row r="3" spans="1:11" x14ac:dyDescent="0.2">
      <c r="A3" s="237"/>
      <c r="B3" s="237"/>
      <c r="C3" s="237"/>
      <c r="D3" s="237"/>
      <c r="E3" s="237"/>
      <c r="F3" s="237"/>
      <c r="G3" s="237"/>
    </row>
    <row r="4" spans="1:11" ht="56.25" customHeight="1" x14ac:dyDescent="0.2">
      <c r="A4" s="240" t="s">
        <v>563</v>
      </c>
      <c r="B4" s="240"/>
      <c r="C4" s="240"/>
      <c r="D4" s="240"/>
      <c r="E4" s="240"/>
      <c r="F4" s="238" t="s">
        <v>583</v>
      </c>
      <c r="G4" s="238"/>
    </row>
    <row r="5" spans="1:11" ht="30" customHeight="1" x14ac:dyDescent="0.4">
      <c r="A5" s="239" t="s">
        <v>530</v>
      </c>
      <c r="B5" s="239"/>
      <c r="C5" s="239"/>
      <c r="D5" s="239"/>
      <c r="E5" s="239"/>
      <c r="F5" s="239"/>
      <c r="G5" s="239"/>
      <c r="J5" s="235"/>
      <c r="K5" s="235"/>
    </row>
    <row r="6" spans="1:11" ht="18" customHeight="1" x14ac:dyDescent="0.2">
      <c r="A6" s="100" t="s">
        <v>255</v>
      </c>
      <c r="B6" s="101" t="s">
        <v>254</v>
      </c>
      <c r="C6" s="101" t="s">
        <v>253</v>
      </c>
      <c r="D6" s="102" t="s">
        <v>205</v>
      </c>
      <c r="E6" s="100" t="s">
        <v>204</v>
      </c>
      <c r="F6" s="100" t="s">
        <v>252</v>
      </c>
      <c r="G6" s="100" t="s">
        <v>244</v>
      </c>
    </row>
    <row r="7" spans="1:11" ht="24" customHeight="1" x14ac:dyDescent="0.2">
      <c r="A7" s="71" t="s">
        <v>520</v>
      </c>
      <c r="B7" s="70" t="s">
        <v>250</v>
      </c>
      <c r="C7" s="70" t="s">
        <v>203</v>
      </c>
      <c r="D7" s="69" t="s">
        <v>206</v>
      </c>
      <c r="E7" s="68">
        <v>1</v>
      </c>
      <c r="F7" s="67">
        <v>59.42</v>
      </c>
      <c r="G7" s="67">
        <v>59.42</v>
      </c>
    </row>
    <row r="8" spans="1:11" ht="24" customHeight="1" x14ac:dyDescent="0.2">
      <c r="A8" s="76" t="s">
        <v>336</v>
      </c>
      <c r="B8" s="75" t="s">
        <v>247</v>
      </c>
      <c r="C8" s="75" t="s">
        <v>335</v>
      </c>
      <c r="D8" s="74" t="s">
        <v>266</v>
      </c>
      <c r="E8" s="73">
        <v>0.45</v>
      </c>
      <c r="F8" s="72">
        <v>26.91</v>
      </c>
      <c r="G8" s="72">
        <v>12.1</v>
      </c>
    </row>
    <row r="9" spans="1:11" ht="24" customHeight="1" x14ac:dyDescent="0.2">
      <c r="A9" s="76" t="s">
        <v>274</v>
      </c>
      <c r="B9" s="75" t="s">
        <v>247</v>
      </c>
      <c r="C9" s="75" t="s">
        <v>273</v>
      </c>
      <c r="D9" s="74" t="s">
        <v>266</v>
      </c>
      <c r="E9" s="73">
        <v>2.5</v>
      </c>
      <c r="F9" s="72">
        <v>18.93</v>
      </c>
      <c r="G9" s="72">
        <v>47.32</v>
      </c>
    </row>
    <row r="10" spans="1:11" x14ac:dyDescent="0.2">
      <c r="A10" s="202"/>
      <c r="B10" s="202"/>
      <c r="C10" s="202"/>
      <c r="D10" s="202"/>
      <c r="E10" s="61"/>
      <c r="F10" s="202"/>
      <c r="G10" s="61"/>
    </row>
    <row r="11" spans="1:11" ht="15" thickBot="1" x14ac:dyDescent="0.25">
      <c r="A11" s="202"/>
      <c r="B11" s="202"/>
      <c r="C11" s="202"/>
      <c r="D11" s="202"/>
      <c r="E11" s="236"/>
      <c r="F11" s="236"/>
      <c r="G11" s="61"/>
    </row>
    <row r="12" spans="1:11" ht="0.95" customHeight="1" thickTop="1" x14ac:dyDescent="0.2">
      <c r="A12" s="60"/>
      <c r="B12" s="60"/>
      <c r="C12" s="60"/>
      <c r="D12" s="60"/>
      <c r="E12" s="60"/>
      <c r="F12" s="60"/>
      <c r="G12" s="60"/>
    </row>
    <row r="13" spans="1:11" ht="18" customHeight="1" x14ac:dyDescent="0.2">
      <c r="A13" s="100" t="s">
        <v>255</v>
      </c>
      <c r="B13" s="101" t="s">
        <v>254</v>
      </c>
      <c r="C13" s="101" t="s">
        <v>253</v>
      </c>
      <c r="D13" s="102" t="s">
        <v>205</v>
      </c>
      <c r="E13" s="100" t="s">
        <v>204</v>
      </c>
      <c r="F13" s="100" t="s">
        <v>252</v>
      </c>
      <c r="G13" s="100" t="s">
        <v>244</v>
      </c>
    </row>
    <row r="14" spans="1:11" ht="24" customHeight="1" x14ac:dyDescent="0.2">
      <c r="A14" s="71" t="s">
        <v>519</v>
      </c>
      <c r="B14" s="70" t="s">
        <v>250</v>
      </c>
      <c r="C14" s="70" t="s">
        <v>207</v>
      </c>
      <c r="D14" s="69" t="s">
        <v>206</v>
      </c>
      <c r="E14" s="68">
        <v>1</v>
      </c>
      <c r="F14" s="67">
        <v>63.51</v>
      </c>
      <c r="G14" s="67">
        <v>63.51</v>
      </c>
    </row>
    <row r="15" spans="1:11" ht="24" customHeight="1" x14ac:dyDescent="0.2">
      <c r="A15" s="76" t="s">
        <v>336</v>
      </c>
      <c r="B15" s="75" t="s">
        <v>247</v>
      </c>
      <c r="C15" s="75" t="s">
        <v>335</v>
      </c>
      <c r="D15" s="74" t="s">
        <v>266</v>
      </c>
      <c r="E15" s="73">
        <v>0.25</v>
      </c>
      <c r="F15" s="72">
        <v>26.91</v>
      </c>
      <c r="G15" s="72">
        <v>6.72</v>
      </c>
    </row>
    <row r="16" spans="1:11" ht="24" customHeight="1" x14ac:dyDescent="0.2">
      <c r="A16" s="76" t="s">
        <v>274</v>
      </c>
      <c r="B16" s="75" t="s">
        <v>247</v>
      </c>
      <c r="C16" s="75" t="s">
        <v>273</v>
      </c>
      <c r="D16" s="74" t="s">
        <v>266</v>
      </c>
      <c r="E16" s="73">
        <v>3</v>
      </c>
      <c r="F16" s="72">
        <v>18.93</v>
      </c>
      <c r="G16" s="72">
        <v>56.79</v>
      </c>
    </row>
    <row r="17" spans="1:7" x14ac:dyDescent="0.2">
      <c r="A17" s="202"/>
      <c r="B17" s="202"/>
      <c r="C17" s="202"/>
      <c r="D17" s="202"/>
      <c r="E17" s="61"/>
      <c r="F17" s="202"/>
      <c r="G17" s="61"/>
    </row>
    <row r="18" spans="1:7" ht="15" thickBot="1" x14ac:dyDescent="0.25">
      <c r="A18" s="202"/>
      <c r="B18" s="202"/>
      <c r="C18" s="202"/>
      <c r="D18" s="202"/>
      <c r="E18" s="236"/>
      <c r="F18" s="236"/>
      <c r="G18" s="61"/>
    </row>
    <row r="19" spans="1:7" ht="0.95" customHeight="1" thickTop="1" x14ac:dyDescent="0.2">
      <c r="A19" s="60"/>
      <c r="B19" s="60"/>
      <c r="C19" s="60"/>
      <c r="D19" s="60"/>
      <c r="E19" s="60"/>
      <c r="F19" s="60"/>
      <c r="G19" s="60"/>
    </row>
    <row r="20" spans="1:7" ht="18" customHeight="1" x14ac:dyDescent="0.2">
      <c r="A20" s="100" t="s">
        <v>255</v>
      </c>
      <c r="B20" s="101" t="s">
        <v>254</v>
      </c>
      <c r="C20" s="101" t="s">
        <v>253</v>
      </c>
      <c r="D20" s="102" t="s">
        <v>205</v>
      </c>
      <c r="E20" s="100" t="s">
        <v>204</v>
      </c>
      <c r="F20" s="100" t="s">
        <v>252</v>
      </c>
      <c r="G20" s="100" t="s">
        <v>244</v>
      </c>
    </row>
    <row r="21" spans="1:7" ht="24" customHeight="1" x14ac:dyDescent="0.2">
      <c r="A21" s="71" t="s">
        <v>479</v>
      </c>
      <c r="B21" s="70" t="s">
        <v>250</v>
      </c>
      <c r="C21" s="70" t="s">
        <v>208</v>
      </c>
      <c r="D21" s="69" t="s">
        <v>206</v>
      </c>
      <c r="E21" s="68">
        <v>1</v>
      </c>
      <c r="F21" s="67">
        <v>102.63</v>
      </c>
      <c r="G21" s="67">
        <v>102.63</v>
      </c>
    </row>
    <row r="22" spans="1:7" ht="24" customHeight="1" x14ac:dyDescent="0.2">
      <c r="A22" s="76" t="s">
        <v>336</v>
      </c>
      <c r="B22" s="75" t="s">
        <v>247</v>
      </c>
      <c r="C22" s="75" t="s">
        <v>335</v>
      </c>
      <c r="D22" s="74" t="s">
        <v>266</v>
      </c>
      <c r="E22" s="73">
        <v>1</v>
      </c>
      <c r="F22" s="72">
        <v>26.91</v>
      </c>
      <c r="G22" s="72">
        <v>26.91</v>
      </c>
    </row>
    <row r="23" spans="1:7" ht="24" customHeight="1" x14ac:dyDescent="0.2">
      <c r="A23" s="76" t="s">
        <v>274</v>
      </c>
      <c r="B23" s="75" t="s">
        <v>247</v>
      </c>
      <c r="C23" s="75" t="s">
        <v>273</v>
      </c>
      <c r="D23" s="74" t="s">
        <v>266</v>
      </c>
      <c r="E23" s="73">
        <v>4</v>
      </c>
      <c r="F23" s="72">
        <v>18.93</v>
      </c>
      <c r="G23" s="72">
        <v>75.72</v>
      </c>
    </row>
    <row r="24" spans="1:7" x14ac:dyDescent="0.2">
      <c r="A24" s="202"/>
      <c r="B24" s="202"/>
      <c r="C24" s="202"/>
      <c r="D24" s="202"/>
      <c r="E24" s="61"/>
      <c r="F24" s="202"/>
      <c r="G24" s="61"/>
    </row>
    <row r="25" spans="1:7" ht="15" thickBot="1" x14ac:dyDescent="0.25">
      <c r="A25" s="202"/>
      <c r="B25" s="202"/>
      <c r="C25" s="202"/>
      <c r="D25" s="202"/>
      <c r="E25" s="236"/>
      <c r="F25" s="236"/>
      <c r="G25" s="61"/>
    </row>
    <row r="26" spans="1:7" ht="0.95" customHeight="1" thickTop="1" x14ac:dyDescent="0.2">
      <c r="A26" s="60"/>
      <c r="B26" s="60"/>
      <c r="C26" s="60"/>
      <c r="D26" s="60"/>
      <c r="E26" s="60"/>
      <c r="F26" s="60"/>
      <c r="G26" s="60"/>
    </row>
    <row r="27" spans="1:7" ht="18" customHeight="1" x14ac:dyDescent="0.2">
      <c r="A27" s="100" t="s">
        <v>255</v>
      </c>
      <c r="B27" s="101" t="s">
        <v>254</v>
      </c>
      <c r="C27" s="101" t="s">
        <v>253</v>
      </c>
      <c r="D27" s="102" t="s">
        <v>205</v>
      </c>
      <c r="E27" s="100" t="s">
        <v>204</v>
      </c>
      <c r="F27" s="100" t="s">
        <v>252</v>
      </c>
      <c r="G27" s="100" t="s">
        <v>244</v>
      </c>
    </row>
    <row r="28" spans="1:7" ht="24" customHeight="1" x14ac:dyDescent="0.2">
      <c r="A28" s="71" t="s">
        <v>477</v>
      </c>
      <c r="B28" s="70" t="s">
        <v>250</v>
      </c>
      <c r="C28" s="70" t="s">
        <v>209</v>
      </c>
      <c r="D28" s="69" t="s">
        <v>210</v>
      </c>
      <c r="E28" s="68">
        <v>1</v>
      </c>
      <c r="F28" s="67">
        <v>218.71</v>
      </c>
      <c r="G28" s="67">
        <v>218.71</v>
      </c>
    </row>
    <row r="29" spans="1:7" ht="24" customHeight="1" x14ac:dyDescent="0.2">
      <c r="A29" s="76" t="s">
        <v>336</v>
      </c>
      <c r="B29" s="75" t="s">
        <v>247</v>
      </c>
      <c r="C29" s="75" t="s">
        <v>335</v>
      </c>
      <c r="D29" s="74" t="s">
        <v>266</v>
      </c>
      <c r="E29" s="73">
        <v>2.5</v>
      </c>
      <c r="F29" s="72">
        <v>26.91</v>
      </c>
      <c r="G29" s="72">
        <v>67.27</v>
      </c>
    </row>
    <row r="30" spans="1:7" ht="24" customHeight="1" x14ac:dyDescent="0.2">
      <c r="A30" s="76" t="s">
        <v>274</v>
      </c>
      <c r="B30" s="75" t="s">
        <v>247</v>
      </c>
      <c r="C30" s="75" t="s">
        <v>273</v>
      </c>
      <c r="D30" s="74" t="s">
        <v>266</v>
      </c>
      <c r="E30" s="73">
        <v>8</v>
      </c>
      <c r="F30" s="72">
        <v>18.93</v>
      </c>
      <c r="G30" s="72">
        <v>151.44</v>
      </c>
    </row>
    <row r="31" spans="1:7" x14ac:dyDescent="0.2">
      <c r="A31" s="202"/>
      <c r="B31" s="202"/>
      <c r="C31" s="202"/>
      <c r="D31" s="202"/>
      <c r="E31" s="61"/>
      <c r="F31" s="202"/>
      <c r="G31" s="61"/>
    </row>
    <row r="32" spans="1:7" ht="15" thickBot="1" x14ac:dyDescent="0.25">
      <c r="A32" s="202"/>
      <c r="B32" s="202"/>
      <c r="C32" s="202"/>
      <c r="D32" s="202"/>
      <c r="E32" s="236"/>
      <c r="F32" s="236"/>
      <c r="G32" s="61"/>
    </row>
    <row r="33" spans="1:7" ht="0.95" customHeight="1" thickTop="1" x14ac:dyDescent="0.2">
      <c r="A33" s="60"/>
      <c r="B33" s="60"/>
      <c r="C33" s="60"/>
      <c r="D33" s="60"/>
      <c r="E33" s="60"/>
      <c r="F33" s="60"/>
      <c r="G33" s="60"/>
    </row>
    <row r="34" spans="1:7" ht="18" customHeight="1" x14ac:dyDescent="0.2">
      <c r="A34" s="100" t="s">
        <v>255</v>
      </c>
      <c r="B34" s="101" t="s">
        <v>254</v>
      </c>
      <c r="C34" s="101" t="s">
        <v>253</v>
      </c>
      <c r="D34" s="102" t="s">
        <v>205</v>
      </c>
      <c r="E34" s="100" t="s">
        <v>204</v>
      </c>
      <c r="F34" s="100" t="s">
        <v>252</v>
      </c>
      <c r="G34" s="100" t="s">
        <v>244</v>
      </c>
    </row>
    <row r="35" spans="1:7" ht="24" customHeight="1" x14ac:dyDescent="0.2">
      <c r="A35" s="71" t="s">
        <v>518</v>
      </c>
      <c r="B35" s="70" t="s">
        <v>250</v>
      </c>
      <c r="C35" s="70" t="s">
        <v>475</v>
      </c>
      <c r="D35" s="69" t="s">
        <v>210</v>
      </c>
      <c r="E35" s="68">
        <v>1</v>
      </c>
      <c r="F35" s="67">
        <v>69.94</v>
      </c>
      <c r="G35" s="67">
        <v>69.94</v>
      </c>
    </row>
    <row r="36" spans="1:7" ht="24" customHeight="1" x14ac:dyDescent="0.2">
      <c r="A36" s="76" t="s">
        <v>336</v>
      </c>
      <c r="B36" s="75" t="s">
        <v>247</v>
      </c>
      <c r="C36" s="75" t="s">
        <v>335</v>
      </c>
      <c r="D36" s="74" t="s">
        <v>266</v>
      </c>
      <c r="E36" s="73">
        <v>0.7</v>
      </c>
      <c r="F36" s="72">
        <v>26.91</v>
      </c>
      <c r="G36" s="72">
        <v>18.829999999999998</v>
      </c>
    </row>
    <row r="37" spans="1:7" ht="24" customHeight="1" x14ac:dyDescent="0.2">
      <c r="A37" s="76" t="s">
        <v>274</v>
      </c>
      <c r="B37" s="75" t="s">
        <v>247</v>
      </c>
      <c r="C37" s="75" t="s">
        <v>273</v>
      </c>
      <c r="D37" s="74" t="s">
        <v>266</v>
      </c>
      <c r="E37" s="73">
        <v>2.7</v>
      </c>
      <c r="F37" s="72">
        <v>18.93</v>
      </c>
      <c r="G37" s="72">
        <v>51.11</v>
      </c>
    </row>
    <row r="38" spans="1:7" x14ac:dyDescent="0.2">
      <c r="A38" s="202"/>
      <c r="B38" s="202"/>
      <c r="C38" s="202"/>
      <c r="D38" s="202"/>
      <c r="E38" s="61"/>
      <c r="F38" s="202"/>
      <c r="G38" s="61"/>
    </row>
    <row r="39" spans="1:7" ht="15" thickBot="1" x14ac:dyDescent="0.25">
      <c r="A39" s="202"/>
      <c r="B39" s="202"/>
      <c r="C39" s="202"/>
      <c r="D39" s="202"/>
      <c r="E39" s="236"/>
      <c r="F39" s="236"/>
      <c r="G39" s="61"/>
    </row>
    <row r="40" spans="1:7" ht="0.95" customHeight="1" thickTop="1" x14ac:dyDescent="0.2">
      <c r="A40" s="60"/>
      <c r="B40" s="60"/>
      <c r="C40" s="60"/>
      <c r="D40" s="60"/>
      <c r="E40" s="60"/>
      <c r="F40" s="60"/>
      <c r="G40" s="60"/>
    </row>
    <row r="41" spans="1:7" ht="18" customHeight="1" x14ac:dyDescent="0.2">
      <c r="A41" s="100" t="s">
        <v>255</v>
      </c>
      <c r="B41" s="101" t="s">
        <v>254</v>
      </c>
      <c r="C41" s="101" t="s">
        <v>253</v>
      </c>
      <c r="D41" s="102" t="s">
        <v>205</v>
      </c>
      <c r="E41" s="100" t="s">
        <v>204</v>
      </c>
      <c r="F41" s="100" t="s">
        <v>252</v>
      </c>
      <c r="G41" s="100" t="s">
        <v>244</v>
      </c>
    </row>
    <row r="42" spans="1:7" ht="24" customHeight="1" x14ac:dyDescent="0.2">
      <c r="A42" s="71" t="s">
        <v>517</v>
      </c>
      <c r="B42" s="70" t="s">
        <v>250</v>
      </c>
      <c r="C42" s="70" t="s">
        <v>473</v>
      </c>
      <c r="D42" s="69" t="s">
        <v>453</v>
      </c>
      <c r="E42" s="68">
        <v>1</v>
      </c>
      <c r="F42" s="67">
        <v>141.78</v>
      </c>
      <c r="G42" s="67">
        <v>141.78</v>
      </c>
    </row>
    <row r="43" spans="1:7" ht="24" customHeight="1" x14ac:dyDescent="0.2">
      <c r="A43" s="76" t="s">
        <v>336</v>
      </c>
      <c r="B43" s="75" t="s">
        <v>247</v>
      </c>
      <c r="C43" s="75" t="s">
        <v>335</v>
      </c>
      <c r="D43" s="74" t="s">
        <v>266</v>
      </c>
      <c r="E43" s="73">
        <v>1.4</v>
      </c>
      <c r="F43" s="72">
        <v>26.91</v>
      </c>
      <c r="G43" s="72">
        <v>37.67</v>
      </c>
    </row>
    <row r="44" spans="1:7" ht="24" customHeight="1" x14ac:dyDescent="0.2">
      <c r="A44" s="76" t="s">
        <v>274</v>
      </c>
      <c r="B44" s="75" t="s">
        <v>247</v>
      </c>
      <c r="C44" s="75" t="s">
        <v>273</v>
      </c>
      <c r="D44" s="74" t="s">
        <v>266</v>
      </c>
      <c r="E44" s="73">
        <v>5.5</v>
      </c>
      <c r="F44" s="72">
        <v>18.93</v>
      </c>
      <c r="G44" s="72">
        <v>104.11</v>
      </c>
    </row>
    <row r="45" spans="1:7" x14ac:dyDescent="0.2">
      <c r="A45" s="202"/>
      <c r="B45" s="202"/>
      <c r="C45" s="202"/>
      <c r="D45" s="202"/>
      <c r="E45" s="61"/>
      <c r="F45" s="202"/>
      <c r="G45" s="61"/>
    </row>
    <row r="46" spans="1:7" ht="15" thickBot="1" x14ac:dyDescent="0.25">
      <c r="A46" s="202"/>
      <c r="B46" s="202"/>
      <c r="C46" s="202"/>
      <c r="D46" s="202"/>
      <c r="E46" s="236"/>
      <c r="F46" s="236"/>
      <c r="G46" s="61"/>
    </row>
    <row r="47" spans="1:7" ht="0.95" customHeight="1" thickTop="1" x14ac:dyDescent="0.2">
      <c r="A47" s="60"/>
      <c r="B47" s="60"/>
      <c r="C47" s="60"/>
      <c r="D47" s="60"/>
      <c r="E47" s="60"/>
      <c r="F47" s="60"/>
      <c r="G47" s="60"/>
    </row>
    <row r="48" spans="1:7" ht="18" customHeight="1" x14ac:dyDescent="0.2">
      <c r="A48" s="100" t="s">
        <v>255</v>
      </c>
      <c r="B48" s="101" t="s">
        <v>254</v>
      </c>
      <c r="C48" s="101" t="s">
        <v>253</v>
      </c>
      <c r="D48" s="102" t="s">
        <v>205</v>
      </c>
      <c r="E48" s="100" t="s">
        <v>204</v>
      </c>
      <c r="F48" s="100" t="s">
        <v>252</v>
      </c>
      <c r="G48" s="100" t="s">
        <v>244</v>
      </c>
    </row>
    <row r="49" spans="1:7" ht="24" customHeight="1" x14ac:dyDescent="0.2">
      <c r="A49" s="71" t="s">
        <v>471</v>
      </c>
      <c r="B49" s="70" t="s">
        <v>250</v>
      </c>
      <c r="C49" s="70" t="s">
        <v>211</v>
      </c>
      <c r="D49" s="69" t="s">
        <v>212</v>
      </c>
      <c r="E49" s="68">
        <v>1</v>
      </c>
      <c r="F49" s="67">
        <v>66.06</v>
      </c>
      <c r="G49" s="67">
        <v>66.06</v>
      </c>
    </row>
    <row r="50" spans="1:7" ht="24" customHeight="1" x14ac:dyDescent="0.2">
      <c r="A50" s="76" t="s">
        <v>336</v>
      </c>
      <c r="B50" s="75" t="s">
        <v>247</v>
      </c>
      <c r="C50" s="75" t="s">
        <v>335</v>
      </c>
      <c r="D50" s="74" t="s">
        <v>266</v>
      </c>
      <c r="E50" s="73">
        <v>1.4</v>
      </c>
      <c r="F50" s="72">
        <v>26.91</v>
      </c>
      <c r="G50" s="72">
        <v>37.67</v>
      </c>
    </row>
    <row r="51" spans="1:7" ht="24" customHeight="1" x14ac:dyDescent="0.2">
      <c r="A51" s="76" t="s">
        <v>274</v>
      </c>
      <c r="B51" s="75" t="s">
        <v>247</v>
      </c>
      <c r="C51" s="75" t="s">
        <v>273</v>
      </c>
      <c r="D51" s="74" t="s">
        <v>266</v>
      </c>
      <c r="E51" s="73">
        <v>1.5</v>
      </c>
      <c r="F51" s="72">
        <v>18.93</v>
      </c>
      <c r="G51" s="72">
        <v>28.39</v>
      </c>
    </row>
    <row r="52" spans="1:7" x14ac:dyDescent="0.2">
      <c r="A52" s="202"/>
      <c r="B52" s="202"/>
      <c r="C52" s="202"/>
      <c r="D52" s="202"/>
      <c r="E52" s="61"/>
      <c r="F52" s="202"/>
      <c r="G52" s="61"/>
    </row>
    <row r="53" spans="1:7" ht="15" thickBot="1" x14ac:dyDescent="0.25">
      <c r="A53" s="202"/>
      <c r="B53" s="202"/>
      <c r="C53" s="202"/>
      <c r="D53" s="202"/>
      <c r="E53" s="236"/>
      <c r="F53" s="236"/>
      <c r="G53" s="61"/>
    </row>
    <row r="54" spans="1:7" ht="0.95" customHeight="1" thickTop="1" x14ac:dyDescent="0.2">
      <c r="A54" s="60"/>
      <c r="B54" s="60"/>
      <c r="C54" s="60"/>
      <c r="D54" s="60"/>
      <c r="E54" s="60"/>
      <c r="F54" s="60"/>
      <c r="G54" s="60"/>
    </row>
    <row r="55" spans="1:7" ht="18" customHeight="1" x14ac:dyDescent="0.2">
      <c r="A55" s="100" t="s">
        <v>255</v>
      </c>
      <c r="B55" s="101" t="s">
        <v>254</v>
      </c>
      <c r="C55" s="101" t="s">
        <v>253</v>
      </c>
      <c r="D55" s="102" t="s">
        <v>205</v>
      </c>
      <c r="E55" s="100" t="s">
        <v>204</v>
      </c>
      <c r="F55" s="100" t="s">
        <v>252</v>
      </c>
      <c r="G55" s="100" t="s">
        <v>244</v>
      </c>
    </row>
    <row r="56" spans="1:7" ht="24" customHeight="1" x14ac:dyDescent="0.2">
      <c r="A56" s="71" t="s">
        <v>516</v>
      </c>
      <c r="B56" s="70" t="s">
        <v>250</v>
      </c>
      <c r="C56" s="70" t="s">
        <v>213</v>
      </c>
      <c r="D56" s="69" t="s">
        <v>206</v>
      </c>
      <c r="E56" s="68">
        <v>1</v>
      </c>
      <c r="F56" s="67">
        <v>35.11</v>
      </c>
      <c r="G56" s="67">
        <v>35.11</v>
      </c>
    </row>
    <row r="57" spans="1:7" ht="24" customHeight="1" x14ac:dyDescent="0.2">
      <c r="A57" s="76" t="s">
        <v>336</v>
      </c>
      <c r="B57" s="75" t="s">
        <v>247</v>
      </c>
      <c r="C57" s="75" t="s">
        <v>335</v>
      </c>
      <c r="D57" s="74" t="s">
        <v>266</v>
      </c>
      <c r="E57" s="73">
        <v>0.25</v>
      </c>
      <c r="F57" s="72">
        <v>26.91</v>
      </c>
      <c r="G57" s="72">
        <v>6.72</v>
      </c>
    </row>
    <row r="58" spans="1:7" ht="24" customHeight="1" x14ac:dyDescent="0.2">
      <c r="A58" s="76" t="s">
        <v>274</v>
      </c>
      <c r="B58" s="75" t="s">
        <v>247</v>
      </c>
      <c r="C58" s="75" t="s">
        <v>273</v>
      </c>
      <c r="D58" s="74" t="s">
        <v>266</v>
      </c>
      <c r="E58" s="73">
        <v>1.5</v>
      </c>
      <c r="F58" s="72">
        <v>18.93</v>
      </c>
      <c r="G58" s="72">
        <v>28.39</v>
      </c>
    </row>
    <row r="59" spans="1:7" x14ac:dyDescent="0.2">
      <c r="A59" s="202"/>
      <c r="B59" s="202"/>
      <c r="C59" s="202"/>
      <c r="D59" s="202"/>
      <c r="E59" s="61"/>
      <c r="F59" s="202"/>
      <c r="G59" s="61"/>
    </row>
    <row r="60" spans="1:7" ht="15" thickBot="1" x14ac:dyDescent="0.25">
      <c r="A60" s="202"/>
      <c r="B60" s="202"/>
      <c r="C60" s="202"/>
      <c r="D60" s="202"/>
      <c r="E60" s="236"/>
      <c r="F60" s="236"/>
      <c r="G60" s="61"/>
    </row>
    <row r="61" spans="1:7" ht="0.95" customHeight="1" thickTop="1" x14ac:dyDescent="0.2">
      <c r="A61" s="60"/>
      <c r="B61" s="60"/>
      <c r="C61" s="60"/>
      <c r="D61" s="60"/>
      <c r="E61" s="60"/>
      <c r="F61" s="60"/>
      <c r="G61" s="60"/>
    </row>
    <row r="62" spans="1:7" ht="18" customHeight="1" x14ac:dyDescent="0.2">
      <c r="A62" s="100" t="s">
        <v>255</v>
      </c>
      <c r="B62" s="101" t="s">
        <v>254</v>
      </c>
      <c r="C62" s="101" t="s">
        <v>253</v>
      </c>
      <c r="D62" s="102" t="s">
        <v>205</v>
      </c>
      <c r="E62" s="100" t="s">
        <v>204</v>
      </c>
      <c r="F62" s="100" t="s">
        <v>252</v>
      </c>
      <c r="G62" s="100" t="s">
        <v>244</v>
      </c>
    </row>
    <row r="63" spans="1:7" ht="24" customHeight="1" x14ac:dyDescent="0.2">
      <c r="A63" s="71" t="s">
        <v>564</v>
      </c>
      <c r="B63" s="70" t="s">
        <v>250</v>
      </c>
      <c r="C63" s="70" t="s">
        <v>565</v>
      </c>
      <c r="D63" s="69" t="s">
        <v>206</v>
      </c>
      <c r="E63" s="68">
        <v>1</v>
      </c>
      <c r="F63" s="67">
        <v>127.1</v>
      </c>
      <c r="G63" s="67">
        <v>127.1</v>
      </c>
    </row>
    <row r="64" spans="1:7" ht="24" customHeight="1" x14ac:dyDescent="0.2">
      <c r="A64" s="76" t="s">
        <v>336</v>
      </c>
      <c r="B64" s="75" t="s">
        <v>247</v>
      </c>
      <c r="C64" s="75" t="s">
        <v>335</v>
      </c>
      <c r="D64" s="74" t="s">
        <v>266</v>
      </c>
      <c r="E64" s="73">
        <v>0.2</v>
      </c>
      <c r="F64" s="72">
        <v>26.91</v>
      </c>
      <c r="G64" s="72">
        <v>5.38</v>
      </c>
    </row>
    <row r="65" spans="1:7" ht="24" customHeight="1" x14ac:dyDescent="0.2">
      <c r="A65" s="76" t="s">
        <v>274</v>
      </c>
      <c r="B65" s="75" t="s">
        <v>247</v>
      </c>
      <c r="C65" s="75" t="s">
        <v>273</v>
      </c>
      <c r="D65" s="74" t="s">
        <v>266</v>
      </c>
      <c r="E65" s="73">
        <v>2</v>
      </c>
      <c r="F65" s="72">
        <v>18.93</v>
      </c>
      <c r="G65" s="72">
        <v>37.86</v>
      </c>
    </row>
    <row r="66" spans="1:7" ht="24" customHeight="1" x14ac:dyDescent="0.2">
      <c r="A66" s="76" t="s">
        <v>399</v>
      </c>
      <c r="B66" s="75" t="s">
        <v>250</v>
      </c>
      <c r="C66" s="75" t="s">
        <v>398</v>
      </c>
      <c r="D66" s="74" t="s">
        <v>303</v>
      </c>
      <c r="E66" s="73">
        <v>1.5090300000000001</v>
      </c>
      <c r="F66" s="72">
        <v>46.77</v>
      </c>
      <c r="G66" s="72">
        <v>70.569999999999993</v>
      </c>
    </row>
    <row r="67" spans="1:7" ht="24" customHeight="1" x14ac:dyDescent="0.2">
      <c r="A67" s="66" t="s">
        <v>450</v>
      </c>
      <c r="B67" s="65" t="s">
        <v>529</v>
      </c>
      <c r="C67" s="65" t="s">
        <v>449</v>
      </c>
      <c r="D67" s="64" t="s">
        <v>303</v>
      </c>
      <c r="E67" s="63">
        <v>0.71430000000000005</v>
      </c>
      <c r="F67" s="62">
        <v>18.615600000000001</v>
      </c>
      <c r="G67" s="62">
        <v>13.29</v>
      </c>
    </row>
    <row r="68" spans="1:7" x14ac:dyDescent="0.2">
      <c r="A68" s="202"/>
      <c r="B68" s="202"/>
      <c r="C68" s="202"/>
      <c r="D68" s="202"/>
      <c r="E68" s="61"/>
      <c r="F68" s="202"/>
      <c r="G68" s="61"/>
    </row>
    <row r="69" spans="1:7" ht="15" thickBot="1" x14ac:dyDescent="0.25">
      <c r="A69" s="202"/>
      <c r="B69" s="202"/>
      <c r="C69" s="202"/>
      <c r="D69" s="202"/>
      <c r="E69" s="236"/>
      <c r="F69" s="236"/>
      <c r="G69" s="61"/>
    </row>
    <row r="70" spans="1:7" ht="0.95" customHeight="1" thickTop="1" x14ac:dyDescent="0.2">
      <c r="A70" s="60"/>
      <c r="B70" s="60"/>
      <c r="C70" s="60"/>
      <c r="D70" s="60"/>
      <c r="E70" s="60"/>
      <c r="F70" s="60"/>
      <c r="G70" s="60"/>
    </row>
    <row r="71" spans="1:7" ht="18" customHeight="1" x14ac:dyDescent="0.2">
      <c r="A71" s="100" t="s">
        <v>255</v>
      </c>
      <c r="B71" s="101" t="s">
        <v>254</v>
      </c>
      <c r="C71" s="101" t="s">
        <v>253</v>
      </c>
      <c r="D71" s="102" t="s">
        <v>205</v>
      </c>
      <c r="E71" s="100" t="s">
        <v>204</v>
      </c>
      <c r="F71" s="100" t="s">
        <v>252</v>
      </c>
      <c r="G71" s="100" t="s">
        <v>244</v>
      </c>
    </row>
    <row r="72" spans="1:7" ht="26.1" customHeight="1" x14ac:dyDescent="0.2">
      <c r="A72" s="71" t="s">
        <v>566</v>
      </c>
      <c r="B72" s="70" t="s">
        <v>250</v>
      </c>
      <c r="C72" s="70" t="s">
        <v>567</v>
      </c>
      <c r="D72" s="69" t="s">
        <v>206</v>
      </c>
      <c r="E72" s="68">
        <v>1</v>
      </c>
      <c r="F72" s="67">
        <v>93.35</v>
      </c>
      <c r="G72" s="67">
        <v>93.35</v>
      </c>
    </row>
    <row r="73" spans="1:7" ht="24" customHeight="1" x14ac:dyDescent="0.2">
      <c r="A73" s="76" t="s">
        <v>336</v>
      </c>
      <c r="B73" s="75" t="s">
        <v>247</v>
      </c>
      <c r="C73" s="75" t="s">
        <v>335</v>
      </c>
      <c r="D73" s="74" t="s">
        <v>266</v>
      </c>
      <c r="E73" s="73">
        <v>0.33329999999999999</v>
      </c>
      <c r="F73" s="72">
        <v>26.91</v>
      </c>
      <c r="G73" s="72">
        <v>8.9600000000000009</v>
      </c>
    </row>
    <row r="74" spans="1:7" ht="24" customHeight="1" x14ac:dyDescent="0.2">
      <c r="A74" s="76" t="s">
        <v>274</v>
      </c>
      <c r="B74" s="75" t="s">
        <v>247</v>
      </c>
      <c r="C74" s="75" t="s">
        <v>273</v>
      </c>
      <c r="D74" s="74" t="s">
        <v>266</v>
      </c>
      <c r="E74" s="73">
        <v>2</v>
      </c>
      <c r="F74" s="72">
        <v>18.93</v>
      </c>
      <c r="G74" s="72">
        <v>37.86</v>
      </c>
    </row>
    <row r="75" spans="1:7" ht="24" customHeight="1" x14ac:dyDescent="0.2">
      <c r="A75" s="66" t="s">
        <v>450</v>
      </c>
      <c r="B75" s="65" t="s">
        <v>529</v>
      </c>
      <c r="C75" s="65" t="s">
        <v>449</v>
      </c>
      <c r="D75" s="64" t="s">
        <v>303</v>
      </c>
      <c r="E75" s="63">
        <v>2.5</v>
      </c>
      <c r="F75" s="62">
        <v>18.615600000000001</v>
      </c>
      <c r="G75" s="62">
        <v>46.53</v>
      </c>
    </row>
    <row r="76" spans="1:7" x14ac:dyDescent="0.2">
      <c r="A76" s="202"/>
      <c r="B76" s="202"/>
      <c r="C76" s="202"/>
      <c r="D76" s="202"/>
      <c r="E76" s="61"/>
      <c r="F76" s="202"/>
      <c r="G76" s="61"/>
    </row>
    <row r="77" spans="1:7" ht="15" thickBot="1" x14ac:dyDescent="0.25">
      <c r="A77" s="202"/>
      <c r="B77" s="202"/>
      <c r="C77" s="202"/>
      <c r="D77" s="202"/>
      <c r="E77" s="236"/>
      <c r="F77" s="236"/>
      <c r="G77" s="61"/>
    </row>
    <row r="78" spans="1:7" ht="0.95" customHeight="1" thickTop="1" x14ac:dyDescent="0.2">
      <c r="A78" s="60"/>
      <c r="B78" s="60"/>
      <c r="C78" s="60"/>
      <c r="D78" s="60"/>
      <c r="E78" s="60"/>
      <c r="F78" s="60"/>
      <c r="G78" s="60"/>
    </row>
    <row r="79" spans="1:7" ht="18" customHeight="1" x14ac:dyDescent="0.2">
      <c r="A79" s="100" t="s">
        <v>255</v>
      </c>
      <c r="B79" s="101" t="s">
        <v>254</v>
      </c>
      <c r="C79" s="101" t="s">
        <v>253</v>
      </c>
      <c r="D79" s="102" t="s">
        <v>205</v>
      </c>
      <c r="E79" s="100" t="s">
        <v>204</v>
      </c>
      <c r="F79" s="100" t="s">
        <v>252</v>
      </c>
      <c r="G79" s="100" t="s">
        <v>244</v>
      </c>
    </row>
    <row r="80" spans="1:7" ht="26.1" customHeight="1" x14ac:dyDescent="0.2">
      <c r="A80" s="71" t="s">
        <v>568</v>
      </c>
      <c r="B80" s="70" t="s">
        <v>250</v>
      </c>
      <c r="C80" s="70" t="s">
        <v>569</v>
      </c>
      <c r="D80" s="69" t="s">
        <v>206</v>
      </c>
      <c r="E80" s="68">
        <v>1</v>
      </c>
      <c r="F80" s="67">
        <v>8.2100000000000009</v>
      </c>
      <c r="G80" s="67">
        <v>8.2100000000000009</v>
      </c>
    </row>
    <row r="81" spans="1:7" ht="24" customHeight="1" x14ac:dyDescent="0.2">
      <c r="A81" s="76" t="s">
        <v>336</v>
      </c>
      <c r="B81" s="75" t="s">
        <v>247</v>
      </c>
      <c r="C81" s="75" t="s">
        <v>335</v>
      </c>
      <c r="D81" s="74" t="s">
        <v>266</v>
      </c>
      <c r="E81" s="73">
        <v>8.3000000000000001E-3</v>
      </c>
      <c r="F81" s="72">
        <v>26.91</v>
      </c>
      <c r="G81" s="72">
        <v>0.22</v>
      </c>
    </row>
    <row r="82" spans="1:7" ht="24" customHeight="1" x14ac:dyDescent="0.2">
      <c r="A82" s="76" t="s">
        <v>274</v>
      </c>
      <c r="B82" s="75" t="s">
        <v>247</v>
      </c>
      <c r="C82" s="75" t="s">
        <v>273</v>
      </c>
      <c r="D82" s="74" t="s">
        <v>266</v>
      </c>
      <c r="E82" s="73">
        <v>0.25</v>
      </c>
      <c r="F82" s="72">
        <v>18.93</v>
      </c>
      <c r="G82" s="72">
        <v>4.7300000000000004</v>
      </c>
    </row>
    <row r="83" spans="1:7" ht="26.1" customHeight="1" x14ac:dyDescent="0.2">
      <c r="A83" s="66" t="s">
        <v>446</v>
      </c>
      <c r="B83" s="65" t="s">
        <v>247</v>
      </c>
      <c r="C83" s="65" t="s">
        <v>445</v>
      </c>
      <c r="D83" s="64" t="s">
        <v>267</v>
      </c>
      <c r="E83" s="63">
        <v>0.18629999999999999</v>
      </c>
      <c r="F83" s="62">
        <v>17.5</v>
      </c>
      <c r="G83" s="62">
        <v>3.26</v>
      </c>
    </row>
    <row r="84" spans="1:7" x14ac:dyDescent="0.2">
      <c r="A84" s="202"/>
      <c r="B84" s="202"/>
      <c r="C84" s="202"/>
      <c r="D84" s="202"/>
      <c r="E84" s="61"/>
      <c r="F84" s="202"/>
      <c r="G84" s="61"/>
    </row>
    <row r="85" spans="1:7" ht="15" thickBot="1" x14ac:dyDescent="0.25">
      <c r="A85" s="202"/>
      <c r="B85" s="202"/>
      <c r="C85" s="202"/>
      <c r="D85" s="202"/>
      <c r="E85" s="236"/>
      <c r="F85" s="236"/>
      <c r="G85" s="61"/>
    </row>
    <row r="86" spans="1:7" ht="0.95" customHeight="1" thickTop="1" x14ac:dyDescent="0.2">
      <c r="A86" s="60"/>
      <c r="B86" s="60"/>
      <c r="C86" s="60"/>
      <c r="D86" s="60"/>
      <c r="E86" s="60"/>
      <c r="F86" s="60"/>
      <c r="G86" s="60"/>
    </row>
    <row r="87" spans="1:7" ht="18" customHeight="1" x14ac:dyDescent="0.2">
      <c r="A87" s="100" t="s">
        <v>255</v>
      </c>
      <c r="B87" s="101" t="s">
        <v>254</v>
      </c>
      <c r="C87" s="101" t="s">
        <v>253</v>
      </c>
      <c r="D87" s="102" t="s">
        <v>205</v>
      </c>
      <c r="E87" s="100" t="s">
        <v>204</v>
      </c>
      <c r="F87" s="100" t="s">
        <v>252</v>
      </c>
      <c r="G87" s="100" t="s">
        <v>244</v>
      </c>
    </row>
    <row r="88" spans="1:7" ht="24" customHeight="1" x14ac:dyDescent="0.2">
      <c r="A88" s="71" t="s">
        <v>468</v>
      </c>
      <c r="B88" s="70" t="s">
        <v>250</v>
      </c>
      <c r="C88" s="70" t="s">
        <v>216</v>
      </c>
      <c r="D88" s="69" t="s">
        <v>206</v>
      </c>
      <c r="E88" s="68">
        <v>1</v>
      </c>
      <c r="F88" s="67">
        <v>688.43</v>
      </c>
      <c r="G88" s="67">
        <v>688.43</v>
      </c>
    </row>
    <row r="89" spans="1:7" ht="24" customHeight="1" x14ac:dyDescent="0.2">
      <c r="A89" s="76" t="s">
        <v>336</v>
      </c>
      <c r="B89" s="75" t="s">
        <v>247</v>
      </c>
      <c r="C89" s="75" t="s">
        <v>335</v>
      </c>
      <c r="D89" s="74" t="s">
        <v>266</v>
      </c>
      <c r="E89" s="73">
        <v>0.2</v>
      </c>
      <c r="F89" s="72">
        <v>26.91</v>
      </c>
      <c r="G89" s="72">
        <v>5.38</v>
      </c>
    </row>
    <row r="90" spans="1:7" ht="24" customHeight="1" x14ac:dyDescent="0.2">
      <c r="A90" s="76" t="s">
        <v>274</v>
      </c>
      <c r="B90" s="75" t="s">
        <v>247</v>
      </c>
      <c r="C90" s="75" t="s">
        <v>273</v>
      </c>
      <c r="D90" s="74" t="s">
        <v>266</v>
      </c>
      <c r="E90" s="73">
        <v>2</v>
      </c>
      <c r="F90" s="72">
        <v>18.93</v>
      </c>
      <c r="G90" s="72">
        <v>37.86</v>
      </c>
    </row>
    <row r="91" spans="1:7" ht="24" customHeight="1" x14ac:dyDescent="0.2">
      <c r="A91" s="76" t="s">
        <v>399</v>
      </c>
      <c r="B91" s="75" t="s">
        <v>250</v>
      </c>
      <c r="C91" s="75" t="s">
        <v>398</v>
      </c>
      <c r="D91" s="74" t="s">
        <v>303</v>
      </c>
      <c r="E91" s="73">
        <v>1.5090300000000001</v>
      </c>
      <c r="F91" s="72">
        <v>46.77</v>
      </c>
      <c r="G91" s="72">
        <v>70.569999999999993</v>
      </c>
    </row>
    <row r="92" spans="1:7" ht="24" customHeight="1" x14ac:dyDescent="0.2">
      <c r="A92" s="76" t="s">
        <v>285</v>
      </c>
      <c r="B92" s="75" t="s">
        <v>250</v>
      </c>
      <c r="C92" s="75" t="s">
        <v>599</v>
      </c>
      <c r="D92" s="74" t="s">
        <v>214</v>
      </c>
      <c r="E92" s="73">
        <v>0.108</v>
      </c>
      <c r="F92" s="72">
        <v>5197.5</v>
      </c>
      <c r="G92" s="72">
        <v>561.33000000000004</v>
      </c>
    </row>
    <row r="93" spans="1:7" ht="24" customHeight="1" x14ac:dyDescent="0.2">
      <c r="A93" s="66" t="s">
        <v>450</v>
      </c>
      <c r="B93" s="65" t="s">
        <v>529</v>
      </c>
      <c r="C93" s="65" t="s">
        <v>449</v>
      </c>
      <c r="D93" s="64" t="s">
        <v>303</v>
      </c>
      <c r="E93" s="63">
        <v>0.71430000000000005</v>
      </c>
      <c r="F93" s="62">
        <v>18.615600000000001</v>
      </c>
      <c r="G93" s="62">
        <v>13.29</v>
      </c>
    </row>
    <row r="94" spans="1:7" x14ac:dyDescent="0.2">
      <c r="A94" s="202"/>
      <c r="B94" s="202"/>
      <c r="C94" s="202"/>
      <c r="D94" s="202"/>
      <c r="E94" s="61"/>
      <c r="F94" s="202"/>
      <c r="G94" s="61"/>
    </row>
    <row r="95" spans="1:7" ht="15" thickBot="1" x14ac:dyDescent="0.25">
      <c r="A95" s="202"/>
      <c r="B95" s="202"/>
      <c r="C95" s="202"/>
      <c r="D95" s="202"/>
      <c r="E95" s="236"/>
      <c r="F95" s="236"/>
      <c r="G95" s="61"/>
    </row>
    <row r="96" spans="1:7" ht="0.95" customHeight="1" thickTop="1" x14ac:dyDescent="0.2">
      <c r="A96" s="60"/>
      <c r="B96" s="60"/>
      <c r="C96" s="60"/>
      <c r="D96" s="60"/>
      <c r="E96" s="60"/>
      <c r="F96" s="60"/>
      <c r="G96" s="60"/>
    </row>
    <row r="97" spans="1:7" ht="18" customHeight="1" x14ac:dyDescent="0.2">
      <c r="A97" s="100" t="s">
        <v>255</v>
      </c>
      <c r="B97" s="101" t="s">
        <v>254</v>
      </c>
      <c r="C97" s="101" t="s">
        <v>253</v>
      </c>
      <c r="D97" s="102" t="s">
        <v>205</v>
      </c>
      <c r="E97" s="100" t="s">
        <v>204</v>
      </c>
      <c r="F97" s="100" t="s">
        <v>252</v>
      </c>
      <c r="G97" s="100" t="s">
        <v>244</v>
      </c>
    </row>
    <row r="98" spans="1:7" ht="24" customHeight="1" x14ac:dyDescent="0.2">
      <c r="A98" s="71" t="s">
        <v>466</v>
      </c>
      <c r="B98" s="70" t="s">
        <v>250</v>
      </c>
      <c r="C98" s="70" t="s">
        <v>217</v>
      </c>
      <c r="D98" s="69" t="s">
        <v>206</v>
      </c>
      <c r="E98" s="68">
        <v>1</v>
      </c>
      <c r="F98" s="67">
        <v>1496.67</v>
      </c>
      <c r="G98" s="67">
        <v>1496.67</v>
      </c>
    </row>
    <row r="99" spans="1:7" ht="24" customHeight="1" x14ac:dyDescent="0.2">
      <c r="A99" s="76" t="s">
        <v>336</v>
      </c>
      <c r="B99" s="75" t="s">
        <v>247</v>
      </c>
      <c r="C99" s="75" t="s">
        <v>335</v>
      </c>
      <c r="D99" s="74" t="s">
        <v>266</v>
      </c>
      <c r="E99" s="73">
        <v>0.33329999999999999</v>
      </c>
      <c r="F99" s="72">
        <v>26.91</v>
      </c>
      <c r="G99" s="72">
        <v>8.9600000000000009</v>
      </c>
    </row>
    <row r="100" spans="1:7" ht="24" customHeight="1" x14ac:dyDescent="0.2">
      <c r="A100" s="76" t="s">
        <v>274</v>
      </c>
      <c r="B100" s="75" t="s">
        <v>247</v>
      </c>
      <c r="C100" s="75" t="s">
        <v>273</v>
      </c>
      <c r="D100" s="74" t="s">
        <v>266</v>
      </c>
      <c r="E100" s="73">
        <v>2</v>
      </c>
      <c r="F100" s="72">
        <v>18.93</v>
      </c>
      <c r="G100" s="72">
        <v>37.86</v>
      </c>
    </row>
    <row r="101" spans="1:7" ht="24" customHeight="1" x14ac:dyDescent="0.2">
      <c r="A101" s="76" t="s">
        <v>281</v>
      </c>
      <c r="B101" s="75" t="s">
        <v>250</v>
      </c>
      <c r="C101" s="75" t="s">
        <v>280</v>
      </c>
      <c r="D101" s="74" t="s">
        <v>214</v>
      </c>
      <c r="E101" s="73">
        <v>0.27</v>
      </c>
      <c r="F101" s="72">
        <v>5197.5</v>
      </c>
      <c r="G101" s="72">
        <v>1403.32</v>
      </c>
    </row>
    <row r="102" spans="1:7" ht="24" customHeight="1" x14ac:dyDescent="0.2">
      <c r="A102" s="66" t="s">
        <v>450</v>
      </c>
      <c r="B102" s="65" t="s">
        <v>529</v>
      </c>
      <c r="C102" s="65" t="s">
        <v>449</v>
      </c>
      <c r="D102" s="64" t="s">
        <v>303</v>
      </c>
      <c r="E102" s="63">
        <v>2.5</v>
      </c>
      <c r="F102" s="62">
        <v>18.615600000000001</v>
      </c>
      <c r="G102" s="62">
        <v>46.53</v>
      </c>
    </row>
    <row r="103" spans="1:7" x14ac:dyDescent="0.2">
      <c r="A103" s="202"/>
      <c r="B103" s="202"/>
      <c r="C103" s="202"/>
      <c r="D103" s="202"/>
      <c r="E103" s="61"/>
      <c r="F103" s="202"/>
      <c r="G103" s="61"/>
    </row>
    <row r="104" spans="1:7" ht="15" thickBot="1" x14ac:dyDescent="0.25">
      <c r="A104" s="202"/>
      <c r="B104" s="202"/>
      <c r="C104" s="202"/>
      <c r="D104" s="202"/>
      <c r="E104" s="236"/>
      <c r="F104" s="236"/>
      <c r="G104" s="61"/>
    </row>
    <row r="105" spans="1:7" ht="0.95" customHeight="1" thickTop="1" x14ac:dyDescent="0.2">
      <c r="A105" s="60"/>
      <c r="B105" s="60"/>
      <c r="C105" s="60"/>
      <c r="D105" s="60"/>
      <c r="E105" s="60"/>
      <c r="F105" s="60"/>
      <c r="G105" s="60"/>
    </row>
    <row r="106" spans="1:7" ht="18" customHeight="1" x14ac:dyDescent="0.2">
      <c r="A106" s="100" t="s">
        <v>255</v>
      </c>
      <c r="B106" s="101" t="s">
        <v>254</v>
      </c>
      <c r="C106" s="101" t="s">
        <v>253</v>
      </c>
      <c r="D106" s="102" t="s">
        <v>205</v>
      </c>
      <c r="E106" s="100" t="s">
        <v>204</v>
      </c>
      <c r="F106" s="100" t="s">
        <v>252</v>
      </c>
      <c r="G106" s="100" t="s">
        <v>244</v>
      </c>
    </row>
    <row r="107" spans="1:7" ht="26.1" customHeight="1" x14ac:dyDescent="0.2">
      <c r="A107" s="71" t="s">
        <v>570</v>
      </c>
      <c r="B107" s="70" t="s">
        <v>250</v>
      </c>
      <c r="C107" s="70" t="s">
        <v>571</v>
      </c>
      <c r="D107" s="69" t="s">
        <v>206</v>
      </c>
      <c r="E107" s="68">
        <v>1</v>
      </c>
      <c r="F107" s="67">
        <v>4289.95</v>
      </c>
      <c r="G107" s="67">
        <v>4289.95</v>
      </c>
    </row>
    <row r="108" spans="1:7" ht="24" customHeight="1" x14ac:dyDescent="0.2">
      <c r="A108" s="76" t="s">
        <v>336</v>
      </c>
      <c r="B108" s="75" t="s">
        <v>247</v>
      </c>
      <c r="C108" s="75" t="s">
        <v>335</v>
      </c>
      <c r="D108" s="74" t="s">
        <v>266</v>
      </c>
      <c r="E108" s="73">
        <v>1</v>
      </c>
      <c r="F108" s="72">
        <v>26.91</v>
      </c>
      <c r="G108" s="72">
        <v>26.91</v>
      </c>
    </row>
    <row r="109" spans="1:7" ht="24" customHeight="1" x14ac:dyDescent="0.2">
      <c r="A109" s="76" t="s">
        <v>274</v>
      </c>
      <c r="B109" s="75" t="s">
        <v>247</v>
      </c>
      <c r="C109" s="75" t="s">
        <v>273</v>
      </c>
      <c r="D109" s="74" t="s">
        <v>266</v>
      </c>
      <c r="E109" s="73">
        <v>5</v>
      </c>
      <c r="F109" s="72">
        <v>18.93</v>
      </c>
      <c r="G109" s="72">
        <v>94.65</v>
      </c>
    </row>
    <row r="110" spans="1:7" ht="24" customHeight="1" x14ac:dyDescent="0.2">
      <c r="A110" s="76" t="s">
        <v>251</v>
      </c>
      <c r="B110" s="75" t="s">
        <v>250</v>
      </c>
      <c r="C110" s="75" t="s">
        <v>249</v>
      </c>
      <c r="D110" s="74" t="s">
        <v>214</v>
      </c>
      <c r="E110" s="73">
        <v>0.67500000000000004</v>
      </c>
      <c r="F110" s="72">
        <v>5197.5</v>
      </c>
      <c r="G110" s="72">
        <v>3508.31</v>
      </c>
    </row>
    <row r="111" spans="1:7" ht="24" customHeight="1" x14ac:dyDescent="0.2">
      <c r="A111" s="76" t="s">
        <v>321</v>
      </c>
      <c r="B111" s="75" t="s">
        <v>250</v>
      </c>
      <c r="C111" s="75" t="s">
        <v>320</v>
      </c>
      <c r="D111" s="74" t="s">
        <v>303</v>
      </c>
      <c r="E111" s="73">
        <v>10.348000000000001</v>
      </c>
      <c r="F111" s="72">
        <v>44.16</v>
      </c>
      <c r="G111" s="72">
        <v>456.96</v>
      </c>
    </row>
    <row r="112" spans="1:7" ht="24" customHeight="1" x14ac:dyDescent="0.2">
      <c r="A112" s="76" t="s">
        <v>323</v>
      </c>
      <c r="B112" s="75" t="s">
        <v>250</v>
      </c>
      <c r="C112" s="75" t="s">
        <v>322</v>
      </c>
      <c r="D112" s="74" t="s">
        <v>303</v>
      </c>
      <c r="E112" s="73">
        <v>4.7736999999999998</v>
      </c>
      <c r="F112" s="72">
        <v>42.55</v>
      </c>
      <c r="G112" s="72">
        <v>203.12</v>
      </c>
    </row>
    <row r="113" spans="1:7" x14ac:dyDescent="0.2">
      <c r="A113" s="202"/>
      <c r="B113" s="202"/>
      <c r="C113" s="202"/>
      <c r="D113" s="202"/>
      <c r="E113" s="61"/>
      <c r="F113" s="202"/>
      <c r="G113" s="61"/>
    </row>
    <row r="114" spans="1:7" ht="15" thickBot="1" x14ac:dyDescent="0.25">
      <c r="A114" s="202"/>
      <c r="B114" s="202"/>
      <c r="C114" s="202"/>
      <c r="D114" s="202"/>
      <c r="E114" s="236"/>
      <c r="F114" s="236"/>
      <c r="G114" s="61"/>
    </row>
    <row r="115" spans="1:7" ht="0.95" customHeight="1" thickTop="1" x14ac:dyDescent="0.2">
      <c r="A115" s="60"/>
      <c r="B115" s="60"/>
      <c r="C115" s="60"/>
      <c r="D115" s="60"/>
      <c r="E115" s="60"/>
      <c r="F115" s="60"/>
      <c r="G115" s="60"/>
    </row>
    <row r="116" spans="1:7" ht="18" customHeight="1" x14ac:dyDescent="0.2">
      <c r="A116" s="100" t="s">
        <v>255</v>
      </c>
      <c r="B116" s="101" t="s">
        <v>254</v>
      </c>
      <c r="C116" s="101" t="s">
        <v>253</v>
      </c>
      <c r="D116" s="102" t="s">
        <v>205</v>
      </c>
      <c r="E116" s="100" t="s">
        <v>204</v>
      </c>
      <c r="F116" s="100" t="s">
        <v>252</v>
      </c>
      <c r="G116" s="100" t="s">
        <v>244</v>
      </c>
    </row>
    <row r="117" spans="1:7" ht="26.1" customHeight="1" x14ac:dyDescent="0.2">
      <c r="A117" s="71" t="s">
        <v>463</v>
      </c>
      <c r="B117" s="70" t="s">
        <v>250</v>
      </c>
      <c r="C117" s="70" t="s">
        <v>462</v>
      </c>
      <c r="D117" s="69" t="s">
        <v>206</v>
      </c>
      <c r="E117" s="68">
        <v>1</v>
      </c>
      <c r="F117" s="67">
        <v>6105.94</v>
      </c>
      <c r="G117" s="67">
        <v>6105.94</v>
      </c>
    </row>
    <row r="118" spans="1:7" ht="24" customHeight="1" x14ac:dyDescent="0.2">
      <c r="A118" s="76" t="s">
        <v>323</v>
      </c>
      <c r="B118" s="75" t="s">
        <v>250</v>
      </c>
      <c r="C118" s="75" t="s">
        <v>322</v>
      </c>
      <c r="D118" s="74" t="s">
        <v>303</v>
      </c>
      <c r="E118" s="73">
        <v>4.2961999999999998</v>
      </c>
      <c r="F118" s="72">
        <v>42.55</v>
      </c>
      <c r="G118" s="72">
        <v>182.8</v>
      </c>
    </row>
    <row r="119" spans="1:7" ht="24" customHeight="1" x14ac:dyDescent="0.2">
      <c r="A119" s="76" t="s">
        <v>317</v>
      </c>
      <c r="B119" s="75" t="s">
        <v>250</v>
      </c>
      <c r="C119" s="75" t="s">
        <v>316</v>
      </c>
      <c r="D119" s="74" t="s">
        <v>290</v>
      </c>
      <c r="E119" s="73">
        <v>1.2093</v>
      </c>
      <c r="F119" s="72">
        <v>42.6</v>
      </c>
      <c r="G119" s="72">
        <v>51.51</v>
      </c>
    </row>
    <row r="120" spans="1:7" ht="24" customHeight="1" x14ac:dyDescent="0.2">
      <c r="A120" s="76" t="s">
        <v>307</v>
      </c>
      <c r="B120" s="75" t="s">
        <v>250</v>
      </c>
      <c r="C120" s="75" t="s">
        <v>306</v>
      </c>
      <c r="D120" s="74" t="s">
        <v>303</v>
      </c>
      <c r="E120" s="73">
        <v>1.6457999999999999</v>
      </c>
      <c r="F120" s="72">
        <v>42.55</v>
      </c>
      <c r="G120" s="72">
        <v>70.02</v>
      </c>
    </row>
    <row r="121" spans="1:7" ht="24" customHeight="1" x14ac:dyDescent="0.2">
      <c r="A121" s="76" t="s">
        <v>305</v>
      </c>
      <c r="B121" s="75" t="s">
        <v>250</v>
      </c>
      <c r="C121" s="75" t="s">
        <v>304</v>
      </c>
      <c r="D121" s="74" t="s">
        <v>303</v>
      </c>
      <c r="E121" s="73">
        <v>0.95469999999999999</v>
      </c>
      <c r="F121" s="72">
        <v>42.55</v>
      </c>
      <c r="G121" s="72">
        <v>40.619999999999997</v>
      </c>
    </row>
    <row r="122" spans="1:7" ht="24" customHeight="1" x14ac:dyDescent="0.2">
      <c r="A122" s="76" t="s">
        <v>315</v>
      </c>
      <c r="B122" s="75" t="s">
        <v>250</v>
      </c>
      <c r="C122" s="75" t="s">
        <v>314</v>
      </c>
      <c r="D122" s="74" t="s">
        <v>303</v>
      </c>
      <c r="E122" s="73">
        <v>0.63649999999999995</v>
      </c>
      <c r="F122" s="72">
        <v>42.55</v>
      </c>
      <c r="G122" s="72">
        <v>27.08</v>
      </c>
    </row>
    <row r="123" spans="1:7" ht="24" customHeight="1" x14ac:dyDescent="0.2">
      <c r="A123" s="76" t="s">
        <v>313</v>
      </c>
      <c r="B123" s="75" t="s">
        <v>250</v>
      </c>
      <c r="C123" s="75" t="s">
        <v>312</v>
      </c>
      <c r="D123" s="74" t="s">
        <v>303</v>
      </c>
      <c r="E123" s="73">
        <v>3.9249999999999998</v>
      </c>
      <c r="F123" s="72">
        <v>42.55</v>
      </c>
      <c r="G123" s="72">
        <v>167</v>
      </c>
    </row>
    <row r="124" spans="1:7" ht="24" customHeight="1" x14ac:dyDescent="0.2">
      <c r="A124" s="76" t="s">
        <v>311</v>
      </c>
      <c r="B124" s="75" t="s">
        <v>250</v>
      </c>
      <c r="C124" s="75" t="s">
        <v>310</v>
      </c>
      <c r="D124" s="74" t="s">
        <v>206</v>
      </c>
      <c r="E124" s="73">
        <v>5.6010999999999997</v>
      </c>
      <c r="F124" s="72">
        <v>42.55</v>
      </c>
      <c r="G124" s="72">
        <v>238.32</v>
      </c>
    </row>
    <row r="125" spans="1:7" ht="24" customHeight="1" x14ac:dyDescent="0.2">
      <c r="A125" s="76" t="s">
        <v>383</v>
      </c>
      <c r="B125" s="75" t="s">
        <v>250</v>
      </c>
      <c r="C125" s="75" t="s">
        <v>382</v>
      </c>
      <c r="D125" s="74" t="s">
        <v>303</v>
      </c>
      <c r="E125" s="73">
        <v>7.5359999999999996</v>
      </c>
      <c r="F125" s="72">
        <v>12.5</v>
      </c>
      <c r="G125" s="72">
        <v>94.2</v>
      </c>
    </row>
    <row r="126" spans="1:7" ht="24" customHeight="1" x14ac:dyDescent="0.2">
      <c r="A126" s="76" t="s">
        <v>395</v>
      </c>
      <c r="B126" s="75" t="s">
        <v>250</v>
      </c>
      <c r="C126" s="75" t="s">
        <v>394</v>
      </c>
      <c r="D126" s="74" t="s">
        <v>303</v>
      </c>
      <c r="E126" s="73">
        <v>1.8564000000000001</v>
      </c>
      <c r="F126" s="72">
        <v>31.93</v>
      </c>
      <c r="G126" s="72">
        <v>59.27</v>
      </c>
    </row>
    <row r="127" spans="1:7" ht="24" customHeight="1" x14ac:dyDescent="0.2">
      <c r="A127" s="76" t="s">
        <v>375</v>
      </c>
      <c r="B127" s="75" t="s">
        <v>250</v>
      </c>
      <c r="C127" s="75" t="s">
        <v>374</v>
      </c>
      <c r="D127" s="74" t="s">
        <v>303</v>
      </c>
      <c r="E127" s="73">
        <v>3.1211000000000002</v>
      </c>
      <c r="F127" s="72">
        <v>12.5</v>
      </c>
      <c r="G127" s="72">
        <v>39.01</v>
      </c>
    </row>
    <row r="128" spans="1:7" ht="24" customHeight="1" x14ac:dyDescent="0.2">
      <c r="A128" s="76" t="s">
        <v>379</v>
      </c>
      <c r="B128" s="75" t="s">
        <v>250</v>
      </c>
      <c r="C128" s="75" t="s">
        <v>378</v>
      </c>
      <c r="D128" s="74" t="s">
        <v>303</v>
      </c>
      <c r="E128" s="73">
        <v>1.901</v>
      </c>
      <c r="F128" s="72">
        <v>12.5</v>
      </c>
      <c r="G128" s="72">
        <v>23.76</v>
      </c>
    </row>
    <row r="129" spans="1:7" ht="24" customHeight="1" x14ac:dyDescent="0.2">
      <c r="A129" s="76" t="s">
        <v>381</v>
      </c>
      <c r="B129" s="75" t="s">
        <v>250</v>
      </c>
      <c r="C129" s="75" t="s">
        <v>380</v>
      </c>
      <c r="D129" s="74" t="s">
        <v>303</v>
      </c>
      <c r="E129" s="73">
        <v>1.4187000000000001</v>
      </c>
      <c r="F129" s="72">
        <v>12.5</v>
      </c>
      <c r="G129" s="72">
        <v>17.73</v>
      </c>
    </row>
    <row r="130" spans="1:7" ht="24" customHeight="1" x14ac:dyDescent="0.2">
      <c r="A130" s="76" t="s">
        <v>385</v>
      </c>
      <c r="B130" s="75" t="s">
        <v>250</v>
      </c>
      <c r="C130" s="75" t="s">
        <v>384</v>
      </c>
      <c r="D130" s="74" t="s">
        <v>303</v>
      </c>
      <c r="E130" s="73">
        <v>2.6667000000000001</v>
      </c>
      <c r="F130" s="72">
        <v>12.5</v>
      </c>
      <c r="G130" s="72">
        <v>33.33</v>
      </c>
    </row>
    <row r="131" spans="1:7" ht="24" customHeight="1" x14ac:dyDescent="0.2">
      <c r="A131" s="76" t="s">
        <v>377</v>
      </c>
      <c r="B131" s="75" t="s">
        <v>250</v>
      </c>
      <c r="C131" s="75" t="s">
        <v>376</v>
      </c>
      <c r="D131" s="74" t="s">
        <v>303</v>
      </c>
      <c r="E131" s="73">
        <v>0.48149999999999998</v>
      </c>
      <c r="F131" s="72">
        <v>12.5</v>
      </c>
      <c r="G131" s="72">
        <v>6.01</v>
      </c>
    </row>
    <row r="132" spans="1:7" ht="24" customHeight="1" x14ac:dyDescent="0.2">
      <c r="A132" s="76" t="s">
        <v>251</v>
      </c>
      <c r="B132" s="75" t="s">
        <v>250</v>
      </c>
      <c r="C132" s="75" t="s">
        <v>249</v>
      </c>
      <c r="D132" s="74" t="s">
        <v>214</v>
      </c>
      <c r="E132" s="73">
        <v>0.86</v>
      </c>
      <c r="F132" s="72">
        <v>5197.5</v>
      </c>
      <c r="G132" s="72">
        <v>4469.8500000000004</v>
      </c>
    </row>
    <row r="133" spans="1:7" ht="24" customHeight="1" x14ac:dyDescent="0.2">
      <c r="A133" s="76" t="s">
        <v>336</v>
      </c>
      <c r="B133" s="75" t="s">
        <v>247</v>
      </c>
      <c r="C133" s="75" t="s">
        <v>335</v>
      </c>
      <c r="D133" s="74" t="s">
        <v>266</v>
      </c>
      <c r="E133" s="73">
        <v>2.5</v>
      </c>
      <c r="F133" s="72">
        <v>26.91</v>
      </c>
      <c r="G133" s="72">
        <v>67.27</v>
      </c>
    </row>
    <row r="134" spans="1:7" ht="24" customHeight="1" x14ac:dyDescent="0.2">
      <c r="A134" s="76" t="s">
        <v>274</v>
      </c>
      <c r="B134" s="75" t="s">
        <v>247</v>
      </c>
      <c r="C134" s="75" t="s">
        <v>273</v>
      </c>
      <c r="D134" s="74" t="s">
        <v>266</v>
      </c>
      <c r="E134" s="73">
        <v>15</v>
      </c>
      <c r="F134" s="72">
        <v>18.93</v>
      </c>
      <c r="G134" s="72">
        <v>283.95</v>
      </c>
    </row>
    <row r="135" spans="1:7" ht="24" customHeight="1" x14ac:dyDescent="0.2">
      <c r="A135" s="76" t="s">
        <v>309</v>
      </c>
      <c r="B135" s="75" t="s">
        <v>250</v>
      </c>
      <c r="C135" s="75" t="s">
        <v>308</v>
      </c>
      <c r="D135" s="74" t="s">
        <v>303</v>
      </c>
      <c r="E135" s="73">
        <v>1.5911999999999999</v>
      </c>
      <c r="F135" s="72">
        <v>42.67</v>
      </c>
      <c r="G135" s="72">
        <v>67.89</v>
      </c>
    </row>
    <row r="136" spans="1:7" ht="24" customHeight="1" x14ac:dyDescent="0.2">
      <c r="A136" s="76" t="s">
        <v>279</v>
      </c>
      <c r="B136" s="75" t="s">
        <v>250</v>
      </c>
      <c r="C136" s="75" t="s">
        <v>278</v>
      </c>
      <c r="D136" s="74" t="s">
        <v>206</v>
      </c>
      <c r="E136" s="73">
        <v>3.2000000000000001E-2</v>
      </c>
      <c r="F136" s="72">
        <v>5197.5</v>
      </c>
      <c r="G136" s="72">
        <v>166.32</v>
      </c>
    </row>
    <row r="137" spans="1:7" x14ac:dyDescent="0.2">
      <c r="A137" s="202"/>
      <c r="B137" s="202"/>
      <c r="C137" s="202"/>
      <c r="D137" s="202"/>
      <c r="E137" s="61"/>
      <c r="F137" s="202"/>
      <c r="G137" s="61"/>
    </row>
    <row r="138" spans="1:7" ht="15" thickBot="1" x14ac:dyDescent="0.25">
      <c r="A138" s="202"/>
      <c r="B138" s="202"/>
      <c r="C138" s="202"/>
      <c r="D138" s="202"/>
      <c r="E138" s="236"/>
      <c r="F138" s="236"/>
      <c r="G138" s="61"/>
    </row>
    <row r="139" spans="1:7" ht="0.95" customHeight="1" thickTop="1" x14ac:dyDescent="0.2">
      <c r="A139" s="60"/>
      <c r="B139" s="60"/>
      <c r="C139" s="60"/>
      <c r="D139" s="60"/>
      <c r="E139" s="60"/>
      <c r="F139" s="60"/>
      <c r="G139" s="60"/>
    </row>
    <row r="140" spans="1:7" ht="18" customHeight="1" x14ac:dyDescent="0.2">
      <c r="A140" s="100" t="s">
        <v>255</v>
      </c>
      <c r="B140" s="101" t="s">
        <v>254</v>
      </c>
      <c r="C140" s="101" t="s">
        <v>253</v>
      </c>
      <c r="D140" s="102" t="s">
        <v>205</v>
      </c>
      <c r="E140" s="100" t="s">
        <v>204</v>
      </c>
      <c r="F140" s="100" t="s">
        <v>252</v>
      </c>
      <c r="G140" s="100" t="s">
        <v>244</v>
      </c>
    </row>
    <row r="141" spans="1:7" ht="24" customHeight="1" x14ac:dyDescent="0.2">
      <c r="A141" s="71" t="s">
        <v>460</v>
      </c>
      <c r="B141" s="70" t="s">
        <v>250</v>
      </c>
      <c r="C141" s="70" t="s">
        <v>215</v>
      </c>
      <c r="D141" s="69" t="s">
        <v>453</v>
      </c>
      <c r="E141" s="68">
        <v>1</v>
      </c>
      <c r="F141" s="67">
        <v>2378.21</v>
      </c>
      <c r="G141" s="67">
        <v>2378.21</v>
      </c>
    </row>
    <row r="142" spans="1:7" ht="24" customHeight="1" x14ac:dyDescent="0.2">
      <c r="A142" s="76" t="s">
        <v>336</v>
      </c>
      <c r="B142" s="75" t="s">
        <v>247</v>
      </c>
      <c r="C142" s="75" t="s">
        <v>335</v>
      </c>
      <c r="D142" s="74" t="s">
        <v>266</v>
      </c>
      <c r="E142" s="73">
        <v>3.3332999999999999</v>
      </c>
      <c r="F142" s="72">
        <v>26.91</v>
      </c>
      <c r="G142" s="72">
        <v>89.69</v>
      </c>
    </row>
    <row r="143" spans="1:7" ht="24" customHeight="1" x14ac:dyDescent="0.2">
      <c r="A143" s="76" t="s">
        <v>274</v>
      </c>
      <c r="B143" s="75" t="s">
        <v>247</v>
      </c>
      <c r="C143" s="75" t="s">
        <v>273</v>
      </c>
      <c r="D143" s="74" t="s">
        <v>266</v>
      </c>
      <c r="E143" s="73">
        <v>16.666599999999999</v>
      </c>
      <c r="F143" s="72">
        <v>18.93</v>
      </c>
      <c r="G143" s="72">
        <v>315.49</v>
      </c>
    </row>
    <row r="144" spans="1:7" ht="39" customHeight="1" x14ac:dyDescent="0.2">
      <c r="A144" s="76" t="s">
        <v>391</v>
      </c>
      <c r="B144" s="75" t="s">
        <v>247</v>
      </c>
      <c r="C144" s="75" t="s">
        <v>390</v>
      </c>
      <c r="D144" s="74" t="s">
        <v>268</v>
      </c>
      <c r="E144" s="73">
        <v>1</v>
      </c>
      <c r="F144" s="72">
        <v>197.67</v>
      </c>
      <c r="G144" s="72">
        <v>197.67</v>
      </c>
    </row>
    <row r="145" spans="1:7" ht="39" customHeight="1" x14ac:dyDescent="0.2">
      <c r="A145" s="76" t="s">
        <v>393</v>
      </c>
      <c r="B145" s="75" t="s">
        <v>247</v>
      </c>
      <c r="C145" s="75" t="s">
        <v>392</v>
      </c>
      <c r="D145" s="74" t="s">
        <v>277</v>
      </c>
      <c r="E145" s="73">
        <v>2.3332999999999999</v>
      </c>
      <c r="F145" s="72">
        <v>92.62</v>
      </c>
      <c r="G145" s="72">
        <v>216.11</v>
      </c>
    </row>
    <row r="146" spans="1:7" ht="24" customHeight="1" x14ac:dyDescent="0.2">
      <c r="A146" s="76" t="s">
        <v>334</v>
      </c>
      <c r="B146" s="75" t="s">
        <v>250</v>
      </c>
      <c r="C146" s="75" t="s">
        <v>333</v>
      </c>
      <c r="D146" s="74" t="s">
        <v>214</v>
      </c>
      <c r="E146" s="73">
        <v>0.3</v>
      </c>
      <c r="F146" s="72">
        <v>5197.5</v>
      </c>
      <c r="G146" s="72">
        <v>1559.25</v>
      </c>
    </row>
    <row r="147" spans="1:7" x14ac:dyDescent="0.2">
      <c r="A147" s="202"/>
      <c r="B147" s="202"/>
      <c r="C147" s="202"/>
      <c r="D147" s="202"/>
      <c r="E147" s="61"/>
      <c r="F147" s="202"/>
      <c r="G147" s="61"/>
    </row>
    <row r="148" spans="1:7" ht="15" thickBot="1" x14ac:dyDescent="0.25">
      <c r="A148" s="202"/>
      <c r="B148" s="202"/>
      <c r="C148" s="202"/>
      <c r="D148" s="202"/>
      <c r="E148" s="236"/>
      <c r="F148" s="236"/>
      <c r="G148" s="61"/>
    </row>
    <row r="149" spans="1:7" ht="0.95" customHeight="1" thickTop="1" x14ac:dyDescent="0.2">
      <c r="A149" s="60"/>
      <c r="B149" s="60"/>
      <c r="C149" s="60"/>
      <c r="D149" s="60"/>
      <c r="E149" s="60"/>
      <c r="F149" s="60"/>
      <c r="G149" s="60"/>
    </row>
    <row r="150" spans="1:7" ht="18" customHeight="1" x14ac:dyDescent="0.2">
      <c r="A150" s="100" t="s">
        <v>255</v>
      </c>
      <c r="B150" s="101" t="s">
        <v>254</v>
      </c>
      <c r="C150" s="101" t="s">
        <v>253</v>
      </c>
      <c r="D150" s="102" t="s">
        <v>205</v>
      </c>
      <c r="E150" s="100" t="s">
        <v>204</v>
      </c>
      <c r="F150" s="100" t="s">
        <v>252</v>
      </c>
      <c r="G150" s="100" t="s">
        <v>244</v>
      </c>
    </row>
    <row r="151" spans="1:7" ht="26.1" customHeight="1" x14ac:dyDescent="0.2">
      <c r="A151" s="71" t="s">
        <v>458</v>
      </c>
      <c r="B151" s="70" t="s">
        <v>250</v>
      </c>
      <c r="C151" s="70" t="s">
        <v>457</v>
      </c>
      <c r="D151" s="69" t="s">
        <v>453</v>
      </c>
      <c r="E151" s="68">
        <v>1</v>
      </c>
      <c r="F151" s="67">
        <v>3304.53</v>
      </c>
      <c r="G151" s="67">
        <v>3304.53</v>
      </c>
    </row>
    <row r="152" spans="1:7" ht="24" customHeight="1" x14ac:dyDescent="0.2">
      <c r="A152" s="76" t="s">
        <v>336</v>
      </c>
      <c r="B152" s="75" t="s">
        <v>247</v>
      </c>
      <c r="C152" s="75" t="s">
        <v>335</v>
      </c>
      <c r="D152" s="74" t="s">
        <v>266</v>
      </c>
      <c r="E152" s="73">
        <v>0.66659999999999997</v>
      </c>
      <c r="F152" s="72">
        <v>26.91</v>
      </c>
      <c r="G152" s="72">
        <v>17.93</v>
      </c>
    </row>
    <row r="153" spans="1:7" ht="24" customHeight="1" x14ac:dyDescent="0.2">
      <c r="A153" s="76" t="s">
        <v>274</v>
      </c>
      <c r="B153" s="75" t="s">
        <v>247</v>
      </c>
      <c r="C153" s="75" t="s">
        <v>273</v>
      </c>
      <c r="D153" s="74" t="s">
        <v>266</v>
      </c>
      <c r="E153" s="73">
        <v>3.3332999999999999</v>
      </c>
      <c r="F153" s="72">
        <v>18.93</v>
      </c>
      <c r="G153" s="72">
        <v>63.09</v>
      </c>
    </row>
    <row r="154" spans="1:7" ht="24" customHeight="1" x14ac:dyDescent="0.2">
      <c r="A154" s="76" t="s">
        <v>251</v>
      </c>
      <c r="B154" s="75" t="s">
        <v>250</v>
      </c>
      <c r="C154" s="75" t="s">
        <v>249</v>
      </c>
      <c r="D154" s="74" t="s">
        <v>214</v>
      </c>
      <c r="E154" s="73">
        <v>0.57799999999999996</v>
      </c>
      <c r="F154" s="72">
        <v>5197.5</v>
      </c>
      <c r="G154" s="72">
        <v>3004.15</v>
      </c>
    </row>
    <row r="155" spans="1:7" ht="24" customHeight="1" x14ac:dyDescent="0.2">
      <c r="A155" s="76" t="s">
        <v>319</v>
      </c>
      <c r="B155" s="75" t="s">
        <v>250</v>
      </c>
      <c r="C155" s="75" t="s">
        <v>318</v>
      </c>
      <c r="D155" s="74" t="s">
        <v>303</v>
      </c>
      <c r="E155" s="73">
        <v>5.0919999999999996</v>
      </c>
      <c r="F155" s="72">
        <v>43.08</v>
      </c>
      <c r="G155" s="72">
        <v>219.36</v>
      </c>
    </row>
    <row r="156" spans="1:7" x14ac:dyDescent="0.2">
      <c r="A156" s="202"/>
      <c r="B156" s="202"/>
      <c r="C156" s="202"/>
      <c r="D156" s="202"/>
      <c r="E156" s="61"/>
      <c r="F156" s="202"/>
      <c r="G156" s="61"/>
    </row>
    <row r="157" spans="1:7" ht="15" thickBot="1" x14ac:dyDescent="0.25">
      <c r="A157" s="202"/>
      <c r="B157" s="202"/>
      <c r="C157" s="202"/>
      <c r="D157" s="202"/>
      <c r="E157" s="236"/>
      <c r="F157" s="236"/>
      <c r="G157" s="61"/>
    </row>
    <row r="158" spans="1:7" ht="0.95" customHeight="1" thickTop="1" x14ac:dyDescent="0.2">
      <c r="A158" s="60"/>
      <c r="B158" s="60"/>
      <c r="C158" s="60"/>
      <c r="D158" s="60"/>
      <c r="E158" s="60"/>
      <c r="F158" s="60"/>
      <c r="G158" s="60"/>
    </row>
    <row r="159" spans="1:7" ht="18" customHeight="1" x14ac:dyDescent="0.2">
      <c r="A159" s="100" t="s">
        <v>255</v>
      </c>
      <c r="B159" s="101" t="s">
        <v>254</v>
      </c>
      <c r="C159" s="101" t="s">
        <v>253</v>
      </c>
      <c r="D159" s="102" t="s">
        <v>205</v>
      </c>
      <c r="E159" s="100" t="s">
        <v>204</v>
      </c>
      <c r="F159" s="100" t="s">
        <v>252</v>
      </c>
      <c r="G159" s="100" t="s">
        <v>244</v>
      </c>
    </row>
    <row r="160" spans="1:7" ht="26.1" customHeight="1" x14ac:dyDescent="0.2">
      <c r="A160" s="71" t="s">
        <v>455</v>
      </c>
      <c r="B160" s="70" t="s">
        <v>250</v>
      </c>
      <c r="C160" s="70" t="s">
        <v>454</v>
      </c>
      <c r="D160" s="69" t="s">
        <v>453</v>
      </c>
      <c r="E160" s="68">
        <v>1</v>
      </c>
      <c r="F160" s="67">
        <v>5667.04</v>
      </c>
      <c r="G160" s="67">
        <v>5667.04</v>
      </c>
    </row>
    <row r="161" spans="1:7" ht="24" customHeight="1" x14ac:dyDescent="0.2">
      <c r="A161" s="76" t="s">
        <v>336</v>
      </c>
      <c r="B161" s="75" t="s">
        <v>247</v>
      </c>
      <c r="C161" s="75" t="s">
        <v>335</v>
      </c>
      <c r="D161" s="74" t="s">
        <v>266</v>
      </c>
      <c r="E161" s="73">
        <v>2.5</v>
      </c>
      <c r="F161" s="72">
        <v>26.91</v>
      </c>
      <c r="G161" s="72">
        <v>67.27</v>
      </c>
    </row>
    <row r="162" spans="1:7" ht="24" customHeight="1" x14ac:dyDescent="0.2">
      <c r="A162" s="76" t="s">
        <v>274</v>
      </c>
      <c r="B162" s="75" t="s">
        <v>247</v>
      </c>
      <c r="C162" s="75" t="s">
        <v>273</v>
      </c>
      <c r="D162" s="74" t="s">
        <v>266</v>
      </c>
      <c r="E162" s="73">
        <v>12.5</v>
      </c>
      <c r="F162" s="72">
        <v>18.93</v>
      </c>
      <c r="G162" s="72">
        <v>236.62</v>
      </c>
    </row>
    <row r="163" spans="1:7" ht="24" customHeight="1" x14ac:dyDescent="0.2">
      <c r="A163" s="76" t="s">
        <v>259</v>
      </c>
      <c r="B163" s="75" t="s">
        <v>250</v>
      </c>
      <c r="C163" s="75" t="s">
        <v>258</v>
      </c>
      <c r="D163" s="74" t="s">
        <v>214</v>
      </c>
      <c r="E163" s="73">
        <v>0.2</v>
      </c>
      <c r="F163" s="72">
        <v>5197.5</v>
      </c>
      <c r="G163" s="72">
        <v>1039.5</v>
      </c>
    </row>
    <row r="164" spans="1:7" ht="24" customHeight="1" x14ac:dyDescent="0.2">
      <c r="A164" s="76" t="s">
        <v>257</v>
      </c>
      <c r="B164" s="75" t="s">
        <v>250</v>
      </c>
      <c r="C164" s="75" t="s">
        <v>256</v>
      </c>
      <c r="D164" s="74" t="s">
        <v>214</v>
      </c>
      <c r="E164" s="73">
        <v>0.25</v>
      </c>
      <c r="F164" s="72">
        <v>5197.5</v>
      </c>
      <c r="G164" s="72">
        <v>1299.3699999999999</v>
      </c>
    </row>
    <row r="165" spans="1:7" ht="24" customHeight="1" x14ac:dyDescent="0.2">
      <c r="A165" s="76" t="s">
        <v>265</v>
      </c>
      <c r="B165" s="75" t="s">
        <v>250</v>
      </c>
      <c r="C165" s="75" t="s">
        <v>264</v>
      </c>
      <c r="D165" s="74" t="s">
        <v>214</v>
      </c>
      <c r="E165" s="73">
        <v>0.13439999999999999</v>
      </c>
      <c r="F165" s="72">
        <v>5197.5</v>
      </c>
      <c r="G165" s="72">
        <v>698.54</v>
      </c>
    </row>
    <row r="166" spans="1:7" ht="24" customHeight="1" x14ac:dyDescent="0.2">
      <c r="A166" s="76" t="s">
        <v>319</v>
      </c>
      <c r="B166" s="75" t="s">
        <v>250</v>
      </c>
      <c r="C166" s="75" t="s">
        <v>318</v>
      </c>
      <c r="D166" s="74" t="s">
        <v>303</v>
      </c>
      <c r="E166" s="73">
        <v>4.5827999999999998</v>
      </c>
      <c r="F166" s="72">
        <v>43.08</v>
      </c>
      <c r="G166" s="72">
        <v>197.42</v>
      </c>
    </row>
    <row r="167" spans="1:7" ht="24" customHeight="1" x14ac:dyDescent="0.2">
      <c r="A167" s="76" t="s">
        <v>309</v>
      </c>
      <c r="B167" s="75" t="s">
        <v>250</v>
      </c>
      <c r="C167" s="75" t="s">
        <v>308</v>
      </c>
      <c r="D167" s="74" t="s">
        <v>303</v>
      </c>
      <c r="E167" s="73">
        <v>4.7736000000000001</v>
      </c>
      <c r="F167" s="72">
        <v>42.67</v>
      </c>
      <c r="G167" s="72">
        <v>203.68</v>
      </c>
    </row>
    <row r="168" spans="1:7" ht="24" customHeight="1" x14ac:dyDescent="0.2">
      <c r="A168" s="76" t="s">
        <v>321</v>
      </c>
      <c r="B168" s="75" t="s">
        <v>250</v>
      </c>
      <c r="C168" s="75" t="s">
        <v>320</v>
      </c>
      <c r="D168" s="74" t="s">
        <v>303</v>
      </c>
      <c r="E168" s="73">
        <v>8.2744</v>
      </c>
      <c r="F168" s="72">
        <v>44.16</v>
      </c>
      <c r="G168" s="72">
        <v>365.39</v>
      </c>
    </row>
    <row r="169" spans="1:7" ht="24" customHeight="1" x14ac:dyDescent="0.2">
      <c r="A169" s="76" t="s">
        <v>251</v>
      </c>
      <c r="B169" s="75" t="s">
        <v>250</v>
      </c>
      <c r="C169" s="75" t="s">
        <v>249</v>
      </c>
      <c r="D169" s="74" t="s">
        <v>214</v>
      </c>
      <c r="E169" s="73">
        <v>0.3</v>
      </c>
      <c r="F169" s="72">
        <v>5197.5</v>
      </c>
      <c r="G169" s="72">
        <v>1559.25</v>
      </c>
    </row>
    <row r="170" spans="1:7" x14ac:dyDescent="0.2">
      <c r="A170" s="202"/>
      <c r="B170" s="202"/>
      <c r="C170" s="202"/>
      <c r="D170" s="202"/>
      <c r="E170" s="61"/>
      <c r="F170" s="202"/>
      <c r="G170" s="61"/>
    </row>
    <row r="171" spans="1:7" ht="15" thickBot="1" x14ac:dyDescent="0.25">
      <c r="A171" s="202"/>
      <c r="B171" s="202"/>
      <c r="C171" s="202"/>
      <c r="D171" s="202"/>
      <c r="E171" s="236"/>
      <c r="F171" s="236"/>
      <c r="G171" s="61"/>
    </row>
    <row r="172" spans="1:7" ht="0.95" customHeight="1" thickTop="1" x14ac:dyDescent="0.2">
      <c r="A172" s="60"/>
      <c r="B172" s="60"/>
      <c r="C172" s="60"/>
      <c r="D172" s="60"/>
      <c r="E172" s="60"/>
      <c r="F172" s="60"/>
      <c r="G172" s="60"/>
    </row>
    <row r="173" spans="1:7" ht="18" customHeight="1" x14ac:dyDescent="0.2">
      <c r="A173" s="100" t="s">
        <v>255</v>
      </c>
      <c r="B173" s="101" t="s">
        <v>254</v>
      </c>
      <c r="C173" s="101" t="s">
        <v>253</v>
      </c>
      <c r="D173" s="102" t="s">
        <v>205</v>
      </c>
      <c r="E173" s="100" t="s">
        <v>204</v>
      </c>
      <c r="F173" s="100" t="s">
        <v>252</v>
      </c>
      <c r="G173" s="100" t="s">
        <v>244</v>
      </c>
    </row>
    <row r="174" spans="1:7" ht="24" customHeight="1" x14ac:dyDescent="0.2">
      <c r="A174" s="71" t="s">
        <v>451</v>
      </c>
      <c r="B174" s="70" t="s">
        <v>250</v>
      </c>
      <c r="C174" s="70" t="s">
        <v>218</v>
      </c>
      <c r="D174" s="69" t="s">
        <v>212</v>
      </c>
      <c r="E174" s="68">
        <v>1</v>
      </c>
      <c r="F174" s="67">
        <v>629.87</v>
      </c>
      <c r="G174" s="67">
        <v>629.87</v>
      </c>
    </row>
    <row r="175" spans="1:7" ht="24" customHeight="1" x14ac:dyDescent="0.2">
      <c r="A175" s="76" t="s">
        <v>336</v>
      </c>
      <c r="B175" s="75" t="s">
        <v>247</v>
      </c>
      <c r="C175" s="75" t="s">
        <v>335</v>
      </c>
      <c r="D175" s="74" t="s">
        <v>266</v>
      </c>
      <c r="E175" s="73">
        <v>0.1333</v>
      </c>
      <c r="F175" s="72">
        <v>26.91</v>
      </c>
      <c r="G175" s="72">
        <v>3.58</v>
      </c>
    </row>
    <row r="176" spans="1:7" ht="24" customHeight="1" x14ac:dyDescent="0.2">
      <c r="A176" s="76" t="s">
        <v>274</v>
      </c>
      <c r="B176" s="75" t="s">
        <v>247</v>
      </c>
      <c r="C176" s="75" t="s">
        <v>273</v>
      </c>
      <c r="D176" s="74" t="s">
        <v>266</v>
      </c>
      <c r="E176" s="73">
        <v>1</v>
      </c>
      <c r="F176" s="72">
        <v>18.93</v>
      </c>
      <c r="G176" s="72">
        <v>18.93</v>
      </c>
    </row>
    <row r="177" spans="1:7" ht="24" customHeight="1" x14ac:dyDescent="0.2">
      <c r="A177" s="76" t="s">
        <v>261</v>
      </c>
      <c r="B177" s="75" t="s">
        <v>250</v>
      </c>
      <c r="C177" s="75" t="s">
        <v>260</v>
      </c>
      <c r="D177" s="74" t="s">
        <v>214</v>
      </c>
      <c r="E177" s="73">
        <v>0.03</v>
      </c>
      <c r="F177" s="72">
        <v>5197.5</v>
      </c>
      <c r="G177" s="72">
        <v>155.91999999999999</v>
      </c>
    </row>
    <row r="178" spans="1:7" ht="24" customHeight="1" x14ac:dyDescent="0.2">
      <c r="A178" s="76" t="s">
        <v>283</v>
      </c>
      <c r="B178" s="75" t="s">
        <v>250</v>
      </c>
      <c r="C178" s="75" t="s">
        <v>282</v>
      </c>
      <c r="D178" s="74" t="s">
        <v>214</v>
      </c>
      <c r="E178" s="73">
        <v>8.4000000000000005E-2</v>
      </c>
      <c r="F178" s="72">
        <v>5197.5</v>
      </c>
      <c r="G178" s="72">
        <v>436.59</v>
      </c>
    </row>
    <row r="179" spans="1:7" ht="24" customHeight="1" x14ac:dyDescent="0.2">
      <c r="A179" s="66" t="s">
        <v>450</v>
      </c>
      <c r="B179" s="65" t="s">
        <v>529</v>
      </c>
      <c r="C179" s="65" t="s">
        <v>449</v>
      </c>
      <c r="D179" s="64" t="s">
        <v>303</v>
      </c>
      <c r="E179" s="63">
        <v>0.27700000000000002</v>
      </c>
      <c r="F179" s="62">
        <v>18.615600000000001</v>
      </c>
      <c r="G179" s="62">
        <v>5.15</v>
      </c>
    </row>
    <row r="180" spans="1:7" ht="26.1" customHeight="1" x14ac:dyDescent="0.2">
      <c r="A180" s="66" t="s">
        <v>297</v>
      </c>
      <c r="B180" s="65" t="s">
        <v>247</v>
      </c>
      <c r="C180" s="65" t="s">
        <v>296</v>
      </c>
      <c r="D180" s="64" t="s">
        <v>290</v>
      </c>
      <c r="E180" s="63">
        <v>0.95399999999999996</v>
      </c>
      <c r="F180" s="62">
        <v>10.17</v>
      </c>
      <c r="G180" s="62">
        <v>9.6999999999999993</v>
      </c>
    </row>
    <row r="181" spans="1:7" x14ac:dyDescent="0.2">
      <c r="A181" s="202"/>
      <c r="B181" s="202"/>
      <c r="C181" s="202"/>
      <c r="D181" s="202"/>
      <c r="E181" s="61"/>
      <c r="F181" s="202"/>
      <c r="G181" s="61"/>
    </row>
    <row r="182" spans="1:7" ht="15" thickBot="1" x14ac:dyDescent="0.25">
      <c r="A182" s="202"/>
      <c r="B182" s="202"/>
      <c r="C182" s="202"/>
      <c r="D182" s="202"/>
      <c r="E182" s="236"/>
      <c r="F182" s="236"/>
      <c r="G182" s="61"/>
    </row>
    <row r="183" spans="1:7" ht="0.95" customHeight="1" thickTop="1" x14ac:dyDescent="0.2">
      <c r="A183" s="60"/>
      <c r="B183" s="60"/>
      <c r="C183" s="60"/>
      <c r="D183" s="60"/>
      <c r="E183" s="60"/>
      <c r="F183" s="60"/>
      <c r="G183" s="60"/>
    </row>
    <row r="184" spans="1:7" ht="18" customHeight="1" x14ac:dyDescent="0.2">
      <c r="A184" s="100" t="s">
        <v>255</v>
      </c>
      <c r="B184" s="101" t="s">
        <v>254</v>
      </c>
      <c r="C184" s="101" t="s">
        <v>253</v>
      </c>
      <c r="D184" s="102" t="s">
        <v>205</v>
      </c>
      <c r="E184" s="100" t="s">
        <v>204</v>
      </c>
      <c r="F184" s="100" t="s">
        <v>252</v>
      </c>
      <c r="G184" s="100" t="s">
        <v>244</v>
      </c>
    </row>
    <row r="185" spans="1:7" ht="24" customHeight="1" x14ac:dyDescent="0.2">
      <c r="A185" s="71" t="s">
        <v>447</v>
      </c>
      <c r="B185" s="70" t="s">
        <v>250</v>
      </c>
      <c r="C185" s="70" t="s">
        <v>219</v>
      </c>
      <c r="D185" s="69" t="s">
        <v>206</v>
      </c>
      <c r="E185" s="68">
        <v>1</v>
      </c>
      <c r="F185" s="67">
        <v>242.09</v>
      </c>
      <c r="G185" s="67">
        <v>242.09</v>
      </c>
    </row>
    <row r="186" spans="1:7" ht="24" customHeight="1" x14ac:dyDescent="0.2">
      <c r="A186" s="76" t="s">
        <v>336</v>
      </c>
      <c r="B186" s="75" t="s">
        <v>247</v>
      </c>
      <c r="C186" s="75" t="s">
        <v>335</v>
      </c>
      <c r="D186" s="74" t="s">
        <v>266</v>
      </c>
      <c r="E186" s="73">
        <v>8.3000000000000001E-3</v>
      </c>
      <c r="F186" s="72">
        <v>26.91</v>
      </c>
      <c r="G186" s="72">
        <v>0.22</v>
      </c>
    </row>
    <row r="187" spans="1:7" ht="24" customHeight="1" x14ac:dyDescent="0.2">
      <c r="A187" s="76" t="s">
        <v>274</v>
      </c>
      <c r="B187" s="75" t="s">
        <v>247</v>
      </c>
      <c r="C187" s="75" t="s">
        <v>273</v>
      </c>
      <c r="D187" s="74" t="s">
        <v>266</v>
      </c>
      <c r="E187" s="73">
        <v>0.25</v>
      </c>
      <c r="F187" s="72">
        <v>18.93</v>
      </c>
      <c r="G187" s="72">
        <v>4.7300000000000004</v>
      </c>
    </row>
    <row r="188" spans="1:7" ht="24" customHeight="1" x14ac:dyDescent="0.2">
      <c r="A188" s="76" t="s">
        <v>263</v>
      </c>
      <c r="B188" s="75" t="s">
        <v>250</v>
      </c>
      <c r="C188" s="75" t="s">
        <v>262</v>
      </c>
      <c r="D188" s="74" t="s">
        <v>214</v>
      </c>
      <c r="E188" s="73">
        <v>4.4999999999999998E-2</v>
      </c>
      <c r="F188" s="72">
        <v>5197.5</v>
      </c>
      <c r="G188" s="72">
        <v>233.88</v>
      </c>
    </row>
    <row r="189" spans="1:7" ht="26.1" customHeight="1" x14ac:dyDescent="0.2">
      <c r="A189" s="66" t="s">
        <v>446</v>
      </c>
      <c r="B189" s="65" t="s">
        <v>247</v>
      </c>
      <c r="C189" s="65" t="s">
        <v>445</v>
      </c>
      <c r="D189" s="64" t="s">
        <v>267</v>
      </c>
      <c r="E189" s="63">
        <v>0.18629999999999999</v>
      </c>
      <c r="F189" s="62">
        <v>17.5</v>
      </c>
      <c r="G189" s="62">
        <v>3.26</v>
      </c>
    </row>
    <row r="190" spans="1:7" x14ac:dyDescent="0.2">
      <c r="A190" s="202"/>
      <c r="B190" s="202"/>
      <c r="C190" s="202"/>
      <c r="D190" s="202"/>
      <c r="E190" s="61"/>
      <c r="F190" s="202"/>
      <c r="G190" s="61"/>
    </row>
    <row r="191" spans="1:7" ht="15" thickBot="1" x14ac:dyDescent="0.25">
      <c r="A191" s="202"/>
      <c r="B191" s="202"/>
      <c r="C191" s="202"/>
      <c r="D191" s="202"/>
      <c r="E191" s="236"/>
      <c r="F191" s="236"/>
      <c r="G191" s="61"/>
    </row>
    <row r="192" spans="1:7" ht="0.95" customHeight="1" thickTop="1" x14ac:dyDescent="0.2">
      <c r="A192" s="60"/>
      <c r="B192" s="60"/>
      <c r="C192" s="60"/>
      <c r="D192" s="60"/>
      <c r="E192" s="60"/>
      <c r="F192" s="60"/>
      <c r="G192" s="60"/>
    </row>
    <row r="193" spans="1:7" ht="18" customHeight="1" x14ac:dyDescent="0.2">
      <c r="A193" s="100" t="s">
        <v>255</v>
      </c>
      <c r="B193" s="101" t="s">
        <v>254</v>
      </c>
      <c r="C193" s="101" t="s">
        <v>253</v>
      </c>
      <c r="D193" s="102" t="s">
        <v>205</v>
      </c>
      <c r="E193" s="100" t="s">
        <v>204</v>
      </c>
      <c r="F193" s="100" t="s">
        <v>252</v>
      </c>
      <c r="G193" s="100" t="s">
        <v>244</v>
      </c>
    </row>
    <row r="194" spans="1:7" ht="26.1" customHeight="1" x14ac:dyDescent="0.2">
      <c r="A194" s="71" t="s">
        <v>443</v>
      </c>
      <c r="B194" s="70" t="s">
        <v>250</v>
      </c>
      <c r="C194" s="70" t="s">
        <v>222</v>
      </c>
      <c r="D194" s="69" t="s">
        <v>212</v>
      </c>
      <c r="E194" s="68">
        <v>1</v>
      </c>
      <c r="F194" s="67">
        <v>366.86</v>
      </c>
      <c r="G194" s="67">
        <v>366.86</v>
      </c>
    </row>
    <row r="195" spans="1:7" ht="24" customHeight="1" x14ac:dyDescent="0.2">
      <c r="A195" s="76" t="s">
        <v>274</v>
      </c>
      <c r="B195" s="75" t="s">
        <v>247</v>
      </c>
      <c r="C195" s="75" t="s">
        <v>273</v>
      </c>
      <c r="D195" s="74" t="s">
        <v>266</v>
      </c>
      <c r="E195" s="73">
        <v>0.75</v>
      </c>
      <c r="F195" s="72">
        <v>18.93</v>
      </c>
      <c r="G195" s="72">
        <v>14.19</v>
      </c>
    </row>
    <row r="196" spans="1:7" ht="24" customHeight="1" x14ac:dyDescent="0.2">
      <c r="A196" s="76" t="s">
        <v>367</v>
      </c>
      <c r="B196" s="75" t="s">
        <v>250</v>
      </c>
      <c r="C196" s="75" t="s">
        <v>366</v>
      </c>
      <c r="D196" s="74" t="s">
        <v>212</v>
      </c>
      <c r="E196" s="73">
        <v>1</v>
      </c>
      <c r="F196" s="72">
        <v>188.01</v>
      </c>
      <c r="G196" s="72">
        <v>188.01</v>
      </c>
    </row>
    <row r="197" spans="1:7" ht="26.1" customHeight="1" x14ac:dyDescent="0.2">
      <c r="A197" s="76" t="s">
        <v>352</v>
      </c>
      <c r="B197" s="75" t="s">
        <v>250</v>
      </c>
      <c r="C197" s="75" t="s">
        <v>351</v>
      </c>
      <c r="D197" s="74" t="s">
        <v>350</v>
      </c>
      <c r="E197" s="73">
        <v>1</v>
      </c>
      <c r="F197" s="72">
        <v>115.23</v>
      </c>
      <c r="G197" s="72">
        <v>115.23</v>
      </c>
    </row>
    <row r="198" spans="1:7" ht="24" customHeight="1" x14ac:dyDescent="0.2">
      <c r="A198" s="76" t="s">
        <v>336</v>
      </c>
      <c r="B198" s="75" t="s">
        <v>247</v>
      </c>
      <c r="C198" s="75" t="s">
        <v>335</v>
      </c>
      <c r="D198" s="74" t="s">
        <v>266</v>
      </c>
      <c r="E198" s="73">
        <v>0.125</v>
      </c>
      <c r="F198" s="72">
        <v>26.91</v>
      </c>
      <c r="G198" s="72">
        <v>3.36</v>
      </c>
    </row>
    <row r="199" spans="1:7" ht="26.1" customHeight="1" x14ac:dyDescent="0.2">
      <c r="A199" s="66" t="s">
        <v>442</v>
      </c>
      <c r="B199" s="65" t="s">
        <v>529</v>
      </c>
      <c r="C199" s="65" t="s">
        <v>441</v>
      </c>
      <c r="D199" s="64" t="s">
        <v>268</v>
      </c>
      <c r="E199" s="63">
        <v>0.25</v>
      </c>
      <c r="F199" s="62">
        <v>150.42420000000001</v>
      </c>
      <c r="G199" s="62">
        <v>37.6</v>
      </c>
    </row>
    <row r="200" spans="1:7" ht="39" customHeight="1" x14ac:dyDescent="0.2">
      <c r="A200" s="66" t="s">
        <v>440</v>
      </c>
      <c r="B200" s="65" t="s">
        <v>529</v>
      </c>
      <c r="C200" s="65" t="s">
        <v>572</v>
      </c>
      <c r="D200" s="64" t="s">
        <v>303</v>
      </c>
      <c r="E200" s="63">
        <v>0.35</v>
      </c>
      <c r="F200" s="62">
        <v>24.215</v>
      </c>
      <c r="G200" s="62">
        <v>8.4700000000000006</v>
      </c>
    </row>
    <row r="201" spans="1:7" x14ac:dyDescent="0.2">
      <c r="A201" s="202"/>
      <c r="B201" s="202"/>
      <c r="C201" s="202"/>
      <c r="D201" s="202"/>
      <c r="E201" s="61"/>
      <c r="F201" s="202"/>
      <c r="G201" s="61"/>
    </row>
    <row r="202" spans="1:7" ht="15" thickBot="1" x14ac:dyDescent="0.25">
      <c r="A202" s="202"/>
      <c r="B202" s="202"/>
      <c r="C202" s="202"/>
      <c r="D202" s="202"/>
      <c r="E202" s="236"/>
      <c r="F202" s="236"/>
      <c r="G202" s="61"/>
    </row>
    <row r="203" spans="1:7" ht="0.95" customHeight="1" thickTop="1" x14ac:dyDescent="0.2">
      <c r="A203" s="60"/>
      <c r="B203" s="60"/>
      <c r="C203" s="60"/>
      <c r="D203" s="60"/>
      <c r="E203" s="60"/>
      <c r="F203" s="60"/>
      <c r="G203" s="60"/>
    </row>
    <row r="204" spans="1:7" ht="18" customHeight="1" x14ac:dyDescent="0.2">
      <c r="A204" s="100" t="s">
        <v>255</v>
      </c>
      <c r="B204" s="101" t="s">
        <v>254</v>
      </c>
      <c r="C204" s="101" t="s">
        <v>253</v>
      </c>
      <c r="D204" s="102" t="s">
        <v>205</v>
      </c>
      <c r="E204" s="100" t="s">
        <v>204</v>
      </c>
      <c r="F204" s="100" t="s">
        <v>252</v>
      </c>
      <c r="G204" s="100" t="s">
        <v>244</v>
      </c>
    </row>
    <row r="205" spans="1:7" ht="24" customHeight="1" x14ac:dyDescent="0.2">
      <c r="A205" s="71" t="s">
        <v>439</v>
      </c>
      <c r="B205" s="70" t="s">
        <v>250</v>
      </c>
      <c r="C205" s="70" t="s">
        <v>224</v>
      </c>
      <c r="D205" s="69" t="s">
        <v>214</v>
      </c>
      <c r="E205" s="68">
        <v>1</v>
      </c>
      <c r="F205" s="67">
        <v>89.87</v>
      </c>
      <c r="G205" s="67">
        <v>89.87</v>
      </c>
    </row>
    <row r="206" spans="1:7" ht="24" customHeight="1" x14ac:dyDescent="0.2">
      <c r="A206" s="76" t="s">
        <v>336</v>
      </c>
      <c r="B206" s="75" t="s">
        <v>247</v>
      </c>
      <c r="C206" s="75" t="s">
        <v>335</v>
      </c>
      <c r="D206" s="74" t="s">
        <v>266</v>
      </c>
      <c r="E206" s="73">
        <v>8.6199999999999999E-2</v>
      </c>
      <c r="F206" s="72">
        <v>26.91</v>
      </c>
      <c r="G206" s="72">
        <v>2.31</v>
      </c>
    </row>
    <row r="207" spans="1:7" ht="24" customHeight="1" x14ac:dyDescent="0.2">
      <c r="A207" s="76" t="s">
        <v>274</v>
      </c>
      <c r="B207" s="75" t="s">
        <v>247</v>
      </c>
      <c r="C207" s="75" t="s">
        <v>273</v>
      </c>
      <c r="D207" s="74" t="s">
        <v>266</v>
      </c>
      <c r="E207" s="73">
        <v>0.3448</v>
      </c>
      <c r="F207" s="72">
        <v>18.93</v>
      </c>
      <c r="G207" s="72">
        <v>6.52</v>
      </c>
    </row>
    <row r="208" spans="1:7" ht="24" customHeight="1" x14ac:dyDescent="0.2">
      <c r="A208" s="66" t="s">
        <v>438</v>
      </c>
      <c r="B208" s="65" t="s">
        <v>247</v>
      </c>
      <c r="C208" s="65" t="s">
        <v>437</v>
      </c>
      <c r="D208" s="64" t="s">
        <v>290</v>
      </c>
      <c r="E208" s="63">
        <v>0.15</v>
      </c>
      <c r="F208" s="62">
        <v>22.28</v>
      </c>
      <c r="G208" s="62">
        <v>3.34</v>
      </c>
    </row>
    <row r="209" spans="1:7" ht="39" customHeight="1" x14ac:dyDescent="0.2">
      <c r="A209" s="66" t="s">
        <v>436</v>
      </c>
      <c r="B209" s="65" t="s">
        <v>247</v>
      </c>
      <c r="C209" s="65" t="s">
        <v>435</v>
      </c>
      <c r="D209" s="64" t="s">
        <v>245</v>
      </c>
      <c r="E209" s="63">
        <v>13.42</v>
      </c>
      <c r="F209" s="62">
        <v>5.79</v>
      </c>
      <c r="G209" s="62">
        <v>77.7</v>
      </c>
    </row>
    <row r="210" spans="1:7" x14ac:dyDescent="0.2">
      <c r="A210" s="202"/>
      <c r="B210" s="202"/>
      <c r="C210" s="202"/>
      <c r="D210" s="202"/>
      <c r="E210" s="61"/>
      <c r="F210" s="202"/>
      <c r="G210" s="61"/>
    </row>
    <row r="211" spans="1:7" ht="15" thickBot="1" x14ac:dyDescent="0.25">
      <c r="A211" s="202"/>
      <c r="B211" s="202"/>
      <c r="C211" s="202"/>
      <c r="D211" s="202"/>
      <c r="E211" s="236"/>
      <c r="F211" s="236"/>
      <c r="G211" s="61"/>
    </row>
    <row r="212" spans="1:7" ht="0.95" customHeight="1" thickTop="1" x14ac:dyDescent="0.2">
      <c r="A212" s="60"/>
      <c r="B212" s="60"/>
      <c r="C212" s="60"/>
      <c r="D212" s="60"/>
      <c r="E212" s="60"/>
      <c r="F212" s="60"/>
      <c r="G212" s="60"/>
    </row>
    <row r="213" spans="1:7" ht="18" customHeight="1" x14ac:dyDescent="0.2">
      <c r="A213" s="100" t="s">
        <v>255</v>
      </c>
      <c r="B213" s="101" t="s">
        <v>254</v>
      </c>
      <c r="C213" s="101" t="s">
        <v>253</v>
      </c>
      <c r="D213" s="102" t="s">
        <v>205</v>
      </c>
      <c r="E213" s="100" t="s">
        <v>204</v>
      </c>
      <c r="F213" s="100" t="s">
        <v>252</v>
      </c>
      <c r="G213" s="100" t="s">
        <v>244</v>
      </c>
    </row>
    <row r="214" spans="1:7" ht="24" customHeight="1" x14ac:dyDescent="0.2">
      <c r="A214" s="71" t="s">
        <v>434</v>
      </c>
      <c r="B214" s="70" t="s">
        <v>250</v>
      </c>
      <c r="C214" s="70" t="s">
        <v>225</v>
      </c>
      <c r="D214" s="69" t="s">
        <v>212</v>
      </c>
      <c r="E214" s="68">
        <v>1</v>
      </c>
      <c r="F214" s="67">
        <v>477.46</v>
      </c>
      <c r="G214" s="67">
        <v>477.46</v>
      </c>
    </row>
    <row r="215" spans="1:7" ht="65.099999999999994" customHeight="1" x14ac:dyDescent="0.2">
      <c r="A215" s="76" t="s">
        <v>387</v>
      </c>
      <c r="B215" s="75" t="s">
        <v>247</v>
      </c>
      <c r="C215" s="75" t="s">
        <v>386</v>
      </c>
      <c r="D215" s="74" t="s">
        <v>268</v>
      </c>
      <c r="E215" s="73">
        <v>0.15</v>
      </c>
      <c r="F215" s="72">
        <v>215.62</v>
      </c>
      <c r="G215" s="72">
        <v>32.340000000000003</v>
      </c>
    </row>
    <row r="216" spans="1:7" ht="65.099999999999994" customHeight="1" x14ac:dyDescent="0.2">
      <c r="A216" s="76" t="s">
        <v>389</v>
      </c>
      <c r="B216" s="75" t="s">
        <v>247</v>
      </c>
      <c r="C216" s="75" t="s">
        <v>388</v>
      </c>
      <c r="D216" s="74" t="s">
        <v>277</v>
      </c>
      <c r="E216" s="73">
        <v>0.85</v>
      </c>
      <c r="F216" s="72">
        <v>49.38</v>
      </c>
      <c r="G216" s="72">
        <v>41.97</v>
      </c>
    </row>
    <row r="217" spans="1:7" ht="24" customHeight="1" x14ac:dyDescent="0.2">
      <c r="A217" s="76" t="s">
        <v>328</v>
      </c>
      <c r="B217" s="75" t="s">
        <v>247</v>
      </c>
      <c r="C217" s="75" t="s">
        <v>327</v>
      </c>
      <c r="D217" s="74" t="s">
        <v>266</v>
      </c>
      <c r="E217" s="73">
        <v>3</v>
      </c>
      <c r="F217" s="72">
        <v>23.32</v>
      </c>
      <c r="G217" s="72">
        <v>69.959999999999994</v>
      </c>
    </row>
    <row r="218" spans="1:7" ht="26.1" customHeight="1" x14ac:dyDescent="0.2">
      <c r="A218" s="76" t="s">
        <v>330</v>
      </c>
      <c r="B218" s="75" t="s">
        <v>247</v>
      </c>
      <c r="C218" s="75" t="s">
        <v>329</v>
      </c>
      <c r="D218" s="74" t="s">
        <v>266</v>
      </c>
      <c r="E218" s="73">
        <v>3</v>
      </c>
      <c r="F218" s="72">
        <v>19.93</v>
      </c>
      <c r="G218" s="72">
        <v>59.79</v>
      </c>
    </row>
    <row r="219" spans="1:7" ht="39" customHeight="1" x14ac:dyDescent="0.2">
      <c r="A219" s="66" t="s">
        <v>433</v>
      </c>
      <c r="B219" s="65" t="s">
        <v>247</v>
      </c>
      <c r="C219" s="65" t="s">
        <v>432</v>
      </c>
      <c r="D219" s="64" t="s">
        <v>212</v>
      </c>
      <c r="E219" s="63">
        <v>1.5</v>
      </c>
      <c r="F219" s="62">
        <v>72.86</v>
      </c>
      <c r="G219" s="62">
        <v>109.29</v>
      </c>
    </row>
    <row r="220" spans="1:7" ht="39" customHeight="1" x14ac:dyDescent="0.2">
      <c r="A220" s="66" t="s">
        <v>431</v>
      </c>
      <c r="B220" s="65" t="s">
        <v>247</v>
      </c>
      <c r="C220" s="65" t="s">
        <v>430</v>
      </c>
      <c r="D220" s="64" t="s">
        <v>267</v>
      </c>
      <c r="E220" s="63">
        <v>0.42</v>
      </c>
      <c r="F220" s="62">
        <v>7.52</v>
      </c>
      <c r="G220" s="62">
        <v>3.15</v>
      </c>
    </row>
    <row r="221" spans="1:7" ht="26.1" customHeight="1" x14ac:dyDescent="0.2">
      <c r="A221" s="66" t="s">
        <v>429</v>
      </c>
      <c r="B221" s="65" t="s">
        <v>247</v>
      </c>
      <c r="C221" s="65" t="s">
        <v>428</v>
      </c>
      <c r="D221" s="64" t="s">
        <v>267</v>
      </c>
      <c r="E221" s="63">
        <v>1.2</v>
      </c>
      <c r="F221" s="62">
        <v>64.900000000000006</v>
      </c>
      <c r="G221" s="62">
        <v>77.88</v>
      </c>
    </row>
    <row r="222" spans="1:7" ht="26.1" customHeight="1" x14ac:dyDescent="0.2">
      <c r="A222" s="66" t="s">
        <v>412</v>
      </c>
      <c r="B222" s="65" t="s">
        <v>247</v>
      </c>
      <c r="C222" s="65" t="s">
        <v>411</v>
      </c>
      <c r="D222" s="64" t="s">
        <v>290</v>
      </c>
      <c r="E222" s="63">
        <v>0.2</v>
      </c>
      <c r="F222" s="62">
        <v>22.28</v>
      </c>
      <c r="G222" s="62">
        <v>4.45</v>
      </c>
    </row>
    <row r="223" spans="1:7" ht="26.1" customHeight="1" x14ac:dyDescent="0.2">
      <c r="A223" s="66" t="s">
        <v>427</v>
      </c>
      <c r="B223" s="65" t="s">
        <v>247</v>
      </c>
      <c r="C223" s="65" t="s">
        <v>426</v>
      </c>
      <c r="D223" s="64" t="s">
        <v>245</v>
      </c>
      <c r="E223" s="63">
        <v>3.5</v>
      </c>
      <c r="F223" s="62">
        <v>14.91</v>
      </c>
      <c r="G223" s="62">
        <v>52.18</v>
      </c>
    </row>
    <row r="224" spans="1:7" ht="26.1" customHeight="1" x14ac:dyDescent="0.2">
      <c r="A224" s="66" t="s">
        <v>425</v>
      </c>
      <c r="B224" s="65" t="s">
        <v>247</v>
      </c>
      <c r="C224" s="65" t="s">
        <v>424</v>
      </c>
      <c r="D224" s="64" t="s">
        <v>245</v>
      </c>
      <c r="E224" s="63">
        <v>2.5</v>
      </c>
      <c r="F224" s="62">
        <v>10.58</v>
      </c>
      <c r="G224" s="62">
        <v>26.45</v>
      </c>
    </row>
    <row r="225" spans="1:7" x14ac:dyDescent="0.2">
      <c r="A225" s="202"/>
      <c r="B225" s="202"/>
      <c r="C225" s="202"/>
      <c r="D225" s="202"/>
      <c r="E225" s="61"/>
      <c r="F225" s="202"/>
      <c r="G225" s="61"/>
    </row>
    <row r="226" spans="1:7" ht="15" thickBot="1" x14ac:dyDescent="0.25">
      <c r="A226" s="202"/>
      <c r="B226" s="202"/>
      <c r="C226" s="202"/>
      <c r="D226" s="202"/>
      <c r="E226" s="236"/>
      <c r="F226" s="236"/>
      <c r="G226" s="61"/>
    </row>
    <row r="227" spans="1:7" ht="0.95" customHeight="1" thickTop="1" x14ac:dyDescent="0.2">
      <c r="A227" s="60"/>
      <c r="B227" s="60"/>
      <c r="C227" s="60"/>
      <c r="D227" s="60"/>
      <c r="E227" s="60"/>
      <c r="F227" s="60"/>
      <c r="G227" s="60"/>
    </row>
    <row r="228" spans="1:7" ht="18" customHeight="1" x14ac:dyDescent="0.2">
      <c r="A228" s="100" t="s">
        <v>255</v>
      </c>
      <c r="B228" s="101" t="s">
        <v>254</v>
      </c>
      <c r="C228" s="101" t="s">
        <v>253</v>
      </c>
      <c r="D228" s="102" t="s">
        <v>205</v>
      </c>
      <c r="E228" s="100" t="s">
        <v>204</v>
      </c>
      <c r="F228" s="100" t="s">
        <v>252</v>
      </c>
      <c r="G228" s="100" t="s">
        <v>244</v>
      </c>
    </row>
    <row r="229" spans="1:7" ht="24" customHeight="1" x14ac:dyDescent="0.2">
      <c r="A229" s="71" t="s">
        <v>423</v>
      </c>
      <c r="B229" s="70" t="s">
        <v>250</v>
      </c>
      <c r="C229" s="70" t="s">
        <v>220</v>
      </c>
      <c r="D229" s="69" t="s">
        <v>206</v>
      </c>
      <c r="E229" s="68">
        <v>1</v>
      </c>
      <c r="F229" s="67">
        <v>57.13</v>
      </c>
      <c r="G229" s="67">
        <v>57.13</v>
      </c>
    </row>
    <row r="230" spans="1:7" ht="24" customHeight="1" x14ac:dyDescent="0.2">
      <c r="A230" s="76" t="s">
        <v>336</v>
      </c>
      <c r="B230" s="75" t="s">
        <v>247</v>
      </c>
      <c r="C230" s="75" t="s">
        <v>335</v>
      </c>
      <c r="D230" s="74" t="s">
        <v>266</v>
      </c>
      <c r="E230" s="73">
        <v>2.6599999999999999E-2</v>
      </c>
      <c r="F230" s="72">
        <v>26.91</v>
      </c>
      <c r="G230" s="72">
        <v>0.71</v>
      </c>
    </row>
    <row r="231" spans="1:7" ht="24" customHeight="1" x14ac:dyDescent="0.2">
      <c r="A231" s="76" t="s">
        <v>274</v>
      </c>
      <c r="B231" s="75" t="s">
        <v>247</v>
      </c>
      <c r="C231" s="75" t="s">
        <v>273</v>
      </c>
      <c r="D231" s="74" t="s">
        <v>266</v>
      </c>
      <c r="E231" s="73">
        <v>1.3332999999999999</v>
      </c>
      <c r="F231" s="72">
        <v>18.93</v>
      </c>
      <c r="G231" s="72">
        <v>25.23</v>
      </c>
    </row>
    <row r="232" spans="1:7" ht="39" customHeight="1" x14ac:dyDescent="0.2">
      <c r="A232" s="66" t="s">
        <v>586</v>
      </c>
      <c r="B232" s="65" t="s">
        <v>250</v>
      </c>
      <c r="C232" s="65" t="s">
        <v>587</v>
      </c>
      <c r="D232" s="64" t="s">
        <v>422</v>
      </c>
      <c r="E232" s="63">
        <v>4.0000000000000001E-3</v>
      </c>
      <c r="F232" s="62">
        <v>7798.42</v>
      </c>
      <c r="G232" s="62">
        <v>31.19</v>
      </c>
    </row>
    <row r="233" spans="1:7" x14ac:dyDescent="0.2">
      <c r="A233" s="202"/>
      <c r="B233" s="202"/>
      <c r="C233" s="202"/>
      <c r="D233" s="202"/>
      <c r="E233" s="61"/>
      <c r="F233" s="202"/>
      <c r="G233" s="61"/>
    </row>
    <row r="234" spans="1:7" ht="15" thickBot="1" x14ac:dyDescent="0.25">
      <c r="A234" s="202"/>
      <c r="B234" s="202"/>
      <c r="C234" s="202"/>
      <c r="D234" s="202"/>
      <c r="E234" s="236"/>
      <c r="F234" s="236"/>
      <c r="G234" s="61"/>
    </row>
    <row r="235" spans="1:7" ht="0.95" customHeight="1" thickTop="1" x14ac:dyDescent="0.2">
      <c r="A235" s="60"/>
      <c r="B235" s="60"/>
      <c r="C235" s="60"/>
      <c r="D235" s="60"/>
      <c r="E235" s="60"/>
      <c r="F235" s="60"/>
      <c r="G235" s="60"/>
    </row>
    <row r="236" spans="1:7" ht="18" customHeight="1" x14ac:dyDescent="0.2">
      <c r="A236" s="100" t="s">
        <v>255</v>
      </c>
      <c r="B236" s="101" t="s">
        <v>254</v>
      </c>
      <c r="C236" s="101" t="s">
        <v>253</v>
      </c>
      <c r="D236" s="102" t="s">
        <v>205</v>
      </c>
      <c r="E236" s="100" t="s">
        <v>204</v>
      </c>
      <c r="F236" s="100" t="s">
        <v>252</v>
      </c>
      <c r="G236" s="100" t="s">
        <v>244</v>
      </c>
    </row>
    <row r="237" spans="1:7" ht="51.95" customHeight="1" x14ac:dyDescent="0.2">
      <c r="A237" s="71" t="s">
        <v>421</v>
      </c>
      <c r="B237" s="70" t="s">
        <v>250</v>
      </c>
      <c r="C237" s="70" t="s">
        <v>420</v>
      </c>
      <c r="D237" s="69" t="s">
        <v>419</v>
      </c>
      <c r="E237" s="68">
        <v>1</v>
      </c>
      <c r="F237" s="67">
        <v>356.55</v>
      </c>
      <c r="G237" s="67">
        <v>356.55</v>
      </c>
    </row>
    <row r="238" spans="1:7" ht="24" customHeight="1" x14ac:dyDescent="0.2">
      <c r="A238" s="76" t="s">
        <v>328</v>
      </c>
      <c r="B238" s="75" t="s">
        <v>247</v>
      </c>
      <c r="C238" s="75" t="s">
        <v>327</v>
      </c>
      <c r="D238" s="74" t="s">
        <v>266</v>
      </c>
      <c r="E238" s="73">
        <v>1</v>
      </c>
      <c r="F238" s="72">
        <v>23.32</v>
      </c>
      <c r="G238" s="72">
        <v>23.32</v>
      </c>
    </row>
    <row r="239" spans="1:7" ht="24" customHeight="1" x14ac:dyDescent="0.2">
      <c r="A239" s="76" t="s">
        <v>274</v>
      </c>
      <c r="B239" s="75" t="s">
        <v>247</v>
      </c>
      <c r="C239" s="75" t="s">
        <v>273</v>
      </c>
      <c r="D239" s="74" t="s">
        <v>266</v>
      </c>
      <c r="E239" s="73">
        <v>2</v>
      </c>
      <c r="F239" s="72">
        <v>18.93</v>
      </c>
      <c r="G239" s="72">
        <v>37.86</v>
      </c>
    </row>
    <row r="240" spans="1:7" ht="39" customHeight="1" x14ac:dyDescent="0.2">
      <c r="A240" s="76" t="s">
        <v>369</v>
      </c>
      <c r="B240" s="75" t="s">
        <v>247</v>
      </c>
      <c r="C240" s="75" t="s">
        <v>368</v>
      </c>
      <c r="D240" s="74" t="s">
        <v>214</v>
      </c>
      <c r="E240" s="73">
        <v>0.01</v>
      </c>
      <c r="F240" s="72">
        <v>380.85</v>
      </c>
      <c r="G240" s="72">
        <v>3.8</v>
      </c>
    </row>
    <row r="241" spans="1:7" ht="26.1" customHeight="1" x14ac:dyDescent="0.2">
      <c r="A241" s="66" t="s">
        <v>418</v>
      </c>
      <c r="B241" s="65" t="s">
        <v>247</v>
      </c>
      <c r="C241" s="65" t="s">
        <v>417</v>
      </c>
      <c r="D241" s="64" t="s">
        <v>245</v>
      </c>
      <c r="E241" s="63">
        <v>1</v>
      </c>
      <c r="F241" s="62">
        <v>8.16</v>
      </c>
      <c r="G241" s="62">
        <v>8.16</v>
      </c>
    </row>
    <row r="242" spans="1:7" ht="26.1" customHeight="1" x14ac:dyDescent="0.2">
      <c r="A242" s="66" t="s">
        <v>416</v>
      </c>
      <c r="B242" s="65" t="s">
        <v>247</v>
      </c>
      <c r="C242" s="65" t="s">
        <v>415</v>
      </c>
      <c r="D242" s="64" t="s">
        <v>245</v>
      </c>
      <c r="E242" s="63">
        <v>4</v>
      </c>
      <c r="F242" s="62">
        <v>7.74</v>
      </c>
      <c r="G242" s="62">
        <v>30.96</v>
      </c>
    </row>
    <row r="243" spans="1:7" ht="39" customHeight="1" x14ac:dyDescent="0.2">
      <c r="A243" s="66" t="s">
        <v>414</v>
      </c>
      <c r="B243" s="65" t="s">
        <v>247</v>
      </c>
      <c r="C243" s="65" t="s">
        <v>413</v>
      </c>
      <c r="D243" s="64" t="s">
        <v>212</v>
      </c>
      <c r="E243" s="63">
        <v>1</v>
      </c>
      <c r="F243" s="62">
        <v>250</v>
      </c>
      <c r="G243" s="62">
        <v>250</v>
      </c>
    </row>
    <row r="244" spans="1:7" ht="26.1" customHeight="1" x14ac:dyDescent="0.2">
      <c r="A244" s="66" t="s">
        <v>412</v>
      </c>
      <c r="B244" s="65" t="s">
        <v>247</v>
      </c>
      <c r="C244" s="65" t="s">
        <v>411</v>
      </c>
      <c r="D244" s="64" t="s">
        <v>290</v>
      </c>
      <c r="E244" s="63">
        <v>0.11</v>
      </c>
      <c r="F244" s="62">
        <v>22.28</v>
      </c>
      <c r="G244" s="62">
        <v>2.4500000000000002</v>
      </c>
    </row>
    <row r="245" spans="1:7" x14ac:dyDescent="0.2">
      <c r="A245" s="202"/>
      <c r="B245" s="202"/>
      <c r="C245" s="202"/>
      <c r="D245" s="202"/>
      <c r="E245" s="61"/>
      <c r="F245" s="202"/>
      <c r="G245" s="61"/>
    </row>
    <row r="246" spans="1:7" ht="15" thickBot="1" x14ac:dyDescent="0.25">
      <c r="A246" s="202"/>
      <c r="B246" s="202"/>
      <c r="C246" s="202"/>
      <c r="D246" s="202"/>
      <c r="E246" s="236"/>
      <c r="F246" s="236"/>
      <c r="G246" s="61"/>
    </row>
    <row r="247" spans="1:7" ht="0.95" customHeight="1" thickTop="1" x14ac:dyDescent="0.2">
      <c r="A247" s="60"/>
      <c r="B247" s="60"/>
      <c r="C247" s="60"/>
      <c r="D247" s="60"/>
      <c r="E247" s="60"/>
      <c r="F247" s="60"/>
      <c r="G247" s="60"/>
    </row>
    <row r="248" spans="1:7" ht="18" customHeight="1" x14ac:dyDescent="0.2">
      <c r="A248" s="100" t="s">
        <v>255</v>
      </c>
      <c r="B248" s="101" t="s">
        <v>254</v>
      </c>
      <c r="C248" s="101" t="s">
        <v>253</v>
      </c>
      <c r="D248" s="102" t="s">
        <v>205</v>
      </c>
      <c r="E248" s="100" t="s">
        <v>204</v>
      </c>
      <c r="F248" s="100" t="s">
        <v>252</v>
      </c>
      <c r="G248" s="100" t="s">
        <v>244</v>
      </c>
    </row>
    <row r="249" spans="1:7" ht="24" customHeight="1" x14ac:dyDescent="0.2">
      <c r="A249" s="71" t="s">
        <v>407</v>
      </c>
      <c r="B249" s="70" t="s">
        <v>250</v>
      </c>
      <c r="C249" s="70" t="s">
        <v>221</v>
      </c>
      <c r="D249" s="69" t="s">
        <v>214</v>
      </c>
      <c r="E249" s="68">
        <v>1</v>
      </c>
      <c r="F249" s="67">
        <v>1354.17</v>
      </c>
      <c r="G249" s="67">
        <v>1354.17</v>
      </c>
    </row>
    <row r="250" spans="1:7" ht="24" customHeight="1" x14ac:dyDescent="0.2">
      <c r="A250" s="76" t="s">
        <v>289</v>
      </c>
      <c r="B250" s="75" t="s">
        <v>247</v>
      </c>
      <c r="C250" s="75" t="s">
        <v>288</v>
      </c>
      <c r="D250" s="74" t="s">
        <v>266</v>
      </c>
      <c r="E250" s="73">
        <v>0.49299999999999999</v>
      </c>
      <c r="F250" s="72">
        <v>23.68</v>
      </c>
      <c r="G250" s="72">
        <v>11.67</v>
      </c>
    </row>
    <row r="251" spans="1:7" ht="24" customHeight="1" x14ac:dyDescent="0.2">
      <c r="A251" s="76" t="s">
        <v>274</v>
      </c>
      <c r="B251" s="75" t="s">
        <v>247</v>
      </c>
      <c r="C251" s="75" t="s">
        <v>273</v>
      </c>
      <c r="D251" s="74" t="s">
        <v>266</v>
      </c>
      <c r="E251" s="73">
        <v>0.74</v>
      </c>
      <c r="F251" s="72">
        <v>18.93</v>
      </c>
      <c r="G251" s="72">
        <v>14</v>
      </c>
    </row>
    <row r="252" spans="1:7" ht="39" customHeight="1" x14ac:dyDescent="0.2">
      <c r="A252" s="76" t="s">
        <v>270</v>
      </c>
      <c r="B252" s="75" t="s">
        <v>247</v>
      </c>
      <c r="C252" s="75" t="s">
        <v>269</v>
      </c>
      <c r="D252" s="74" t="s">
        <v>268</v>
      </c>
      <c r="E252" s="73">
        <v>0.12</v>
      </c>
      <c r="F252" s="72">
        <v>1.4</v>
      </c>
      <c r="G252" s="72">
        <v>0.16</v>
      </c>
    </row>
    <row r="253" spans="1:7" ht="39" customHeight="1" x14ac:dyDescent="0.2">
      <c r="A253" s="76" t="s">
        <v>371</v>
      </c>
      <c r="B253" s="75" t="s">
        <v>247</v>
      </c>
      <c r="C253" s="75" t="s">
        <v>370</v>
      </c>
      <c r="D253" s="74" t="s">
        <v>214</v>
      </c>
      <c r="E253" s="73">
        <v>1</v>
      </c>
      <c r="F253" s="72">
        <v>459.89</v>
      </c>
      <c r="G253" s="72">
        <v>459.89</v>
      </c>
    </row>
    <row r="254" spans="1:7" ht="39" customHeight="1" x14ac:dyDescent="0.2">
      <c r="A254" s="76" t="s">
        <v>332</v>
      </c>
      <c r="B254" s="75" t="s">
        <v>247</v>
      </c>
      <c r="C254" s="75" t="s">
        <v>331</v>
      </c>
      <c r="D254" s="74" t="s">
        <v>212</v>
      </c>
      <c r="E254" s="73">
        <v>2.5499999999999998</v>
      </c>
      <c r="F254" s="72">
        <v>340.57</v>
      </c>
      <c r="G254" s="72">
        <v>868.45</v>
      </c>
    </row>
    <row r="255" spans="1:7" x14ac:dyDescent="0.2">
      <c r="A255" s="202"/>
      <c r="B255" s="202"/>
      <c r="C255" s="202"/>
      <c r="D255" s="202"/>
      <c r="E255" s="61"/>
      <c r="F255" s="202"/>
      <c r="G255" s="61"/>
    </row>
    <row r="256" spans="1:7" ht="15" thickBot="1" x14ac:dyDescent="0.25">
      <c r="A256" s="202"/>
      <c r="B256" s="202"/>
      <c r="C256" s="202"/>
      <c r="D256" s="202"/>
      <c r="E256" s="236"/>
      <c r="F256" s="236"/>
      <c r="G256" s="61"/>
    </row>
    <row r="257" spans="1:7" ht="0.95" customHeight="1" thickTop="1" x14ac:dyDescent="0.2">
      <c r="A257" s="60"/>
      <c r="B257" s="60"/>
      <c r="C257" s="60"/>
      <c r="D257" s="60"/>
      <c r="E257" s="60"/>
      <c r="F257" s="60"/>
      <c r="G257" s="60"/>
    </row>
    <row r="258" spans="1:7" ht="18" customHeight="1" x14ac:dyDescent="0.2">
      <c r="A258" s="100" t="s">
        <v>255</v>
      </c>
      <c r="B258" s="101" t="s">
        <v>254</v>
      </c>
      <c r="C258" s="101" t="s">
        <v>253</v>
      </c>
      <c r="D258" s="102" t="s">
        <v>205</v>
      </c>
      <c r="E258" s="100" t="s">
        <v>204</v>
      </c>
      <c r="F258" s="100" t="s">
        <v>252</v>
      </c>
      <c r="G258" s="100" t="s">
        <v>244</v>
      </c>
    </row>
    <row r="259" spans="1:7" ht="39" customHeight="1" x14ac:dyDescent="0.2">
      <c r="A259" s="71" t="s">
        <v>585</v>
      </c>
      <c r="B259" s="70" t="s">
        <v>250</v>
      </c>
      <c r="C259" s="70" t="s">
        <v>579</v>
      </c>
      <c r="D259" s="69" t="s">
        <v>267</v>
      </c>
      <c r="E259" s="68">
        <v>1</v>
      </c>
      <c r="F259" s="67">
        <v>6088.15</v>
      </c>
      <c r="G259" s="67">
        <v>6088.15</v>
      </c>
    </row>
    <row r="260" spans="1:7" ht="51.95" customHeight="1" x14ac:dyDescent="0.2">
      <c r="A260" s="76">
        <v>101001191</v>
      </c>
      <c r="B260" s="75" t="s">
        <v>588</v>
      </c>
      <c r="C260" s="75" t="s">
        <v>589</v>
      </c>
      <c r="D260" s="74" t="s">
        <v>584</v>
      </c>
      <c r="E260" s="73">
        <v>1</v>
      </c>
      <c r="F260" s="72">
        <v>957.15</v>
      </c>
      <c r="G260" s="72">
        <v>957.15</v>
      </c>
    </row>
    <row r="261" spans="1:7" ht="51.95" customHeight="1" x14ac:dyDescent="0.2">
      <c r="A261" s="76">
        <v>101001186</v>
      </c>
      <c r="B261" s="75" t="s">
        <v>588</v>
      </c>
      <c r="C261" s="75" t="s">
        <v>590</v>
      </c>
      <c r="D261" s="74" t="s">
        <v>584</v>
      </c>
      <c r="E261" s="73">
        <v>1</v>
      </c>
      <c r="F261" s="72">
        <v>843</v>
      </c>
      <c r="G261" s="72">
        <v>843</v>
      </c>
    </row>
    <row r="262" spans="1:7" ht="24" customHeight="1" x14ac:dyDescent="0.2">
      <c r="A262" s="76">
        <v>101001196</v>
      </c>
      <c r="B262" s="75" t="s">
        <v>588</v>
      </c>
      <c r="C262" s="75" t="s">
        <v>591</v>
      </c>
      <c r="D262" s="74" t="s">
        <v>267</v>
      </c>
      <c r="E262" s="73">
        <v>2</v>
      </c>
      <c r="F262" s="72">
        <v>963.92</v>
      </c>
      <c r="G262" s="72">
        <v>1927.84</v>
      </c>
    </row>
    <row r="263" spans="1:7" ht="39" customHeight="1" x14ac:dyDescent="0.2">
      <c r="A263" s="76" t="s">
        <v>592</v>
      </c>
      <c r="B263" s="75" t="s">
        <v>247</v>
      </c>
      <c r="C263" s="75" t="s">
        <v>593</v>
      </c>
      <c r="D263" s="74" t="s">
        <v>268</v>
      </c>
      <c r="E263" s="73">
        <v>176</v>
      </c>
      <c r="F263" s="72">
        <v>13.41</v>
      </c>
      <c r="G263" s="72">
        <v>2360.16</v>
      </c>
    </row>
    <row r="264" spans="1:7" x14ac:dyDescent="0.2">
      <c r="A264" s="202"/>
      <c r="B264" s="202"/>
      <c r="C264" s="202"/>
      <c r="D264" s="202"/>
      <c r="E264" s="61"/>
      <c r="F264" s="202"/>
      <c r="G264" s="61"/>
    </row>
    <row r="265" spans="1:7" ht="15" thickBot="1" x14ac:dyDescent="0.25">
      <c r="A265" s="202"/>
      <c r="B265" s="202"/>
      <c r="C265" s="202"/>
      <c r="D265" s="202"/>
      <c r="E265" s="236"/>
      <c r="F265" s="236"/>
      <c r="G265" s="61"/>
    </row>
    <row r="266" spans="1:7" ht="0.95" customHeight="1" thickTop="1" x14ac:dyDescent="0.2">
      <c r="A266" s="60"/>
      <c r="B266" s="60"/>
      <c r="C266" s="60"/>
      <c r="D266" s="60"/>
      <c r="E266" s="60"/>
      <c r="F266" s="60"/>
      <c r="G266" s="60"/>
    </row>
    <row r="267" spans="1:7" ht="50.1" customHeight="1" x14ac:dyDescent="0.2">
      <c r="A267" s="241"/>
      <c r="B267" s="241"/>
      <c r="C267" s="241"/>
      <c r="D267" s="241"/>
      <c r="E267" s="241"/>
      <c r="F267" s="241"/>
      <c r="G267" s="241"/>
    </row>
    <row r="268" spans="1:7" ht="18" customHeight="1" x14ac:dyDescent="0.2">
      <c r="A268" s="100" t="s">
        <v>255</v>
      </c>
      <c r="B268" s="101" t="s">
        <v>254</v>
      </c>
      <c r="C268" s="101" t="s">
        <v>253</v>
      </c>
      <c r="D268" s="102" t="s">
        <v>205</v>
      </c>
      <c r="E268" s="100" t="s">
        <v>204</v>
      </c>
      <c r="F268" s="100" t="s">
        <v>252</v>
      </c>
      <c r="G268" s="100" t="s">
        <v>244</v>
      </c>
    </row>
    <row r="269" spans="1:7" ht="24" customHeight="1" x14ac:dyDescent="0.2">
      <c r="A269" s="71" t="s">
        <v>399</v>
      </c>
      <c r="B269" s="70" t="s">
        <v>250</v>
      </c>
      <c r="C269" s="70" t="s">
        <v>398</v>
      </c>
      <c r="D269" s="69" t="s">
        <v>303</v>
      </c>
      <c r="E269" s="68">
        <v>1</v>
      </c>
      <c r="F269" s="67">
        <v>46.77</v>
      </c>
      <c r="G269" s="67">
        <v>46.77</v>
      </c>
    </row>
    <row r="270" spans="1:7" ht="24" customHeight="1" x14ac:dyDescent="0.2">
      <c r="A270" s="76" t="s">
        <v>276</v>
      </c>
      <c r="B270" s="75" t="s">
        <v>247</v>
      </c>
      <c r="C270" s="75" t="s">
        <v>275</v>
      </c>
      <c r="D270" s="74" t="s">
        <v>266</v>
      </c>
      <c r="E270" s="73">
        <v>0.3</v>
      </c>
      <c r="F270" s="72">
        <v>23.91</v>
      </c>
      <c r="G270" s="72">
        <v>7.17</v>
      </c>
    </row>
    <row r="271" spans="1:7" ht="26.1" customHeight="1" x14ac:dyDescent="0.2">
      <c r="A271" s="76" t="s">
        <v>302</v>
      </c>
      <c r="B271" s="75" t="s">
        <v>247</v>
      </c>
      <c r="C271" s="75" t="s">
        <v>301</v>
      </c>
      <c r="D271" s="74" t="s">
        <v>266</v>
      </c>
      <c r="E271" s="73">
        <v>0.3</v>
      </c>
      <c r="F271" s="72">
        <v>20.059999999999999</v>
      </c>
      <c r="G271" s="72">
        <v>6.01</v>
      </c>
    </row>
    <row r="272" spans="1:7" ht="26.1" customHeight="1" x14ac:dyDescent="0.2">
      <c r="A272" s="76" t="s">
        <v>338</v>
      </c>
      <c r="B272" s="75" t="s">
        <v>247</v>
      </c>
      <c r="C272" s="75" t="s">
        <v>337</v>
      </c>
      <c r="D272" s="74" t="s">
        <v>290</v>
      </c>
      <c r="E272" s="73">
        <v>0.98099999999999998</v>
      </c>
      <c r="F272" s="72">
        <v>11.45</v>
      </c>
      <c r="G272" s="72">
        <v>11.23</v>
      </c>
    </row>
    <row r="273" spans="1:7" ht="24" customHeight="1" x14ac:dyDescent="0.2">
      <c r="A273" s="66" t="s">
        <v>293</v>
      </c>
      <c r="B273" s="65" t="s">
        <v>292</v>
      </c>
      <c r="C273" s="65" t="s">
        <v>291</v>
      </c>
      <c r="D273" s="64" t="s">
        <v>290</v>
      </c>
      <c r="E273" s="63">
        <v>0.98099999999999998</v>
      </c>
      <c r="F273" s="62">
        <v>11.8</v>
      </c>
      <c r="G273" s="62">
        <v>11.57</v>
      </c>
    </row>
    <row r="274" spans="1:7" ht="26.1" customHeight="1" x14ac:dyDescent="0.2">
      <c r="A274" s="66" t="s">
        <v>297</v>
      </c>
      <c r="B274" s="65" t="s">
        <v>247</v>
      </c>
      <c r="C274" s="65" t="s">
        <v>296</v>
      </c>
      <c r="D274" s="64" t="s">
        <v>290</v>
      </c>
      <c r="E274" s="63">
        <v>0.98099999999999998</v>
      </c>
      <c r="F274" s="62">
        <v>10.17</v>
      </c>
      <c r="G274" s="62">
        <v>9.9700000000000006</v>
      </c>
    </row>
    <row r="275" spans="1:7" ht="24" customHeight="1" x14ac:dyDescent="0.2">
      <c r="A275" s="66" t="s">
        <v>397</v>
      </c>
      <c r="B275" s="65" t="s">
        <v>247</v>
      </c>
      <c r="C275" s="65" t="s">
        <v>396</v>
      </c>
      <c r="D275" s="64" t="s">
        <v>267</v>
      </c>
      <c r="E275" s="63">
        <v>1.1983999999999999</v>
      </c>
      <c r="F275" s="62">
        <v>0.69</v>
      </c>
      <c r="G275" s="62">
        <v>0.82</v>
      </c>
    </row>
    <row r="276" spans="1:7" x14ac:dyDescent="0.2">
      <c r="A276" s="202"/>
      <c r="B276" s="202"/>
      <c r="C276" s="202"/>
      <c r="D276" s="202"/>
      <c r="E276" s="61"/>
      <c r="F276" s="202"/>
      <c r="G276" s="61"/>
    </row>
    <row r="277" spans="1:7" ht="15" thickBot="1" x14ac:dyDescent="0.25">
      <c r="A277" s="202"/>
      <c r="B277" s="202"/>
      <c r="C277" s="202"/>
      <c r="D277" s="202"/>
      <c r="E277" s="236"/>
      <c r="F277" s="236"/>
      <c r="G277" s="61"/>
    </row>
    <row r="278" spans="1:7" ht="0.95" customHeight="1" thickTop="1" x14ac:dyDescent="0.2">
      <c r="A278" s="60"/>
      <c r="B278" s="60"/>
      <c r="C278" s="60"/>
      <c r="D278" s="60"/>
      <c r="E278" s="60"/>
      <c r="F278" s="60"/>
      <c r="G278" s="60"/>
    </row>
    <row r="279" spans="1:7" ht="18" customHeight="1" x14ac:dyDescent="0.2">
      <c r="A279" s="100" t="s">
        <v>255</v>
      </c>
      <c r="B279" s="101" t="s">
        <v>254</v>
      </c>
      <c r="C279" s="101" t="s">
        <v>253</v>
      </c>
      <c r="D279" s="102" t="s">
        <v>205</v>
      </c>
      <c r="E279" s="100" t="s">
        <v>204</v>
      </c>
      <c r="F279" s="100" t="s">
        <v>252</v>
      </c>
      <c r="G279" s="100" t="s">
        <v>244</v>
      </c>
    </row>
    <row r="280" spans="1:7" ht="24" customHeight="1" x14ac:dyDescent="0.2">
      <c r="A280" s="71" t="s">
        <v>395</v>
      </c>
      <c r="B280" s="70" t="s">
        <v>250</v>
      </c>
      <c r="C280" s="70" t="s">
        <v>394</v>
      </c>
      <c r="D280" s="69" t="s">
        <v>303</v>
      </c>
      <c r="E280" s="68">
        <v>1</v>
      </c>
      <c r="F280" s="67">
        <v>31.93</v>
      </c>
      <c r="G280" s="67">
        <v>31.93</v>
      </c>
    </row>
    <row r="281" spans="1:7" ht="24" customHeight="1" x14ac:dyDescent="0.2">
      <c r="A281" s="76" t="s">
        <v>276</v>
      </c>
      <c r="B281" s="75" t="s">
        <v>247</v>
      </c>
      <c r="C281" s="75" t="s">
        <v>275</v>
      </c>
      <c r="D281" s="74" t="s">
        <v>266</v>
      </c>
      <c r="E281" s="73">
        <v>0.16930000000000001</v>
      </c>
      <c r="F281" s="72">
        <v>23.91</v>
      </c>
      <c r="G281" s="72">
        <v>4.04</v>
      </c>
    </row>
    <row r="282" spans="1:7" ht="26.1" customHeight="1" x14ac:dyDescent="0.2">
      <c r="A282" s="76" t="s">
        <v>302</v>
      </c>
      <c r="B282" s="75" t="s">
        <v>247</v>
      </c>
      <c r="C282" s="75" t="s">
        <v>301</v>
      </c>
      <c r="D282" s="74" t="s">
        <v>266</v>
      </c>
      <c r="E282" s="73">
        <v>0.16930000000000001</v>
      </c>
      <c r="F282" s="72">
        <v>20.059999999999999</v>
      </c>
      <c r="G282" s="72">
        <v>3.39</v>
      </c>
    </row>
    <row r="283" spans="1:7" ht="24" customHeight="1" x14ac:dyDescent="0.2">
      <c r="A283" s="76" t="s">
        <v>300</v>
      </c>
      <c r="B283" s="75" t="s">
        <v>250</v>
      </c>
      <c r="C283" s="75" t="s">
        <v>299</v>
      </c>
      <c r="D283" s="74" t="s">
        <v>298</v>
      </c>
      <c r="E283" s="73">
        <v>2.7004999999999999</v>
      </c>
      <c r="F283" s="72">
        <v>1.1100000000000001</v>
      </c>
      <c r="G283" s="72">
        <v>2.99</v>
      </c>
    </row>
    <row r="284" spans="1:7" ht="26.1" customHeight="1" x14ac:dyDescent="0.2">
      <c r="A284" s="66" t="s">
        <v>297</v>
      </c>
      <c r="B284" s="65" t="s">
        <v>247</v>
      </c>
      <c r="C284" s="65" t="s">
        <v>296</v>
      </c>
      <c r="D284" s="64" t="s">
        <v>290</v>
      </c>
      <c r="E284" s="63">
        <v>0.97319999999999995</v>
      </c>
      <c r="F284" s="62">
        <v>10.17</v>
      </c>
      <c r="G284" s="62">
        <v>9.89</v>
      </c>
    </row>
    <row r="285" spans="1:7" ht="24" customHeight="1" x14ac:dyDescent="0.2">
      <c r="A285" s="66" t="s">
        <v>295</v>
      </c>
      <c r="B285" s="65" t="s">
        <v>247</v>
      </c>
      <c r="C285" s="65" t="s">
        <v>294</v>
      </c>
      <c r="D285" s="64" t="s">
        <v>267</v>
      </c>
      <c r="E285" s="63">
        <v>2.6769999999999999E-2</v>
      </c>
      <c r="F285" s="62">
        <v>5.38</v>
      </c>
      <c r="G285" s="62">
        <v>0.14000000000000001</v>
      </c>
    </row>
    <row r="286" spans="1:7" ht="24" customHeight="1" x14ac:dyDescent="0.2">
      <c r="A286" s="66" t="s">
        <v>293</v>
      </c>
      <c r="B286" s="65" t="s">
        <v>292</v>
      </c>
      <c r="C286" s="65" t="s">
        <v>291</v>
      </c>
      <c r="D286" s="64" t="s">
        <v>290</v>
      </c>
      <c r="E286" s="63">
        <v>0.97319999999999995</v>
      </c>
      <c r="F286" s="62">
        <v>11.8</v>
      </c>
      <c r="G286" s="62">
        <v>11.48</v>
      </c>
    </row>
    <row r="287" spans="1:7" x14ac:dyDescent="0.2">
      <c r="A287" s="202"/>
      <c r="B287" s="202"/>
      <c r="C287" s="202"/>
      <c r="D287" s="202"/>
      <c r="E287" s="61"/>
      <c r="F287" s="202"/>
      <c r="G287" s="61"/>
    </row>
    <row r="288" spans="1:7" ht="15" thickBot="1" x14ac:dyDescent="0.25">
      <c r="A288" s="202"/>
      <c r="B288" s="202"/>
      <c r="C288" s="202"/>
      <c r="D288" s="202"/>
      <c r="E288" s="236"/>
      <c r="F288" s="236"/>
      <c r="G288" s="61"/>
    </row>
    <row r="289" spans="1:7" ht="0.95" customHeight="1" thickTop="1" x14ac:dyDescent="0.2">
      <c r="A289" s="60"/>
      <c r="B289" s="60"/>
      <c r="C289" s="60"/>
      <c r="D289" s="60"/>
      <c r="E289" s="60"/>
      <c r="F289" s="60"/>
      <c r="G289" s="60"/>
    </row>
    <row r="290" spans="1:7" ht="18" customHeight="1" x14ac:dyDescent="0.2">
      <c r="A290" s="100" t="s">
        <v>255</v>
      </c>
      <c r="B290" s="101" t="s">
        <v>254</v>
      </c>
      <c r="C290" s="101" t="s">
        <v>253</v>
      </c>
      <c r="D290" s="102" t="s">
        <v>205</v>
      </c>
      <c r="E290" s="100" t="s">
        <v>204</v>
      </c>
      <c r="F290" s="100" t="s">
        <v>252</v>
      </c>
      <c r="G290" s="100" t="s">
        <v>244</v>
      </c>
    </row>
    <row r="291" spans="1:7" ht="24" customHeight="1" x14ac:dyDescent="0.2">
      <c r="A291" s="71" t="s">
        <v>385</v>
      </c>
      <c r="B291" s="70" t="s">
        <v>250</v>
      </c>
      <c r="C291" s="70" t="s">
        <v>384</v>
      </c>
      <c r="D291" s="69" t="s">
        <v>303</v>
      </c>
      <c r="E291" s="68">
        <v>1</v>
      </c>
      <c r="F291" s="67">
        <v>12.5</v>
      </c>
      <c r="G291" s="67">
        <v>12.5</v>
      </c>
    </row>
    <row r="292" spans="1:7" ht="24" customHeight="1" x14ac:dyDescent="0.2">
      <c r="A292" s="66" t="s">
        <v>373</v>
      </c>
      <c r="B292" s="65" t="s">
        <v>529</v>
      </c>
      <c r="C292" s="65" t="s">
        <v>372</v>
      </c>
      <c r="D292" s="64" t="s">
        <v>303</v>
      </c>
      <c r="E292" s="63">
        <v>1</v>
      </c>
      <c r="F292" s="62">
        <v>12.502599999999999</v>
      </c>
      <c r="G292" s="62">
        <v>12.5</v>
      </c>
    </row>
    <row r="293" spans="1:7" x14ac:dyDescent="0.2">
      <c r="A293" s="202"/>
      <c r="B293" s="202"/>
      <c r="C293" s="202"/>
      <c r="D293" s="202"/>
      <c r="E293" s="61"/>
      <c r="F293" s="202"/>
      <c r="G293" s="61"/>
    </row>
    <row r="294" spans="1:7" ht="15" thickBot="1" x14ac:dyDescent="0.25">
      <c r="A294" s="202"/>
      <c r="B294" s="202"/>
      <c r="C294" s="202"/>
      <c r="D294" s="202"/>
      <c r="E294" s="236"/>
      <c r="F294" s="236"/>
      <c r="G294" s="61"/>
    </row>
    <row r="295" spans="1:7" ht="0.95" customHeight="1" thickTop="1" x14ac:dyDescent="0.2">
      <c r="A295" s="60"/>
      <c r="B295" s="60"/>
      <c r="C295" s="60"/>
      <c r="D295" s="60"/>
      <c r="E295" s="60"/>
      <c r="F295" s="60"/>
      <c r="G295" s="60"/>
    </row>
    <row r="296" spans="1:7" ht="18" customHeight="1" x14ac:dyDescent="0.2">
      <c r="A296" s="100" t="s">
        <v>255</v>
      </c>
      <c r="B296" s="101" t="s">
        <v>254</v>
      </c>
      <c r="C296" s="101" t="s">
        <v>253</v>
      </c>
      <c r="D296" s="102" t="s">
        <v>205</v>
      </c>
      <c r="E296" s="100" t="s">
        <v>204</v>
      </c>
      <c r="F296" s="100" t="s">
        <v>252</v>
      </c>
      <c r="G296" s="100" t="s">
        <v>244</v>
      </c>
    </row>
    <row r="297" spans="1:7" ht="24" customHeight="1" x14ac:dyDescent="0.2">
      <c r="A297" s="71" t="s">
        <v>383</v>
      </c>
      <c r="B297" s="70" t="s">
        <v>250</v>
      </c>
      <c r="C297" s="70" t="s">
        <v>382</v>
      </c>
      <c r="D297" s="69" t="s">
        <v>303</v>
      </c>
      <c r="E297" s="68">
        <v>1</v>
      </c>
      <c r="F297" s="67">
        <v>12.5</v>
      </c>
      <c r="G297" s="67">
        <v>12.5</v>
      </c>
    </row>
    <row r="298" spans="1:7" ht="24" customHeight="1" x14ac:dyDescent="0.2">
      <c r="A298" s="66" t="s">
        <v>373</v>
      </c>
      <c r="B298" s="65" t="s">
        <v>529</v>
      </c>
      <c r="C298" s="65" t="s">
        <v>372</v>
      </c>
      <c r="D298" s="64" t="s">
        <v>303</v>
      </c>
      <c r="E298" s="63">
        <v>1</v>
      </c>
      <c r="F298" s="62">
        <v>12.502599999999999</v>
      </c>
      <c r="G298" s="62">
        <v>12.5</v>
      </c>
    </row>
    <row r="299" spans="1:7" x14ac:dyDescent="0.2">
      <c r="A299" s="202"/>
      <c r="B299" s="202"/>
      <c r="C299" s="202"/>
      <c r="D299" s="202"/>
      <c r="E299" s="61"/>
      <c r="F299" s="202"/>
      <c r="G299" s="61"/>
    </row>
    <row r="300" spans="1:7" ht="15" thickBot="1" x14ac:dyDescent="0.25">
      <c r="A300" s="202"/>
      <c r="B300" s="202"/>
      <c r="C300" s="202"/>
      <c r="D300" s="202"/>
      <c r="E300" s="236"/>
      <c r="F300" s="236"/>
      <c r="G300" s="61"/>
    </row>
    <row r="301" spans="1:7" ht="0.95" customHeight="1" thickTop="1" x14ac:dyDescent="0.2">
      <c r="A301" s="60"/>
      <c r="B301" s="60"/>
      <c r="C301" s="60"/>
      <c r="D301" s="60"/>
      <c r="E301" s="60"/>
      <c r="F301" s="60"/>
      <c r="G301" s="60"/>
    </row>
    <row r="302" spans="1:7" ht="18" customHeight="1" x14ac:dyDescent="0.2">
      <c r="A302" s="100" t="s">
        <v>255</v>
      </c>
      <c r="B302" s="101" t="s">
        <v>254</v>
      </c>
      <c r="C302" s="101" t="s">
        <v>253</v>
      </c>
      <c r="D302" s="102" t="s">
        <v>205</v>
      </c>
      <c r="E302" s="100" t="s">
        <v>204</v>
      </c>
      <c r="F302" s="100" t="s">
        <v>252</v>
      </c>
      <c r="G302" s="100" t="s">
        <v>244</v>
      </c>
    </row>
    <row r="303" spans="1:7" ht="24" customHeight="1" x14ac:dyDescent="0.2">
      <c r="A303" s="71" t="s">
        <v>381</v>
      </c>
      <c r="B303" s="70" t="s">
        <v>250</v>
      </c>
      <c r="C303" s="70" t="s">
        <v>380</v>
      </c>
      <c r="D303" s="69" t="s">
        <v>303</v>
      </c>
      <c r="E303" s="68">
        <v>1</v>
      </c>
      <c r="F303" s="67">
        <v>12.5</v>
      </c>
      <c r="G303" s="67">
        <v>12.5</v>
      </c>
    </row>
    <row r="304" spans="1:7" ht="24" customHeight="1" x14ac:dyDescent="0.2">
      <c r="A304" s="66" t="s">
        <v>373</v>
      </c>
      <c r="B304" s="65" t="s">
        <v>529</v>
      </c>
      <c r="C304" s="65" t="s">
        <v>372</v>
      </c>
      <c r="D304" s="64" t="s">
        <v>303</v>
      </c>
      <c r="E304" s="63">
        <v>1</v>
      </c>
      <c r="F304" s="62">
        <v>12.502599999999999</v>
      </c>
      <c r="G304" s="62">
        <v>12.5</v>
      </c>
    </row>
    <row r="305" spans="1:7" x14ac:dyDescent="0.2">
      <c r="A305" s="202"/>
      <c r="B305" s="202"/>
      <c r="C305" s="202"/>
      <c r="D305" s="202"/>
      <c r="E305" s="61"/>
      <c r="F305" s="202"/>
      <c r="G305" s="61"/>
    </row>
    <row r="306" spans="1:7" ht="15" thickBot="1" x14ac:dyDescent="0.25">
      <c r="A306" s="202"/>
      <c r="B306" s="202"/>
      <c r="C306" s="202"/>
      <c r="D306" s="202"/>
      <c r="E306" s="236"/>
      <c r="F306" s="236"/>
      <c r="G306" s="61"/>
    </row>
    <row r="307" spans="1:7" ht="0.95" customHeight="1" thickTop="1" x14ac:dyDescent="0.2">
      <c r="A307" s="60"/>
      <c r="B307" s="60"/>
      <c r="C307" s="60"/>
      <c r="D307" s="60"/>
      <c r="E307" s="60"/>
      <c r="F307" s="60"/>
      <c r="G307" s="60"/>
    </row>
    <row r="308" spans="1:7" ht="18" customHeight="1" x14ac:dyDescent="0.2">
      <c r="A308" s="100" t="s">
        <v>255</v>
      </c>
      <c r="B308" s="101" t="s">
        <v>254</v>
      </c>
      <c r="C308" s="101" t="s">
        <v>253</v>
      </c>
      <c r="D308" s="102" t="s">
        <v>205</v>
      </c>
      <c r="E308" s="100" t="s">
        <v>204</v>
      </c>
      <c r="F308" s="100" t="s">
        <v>252</v>
      </c>
      <c r="G308" s="100" t="s">
        <v>244</v>
      </c>
    </row>
    <row r="309" spans="1:7" ht="24" customHeight="1" x14ac:dyDescent="0.2">
      <c r="A309" s="71" t="s">
        <v>379</v>
      </c>
      <c r="B309" s="70" t="s">
        <v>250</v>
      </c>
      <c r="C309" s="70" t="s">
        <v>378</v>
      </c>
      <c r="D309" s="69" t="s">
        <v>303</v>
      </c>
      <c r="E309" s="68">
        <v>1</v>
      </c>
      <c r="F309" s="67">
        <v>12.5</v>
      </c>
      <c r="G309" s="67">
        <v>12.5</v>
      </c>
    </row>
    <row r="310" spans="1:7" ht="24" customHeight="1" x14ac:dyDescent="0.2">
      <c r="A310" s="66" t="s">
        <v>373</v>
      </c>
      <c r="B310" s="65" t="s">
        <v>529</v>
      </c>
      <c r="C310" s="65" t="s">
        <v>372</v>
      </c>
      <c r="D310" s="64" t="s">
        <v>303</v>
      </c>
      <c r="E310" s="63">
        <v>1</v>
      </c>
      <c r="F310" s="62">
        <v>12.502599999999999</v>
      </c>
      <c r="G310" s="62">
        <v>12.5</v>
      </c>
    </row>
    <row r="311" spans="1:7" x14ac:dyDescent="0.2">
      <c r="A311" s="202"/>
      <c r="B311" s="202"/>
      <c r="C311" s="202"/>
      <c r="D311" s="202"/>
      <c r="E311" s="61"/>
      <c r="F311" s="202"/>
      <c r="G311" s="61"/>
    </row>
    <row r="312" spans="1:7" ht="15" thickBot="1" x14ac:dyDescent="0.25">
      <c r="A312" s="202"/>
      <c r="B312" s="202"/>
      <c r="C312" s="202"/>
      <c r="D312" s="202"/>
      <c r="E312" s="236"/>
      <c r="F312" s="236"/>
      <c r="G312" s="61"/>
    </row>
    <row r="313" spans="1:7" ht="0.95" customHeight="1" thickTop="1" x14ac:dyDescent="0.2">
      <c r="A313" s="60"/>
      <c r="B313" s="60"/>
      <c r="C313" s="60"/>
      <c r="D313" s="60"/>
      <c r="E313" s="60"/>
      <c r="F313" s="60"/>
      <c r="G313" s="60"/>
    </row>
    <row r="314" spans="1:7" ht="18" customHeight="1" x14ac:dyDescent="0.2">
      <c r="A314" s="100" t="s">
        <v>255</v>
      </c>
      <c r="B314" s="101" t="s">
        <v>254</v>
      </c>
      <c r="C314" s="101" t="s">
        <v>253</v>
      </c>
      <c r="D314" s="102" t="s">
        <v>205</v>
      </c>
      <c r="E314" s="100" t="s">
        <v>204</v>
      </c>
      <c r="F314" s="100" t="s">
        <v>252</v>
      </c>
      <c r="G314" s="100" t="s">
        <v>244</v>
      </c>
    </row>
    <row r="315" spans="1:7" ht="24" customHeight="1" x14ac:dyDescent="0.2">
      <c r="A315" s="71" t="s">
        <v>377</v>
      </c>
      <c r="B315" s="70" t="s">
        <v>250</v>
      </c>
      <c r="C315" s="70" t="s">
        <v>376</v>
      </c>
      <c r="D315" s="69" t="s">
        <v>303</v>
      </c>
      <c r="E315" s="68">
        <v>1</v>
      </c>
      <c r="F315" s="67">
        <v>12.5</v>
      </c>
      <c r="G315" s="67">
        <v>12.5</v>
      </c>
    </row>
    <row r="316" spans="1:7" ht="24" customHeight="1" x14ac:dyDescent="0.2">
      <c r="A316" s="66" t="s">
        <v>373</v>
      </c>
      <c r="B316" s="65" t="s">
        <v>529</v>
      </c>
      <c r="C316" s="65" t="s">
        <v>372</v>
      </c>
      <c r="D316" s="64" t="s">
        <v>303</v>
      </c>
      <c r="E316" s="63">
        <v>1</v>
      </c>
      <c r="F316" s="62">
        <v>12.502599999999999</v>
      </c>
      <c r="G316" s="62">
        <v>12.5</v>
      </c>
    </row>
    <row r="317" spans="1:7" x14ac:dyDescent="0.2">
      <c r="A317" s="202"/>
      <c r="B317" s="202"/>
      <c r="C317" s="202"/>
      <c r="D317" s="202"/>
      <c r="E317" s="61"/>
      <c r="F317" s="202"/>
      <c r="G317" s="61"/>
    </row>
    <row r="318" spans="1:7" ht="15" thickBot="1" x14ac:dyDescent="0.25">
      <c r="A318" s="202"/>
      <c r="B318" s="202"/>
      <c r="C318" s="202"/>
      <c r="D318" s="202"/>
      <c r="E318" s="236"/>
      <c r="F318" s="236"/>
      <c r="G318" s="61"/>
    </row>
    <row r="319" spans="1:7" ht="0.95" customHeight="1" thickTop="1" x14ac:dyDescent="0.2">
      <c r="A319" s="60"/>
      <c r="B319" s="60"/>
      <c r="C319" s="60"/>
      <c r="D319" s="60"/>
      <c r="E319" s="60"/>
      <c r="F319" s="60"/>
      <c r="G319" s="60"/>
    </row>
    <row r="320" spans="1:7" ht="18" customHeight="1" x14ac:dyDescent="0.2">
      <c r="A320" s="100" t="s">
        <v>255</v>
      </c>
      <c r="B320" s="101" t="s">
        <v>254</v>
      </c>
      <c r="C320" s="101" t="s">
        <v>253</v>
      </c>
      <c r="D320" s="102" t="s">
        <v>205</v>
      </c>
      <c r="E320" s="100" t="s">
        <v>204</v>
      </c>
      <c r="F320" s="100" t="s">
        <v>252</v>
      </c>
      <c r="G320" s="100" t="s">
        <v>244</v>
      </c>
    </row>
    <row r="321" spans="1:7" ht="24" customHeight="1" x14ac:dyDescent="0.2">
      <c r="A321" s="71" t="s">
        <v>375</v>
      </c>
      <c r="B321" s="70" t="s">
        <v>250</v>
      </c>
      <c r="C321" s="70" t="s">
        <v>374</v>
      </c>
      <c r="D321" s="69" t="s">
        <v>303</v>
      </c>
      <c r="E321" s="68">
        <v>1</v>
      </c>
      <c r="F321" s="67">
        <v>12.5</v>
      </c>
      <c r="G321" s="67">
        <v>12.5</v>
      </c>
    </row>
    <row r="322" spans="1:7" ht="24" customHeight="1" x14ac:dyDescent="0.2">
      <c r="A322" s="66" t="s">
        <v>373</v>
      </c>
      <c r="B322" s="65" t="s">
        <v>529</v>
      </c>
      <c r="C322" s="65" t="s">
        <v>372</v>
      </c>
      <c r="D322" s="64" t="s">
        <v>303</v>
      </c>
      <c r="E322" s="63">
        <v>1</v>
      </c>
      <c r="F322" s="62">
        <v>12.502599999999999</v>
      </c>
      <c r="G322" s="62">
        <v>12.5</v>
      </c>
    </row>
    <row r="323" spans="1:7" x14ac:dyDescent="0.2">
      <c r="A323" s="202"/>
      <c r="B323" s="202"/>
      <c r="C323" s="202"/>
      <c r="D323" s="202"/>
      <c r="E323" s="61"/>
      <c r="F323" s="202"/>
      <c r="G323" s="61"/>
    </row>
    <row r="324" spans="1:7" ht="15" thickBot="1" x14ac:dyDescent="0.25">
      <c r="A324" s="202"/>
      <c r="B324" s="202"/>
      <c r="C324" s="202"/>
      <c r="D324" s="202"/>
      <c r="E324" s="236"/>
      <c r="F324" s="236"/>
      <c r="G324" s="61"/>
    </row>
    <row r="325" spans="1:7" ht="0.95" customHeight="1" thickTop="1" x14ac:dyDescent="0.2">
      <c r="A325" s="60"/>
      <c r="B325" s="60"/>
      <c r="C325" s="60"/>
      <c r="D325" s="60"/>
      <c r="E325" s="60"/>
      <c r="F325" s="60"/>
      <c r="G325" s="60"/>
    </row>
    <row r="326" spans="1:7" ht="18" customHeight="1" x14ac:dyDescent="0.2">
      <c r="A326" s="100" t="s">
        <v>255</v>
      </c>
      <c r="B326" s="101" t="s">
        <v>254</v>
      </c>
      <c r="C326" s="101" t="s">
        <v>253</v>
      </c>
      <c r="D326" s="102" t="s">
        <v>205</v>
      </c>
      <c r="E326" s="100" t="s">
        <v>204</v>
      </c>
      <c r="F326" s="100" t="s">
        <v>252</v>
      </c>
      <c r="G326" s="100" t="s">
        <v>244</v>
      </c>
    </row>
    <row r="327" spans="1:7" ht="24" customHeight="1" x14ac:dyDescent="0.2">
      <c r="A327" s="71" t="s">
        <v>367</v>
      </c>
      <c r="B327" s="70" t="s">
        <v>250</v>
      </c>
      <c r="C327" s="70" t="s">
        <v>366</v>
      </c>
      <c r="D327" s="69" t="s">
        <v>212</v>
      </c>
      <c r="E327" s="68">
        <v>1</v>
      </c>
      <c r="F327" s="67">
        <v>188.01</v>
      </c>
      <c r="G327" s="67">
        <v>188.01</v>
      </c>
    </row>
    <row r="328" spans="1:7" ht="24" customHeight="1" x14ac:dyDescent="0.2">
      <c r="A328" s="76" t="s">
        <v>336</v>
      </c>
      <c r="B328" s="75" t="s">
        <v>247</v>
      </c>
      <c r="C328" s="75" t="s">
        <v>335</v>
      </c>
      <c r="D328" s="74" t="s">
        <v>266</v>
      </c>
      <c r="E328" s="73">
        <v>8.3299999999999999E-2</v>
      </c>
      <c r="F328" s="72">
        <v>26.91</v>
      </c>
      <c r="G328" s="72">
        <v>2.2400000000000002</v>
      </c>
    </row>
    <row r="329" spans="1:7" ht="26.1" customHeight="1" x14ac:dyDescent="0.2">
      <c r="A329" s="76" t="s">
        <v>325</v>
      </c>
      <c r="B329" s="75" t="s">
        <v>247</v>
      </c>
      <c r="C329" s="75" t="s">
        <v>324</v>
      </c>
      <c r="D329" s="74" t="s">
        <v>266</v>
      </c>
      <c r="E329" s="73">
        <v>0.2</v>
      </c>
      <c r="F329" s="72">
        <v>24</v>
      </c>
      <c r="G329" s="72">
        <v>4.8</v>
      </c>
    </row>
    <row r="330" spans="1:7" ht="24" customHeight="1" x14ac:dyDescent="0.2">
      <c r="A330" s="76" t="s">
        <v>287</v>
      </c>
      <c r="B330" s="75" t="s">
        <v>247</v>
      </c>
      <c r="C330" s="75" t="s">
        <v>286</v>
      </c>
      <c r="D330" s="74" t="s">
        <v>266</v>
      </c>
      <c r="E330" s="73">
        <v>0.1</v>
      </c>
      <c r="F330" s="72">
        <v>24.91</v>
      </c>
      <c r="G330" s="72">
        <v>2.4900000000000002</v>
      </c>
    </row>
    <row r="331" spans="1:7" ht="24" customHeight="1" x14ac:dyDescent="0.2">
      <c r="A331" s="76" t="s">
        <v>276</v>
      </c>
      <c r="B331" s="75" t="s">
        <v>247</v>
      </c>
      <c r="C331" s="75" t="s">
        <v>275</v>
      </c>
      <c r="D331" s="74" t="s">
        <v>266</v>
      </c>
      <c r="E331" s="73">
        <v>0.1666</v>
      </c>
      <c r="F331" s="72">
        <v>23.91</v>
      </c>
      <c r="G331" s="72">
        <v>3.98</v>
      </c>
    </row>
    <row r="332" spans="1:7" ht="26.1" customHeight="1" x14ac:dyDescent="0.2">
      <c r="A332" s="76" t="s">
        <v>365</v>
      </c>
      <c r="B332" s="75" t="s">
        <v>247</v>
      </c>
      <c r="C332" s="75" t="s">
        <v>364</v>
      </c>
      <c r="D332" s="74" t="s">
        <v>266</v>
      </c>
      <c r="E332" s="73">
        <v>0.66659999999999997</v>
      </c>
      <c r="F332" s="72">
        <v>20.53</v>
      </c>
      <c r="G332" s="72">
        <v>13.68</v>
      </c>
    </row>
    <row r="333" spans="1:7" ht="24" customHeight="1" x14ac:dyDescent="0.2">
      <c r="A333" s="66" t="s">
        <v>363</v>
      </c>
      <c r="B333" s="65" t="s">
        <v>529</v>
      </c>
      <c r="C333" s="65" t="s">
        <v>362</v>
      </c>
      <c r="D333" s="64" t="s">
        <v>212</v>
      </c>
      <c r="E333" s="63">
        <v>3.3300000000000003E-2</v>
      </c>
      <c r="F333" s="62">
        <v>149.36369999999999</v>
      </c>
      <c r="G333" s="62">
        <v>4.97</v>
      </c>
    </row>
    <row r="334" spans="1:7" ht="24" customHeight="1" x14ac:dyDescent="0.2">
      <c r="A334" s="66" t="s">
        <v>361</v>
      </c>
      <c r="B334" s="65" t="s">
        <v>529</v>
      </c>
      <c r="C334" s="65" t="s">
        <v>360</v>
      </c>
      <c r="D334" s="64" t="s">
        <v>212</v>
      </c>
      <c r="E334" s="63">
        <v>3.3300000000000003E-2</v>
      </c>
      <c r="F334" s="62">
        <v>242.30410000000001</v>
      </c>
      <c r="G334" s="62">
        <v>8.06</v>
      </c>
    </row>
    <row r="335" spans="1:7" ht="24" customHeight="1" x14ac:dyDescent="0.2">
      <c r="A335" s="66" t="s">
        <v>359</v>
      </c>
      <c r="B335" s="65" t="s">
        <v>529</v>
      </c>
      <c r="C335" s="65" t="s">
        <v>358</v>
      </c>
      <c r="D335" s="64" t="s">
        <v>268</v>
      </c>
      <c r="E335" s="63">
        <v>3.3300000000000003E-2</v>
      </c>
      <c r="F335" s="62">
        <v>14.790699999999999</v>
      </c>
      <c r="G335" s="62">
        <v>0.49</v>
      </c>
    </row>
    <row r="336" spans="1:7" ht="26.1" customHeight="1" x14ac:dyDescent="0.2">
      <c r="A336" s="66" t="s">
        <v>357</v>
      </c>
      <c r="B336" s="65" t="s">
        <v>247</v>
      </c>
      <c r="C336" s="65" t="s">
        <v>356</v>
      </c>
      <c r="D336" s="64" t="s">
        <v>290</v>
      </c>
      <c r="E336" s="63">
        <v>12.4</v>
      </c>
      <c r="F336" s="62">
        <v>11.13</v>
      </c>
      <c r="G336" s="62">
        <v>138.01</v>
      </c>
    </row>
    <row r="337" spans="1:7" ht="26.1" customHeight="1" x14ac:dyDescent="0.2">
      <c r="A337" s="66" t="s">
        <v>355</v>
      </c>
      <c r="B337" s="65" t="s">
        <v>529</v>
      </c>
      <c r="C337" s="65" t="s">
        <v>598</v>
      </c>
      <c r="D337" s="64" t="s">
        <v>268</v>
      </c>
      <c r="E337" s="63">
        <v>0.1666</v>
      </c>
      <c r="F337" s="62">
        <v>0.4602</v>
      </c>
      <c r="G337" s="62">
        <v>7.0000000000000007E-2</v>
      </c>
    </row>
    <row r="338" spans="1:7" ht="24" customHeight="1" x14ac:dyDescent="0.2">
      <c r="A338" s="66" t="s">
        <v>347</v>
      </c>
      <c r="B338" s="65" t="s">
        <v>247</v>
      </c>
      <c r="C338" s="65" t="s">
        <v>346</v>
      </c>
      <c r="D338" s="64" t="s">
        <v>326</v>
      </c>
      <c r="E338" s="63">
        <v>0.21659999999999999</v>
      </c>
      <c r="F338" s="62">
        <v>34.17</v>
      </c>
      <c r="G338" s="62">
        <v>7.4</v>
      </c>
    </row>
    <row r="339" spans="1:7" ht="26.1" customHeight="1" x14ac:dyDescent="0.2">
      <c r="A339" s="66" t="s">
        <v>354</v>
      </c>
      <c r="B339" s="65" t="s">
        <v>529</v>
      </c>
      <c r="C339" s="65" t="s">
        <v>353</v>
      </c>
      <c r="D339" s="64" t="s">
        <v>268</v>
      </c>
      <c r="E339" s="63">
        <v>0.1666</v>
      </c>
      <c r="F339" s="62">
        <v>10.9679</v>
      </c>
      <c r="G339" s="62">
        <v>1.82</v>
      </c>
    </row>
    <row r="340" spans="1:7" x14ac:dyDescent="0.2">
      <c r="A340" s="202"/>
      <c r="B340" s="202"/>
      <c r="C340" s="202"/>
      <c r="D340" s="202"/>
      <c r="E340" s="61"/>
      <c r="F340" s="202"/>
      <c r="G340" s="61"/>
    </row>
    <row r="341" spans="1:7" ht="15" thickBot="1" x14ac:dyDescent="0.25">
      <c r="A341" s="202"/>
      <c r="B341" s="202"/>
      <c r="C341" s="202"/>
      <c r="D341" s="202"/>
      <c r="E341" s="236"/>
      <c r="F341" s="236"/>
      <c r="G341" s="61"/>
    </row>
    <row r="342" spans="1:7" ht="0.95" customHeight="1" thickTop="1" x14ac:dyDescent="0.2">
      <c r="A342" s="60"/>
      <c r="B342" s="60"/>
      <c r="C342" s="60"/>
      <c r="D342" s="60"/>
      <c r="E342" s="60"/>
      <c r="F342" s="60"/>
      <c r="G342" s="60"/>
    </row>
    <row r="343" spans="1:7" ht="18" customHeight="1" x14ac:dyDescent="0.2">
      <c r="A343" s="100" t="s">
        <v>255</v>
      </c>
      <c r="B343" s="101" t="s">
        <v>254</v>
      </c>
      <c r="C343" s="101" t="s">
        <v>253</v>
      </c>
      <c r="D343" s="102" t="s">
        <v>205</v>
      </c>
      <c r="E343" s="100" t="s">
        <v>204</v>
      </c>
      <c r="F343" s="100" t="s">
        <v>252</v>
      </c>
      <c r="G343" s="100" t="s">
        <v>244</v>
      </c>
    </row>
    <row r="344" spans="1:7" ht="26.1" customHeight="1" x14ac:dyDescent="0.2">
      <c r="A344" s="71" t="s">
        <v>352</v>
      </c>
      <c r="B344" s="70" t="s">
        <v>250</v>
      </c>
      <c r="C344" s="70" t="s">
        <v>351</v>
      </c>
      <c r="D344" s="69" t="s">
        <v>350</v>
      </c>
      <c r="E344" s="68">
        <v>1</v>
      </c>
      <c r="F344" s="67">
        <v>115.23</v>
      </c>
      <c r="G344" s="67">
        <v>115.23</v>
      </c>
    </row>
    <row r="345" spans="1:7" ht="24" customHeight="1" x14ac:dyDescent="0.2">
      <c r="A345" s="76" t="s">
        <v>336</v>
      </c>
      <c r="B345" s="75" t="s">
        <v>247</v>
      </c>
      <c r="C345" s="75" t="s">
        <v>335</v>
      </c>
      <c r="D345" s="74" t="s">
        <v>266</v>
      </c>
      <c r="E345" s="73">
        <v>0.125</v>
      </c>
      <c r="F345" s="72">
        <v>26.91</v>
      </c>
      <c r="G345" s="72">
        <v>3.36</v>
      </c>
    </row>
    <row r="346" spans="1:7" ht="26.1" customHeight="1" x14ac:dyDescent="0.2">
      <c r="A346" s="76" t="s">
        <v>349</v>
      </c>
      <c r="B346" s="75" t="s">
        <v>247</v>
      </c>
      <c r="C346" s="75" t="s">
        <v>348</v>
      </c>
      <c r="D346" s="74" t="s">
        <v>266</v>
      </c>
      <c r="E346" s="73">
        <v>0.25</v>
      </c>
      <c r="F346" s="72">
        <v>22.33</v>
      </c>
      <c r="G346" s="72">
        <v>5.58</v>
      </c>
    </row>
    <row r="347" spans="1:7" ht="24" customHeight="1" x14ac:dyDescent="0.2">
      <c r="A347" s="76" t="s">
        <v>287</v>
      </c>
      <c r="B347" s="75" t="s">
        <v>247</v>
      </c>
      <c r="C347" s="75" t="s">
        <v>286</v>
      </c>
      <c r="D347" s="74" t="s">
        <v>266</v>
      </c>
      <c r="E347" s="73">
        <v>0.125</v>
      </c>
      <c r="F347" s="72">
        <v>24.91</v>
      </c>
      <c r="G347" s="72">
        <v>3.11</v>
      </c>
    </row>
    <row r="348" spans="1:7" ht="24" customHeight="1" x14ac:dyDescent="0.2">
      <c r="A348" s="76" t="s">
        <v>274</v>
      </c>
      <c r="B348" s="75" t="s">
        <v>247</v>
      </c>
      <c r="C348" s="75" t="s">
        <v>273</v>
      </c>
      <c r="D348" s="74" t="s">
        <v>266</v>
      </c>
      <c r="E348" s="73">
        <v>0.5</v>
      </c>
      <c r="F348" s="72">
        <v>18.93</v>
      </c>
      <c r="G348" s="72">
        <v>9.4600000000000009</v>
      </c>
    </row>
    <row r="349" spans="1:7" ht="24" customHeight="1" x14ac:dyDescent="0.2">
      <c r="A349" s="66" t="s">
        <v>347</v>
      </c>
      <c r="B349" s="65" t="s">
        <v>247</v>
      </c>
      <c r="C349" s="65" t="s">
        <v>346</v>
      </c>
      <c r="D349" s="64" t="s">
        <v>326</v>
      </c>
      <c r="E349" s="63">
        <v>0.33</v>
      </c>
      <c r="F349" s="62">
        <v>34.17</v>
      </c>
      <c r="G349" s="62">
        <v>11.27</v>
      </c>
    </row>
    <row r="350" spans="1:7" ht="26.1" customHeight="1" x14ac:dyDescent="0.2">
      <c r="A350" s="66" t="s">
        <v>345</v>
      </c>
      <c r="B350" s="65" t="s">
        <v>247</v>
      </c>
      <c r="C350" s="65" t="s">
        <v>344</v>
      </c>
      <c r="D350" s="64" t="s">
        <v>245</v>
      </c>
      <c r="E350" s="63">
        <v>3</v>
      </c>
      <c r="F350" s="62">
        <v>25.63</v>
      </c>
      <c r="G350" s="62">
        <v>76.89</v>
      </c>
    </row>
    <row r="351" spans="1:7" ht="24" customHeight="1" x14ac:dyDescent="0.2">
      <c r="A351" s="66" t="s">
        <v>343</v>
      </c>
      <c r="B351" s="65" t="s">
        <v>529</v>
      </c>
      <c r="C351" s="65" t="s">
        <v>341</v>
      </c>
      <c r="D351" s="64" t="s">
        <v>206</v>
      </c>
      <c r="E351" s="63">
        <v>1.4</v>
      </c>
      <c r="F351" s="62">
        <v>3.9784999999999999</v>
      </c>
      <c r="G351" s="62">
        <v>5.56</v>
      </c>
    </row>
    <row r="352" spans="1:7" x14ac:dyDescent="0.2">
      <c r="A352" s="202"/>
      <c r="B352" s="202"/>
      <c r="C352" s="202"/>
      <c r="D352" s="202"/>
      <c r="E352" s="61"/>
      <c r="F352" s="202"/>
      <c r="G352" s="61"/>
    </row>
    <row r="353" spans="1:7" ht="15" thickBot="1" x14ac:dyDescent="0.25">
      <c r="A353" s="202"/>
      <c r="B353" s="202"/>
      <c r="C353" s="202"/>
      <c r="D353" s="202"/>
      <c r="E353" s="236"/>
      <c r="F353" s="236"/>
      <c r="G353" s="61"/>
    </row>
    <row r="354" spans="1:7" ht="0.95" customHeight="1" thickTop="1" x14ac:dyDescent="0.2">
      <c r="A354" s="60"/>
      <c r="B354" s="60"/>
      <c r="C354" s="60"/>
      <c r="D354" s="60"/>
      <c r="E354" s="60"/>
      <c r="F354" s="60"/>
      <c r="G354" s="60"/>
    </row>
    <row r="355" spans="1:7" ht="18" customHeight="1" x14ac:dyDescent="0.2">
      <c r="A355" s="100" t="s">
        <v>255</v>
      </c>
      <c r="B355" s="101" t="s">
        <v>254</v>
      </c>
      <c r="C355" s="101" t="s">
        <v>253</v>
      </c>
      <c r="D355" s="102" t="s">
        <v>205</v>
      </c>
      <c r="E355" s="100" t="s">
        <v>204</v>
      </c>
      <c r="F355" s="100" t="s">
        <v>252</v>
      </c>
      <c r="G355" s="100" t="s">
        <v>244</v>
      </c>
    </row>
    <row r="356" spans="1:7" ht="24" customHeight="1" x14ac:dyDescent="0.2">
      <c r="A356" s="71" t="s">
        <v>300</v>
      </c>
      <c r="B356" s="70" t="s">
        <v>250</v>
      </c>
      <c r="C356" s="70" t="s">
        <v>299</v>
      </c>
      <c r="D356" s="69" t="s">
        <v>298</v>
      </c>
      <c r="E356" s="68">
        <v>1</v>
      </c>
      <c r="F356" s="67">
        <v>1.1100000000000001</v>
      </c>
      <c r="G356" s="67">
        <v>1.1100000000000001</v>
      </c>
    </row>
    <row r="357" spans="1:7" ht="24" customHeight="1" x14ac:dyDescent="0.2">
      <c r="A357" s="76" t="s">
        <v>272</v>
      </c>
      <c r="B357" s="75" t="s">
        <v>247</v>
      </c>
      <c r="C357" s="75" t="s">
        <v>271</v>
      </c>
      <c r="D357" s="74" t="s">
        <v>266</v>
      </c>
      <c r="E357" s="73">
        <v>1.4999999999999999E-2</v>
      </c>
      <c r="F357" s="72">
        <v>25.23</v>
      </c>
      <c r="G357" s="72">
        <v>0.37</v>
      </c>
    </row>
    <row r="358" spans="1:7" ht="24" customHeight="1" x14ac:dyDescent="0.2">
      <c r="A358" s="76" t="s">
        <v>274</v>
      </c>
      <c r="B358" s="75" t="s">
        <v>247</v>
      </c>
      <c r="C358" s="75" t="s">
        <v>273</v>
      </c>
      <c r="D358" s="74" t="s">
        <v>266</v>
      </c>
      <c r="E358" s="73">
        <v>1.4999999999999999E-2</v>
      </c>
      <c r="F358" s="72">
        <v>18.93</v>
      </c>
      <c r="G358" s="72">
        <v>0.28000000000000003</v>
      </c>
    </row>
    <row r="359" spans="1:7" ht="26.1" customHeight="1" x14ac:dyDescent="0.2">
      <c r="A359" s="66" t="s">
        <v>340</v>
      </c>
      <c r="B359" s="65" t="s">
        <v>247</v>
      </c>
      <c r="C359" s="65" t="s">
        <v>339</v>
      </c>
      <c r="D359" s="64" t="s">
        <v>290</v>
      </c>
      <c r="E359" s="63">
        <v>0.01</v>
      </c>
      <c r="F359" s="62">
        <v>46.09</v>
      </c>
      <c r="G359" s="62">
        <v>0.46</v>
      </c>
    </row>
    <row r="360" spans="1:7" x14ac:dyDescent="0.2">
      <c r="A360" s="202"/>
      <c r="B360" s="202"/>
      <c r="C360" s="202"/>
      <c r="D360" s="202"/>
      <c r="E360" s="61"/>
      <c r="F360" s="202"/>
      <c r="G360" s="61"/>
    </row>
    <row r="361" spans="1:7" ht="15" thickBot="1" x14ac:dyDescent="0.25">
      <c r="A361" s="202"/>
      <c r="B361" s="202"/>
      <c r="C361" s="202"/>
      <c r="D361" s="202"/>
      <c r="E361" s="236"/>
      <c r="F361" s="236"/>
      <c r="G361" s="61"/>
    </row>
    <row r="362" spans="1:7" ht="0.95" customHeight="1" thickTop="1" x14ac:dyDescent="0.2">
      <c r="A362" s="60"/>
      <c r="B362" s="60"/>
      <c r="C362" s="60"/>
      <c r="D362" s="60"/>
      <c r="E362" s="60"/>
      <c r="F362" s="60"/>
      <c r="G362" s="60"/>
    </row>
    <row r="363" spans="1:7" ht="18" customHeight="1" x14ac:dyDescent="0.2">
      <c r="A363" s="100" t="s">
        <v>255</v>
      </c>
      <c r="B363" s="101" t="s">
        <v>254</v>
      </c>
      <c r="C363" s="101" t="s">
        <v>253</v>
      </c>
      <c r="D363" s="102" t="s">
        <v>205</v>
      </c>
      <c r="E363" s="100" t="s">
        <v>204</v>
      </c>
      <c r="F363" s="100" t="s">
        <v>252</v>
      </c>
      <c r="G363" s="100" t="s">
        <v>244</v>
      </c>
    </row>
    <row r="364" spans="1:7" ht="24" customHeight="1" x14ac:dyDescent="0.2">
      <c r="A364" s="71" t="s">
        <v>334</v>
      </c>
      <c r="B364" s="70" t="s">
        <v>250</v>
      </c>
      <c r="C364" s="70" t="s">
        <v>333</v>
      </c>
      <c r="D364" s="69" t="s">
        <v>214</v>
      </c>
      <c r="E364" s="68">
        <v>1</v>
      </c>
      <c r="F364" s="67">
        <v>5197.5</v>
      </c>
      <c r="G364" s="67">
        <v>5197.5</v>
      </c>
    </row>
    <row r="365" spans="1:7" ht="26.1" customHeight="1" x14ac:dyDescent="0.2">
      <c r="A365" s="66" t="s">
        <v>248</v>
      </c>
      <c r="B365" s="65" t="s">
        <v>247</v>
      </c>
      <c r="C365" s="65" t="s">
        <v>246</v>
      </c>
      <c r="D365" s="64" t="s">
        <v>245</v>
      </c>
      <c r="E365" s="63">
        <v>42</v>
      </c>
      <c r="F365" s="62">
        <v>123.75</v>
      </c>
      <c r="G365" s="62">
        <v>5197.5</v>
      </c>
    </row>
    <row r="366" spans="1:7" x14ac:dyDescent="0.2">
      <c r="A366" s="202"/>
      <c r="B366" s="202"/>
      <c r="C366" s="202"/>
      <c r="D366" s="202"/>
      <c r="E366" s="61"/>
      <c r="F366" s="202"/>
      <c r="G366" s="61"/>
    </row>
    <row r="367" spans="1:7" ht="15" thickBot="1" x14ac:dyDescent="0.25">
      <c r="A367" s="202"/>
      <c r="B367" s="202"/>
      <c r="C367" s="202"/>
      <c r="D367" s="202"/>
      <c r="E367" s="236"/>
      <c r="F367" s="236"/>
      <c r="G367" s="61"/>
    </row>
    <row r="368" spans="1:7" ht="0.95" customHeight="1" thickTop="1" x14ac:dyDescent="0.2">
      <c r="A368" s="60"/>
      <c r="B368" s="60"/>
      <c r="C368" s="60"/>
      <c r="D368" s="60"/>
      <c r="E368" s="60"/>
      <c r="F368" s="60"/>
      <c r="G368" s="60"/>
    </row>
    <row r="369" spans="1:7" ht="18" customHeight="1" x14ac:dyDescent="0.2">
      <c r="A369" s="100" t="s">
        <v>255</v>
      </c>
      <c r="B369" s="101" t="s">
        <v>254</v>
      </c>
      <c r="C369" s="101" t="s">
        <v>253</v>
      </c>
      <c r="D369" s="102" t="s">
        <v>205</v>
      </c>
      <c r="E369" s="100" t="s">
        <v>204</v>
      </c>
      <c r="F369" s="100" t="s">
        <v>252</v>
      </c>
      <c r="G369" s="100" t="s">
        <v>244</v>
      </c>
    </row>
    <row r="370" spans="1:7" ht="24" customHeight="1" x14ac:dyDescent="0.2">
      <c r="A370" s="71" t="s">
        <v>323</v>
      </c>
      <c r="B370" s="70" t="s">
        <v>250</v>
      </c>
      <c r="C370" s="70" t="s">
        <v>322</v>
      </c>
      <c r="D370" s="69" t="s">
        <v>303</v>
      </c>
      <c r="E370" s="68">
        <v>1</v>
      </c>
      <c r="F370" s="67">
        <v>42.55</v>
      </c>
      <c r="G370" s="67">
        <v>42.55</v>
      </c>
    </row>
    <row r="371" spans="1:7" ht="24" customHeight="1" x14ac:dyDescent="0.2">
      <c r="A371" s="76" t="s">
        <v>276</v>
      </c>
      <c r="B371" s="75" t="s">
        <v>247</v>
      </c>
      <c r="C371" s="75" t="s">
        <v>275</v>
      </c>
      <c r="D371" s="74" t="s">
        <v>266</v>
      </c>
      <c r="E371" s="73">
        <v>0.16930000000000001</v>
      </c>
      <c r="F371" s="72">
        <v>23.91</v>
      </c>
      <c r="G371" s="72">
        <v>4.04</v>
      </c>
    </row>
    <row r="372" spans="1:7" ht="26.1" customHeight="1" x14ac:dyDescent="0.2">
      <c r="A372" s="76" t="s">
        <v>302</v>
      </c>
      <c r="B372" s="75" t="s">
        <v>247</v>
      </c>
      <c r="C372" s="75" t="s">
        <v>301</v>
      </c>
      <c r="D372" s="74" t="s">
        <v>266</v>
      </c>
      <c r="E372" s="73">
        <v>0.16930000000000001</v>
      </c>
      <c r="F372" s="72">
        <v>20.059999999999999</v>
      </c>
      <c r="G372" s="72">
        <v>3.39</v>
      </c>
    </row>
    <row r="373" spans="1:7" ht="24" customHeight="1" x14ac:dyDescent="0.2">
      <c r="A373" s="76" t="s">
        <v>300</v>
      </c>
      <c r="B373" s="75" t="s">
        <v>250</v>
      </c>
      <c r="C373" s="75" t="s">
        <v>299</v>
      </c>
      <c r="D373" s="74" t="s">
        <v>298</v>
      </c>
      <c r="E373" s="73">
        <v>2.7004999999999999</v>
      </c>
      <c r="F373" s="72">
        <v>1.1100000000000001</v>
      </c>
      <c r="G373" s="72">
        <v>2.99</v>
      </c>
    </row>
    <row r="374" spans="1:7" ht="26.1" customHeight="1" x14ac:dyDescent="0.2">
      <c r="A374" s="66" t="s">
        <v>297</v>
      </c>
      <c r="B374" s="65" t="s">
        <v>247</v>
      </c>
      <c r="C374" s="65" t="s">
        <v>296</v>
      </c>
      <c r="D374" s="64" t="s">
        <v>290</v>
      </c>
      <c r="E374" s="63">
        <v>0.97319999999999995</v>
      </c>
      <c r="F374" s="62">
        <v>10.17</v>
      </c>
      <c r="G374" s="62">
        <v>9.89</v>
      </c>
    </row>
    <row r="375" spans="1:7" ht="24" customHeight="1" x14ac:dyDescent="0.2">
      <c r="A375" s="66" t="s">
        <v>295</v>
      </c>
      <c r="B375" s="65" t="s">
        <v>247</v>
      </c>
      <c r="C375" s="65" t="s">
        <v>294</v>
      </c>
      <c r="D375" s="64" t="s">
        <v>267</v>
      </c>
      <c r="E375" s="63">
        <v>2</v>
      </c>
      <c r="F375" s="62">
        <v>5.38</v>
      </c>
      <c r="G375" s="62">
        <v>10.76</v>
      </c>
    </row>
    <row r="376" spans="1:7" ht="24" customHeight="1" x14ac:dyDescent="0.2">
      <c r="A376" s="66" t="s">
        <v>293</v>
      </c>
      <c r="B376" s="65" t="s">
        <v>292</v>
      </c>
      <c r="C376" s="65" t="s">
        <v>291</v>
      </c>
      <c r="D376" s="64" t="s">
        <v>290</v>
      </c>
      <c r="E376" s="63">
        <v>0.97319999999999995</v>
      </c>
      <c r="F376" s="62">
        <v>11.8</v>
      </c>
      <c r="G376" s="62">
        <v>11.48</v>
      </c>
    </row>
    <row r="377" spans="1:7" x14ac:dyDescent="0.2">
      <c r="A377" s="202"/>
      <c r="B377" s="202"/>
      <c r="C377" s="202"/>
      <c r="D377" s="202"/>
      <c r="E377" s="61"/>
      <c r="F377" s="202"/>
      <c r="G377" s="61"/>
    </row>
    <row r="378" spans="1:7" ht="15" thickBot="1" x14ac:dyDescent="0.25">
      <c r="A378" s="202"/>
      <c r="B378" s="202"/>
      <c r="C378" s="202"/>
      <c r="D378" s="202"/>
      <c r="E378" s="236"/>
      <c r="F378" s="236"/>
      <c r="G378" s="61"/>
    </row>
    <row r="379" spans="1:7" ht="0.95" customHeight="1" thickTop="1" x14ac:dyDescent="0.2">
      <c r="A379" s="60"/>
      <c r="B379" s="60"/>
      <c r="C379" s="60"/>
      <c r="D379" s="60"/>
      <c r="E379" s="60"/>
      <c r="F379" s="60"/>
      <c r="G379" s="60"/>
    </row>
    <row r="380" spans="1:7" ht="18" customHeight="1" x14ac:dyDescent="0.2">
      <c r="A380" s="100" t="s">
        <v>255</v>
      </c>
      <c r="B380" s="101" t="s">
        <v>254</v>
      </c>
      <c r="C380" s="101" t="s">
        <v>253</v>
      </c>
      <c r="D380" s="102" t="s">
        <v>205</v>
      </c>
      <c r="E380" s="100" t="s">
        <v>204</v>
      </c>
      <c r="F380" s="100" t="s">
        <v>252</v>
      </c>
      <c r="G380" s="100" t="s">
        <v>244</v>
      </c>
    </row>
    <row r="381" spans="1:7" ht="24" customHeight="1" x14ac:dyDescent="0.2">
      <c r="A381" s="71" t="s">
        <v>321</v>
      </c>
      <c r="B381" s="70" t="s">
        <v>250</v>
      </c>
      <c r="C381" s="70" t="s">
        <v>320</v>
      </c>
      <c r="D381" s="69" t="s">
        <v>303</v>
      </c>
      <c r="E381" s="68">
        <v>1</v>
      </c>
      <c r="F381" s="67">
        <v>44.16</v>
      </c>
      <c r="G381" s="67">
        <v>44.16</v>
      </c>
    </row>
    <row r="382" spans="1:7" ht="24" customHeight="1" x14ac:dyDescent="0.2">
      <c r="A382" s="76" t="s">
        <v>276</v>
      </c>
      <c r="B382" s="75" t="s">
        <v>247</v>
      </c>
      <c r="C382" s="75" t="s">
        <v>275</v>
      </c>
      <c r="D382" s="74" t="s">
        <v>266</v>
      </c>
      <c r="E382" s="73">
        <v>0.19470000000000001</v>
      </c>
      <c r="F382" s="72">
        <v>23.91</v>
      </c>
      <c r="G382" s="72">
        <v>4.6500000000000004</v>
      </c>
    </row>
    <row r="383" spans="1:7" ht="26.1" customHeight="1" x14ac:dyDescent="0.2">
      <c r="A383" s="76" t="s">
        <v>302</v>
      </c>
      <c r="B383" s="75" t="s">
        <v>247</v>
      </c>
      <c r="C383" s="75" t="s">
        <v>301</v>
      </c>
      <c r="D383" s="74" t="s">
        <v>266</v>
      </c>
      <c r="E383" s="73">
        <v>0.19470000000000001</v>
      </c>
      <c r="F383" s="72">
        <v>20.059999999999999</v>
      </c>
      <c r="G383" s="72">
        <v>3.9</v>
      </c>
    </row>
    <row r="384" spans="1:7" ht="24" customHeight="1" x14ac:dyDescent="0.2">
      <c r="A384" s="76" t="s">
        <v>300</v>
      </c>
      <c r="B384" s="75" t="s">
        <v>250</v>
      </c>
      <c r="C384" s="75" t="s">
        <v>299</v>
      </c>
      <c r="D384" s="74" t="s">
        <v>298</v>
      </c>
      <c r="E384" s="73">
        <v>3.1057000000000001</v>
      </c>
      <c r="F384" s="72">
        <v>1.1100000000000001</v>
      </c>
      <c r="G384" s="72">
        <v>3.44</v>
      </c>
    </row>
    <row r="385" spans="1:7" ht="26.1" customHeight="1" x14ac:dyDescent="0.2">
      <c r="A385" s="66" t="s">
        <v>297</v>
      </c>
      <c r="B385" s="65" t="s">
        <v>247</v>
      </c>
      <c r="C385" s="65" t="s">
        <v>296</v>
      </c>
      <c r="D385" s="64" t="s">
        <v>290</v>
      </c>
      <c r="E385" s="63">
        <v>0.97519999999999996</v>
      </c>
      <c r="F385" s="62">
        <v>10.17</v>
      </c>
      <c r="G385" s="62">
        <v>9.91</v>
      </c>
    </row>
    <row r="386" spans="1:7" ht="24" customHeight="1" x14ac:dyDescent="0.2">
      <c r="A386" s="66" t="s">
        <v>295</v>
      </c>
      <c r="B386" s="65" t="s">
        <v>247</v>
      </c>
      <c r="C386" s="65" t="s">
        <v>294</v>
      </c>
      <c r="D386" s="64" t="s">
        <v>267</v>
      </c>
      <c r="E386" s="63">
        <v>2</v>
      </c>
      <c r="F386" s="62">
        <v>5.38</v>
      </c>
      <c r="G386" s="62">
        <v>10.76</v>
      </c>
    </row>
    <row r="387" spans="1:7" ht="24" customHeight="1" x14ac:dyDescent="0.2">
      <c r="A387" s="66" t="s">
        <v>293</v>
      </c>
      <c r="B387" s="65" t="s">
        <v>292</v>
      </c>
      <c r="C387" s="65" t="s">
        <v>291</v>
      </c>
      <c r="D387" s="64" t="s">
        <v>290</v>
      </c>
      <c r="E387" s="63">
        <v>0.97519999999999996</v>
      </c>
      <c r="F387" s="62">
        <v>11.8</v>
      </c>
      <c r="G387" s="62">
        <v>11.5</v>
      </c>
    </row>
    <row r="388" spans="1:7" x14ac:dyDescent="0.2">
      <c r="A388" s="202"/>
      <c r="B388" s="202"/>
      <c r="C388" s="202"/>
      <c r="D388" s="202"/>
      <c r="E388" s="61"/>
      <c r="F388" s="202"/>
      <c r="G388" s="61"/>
    </row>
    <row r="389" spans="1:7" ht="15" thickBot="1" x14ac:dyDescent="0.25">
      <c r="A389" s="202"/>
      <c r="B389" s="202"/>
      <c r="C389" s="202"/>
      <c r="D389" s="202"/>
      <c r="E389" s="236"/>
      <c r="F389" s="236"/>
      <c r="G389" s="61"/>
    </row>
    <row r="390" spans="1:7" ht="0.95" customHeight="1" thickTop="1" x14ac:dyDescent="0.2">
      <c r="A390" s="60"/>
      <c r="B390" s="60"/>
      <c r="C390" s="60"/>
      <c r="D390" s="60"/>
      <c r="E390" s="60"/>
      <c r="F390" s="60"/>
      <c r="G390" s="60"/>
    </row>
    <row r="391" spans="1:7" ht="18" customHeight="1" x14ac:dyDescent="0.2">
      <c r="A391" s="100" t="s">
        <v>255</v>
      </c>
      <c r="B391" s="101" t="s">
        <v>254</v>
      </c>
      <c r="C391" s="101" t="s">
        <v>253</v>
      </c>
      <c r="D391" s="102" t="s">
        <v>205</v>
      </c>
      <c r="E391" s="100" t="s">
        <v>204</v>
      </c>
      <c r="F391" s="100" t="s">
        <v>252</v>
      </c>
      <c r="G391" s="100" t="s">
        <v>244</v>
      </c>
    </row>
    <row r="392" spans="1:7" ht="24" customHeight="1" x14ac:dyDescent="0.2">
      <c r="A392" s="71" t="s">
        <v>319</v>
      </c>
      <c r="B392" s="70" t="s">
        <v>250</v>
      </c>
      <c r="C392" s="70" t="s">
        <v>318</v>
      </c>
      <c r="D392" s="69" t="s">
        <v>303</v>
      </c>
      <c r="E392" s="68">
        <v>1</v>
      </c>
      <c r="F392" s="67">
        <v>43.08</v>
      </c>
      <c r="G392" s="67">
        <v>43.08</v>
      </c>
    </row>
    <row r="393" spans="1:7" ht="24" customHeight="1" x14ac:dyDescent="0.2">
      <c r="A393" s="76" t="s">
        <v>276</v>
      </c>
      <c r="B393" s="75" t="s">
        <v>247</v>
      </c>
      <c r="C393" s="75" t="s">
        <v>275</v>
      </c>
      <c r="D393" s="74" t="s">
        <v>266</v>
      </c>
      <c r="E393" s="73">
        <v>0.1762</v>
      </c>
      <c r="F393" s="72">
        <v>23.91</v>
      </c>
      <c r="G393" s="72">
        <v>4.21</v>
      </c>
    </row>
    <row r="394" spans="1:7" ht="26.1" customHeight="1" x14ac:dyDescent="0.2">
      <c r="A394" s="76" t="s">
        <v>302</v>
      </c>
      <c r="B394" s="75" t="s">
        <v>247</v>
      </c>
      <c r="C394" s="75" t="s">
        <v>301</v>
      </c>
      <c r="D394" s="74" t="s">
        <v>266</v>
      </c>
      <c r="E394" s="73">
        <v>0.1762</v>
      </c>
      <c r="F394" s="72">
        <v>20.059999999999999</v>
      </c>
      <c r="G394" s="72">
        <v>3.53</v>
      </c>
    </row>
    <row r="395" spans="1:7" ht="24" customHeight="1" x14ac:dyDescent="0.2">
      <c r="A395" s="76" t="s">
        <v>300</v>
      </c>
      <c r="B395" s="75" t="s">
        <v>250</v>
      </c>
      <c r="C395" s="75" t="s">
        <v>299</v>
      </c>
      <c r="D395" s="74" t="s">
        <v>298</v>
      </c>
      <c r="E395" s="73">
        <v>2.8105000000000002</v>
      </c>
      <c r="F395" s="72">
        <v>1.1100000000000001</v>
      </c>
      <c r="G395" s="72">
        <v>3.11</v>
      </c>
    </row>
    <row r="396" spans="1:7" ht="26.1" customHeight="1" x14ac:dyDescent="0.2">
      <c r="A396" s="66" t="s">
        <v>297</v>
      </c>
      <c r="B396" s="65" t="s">
        <v>247</v>
      </c>
      <c r="C396" s="65" t="s">
        <v>296</v>
      </c>
      <c r="D396" s="64" t="s">
        <v>290</v>
      </c>
      <c r="E396" s="63">
        <v>0.97760000000000002</v>
      </c>
      <c r="F396" s="62">
        <v>10.17</v>
      </c>
      <c r="G396" s="62">
        <v>9.94</v>
      </c>
    </row>
    <row r="397" spans="1:7" ht="24" customHeight="1" x14ac:dyDescent="0.2">
      <c r="A397" s="66" t="s">
        <v>295</v>
      </c>
      <c r="B397" s="65" t="s">
        <v>247</v>
      </c>
      <c r="C397" s="65" t="s">
        <v>294</v>
      </c>
      <c r="D397" s="64" t="s">
        <v>267</v>
      </c>
      <c r="E397" s="63">
        <v>2</v>
      </c>
      <c r="F397" s="62">
        <v>5.38</v>
      </c>
      <c r="G397" s="62">
        <v>10.76</v>
      </c>
    </row>
    <row r="398" spans="1:7" ht="24" customHeight="1" x14ac:dyDescent="0.2">
      <c r="A398" s="66" t="s">
        <v>293</v>
      </c>
      <c r="B398" s="65" t="s">
        <v>292</v>
      </c>
      <c r="C398" s="65" t="s">
        <v>291</v>
      </c>
      <c r="D398" s="64" t="s">
        <v>290</v>
      </c>
      <c r="E398" s="63">
        <v>0.97760000000000002</v>
      </c>
      <c r="F398" s="62">
        <v>11.8</v>
      </c>
      <c r="G398" s="62">
        <v>11.53</v>
      </c>
    </row>
    <row r="399" spans="1:7" x14ac:dyDescent="0.2">
      <c r="A399" s="202"/>
      <c r="B399" s="202"/>
      <c r="C399" s="202"/>
      <c r="D399" s="202"/>
      <c r="E399" s="61"/>
      <c r="F399" s="202"/>
      <c r="G399" s="61"/>
    </row>
    <row r="400" spans="1:7" ht="15" thickBot="1" x14ac:dyDescent="0.25">
      <c r="A400" s="202"/>
      <c r="B400" s="202"/>
      <c r="C400" s="202"/>
      <c r="D400" s="202"/>
      <c r="E400" s="236"/>
      <c r="F400" s="236"/>
      <c r="G400" s="61"/>
    </row>
    <row r="401" spans="1:7" ht="0.95" customHeight="1" thickTop="1" x14ac:dyDescent="0.2">
      <c r="A401" s="60"/>
      <c r="B401" s="60"/>
      <c r="C401" s="60"/>
      <c r="D401" s="60"/>
      <c r="E401" s="60"/>
      <c r="F401" s="60"/>
      <c r="G401" s="60"/>
    </row>
    <row r="402" spans="1:7" ht="18" customHeight="1" x14ac:dyDescent="0.2">
      <c r="A402" s="100" t="s">
        <v>255</v>
      </c>
      <c r="B402" s="101" t="s">
        <v>254</v>
      </c>
      <c r="C402" s="101" t="s">
        <v>253</v>
      </c>
      <c r="D402" s="102" t="s">
        <v>205</v>
      </c>
      <c r="E402" s="100" t="s">
        <v>204</v>
      </c>
      <c r="F402" s="100" t="s">
        <v>252</v>
      </c>
      <c r="G402" s="100" t="s">
        <v>244</v>
      </c>
    </row>
    <row r="403" spans="1:7" ht="24" customHeight="1" x14ac:dyDescent="0.2">
      <c r="A403" s="71" t="s">
        <v>317</v>
      </c>
      <c r="B403" s="70" t="s">
        <v>250</v>
      </c>
      <c r="C403" s="70" t="s">
        <v>316</v>
      </c>
      <c r="D403" s="69" t="s">
        <v>290</v>
      </c>
      <c r="E403" s="68">
        <v>1</v>
      </c>
      <c r="F403" s="67">
        <v>42.6</v>
      </c>
      <c r="G403" s="67">
        <v>42.6</v>
      </c>
    </row>
    <row r="404" spans="1:7" ht="24" customHeight="1" x14ac:dyDescent="0.2">
      <c r="A404" s="76" t="s">
        <v>276</v>
      </c>
      <c r="B404" s="75" t="s">
        <v>247</v>
      </c>
      <c r="C404" s="75" t="s">
        <v>275</v>
      </c>
      <c r="D404" s="74" t="s">
        <v>266</v>
      </c>
      <c r="E404" s="73">
        <v>0.16930000000000001</v>
      </c>
      <c r="F404" s="72">
        <v>23.91</v>
      </c>
      <c r="G404" s="72">
        <v>4.04</v>
      </c>
    </row>
    <row r="405" spans="1:7" ht="26.1" customHeight="1" x14ac:dyDescent="0.2">
      <c r="A405" s="76" t="s">
        <v>302</v>
      </c>
      <c r="B405" s="75" t="s">
        <v>247</v>
      </c>
      <c r="C405" s="75" t="s">
        <v>301</v>
      </c>
      <c r="D405" s="74" t="s">
        <v>266</v>
      </c>
      <c r="E405" s="73">
        <v>0.16930000000000001</v>
      </c>
      <c r="F405" s="72">
        <v>20.059999999999999</v>
      </c>
      <c r="G405" s="72">
        <v>3.39</v>
      </c>
    </row>
    <row r="406" spans="1:7" ht="24" customHeight="1" x14ac:dyDescent="0.2">
      <c r="A406" s="76" t="s">
        <v>300</v>
      </c>
      <c r="B406" s="75" t="s">
        <v>250</v>
      </c>
      <c r="C406" s="75" t="s">
        <v>299</v>
      </c>
      <c r="D406" s="74" t="s">
        <v>298</v>
      </c>
      <c r="E406" s="73">
        <v>2.7</v>
      </c>
      <c r="F406" s="72">
        <v>1.1100000000000001</v>
      </c>
      <c r="G406" s="72">
        <v>2.99</v>
      </c>
    </row>
    <row r="407" spans="1:7" ht="24" customHeight="1" x14ac:dyDescent="0.2">
      <c r="A407" s="66" t="s">
        <v>295</v>
      </c>
      <c r="B407" s="65" t="s">
        <v>247</v>
      </c>
      <c r="C407" s="65" t="s">
        <v>294</v>
      </c>
      <c r="D407" s="64" t="s">
        <v>267</v>
      </c>
      <c r="E407" s="63">
        <v>2</v>
      </c>
      <c r="F407" s="62">
        <v>5.38</v>
      </c>
      <c r="G407" s="62">
        <v>10.76</v>
      </c>
    </row>
    <row r="408" spans="1:7" ht="24" customHeight="1" x14ac:dyDescent="0.2">
      <c r="A408" s="66" t="s">
        <v>293</v>
      </c>
      <c r="B408" s="65" t="s">
        <v>292</v>
      </c>
      <c r="C408" s="65" t="s">
        <v>291</v>
      </c>
      <c r="D408" s="64" t="s">
        <v>290</v>
      </c>
      <c r="E408" s="63">
        <v>0.97760000000000002</v>
      </c>
      <c r="F408" s="62">
        <v>11.8</v>
      </c>
      <c r="G408" s="62">
        <v>11.53</v>
      </c>
    </row>
    <row r="409" spans="1:7" ht="26.1" customHeight="1" x14ac:dyDescent="0.2">
      <c r="A409" s="66" t="s">
        <v>297</v>
      </c>
      <c r="B409" s="65" t="s">
        <v>247</v>
      </c>
      <c r="C409" s="65" t="s">
        <v>296</v>
      </c>
      <c r="D409" s="64" t="s">
        <v>290</v>
      </c>
      <c r="E409" s="63">
        <v>0.97319999999999995</v>
      </c>
      <c r="F409" s="62">
        <v>10.17</v>
      </c>
      <c r="G409" s="62">
        <v>9.89</v>
      </c>
    </row>
    <row r="410" spans="1:7" x14ac:dyDescent="0.2">
      <c r="A410" s="202"/>
      <c r="B410" s="202"/>
      <c r="C410" s="202"/>
      <c r="D410" s="202"/>
      <c r="E410" s="61"/>
      <c r="F410" s="202"/>
      <c r="G410" s="61"/>
    </row>
    <row r="411" spans="1:7" ht="15" thickBot="1" x14ac:dyDescent="0.25">
      <c r="A411" s="202"/>
      <c r="B411" s="202"/>
      <c r="C411" s="202"/>
      <c r="D411" s="202"/>
      <c r="E411" s="236"/>
      <c r="F411" s="236"/>
      <c r="G411" s="61"/>
    </row>
    <row r="412" spans="1:7" ht="0.95" customHeight="1" thickTop="1" x14ac:dyDescent="0.2">
      <c r="A412" s="60"/>
      <c r="B412" s="60"/>
      <c r="C412" s="60"/>
      <c r="D412" s="60"/>
      <c r="E412" s="60"/>
      <c r="F412" s="60"/>
      <c r="G412" s="60"/>
    </row>
    <row r="413" spans="1:7" ht="18" customHeight="1" x14ac:dyDescent="0.2">
      <c r="A413" s="100" t="s">
        <v>255</v>
      </c>
      <c r="B413" s="101" t="s">
        <v>254</v>
      </c>
      <c r="C413" s="101" t="s">
        <v>253</v>
      </c>
      <c r="D413" s="102" t="s">
        <v>205</v>
      </c>
      <c r="E413" s="100" t="s">
        <v>204</v>
      </c>
      <c r="F413" s="100" t="s">
        <v>252</v>
      </c>
      <c r="G413" s="100" t="s">
        <v>244</v>
      </c>
    </row>
    <row r="414" spans="1:7" ht="24" customHeight="1" x14ac:dyDescent="0.2">
      <c r="A414" s="71" t="s">
        <v>315</v>
      </c>
      <c r="B414" s="70" t="s">
        <v>250</v>
      </c>
      <c r="C414" s="70" t="s">
        <v>314</v>
      </c>
      <c r="D414" s="69" t="s">
        <v>303</v>
      </c>
      <c r="E414" s="68">
        <v>1</v>
      </c>
      <c r="F414" s="67">
        <v>42.55</v>
      </c>
      <c r="G414" s="67">
        <v>42.55</v>
      </c>
    </row>
    <row r="415" spans="1:7" ht="24" customHeight="1" x14ac:dyDescent="0.2">
      <c r="A415" s="76" t="s">
        <v>276</v>
      </c>
      <c r="B415" s="75" t="s">
        <v>247</v>
      </c>
      <c r="C415" s="75" t="s">
        <v>275</v>
      </c>
      <c r="D415" s="74" t="s">
        <v>266</v>
      </c>
      <c r="E415" s="73">
        <v>0.16930000000000001</v>
      </c>
      <c r="F415" s="72">
        <v>23.91</v>
      </c>
      <c r="G415" s="72">
        <v>4.04</v>
      </c>
    </row>
    <row r="416" spans="1:7" ht="26.1" customHeight="1" x14ac:dyDescent="0.2">
      <c r="A416" s="76" t="s">
        <v>302</v>
      </c>
      <c r="B416" s="75" t="s">
        <v>247</v>
      </c>
      <c r="C416" s="75" t="s">
        <v>301</v>
      </c>
      <c r="D416" s="74" t="s">
        <v>266</v>
      </c>
      <c r="E416" s="73">
        <v>0.16930000000000001</v>
      </c>
      <c r="F416" s="72">
        <v>20.059999999999999</v>
      </c>
      <c r="G416" s="72">
        <v>3.39</v>
      </c>
    </row>
    <row r="417" spans="1:7" ht="24" customHeight="1" x14ac:dyDescent="0.2">
      <c r="A417" s="76" t="s">
        <v>300</v>
      </c>
      <c r="B417" s="75" t="s">
        <v>250</v>
      </c>
      <c r="C417" s="75" t="s">
        <v>299</v>
      </c>
      <c r="D417" s="74" t="s">
        <v>298</v>
      </c>
      <c r="E417" s="73">
        <v>2.7004999999999999</v>
      </c>
      <c r="F417" s="72">
        <v>1.1100000000000001</v>
      </c>
      <c r="G417" s="72">
        <v>2.99</v>
      </c>
    </row>
    <row r="418" spans="1:7" ht="26.1" customHeight="1" x14ac:dyDescent="0.2">
      <c r="A418" s="66" t="s">
        <v>297</v>
      </c>
      <c r="B418" s="65" t="s">
        <v>247</v>
      </c>
      <c r="C418" s="65" t="s">
        <v>296</v>
      </c>
      <c r="D418" s="64" t="s">
        <v>290</v>
      </c>
      <c r="E418" s="63">
        <v>0.97319999999999995</v>
      </c>
      <c r="F418" s="62">
        <v>10.17</v>
      </c>
      <c r="G418" s="62">
        <v>9.89</v>
      </c>
    </row>
    <row r="419" spans="1:7" ht="24" customHeight="1" x14ac:dyDescent="0.2">
      <c r="A419" s="66" t="s">
        <v>295</v>
      </c>
      <c r="B419" s="65" t="s">
        <v>247</v>
      </c>
      <c r="C419" s="65" t="s">
        <v>294</v>
      </c>
      <c r="D419" s="64" t="s">
        <v>267</v>
      </c>
      <c r="E419" s="63">
        <v>2</v>
      </c>
      <c r="F419" s="62">
        <v>5.38</v>
      </c>
      <c r="G419" s="62">
        <v>10.76</v>
      </c>
    </row>
    <row r="420" spans="1:7" ht="24" customHeight="1" x14ac:dyDescent="0.2">
      <c r="A420" s="66" t="s">
        <v>293</v>
      </c>
      <c r="B420" s="65" t="s">
        <v>292</v>
      </c>
      <c r="C420" s="65" t="s">
        <v>291</v>
      </c>
      <c r="D420" s="64" t="s">
        <v>290</v>
      </c>
      <c r="E420" s="63">
        <v>0.97319999999999995</v>
      </c>
      <c r="F420" s="62">
        <v>11.8</v>
      </c>
      <c r="G420" s="62">
        <v>11.48</v>
      </c>
    </row>
    <row r="421" spans="1:7" x14ac:dyDescent="0.2">
      <c r="A421" s="202"/>
      <c r="B421" s="202"/>
      <c r="C421" s="202"/>
      <c r="D421" s="202"/>
      <c r="E421" s="61"/>
      <c r="F421" s="202"/>
      <c r="G421" s="61"/>
    </row>
    <row r="422" spans="1:7" ht="15" thickBot="1" x14ac:dyDescent="0.25">
      <c r="A422" s="202"/>
      <c r="B422" s="202"/>
      <c r="C422" s="202"/>
      <c r="D422" s="202"/>
      <c r="E422" s="236"/>
      <c r="F422" s="236"/>
      <c r="G422" s="61"/>
    </row>
    <row r="423" spans="1:7" ht="0.95" customHeight="1" thickTop="1" x14ac:dyDescent="0.2">
      <c r="A423" s="60"/>
      <c r="B423" s="60"/>
      <c r="C423" s="60"/>
      <c r="D423" s="60"/>
      <c r="E423" s="60"/>
      <c r="F423" s="60"/>
      <c r="G423" s="60"/>
    </row>
    <row r="424" spans="1:7" ht="18" customHeight="1" x14ac:dyDescent="0.2">
      <c r="A424" s="100" t="s">
        <v>255</v>
      </c>
      <c r="B424" s="101" t="s">
        <v>254</v>
      </c>
      <c r="C424" s="101" t="s">
        <v>253</v>
      </c>
      <c r="D424" s="102" t="s">
        <v>205</v>
      </c>
      <c r="E424" s="100" t="s">
        <v>204</v>
      </c>
      <c r="F424" s="100" t="s">
        <v>252</v>
      </c>
      <c r="G424" s="100" t="s">
        <v>244</v>
      </c>
    </row>
    <row r="425" spans="1:7" ht="24" customHeight="1" x14ac:dyDescent="0.2">
      <c r="A425" s="71" t="s">
        <v>313</v>
      </c>
      <c r="B425" s="70" t="s">
        <v>250</v>
      </c>
      <c r="C425" s="70" t="s">
        <v>312</v>
      </c>
      <c r="D425" s="69" t="s">
        <v>303</v>
      </c>
      <c r="E425" s="68">
        <v>1</v>
      </c>
      <c r="F425" s="67">
        <v>42.55</v>
      </c>
      <c r="G425" s="67">
        <v>42.55</v>
      </c>
    </row>
    <row r="426" spans="1:7" ht="24" customHeight="1" x14ac:dyDescent="0.2">
      <c r="A426" s="76" t="s">
        <v>276</v>
      </c>
      <c r="B426" s="75" t="s">
        <v>247</v>
      </c>
      <c r="C426" s="75" t="s">
        <v>275</v>
      </c>
      <c r="D426" s="74" t="s">
        <v>266</v>
      </c>
      <c r="E426" s="73">
        <v>0.16930000000000001</v>
      </c>
      <c r="F426" s="72">
        <v>23.91</v>
      </c>
      <c r="G426" s="72">
        <v>4.04</v>
      </c>
    </row>
    <row r="427" spans="1:7" ht="26.1" customHeight="1" x14ac:dyDescent="0.2">
      <c r="A427" s="76" t="s">
        <v>302</v>
      </c>
      <c r="B427" s="75" t="s">
        <v>247</v>
      </c>
      <c r="C427" s="75" t="s">
        <v>301</v>
      </c>
      <c r="D427" s="74" t="s">
        <v>266</v>
      </c>
      <c r="E427" s="73">
        <v>0.16930000000000001</v>
      </c>
      <c r="F427" s="72">
        <v>20.059999999999999</v>
      </c>
      <c r="G427" s="72">
        <v>3.39</v>
      </c>
    </row>
    <row r="428" spans="1:7" ht="24" customHeight="1" x14ac:dyDescent="0.2">
      <c r="A428" s="76" t="s">
        <v>300</v>
      </c>
      <c r="B428" s="75" t="s">
        <v>250</v>
      </c>
      <c r="C428" s="75" t="s">
        <v>299</v>
      </c>
      <c r="D428" s="74" t="s">
        <v>298</v>
      </c>
      <c r="E428" s="73">
        <v>2.7004999999999999</v>
      </c>
      <c r="F428" s="72">
        <v>1.1100000000000001</v>
      </c>
      <c r="G428" s="72">
        <v>2.99</v>
      </c>
    </row>
    <row r="429" spans="1:7" ht="26.1" customHeight="1" x14ac:dyDescent="0.2">
      <c r="A429" s="66" t="s">
        <v>297</v>
      </c>
      <c r="B429" s="65" t="s">
        <v>247</v>
      </c>
      <c r="C429" s="65" t="s">
        <v>296</v>
      </c>
      <c r="D429" s="64" t="s">
        <v>290</v>
      </c>
      <c r="E429" s="63">
        <v>0.97319999999999995</v>
      </c>
      <c r="F429" s="62">
        <v>10.17</v>
      </c>
      <c r="G429" s="62">
        <v>9.89</v>
      </c>
    </row>
    <row r="430" spans="1:7" ht="24" customHeight="1" x14ac:dyDescent="0.2">
      <c r="A430" s="66" t="s">
        <v>295</v>
      </c>
      <c r="B430" s="65" t="s">
        <v>247</v>
      </c>
      <c r="C430" s="65" t="s">
        <v>294</v>
      </c>
      <c r="D430" s="64" t="s">
        <v>267</v>
      </c>
      <c r="E430" s="63">
        <v>2</v>
      </c>
      <c r="F430" s="62">
        <v>5.38</v>
      </c>
      <c r="G430" s="62">
        <v>10.76</v>
      </c>
    </row>
    <row r="431" spans="1:7" ht="24" customHeight="1" x14ac:dyDescent="0.2">
      <c r="A431" s="66" t="s">
        <v>293</v>
      </c>
      <c r="B431" s="65" t="s">
        <v>292</v>
      </c>
      <c r="C431" s="65" t="s">
        <v>291</v>
      </c>
      <c r="D431" s="64" t="s">
        <v>290</v>
      </c>
      <c r="E431" s="63">
        <v>0.97319999999999995</v>
      </c>
      <c r="F431" s="62">
        <v>11.8</v>
      </c>
      <c r="G431" s="62">
        <v>11.48</v>
      </c>
    </row>
    <row r="432" spans="1:7" x14ac:dyDescent="0.2">
      <c r="A432" s="202"/>
      <c r="B432" s="202"/>
      <c r="C432" s="202"/>
      <c r="D432" s="202"/>
      <c r="E432" s="61"/>
      <c r="F432" s="202"/>
      <c r="G432" s="61"/>
    </row>
    <row r="433" spans="1:7" ht="15" thickBot="1" x14ac:dyDescent="0.25">
      <c r="A433" s="202"/>
      <c r="B433" s="202"/>
      <c r="C433" s="202"/>
      <c r="D433" s="202"/>
      <c r="E433" s="236"/>
      <c r="F433" s="236"/>
      <c r="G433" s="61"/>
    </row>
    <row r="434" spans="1:7" ht="0.95" customHeight="1" thickTop="1" x14ac:dyDescent="0.2">
      <c r="A434" s="60"/>
      <c r="B434" s="60"/>
      <c r="C434" s="60"/>
      <c r="D434" s="60"/>
      <c r="E434" s="60"/>
      <c r="F434" s="60"/>
      <c r="G434" s="60"/>
    </row>
    <row r="435" spans="1:7" ht="18" customHeight="1" x14ac:dyDescent="0.2">
      <c r="A435" s="100" t="s">
        <v>255</v>
      </c>
      <c r="B435" s="101" t="s">
        <v>254</v>
      </c>
      <c r="C435" s="101" t="s">
        <v>253</v>
      </c>
      <c r="D435" s="102" t="s">
        <v>205</v>
      </c>
      <c r="E435" s="100" t="s">
        <v>204</v>
      </c>
      <c r="F435" s="100" t="s">
        <v>252</v>
      </c>
      <c r="G435" s="100" t="s">
        <v>244</v>
      </c>
    </row>
    <row r="436" spans="1:7" ht="24" customHeight="1" x14ac:dyDescent="0.2">
      <c r="A436" s="71" t="s">
        <v>311</v>
      </c>
      <c r="B436" s="70" t="s">
        <v>250</v>
      </c>
      <c r="C436" s="70" t="s">
        <v>310</v>
      </c>
      <c r="D436" s="69" t="s">
        <v>206</v>
      </c>
      <c r="E436" s="68">
        <v>1</v>
      </c>
      <c r="F436" s="67">
        <v>42.55</v>
      </c>
      <c r="G436" s="67">
        <v>42.55</v>
      </c>
    </row>
    <row r="437" spans="1:7" ht="24" customHeight="1" x14ac:dyDescent="0.2">
      <c r="A437" s="76" t="s">
        <v>276</v>
      </c>
      <c r="B437" s="75" t="s">
        <v>247</v>
      </c>
      <c r="C437" s="75" t="s">
        <v>275</v>
      </c>
      <c r="D437" s="74" t="s">
        <v>266</v>
      </c>
      <c r="E437" s="73">
        <v>0.16930000000000001</v>
      </c>
      <c r="F437" s="72">
        <v>23.91</v>
      </c>
      <c r="G437" s="72">
        <v>4.04</v>
      </c>
    </row>
    <row r="438" spans="1:7" ht="26.1" customHeight="1" x14ac:dyDescent="0.2">
      <c r="A438" s="76" t="s">
        <v>302</v>
      </c>
      <c r="B438" s="75" t="s">
        <v>247</v>
      </c>
      <c r="C438" s="75" t="s">
        <v>301</v>
      </c>
      <c r="D438" s="74" t="s">
        <v>266</v>
      </c>
      <c r="E438" s="73">
        <v>0.16930000000000001</v>
      </c>
      <c r="F438" s="72">
        <v>20.059999999999999</v>
      </c>
      <c r="G438" s="72">
        <v>3.39</v>
      </c>
    </row>
    <row r="439" spans="1:7" ht="24" customHeight="1" x14ac:dyDescent="0.2">
      <c r="A439" s="76" t="s">
        <v>300</v>
      </c>
      <c r="B439" s="75" t="s">
        <v>250</v>
      </c>
      <c r="C439" s="75" t="s">
        <v>299</v>
      </c>
      <c r="D439" s="74" t="s">
        <v>298</v>
      </c>
      <c r="E439" s="73">
        <v>2.7004999999999999</v>
      </c>
      <c r="F439" s="72">
        <v>1.1100000000000001</v>
      </c>
      <c r="G439" s="72">
        <v>2.99</v>
      </c>
    </row>
    <row r="440" spans="1:7" ht="26.1" customHeight="1" x14ac:dyDescent="0.2">
      <c r="A440" s="66" t="s">
        <v>297</v>
      </c>
      <c r="B440" s="65" t="s">
        <v>247</v>
      </c>
      <c r="C440" s="65" t="s">
        <v>296</v>
      </c>
      <c r="D440" s="64" t="s">
        <v>290</v>
      </c>
      <c r="E440" s="63">
        <v>0.97319999999999995</v>
      </c>
      <c r="F440" s="62">
        <v>10.17</v>
      </c>
      <c r="G440" s="62">
        <v>9.89</v>
      </c>
    </row>
    <row r="441" spans="1:7" ht="24" customHeight="1" x14ac:dyDescent="0.2">
      <c r="A441" s="66" t="s">
        <v>295</v>
      </c>
      <c r="B441" s="65" t="s">
        <v>247</v>
      </c>
      <c r="C441" s="65" t="s">
        <v>294</v>
      </c>
      <c r="D441" s="64" t="s">
        <v>267</v>
      </c>
      <c r="E441" s="63">
        <v>2</v>
      </c>
      <c r="F441" s="62">
        <v>5.38</v>
      </c>
      <c r="G441" s="62">
        <v>10.76</v>
      </c>
    </row>
    <row r="442" spans="1:7" ht="24" customHeight="1" x14ac:dyDescent="0.2">
      <c r="A442" s="66" t="s">
        <v>293</v>
      </c>
      <c r="B442" s="65" t="s">
        <v>292</v>
      </c>
      <c r="C442" s="65" t="s">
        <v>291</v>
      </c>
      <c r="D442" s="64" t="s">
        <v>290</v>
      </c>
      <c r="E442" s="63">
        <v>0.97319999999999995</v>
      </c>
      <c r="F442" s="62">
        <v>11.8</v>
      </c>
      <c r="G442" s="62">
        <v>11.48</v>
      </c>
    </row>
    <row r="443" spans="1:7" x14ac:dyDescent="0.2">
      <c r="A443" s="202"/>
      <c r="B443" s="202"/>
      <c r="C443" s="202"/>
      <c r="D443" s="202"/>
      <c r="E443" s="61"/>
      <c r="F443" s="202"/>
      <c r="G443" s="61"/>
    </row>
    <row r="444" spans="1:7" ht="15" thickBot="1" x14ac:dyDescent="0.25">
      <c r="A444" s="202"/>
      <c r="B444" s="202"/>
      <c r="C444" s="202"/>
      <c r="D444" s="202"/>
      <c r="E444" s="236"/>
      <c r="F444" s="236"/>
      <c r="G444" s="61"/>
    </row>
    <row r="445" spans="1:7" ht="0.95" customHeight="1" thickTop="1" x14ac:dyDescent="0.2">
      <c r="A445" s="60"/>
      <c r="B445" s="60"/>
      <c r="C445" s="60"/>
      <c r="D445" s="60"/>
      <c r="E445" s="60"/>
      <c r="F445" s="60"/>
      <c r="G445" s="60"/>
    </row>
    <row r="446" spans="1:7" ht="18" customHeight="1" x14ac:dyDescent="0.2">
      <c r="A446" s="100" t="s">
        <v>255</v>
      </c>
      <c r="B446" s="101" t="s">
        <v>254</v>
      </c>
      <c r="C446" s="101" t="s">
        <v>253</v>
      </c>
      <c r="D446" s="102" t="s">
        <v>205</v>
      </c>
      <c r="E446" s="100" t="s">
        <v>204</v>
      </c>
      <c r="F446" s="100" t="s">
        <v>252</v>
      </c>
      <c r="G446" s="100" t="s">
        <v>244</v>
      </c>
    </row>
    <row r="447" spans="1:7" ht="24" customHeight="1" x14ac:dyDescent="0.2">
      <c r="A447" s="71" t="s">
        <v>309</v>
      </c>
      <c r="B447" s="70" t="s">
        <v>250</v>
      </c>
      <c r="C447" s="70" t="s">
        <v>308</v>
      </c>
      <c r="D447" s="69" t="s">
        <v>303</v>
      </c>
      <c r="E447" s="68">
        <v>1</v>
      </c>
      <c r="F447" s="67">
        <v>42.67</v>
      </c>
      <c r="G447" s="67">
        <v>42.67</v>
      </c>
    </row>
    <row r="448" spans="1:7" ht="24" customHeight="1" x14ac:dyDescent="0.2">
      <c r="A448" s="76" t="s">
        <v>276</v>
      </c>
      <c r="B448" s="75" t="s">
        <v>247</v>
      </c>
      <c r="C448" s="75" t="s">
        <v>275</v>
      </c>
      <c r="D448" s="74" t="s">
        <v>266</v>
      </c>
      <c r="E448" s="73">
        <v>0.16930000000000001</v>
      </c>
      <c r="F448" s="72">
        <v>23.91</v>
      </c>
      <c r="G448" s="72">
        <v>4.04</v>
      </c>
    </row>
    <row r="449" spans="1:7" ht="26.1" customHeight="1" x14ac:dyDescent="0.2">
      <c r="A449" s="76" t="s">
        <v>302</v>
      </c>
      <c r="B449" s="75" t="s">
        <v>247</v>
      </c>
      <c r="C449" s="75" t="s">
        <v>301</v>
      </c>
      <c r="D449" s="74" t="s">
        <v>266</v>
      </c>
      <c r="E449" s="73">
        <v>0.16930000000000001</v>
      </c>
      <c r="F449" s="72">
        <v>20.059999999999999</v>
      </c>
      <c r="G449" s="72">
        <v>3.39</v>
      </c>
    </row>
    <row r="450" spans="1:7" ht="24" customHeight="1" x14ac:dyDescent="0.2">
      <c r="A450" s="76" t="s">
        <v>300</v>
      </c>
      <c r="B450" s="75" t="s">
        <v>250</v>
      </c>
      <c r="C450" s="75" t="s">
        <v>299</v>
      </c>
      <c r="D450" s="74" t="s">
        <v>298</v>
      </c>
      <c r="E450" s="73">
        <v>2.7004999999999999</v>
      </c>
      <c r="F450" s="72">
        <v>1.1100000000000001</v>
      </c>
      <c r="G450" s="72">
        <v>2.99</v>
      </c>
    </row>
    <row r="451" spans="1:7" ht="26.1" customHeight="1" x14ac:dyDescent="0.2">
      <c r="A451" s="66" t="s">
        <v>297</v>
      </c>
      <c r="B451" s="65" t="s">
        <v>247</v>
      </c>
      <c r="C451" s="65" t="s">
        <v>296</v>
      </c>
      <c r="D451" s="64" t="s">
        <v>290</v>
      </c>
      <c r="E451" s="63">
        <v>0.97850000000000004</v>
      </c>
      <c r="F451" s="62">
        <v>10.17</v>
      </c>
      <c r="G451" s="62">
        <v>9.9499999999999993</v>
      </c>
    </row>
    <row r="452" spans="1:7" ht="24" customHeight="1" x14ac:dyDescent="0.2">
      <c r="A452" s="66" t="s">
        <v>295</v>
      </c>
      <c r="B452" s="65" t="s">
        <v>247</v>
      </c>
      <c r="C452" s="65" t="s">
        <v>294</v>
      </c>
      <c r="D452" s="64" t="s">
        <v>267</v>
      </c>
      <c r="E452" s="63">
        <v>2</v>
      </c>
      <c r="F452" s="62">
        <v>5.38</v>
      </c>
      <c r="G452" s="62">
        <v>10.76</v>
      </c>
    </row>
    <row r="453" spans="1:7" ht="24" customHeight="1" x14ac:dyDescent="0.2">
      <c r="A453" s="66" t="s">
        <v>293</v>
      </c>
      <c r="B453" s="65" t="s">
        <v>292</v>
      </c>
      <c r="C453" s="65" t="s">
        <v>291</v>
      </c>
      <c r="D453" s="64" t="s">
        <v>290</v>
      </c>
      <c r="E453" s="63">
        <v>0.97850000000000004</v>
      </c>
      <c r="F453" s="62">
        <v>11.8</v>
      </c>
      <c r="G453" s="62">
        <v>11.54</v>
      </c>
    </row>
    <row r="454" spans="1:7" x14ac:dyDescent="0.2">
      <c r="A454" s="202"/>
      <c r="B454" s="202"/>
      <c r="C454" s="202"/>
      <c r="D454" s="202"/>
      <c r="E454" s="61"/>
      <c r="F454" s="202"/>
      <c r="G454" s="61"/>
    </row>
    <row r="455" spans="1:7" ht="15" thickBot="1" x14ac:dyDescent="0.25">
      <c r="A455" s="202"/>
      <c r="B455" s="202"/>
      <c r="C455" s="202"/>
      <c r="D455" s="202"/>
      <c r="E455" s="236"/>
      <c r="F455" s="236"/>
      <c r="G455" s="61"/>
    </row>
    <row r="456" spans="1:7" ht="0.95" customHeight="1" thickTop="1" x14ac:dyDescent="0.2">
      <c r="A456" s="60"/>
      <c r="B456" s="60"/>
      <c r="C456" s="60"/>
      <c r="D456" s="60"/>
      <c r="E456" s="60"/>
      <c r="F456" s="60"/>
      <c r="G456" s="60"/>
    </row>
    <row r="457" spans="1:7" ht="18" customHeight="1" x14ac:dyDescent="0.2">
      <c r="A457" s="100" t="s">
        <v>255</v>
      </c>
      <c r="B457" s="101" t="s">
        <v>254</v>
      </c>
      <c r="C457" s="101" t="s">
        <v>253</v>
      </c>
      <c r="D457" s="102" t="s">
        <v>205</v>
      </c>
      <c r="E457" s="100" t="s">
        <v>204</v>
      </c>
      <c r="F457" s="100" t="s">
        <v>252</v>
      </c>
      <c r="G457" s="100" t="s">
        <v>244</v>
      </c>
    </row>
    <row r="458" spans="1:7" ht="24" customHeight="1" x14ac:dyDescent="0.2">
      <c r="A458" s="71" t="s">
        <v>307</v>
      </c>
      <c r="B458" s="70" t="s">
        <v>250</v>
      </c>
      <c r="C458" s="70" t="s">
        <v>306</v>
      </c>
      <c r="D458" s="69" t="s">
        <v>303</v>
      </c>
      <c r="E458" s="68">
        <v>1</v>
      </c>
      <c r="F458" s="67">
        <v>42.55</v>
      </c>
      <c r="G458" s="67">
        <v>42.55</v>
      </c>
    </row>
    <row r="459" spans="1:7" ht="24" customHeight="1" x14ac:dyDescent="0.2">
      <c r="A459" s="76" t="s">
        <v>276</v>
      </c>
      <c r="B459" s="75" t="s">
        <v>247</v>
      </c>
      <c r="C459" s="75" t="s">
        <v>275</v>
      </c>
      <c r="D459" s="74" t="s">
        <v>266</v>
      </c>
      <c r="E459" s="73">
        <v>0.16930000000000001</v>
      </c>
      <c r="F459" s="72">
        <v>23.91</v>
      </c>
      <c r="G459" s="72">
        <v>4.04</v>
      </c>
    </row>
    <row r="460" spans="1:7" ht="26.1" customHeight="1" x14ac:dyDescent="0.2">
      <c r="A460" s="76" t="s">
        <v>302</v>
      </c>
      <c r="B460" s="75" t="s">
        <v>247</v>
      </c>
      <c r="C460" s="75" t="s">
        <v>301</v>
      </c>
      <c r="D460" s="74" t="s">
        <v>266</v>
      </c>
      <c r="E460" s="73">
        <v>0.16930000000000001</v>
      </c>
      <c r="F460" s="72">
        <v>20.059999999999999</v>
      </c>
      <c r="G460" s="72">
        <v>3.39</v>
      </c>
    </row>
    <row r="461" spans="1:7" ht="24" customHeight="1" x14ac:dyDescent="0.2">
      <c r="A461" s="76" t="s">
        <v>300</v>
      </c>
      <c r="B461" s="75" t="s">
        <v>250</v>
      </c>
      <c r="C461" s="75" t="s">
        <v>299</v>
      </c>
      <c r="D461" s="74" t="s">
        <v>298</v>
      </c>
      <c r="E461" s="73">
        <v>2.7004999999999999</v>
      </c>
      <c r="F461" s="72">
        <v>1.1100000000000001</v>
      </c>
      <c r="G461" s="72">
        <v>2.99</v>
      </c>
    </row>
    <row r="462" spans="1:7" ht="26.1" customHeight="1" x14ac:dyDescent="0.2">
      <c r="A462" s="66" t="s">
        <v>297</v>
      </c>
      <c r="B462" s="65" t="s">
        <v>247</v>
      </c>
      <c r="C462" s="65" t="s">
        <v>296</v>
      </c>
      <c r="D462" s="64" t="s">
        <v>290</v>
      </c>
      <c r="E462" s="63">
        <v>0.97319999999999995</v>
      </c>
      <c r="F462" s="62">
        <v>10.17</v>
      </c>
      <c r="G462" s="62">
        <v>9.89</v>
      </c>
    </row>
    <row r="463" spans="1:7" ht="24" customHeight="1" x14ac:dyDescent="0.2">
      <c r="A463" s="66" t="s">
        <v>295</v>
      </c>
      <c r="B463" s="65" t="s">
        <v>247</v>
      </c>
      <c r="C463" s="65" t="s">
        <v>294</v>
      </c>
      <c r="D463" s="64" t="s">
        <v>267</v>
      </c>
      <c r="E463" s="63">
        <v>2</v>
      </c>
      <c r="F463" s="62">
        <v>5.38</v>
      </c>
      <c r="G463" s="62">
        <v>10.76</v>
      </c>
    </row>
    <row r="464" spans="1:7" ht="24" customHeight="1" x14ac:dyDescent="0.2">
      <c r="A464" s="66" t="s">
        <v>293</v>
      </c>
      <c r="B464" s="65" t="s">
        <v>292</v>
      </c>
      <c r="C464" s="65" t="s">
        <v>291</v>
      </c>
      <c r="D464" s="64" t="s">
        <v>290</v>
      </c>
      <c r="E464" s="63">
        <v>0.97319999999999995</v>
      </c>
      <c r="F464" s="62">
        <v>11.8</v>
      </c>
      <c r="G464" s="62">
        <v>11.48</v>
      </c>
    </row>
    <row r="465" spans="1:7" x14ac:dyDescent="0.2">
      <c r="A465" s="202"/>
      <c r="B465" s="202"/>
      <c r="C465" s="202"/>
      <c r="D465" s="202"/>
      <c r="E465" s="61"/>
      <c r="F465" s="202"/>
      <c r="G465" s="61"/>
    </row>
    <row r="466" spans="1:7" ht="15" thickBot="1" x14ac:dyDescent="0.25">
      <c r="A466" s="202"/>
      <c r="B466" s="202"/>
      <c r="C466" s="202"/>
      <c r="D466" s="202"/>
      <c r="E466" s="236"/>
      <c r="F466" s="236"/>
      <c r="G466" s="61"/>
    </row>
    <row r="467" spans="1:7" ht="0.95" customHeight="1" thickTop="1" x14ac:dyDescent="0.2">
      <c r="A467" s="60"/>
      <c r="B467" s="60"/>
      <c r="C467" s="60"/>
      <c r="D467" s="60"/>
      <c r="E467" s="60"/>
      <c r="F467" s="60"/>
      <c r="G467" s="60"/>
    </row>
    <row r="468" spans="1:7" ht="18" customHeight="1" x14ac:dyDescent="0.2">
      <c r="A468" s="100" t="s">
        <v>255</v>
      </c>
      <c r="B468" s="101" t="s">
        <v>254</v>
      </c>
      <c r="C468" s="101" t="s">
        <v>253</v>
      </c>
      <c r="D468" s="102" t="s">
        <v>205</v>
      </c>
      <c r="E468" s="100" t="s">
        <v>204</v>
      </c>
      <c r="F468" s="100" t="s">
        <v>252</v>
      </c>
      <c r="G468" s="100" t="s">
        <v>244</v>
      </c>
    </row>
    <row r="469" spans="1:7" ht="24" customHeight="1" x14ac:dyDescent="0.2">
      <c r="A469" s="71" t="s">
        <v>305</v>
      </c>
      <c r="B469" s="70" t="s">
        <v>250</v>
      </c>
      <c r="C469" s="70" t="s">
        <v>304</v>
      </c>
      <c r="D469" s="69" t="s">
        <v>303</v>
      </c>
      <c r="E469" s="68">
        <v>1</v>
      </c>
      <c r="F469" s="67">
        <v>42.55</v>
      </c>
      <c r="G469" s="67">
        <v>42.55</v>
      </c>
    </row>
    <row r="470" spans="1:7" ht="24" customHeight="1" x14ac:dyDescent="0.2">
      <c r="A470" s="76" t="s">
        <v>276</v>
      </c>
      <c r="B470" s="75" t="s">
        <v>247</v>
      </c>
      <c r="C470" s="75" t="s">
        <v>275</v>
      </c>
      <c r="D470" s="74" t="s">
        <v>266</v>
      </c>
      <c r="E470" s="73">
        <v>0.16930000000000001</v>
      </c>
      <c r="F470" s="72">
        <v>23.91</v>
      </c>
      <c r="G470" s="72">
        <v>4.04</v>
      </c>
    </row>
    <row r="471" spans="1:7" ht="26.1" customHeight="1" x14ac:dyDescent="0.2">
      <c r="A471" s="76" t="s">
        <v>302</v>
      </c>
      <c r="B471" s="75" t="s">
        <v>247</v>
      </c>
      <c r="C471" s="75" t="s">
        <v>301</v>
      </c>
      <c r="D471" s="74" t="s">
        <v>266</v>
      </c>
      <c r="E471" s="73">
        <v>0.16930000000000001</v>
      </c>
      <c r="F471" s="72">
        <v>20.059999999999999</v>
      </c>
      <c r="G471" s="72">
        <v>3.39</v>
      </c>
    </row>
    <row r="472" spans="1:7" ht="24" customHeight="1" x14ac:dyDescent="0.2">
      <c r="A472" s="76" t="s">
        <v>300</v>
      </c>
      <c r="B472" s="75" t="s">
        <v>250</v>
      </c>
      <c r="C472" s="75" t="s">
        <v>299</v>
      </c>
      <c r="D472" s="74" t="s">
        <v>298</v>
      </c>
      <c r="E472" s="73">
        <v>2.7004999999999999</v>
      </c>
      <c r="F472" s="72">
        <v>1.1100000000000001</v>
      </c>
      <c r="G472" s="72">
        <v>2.99</v>
      </c>
    </row>
    <row r="473" spans="1:7" ht="26.1" customHeight="1" x14ac:dyDescent="0.2">
      <c r="A473" s="66" t="s">
        <v>297</v>
      </c>
      <c r="B473" s="65" t="s">
        <v>247</v>
      </c>
      <c r="C473" s="65" t="s">
        <v>296</v>
      </c>
      <c r="D473" s="64" t="s">
        <v>290</v>
      </c>
      <c r="E473" s="63">
        <v>0.97319999999999995</v>
      </c>
      <c r="F473" s="62">
        <v>10.17</v>
      </c>
      <c r="G473" s="62">
        <v>9.89</v>
      </c>
    </row>
    <row r="474" spans="1:7" ht="24" customHeight="1" x14ac:dyDescent="0.2">
      <c r="A474" s="66" t="s">
        <v>295</v>
      </c>
      <c r="B474" s="65" t="s">
        <v>247</v>
      </c>
      <c r="C474" s="65" t="s">
        <v>294</v>
      </c>
      <c r="D474" s="64" t="s">
        <v>267</v>
      </c>
      <c r="E474" s="63">
        <v>2</v>
      </c>
      <c r="F474" s="62">
        <v>5.38</v>
      </c>
      <c r="G474" s="62">
        <v>10.76</v>
      </c>
    </row>
    <row r="475" spans="1:7" ht="24" customHeight="1" x14ac:dyDescent="0.2">
      <c r="A475" s="66" t="s">
        <v>293</v>
      </c>
      <c r="B475" s="65" t="s">
        <v>292</v>
      </c>
      <c r="C475" s="65" t="s">
        <v>291</v>
      </c>
      <c r="D475" s="64" t="s">
        <v>290</v>
      </c>
      <c r="E475" s="63">
        <v>0.97319999999999995</v>
      </c>
      <c r="F475" s="62">
        <v>11.8</v>
      </c>
      <c r="G475" s="62">
        <v>11.48</v>
      </c>
    </row>
    <row r="476" spans="1:7" x14ac:dyDescent="0.2">
      <c r="A476" s="202"/>
      <c r="B476" s="202"/>
      <c r="C476" s="202"/>
      <c r="D476" s="202"/>
      <c r="E476" s="61"/>
      <c r="F476" s="202"/>
      <c r="G476" s="61"/>
    </row>
    <row r="477" spans="1:7" ht="15" thickBot="1" x14ac:dyDescent="0.25">
      <c r="A477" s="202"/>
      <c r="B477" s="202"/>
      <c r="C477" s="202"/>
      <c r="D477" s="202"/>
      <c r="E477" s="236"/>
      <c r="F477" s="236"/>
      <c r="G477" s="61"/>
    </row>
    <row r="478" spans="1:7" ht="0.95" customHeight="1" thickTop="1" x14ac:dyDescent="0.2">
      <c r="A478" s="60"/>
      <c r="B478" s="60"/>
      <c r="C478" s="60"/>
      <c r="D478" s="60"/>
      <c r="E478" s="60"/>
      <c r="F478" s="60"/>
      <c r="G478" s="60"/>
    </row>
    <row r="479" spans="1:7" ht="18" customHeight="1" x14ac:dyDescent="0.2">
      <c r="A479" s="100" t="s">
        <v>255</v>
      </c>
      <c r="B479" s="101" t="s">
        <v>254</v>
      </c>
      <c r="C479" s="101" t="s">
        <v>253</v>
      </c>
      <c r="D479" s="102" t="s">
        <v>205</v>
      </c>
      <c r="E479" s="100" t="s">
        <v>204</v>
      </c>
      <c r="F479" s="100" t="s">
        <v>252</v>
      </c>
      <c r="G479" s="100" t="s">
        <v>244</v>
      </c>
    </row>
    <row r="480" spans="1:7" ht="24" customHeight="1" x14ac:dyDescent="0.2">
      <c r="A480" s="71" t="s">
        <v>285</v>
      </c>
      <c r="B480" s="70" t="s">
        <v>250</v>
      </c>
      <c r="C480" s="70" t="s">
        <v>284</v>
      </c>
      <c r="D480" s="69" t="s">
        <v>214</v>
      </c>
      <c r="E480" s="68">
        <v>1</v>
      </c>
      <c r="F480" s="67">
        <v>5197.5</v>
      </c>
      <c r="G480" s="67">
        <v>5197.5</v>
      </c>
    </row>
    <row r="481" spans="1:7" ht="26.1" customHeight="1" x14ac:dyDescent="0.2">
      <c r="A481" s="66" t="s">
        <v>248</v>
      </c>
      <c r="B481" s="65" t="s">
        <v>247</v>
      </c>
      <c r="C481" s="65" t="s">
        <v>246</v>
      </c>
      <c r="D481" s="64" t="s">
        <v>245</v>
      </c>
      <c r="E481" s="63">
        <v>42</v>
      </c>
      <c r="F481" s="62">
        <v>123.75</v>
      </c>
      <c r="G481" s="62">
        <v>5197.5</v>
      </c>
    </row>
    <row r="482" spans="1:7" x14ac:dyDescent="0.2">
      <c r="A482" s="202"/>
      <c r="B482" s="202"/>
      <c r="C482" s="202"/>
      <c r="D482" s="202"/>
      <c r="E482" s="61"/>
      <c r="F482" s="202"/>
      <c r="G482" s="61"/>
    </row>
    <row r="483" spans="1:7" ht="15" thickBot="1" x14ac:dyDescent="0.25">
      <c r="A483" s="202"/>
      <c r="B483" s="202"/>
      <c r="C483" s="202"/>
      <c r="D483" s="202"/>
      <c r="E483" s="236"/>
      <c r="F483" s="236"/>
      <c r="G483" s="61"/>
    </row>
    <row r="484" spans="1:7" ht="0.95" customHeight="1" thickTop="1" x14ac:dyDescent="0.2">
      <c r="A484" s="60"/>
      <c r="B484" s="60"/>
      <c r="C484" s="60"/>
      <c r="D484" s="60"/>
      <c r="E484" s="60"/>
      <c r="F484" s="60"/>
      <c r="G484" s="60"/>
    </row>
    <row r="485" spans="1:7" ht="18" customHeight="1" x14ac:dyDescent="0.2">
      <c r="A485" s="100" t="s">
        <v>255</v>
      </c>
      <c r="B485" s="101" t="s">
        <v>254</v>
      </c>
      <c r="C485" s="101" t="s">
        <v>253</v>
      </c>
      <c r="D485" s="102" t="s">
        <v>205</v>
      </c>
      <c r="E485" s="100" t="s">
        <v>204</v>
      </c>
      <c r="F485" s="100" t="s">
        <v>252</v>
      </c>
      <c r="G485" s="100" t="s">
        <v>244</v>
      </c>
    </row>
    <row r="486" spans="1:7" ht="24" customHeight="1" x14ac:dyDescent="0.2">
      <c r="A486" s="71" t="s">
        <v>283</v>
      </c>
      <c r="B486" s="70" t="s">
        <v>250</v>
      </c>
      <c r="C486" s="70" t="s">
        <v>282</v>
      </c>
      <c r="D486" s="69" t="s">
        <v>214</v>
      </c>
      <c r="E486" s="68">
        <v>1</v>
      </c>
      <c r="F486" s="67">
        <v>5197.5</v>
      </c>
      <c r="G486" s="67">
        <v>5197.5</v>
      </c>
    </row>
    <row r="487" spans="1:7" ht="26.1" customHeight="1" x14ac:dyDescent="0.2">
      <c r="A487" s="66" t="s">
        <v>248</v>
      </c>
      <c r="B487" s="65" t="s">
        <v>247</v>
      </c>
      <c r="C487" s="65" t="s">
        <v>246</v>
      </c>
      <c r="D487" s="64" t="s">
        <v>245</v>
      </c>
      <c r="E487" s="63">
        <v>42</v>
      </c>
      <c r="F487" s="62">
        <v>123.75</v>
      </c>
      <c r="G487" s="62">
        <v>5197.5</v>
      </c>
    </row>
    <row r="488" spans="1:7" x14ac:dyDescent="0.2">
      <c r="A488" s="202"/>
      <c r="B488" s="202"/>
      <c r="C488" s="202"/>
      <c r="D488" s="202"/>
      <c r="E488" s="61"/>
      <c r="F488" s="202"/>
      <c r="G488" s="61"/>
    </row>
    <row r="489" spans="1:7" ht="15" thickBot="1" x14ac:dyDescent="0.25">
      <c r="A489" s="202"/>
      <c r="B489" s="202"/>
      <c r="C489" s="202"/>
      <c r="D489" s="202"/>
      <c r="E489" s="236"/>
      <c r="F489" s="236"/>
      <c r="G489" s="61"/>
    </row>
    <row r="490" spans="1:7" ht="0.95" customHeight="1" thickTop="1" x14ac:dyDescent="0.2">
      <c r="A490" s="60"/>
      <c r="B490" s="60"/>
      <c r="C490" s="60"/>
      <c r="D490" s="60"/>
      <c r="E490" s="60"/>
      <c r="F490" s="60"/>
      <c r="G490" s="60"/>
    </row>
    <row r="491" spans="1:7" ht="18" customHeight="1" x14ac:dyDescent="0.2">
      <c r="A491" s="100" t="s">
        <v>255</v>
      </c>
      <c r="B491" s="101" t="s">
        <v>254</v>
      </c>
      <c r="C491" s="101" t="s">
        <v>253</v>
      </c>
      <c r="D491" s="102" t="s">
        <v>205</v>
      </c>
      <c r="E491" s="100" t="s">
        <v>204</v>
      </c>
      <c r="F491" s="100" t="s">
        <v>252</v>
      </c>
      <c r="G491" s="100" t="s">
        <v>244</v>
      </c>
    </row>
    <row r="492" spans="1:7" ht="24" customHeight="1" x14ac:dyDescent="0.2">
      <c r="A492" s="71" t="s">
        <v>281</v>
      </c>
      <c r="B492" s="70" t="s">
        <v>250</v>
      </c>
      <c r="C492" s="70" t="s">
        <v>280</v>
      </c>
      <c r="D492" s="69" t="s">
        <v>214</v>
      </c>
      <c r="E492" s="68">
        <v>1</v>
      </c>
      <c r="F492" s="67">
        <v>5197.5</v>
      </c>
      <c r="G492" s="67">
        <v>5197.5</v>
      </c>
    </row>
    <row r="493" spans="1:7" ht="26.1" customHeight="1" x14ac:dyDescent="0.2">
      <c r="A493" s="66" t="s">
        <v>248</v>
      </c>
      <c r="B493" s="65" t="s">
        <v>247</v>
      </c>
      <c r="C493" s="65" t="s">
        <v>246</v>
      </c>
      <c r="D493" s="64" t="s">
        <v>245</v>
      </c>
      <c r="E493" s="63">
        <v>42</v>
      </c>
      <c r="F493" s="62">
        <v>123.75</v>
      </c>
      <c r="G493" s="62">
        <v>5197.5</v>
      </c>
    </row>
    <row r="494" spans="1:7" x14ac:dyDescent="0.2">
      <c r="A494" s="202"/>
      <c r="B494" s="202"/>
      <c r="C494" s="202"/>
      <c r="D494" s="202"/>
      <c r="E494" s="61"/>
      <c r="F494" s="202"/>
      <c r="G494" s="61"/>
    </row>
    <row r="495" spans="1:7" ht="15" thickBot="1" x14ac:dyDescent="0.25">
      <c r="A495" s="202"/>
      <c r="B495" s="202"/>
      <c r="C495" s="202"/>
      <c r="D495" s="202"/>
      <c r="E495" s="236"/>
      <c r="F495" s="236"/>
      <c r="G495" s="61"/>
    </row>
    <row r="496" spans="1:7" ht="0.95" customHeight="1" thickTop="1" x14ac:dyDescent="0.2">
      <c r="A496" s="60"/>
      <c r="B496" s="60"/>
      <c r="C496" s="60"/>
      <c r="D496" s="60"/>
      <c r="E496" s="60"/>
      <c r="F496" s="60"/>
      <c r="G496" s="60"/>
    </row>
    <row r="497" spans="1:7" ht="18" customHeight="1" x14ac:dyDescent="0.2">
      <c r="A497" s="100" t="s">
        <v>255</v>
      </c>
      <c r="B497" s="101" t="s">
        <v>254</v>
      </c>
      <c r="C497" s="101" t="s">
        <v>253</v>
      </c>
      <c r="D497" s="102" t="s">
        <v>205</v>
      </c>
      <c r="E497" s="100" t="s">
        <v>204</v>
      </c>
      <c r="F497" s="100" t="s">
        <v>252</v>
      </c>
      <c r="G497" s="100" t="s">
        <v>244</v>
      </c>
    </row>
    <row r="498" spans="1:7" ht="24" customHeight="1" x14ac:dyDescent="0.2">
      <c r="A498" s="71" t="s">
        <v>279</v>
      </c>
      <c r="B498" s="70" t="s">
        <v>250</v>
      </c>
      <c r="C498" s="70" t="s">
        <v>278</v>
      </c>
      <c r="D498" s="69" t="s">
        <v>206</v>
      </c>
      <c r="E498" s="68">
        <v>1</v>
      </c>
      <c r="F498" s="67">
        <v>5197.5</v>
      </c>
      <c r="G498" s="67">
        <v>5197.5</v>
      </c>
    </row>
    <row r="499" spans="1:7" ht="26.1" customHeight="1" x14ac:dyDescent="0.2">
      <c r="A499" s="66" t="s">
        <v>248</v>
      </c>
      <c r="B499" s="65" t="s">
        <v>247</v>
      </c>
      <c r="C499" s="65" t="s">
        <v>246</v>
      </c>
      <c r="D499" s="64" t="s">
        <v>245</v>
      </c>
      <c r="E499" s="63">
        <v>42</v>
      </c>
      <c r="F499" s="62">
        <v>123.75</v>
      </c>
      <c r="G499" s="62">
        <v>5197.5</v>
      </c>
    </row>
    <row r="500" spans="1:7" x14ac:dyDescent="0.2">
      <c r="A500" s="202"/>
      <c r="B500" s="202"/>
      <c r="C500" s="202"/>
      <c r="D500" s="202"/>
      <c r="E500" s="61"/>
      <c r="F500" s="202"/>
      <c r="G500" s="61"/>
    </row>
    <row r="501" spans="1:7" ht="15" thickBot="1" x14ac:dyDescent="0.25">
      <c r="A501" s="202"/>
      <c r="B501" s="202"/>
      <c r="C501" s="202"/>
      <c r="D501" s="202"/>
      <c r="E501" s="236"/>
      <c r="F501" s="236"/>
      <c r="G501" s="61"/>
    </row>
    <row r="502" spans="1:7" ht="0.95" customHeight="1" thickTop="1" x14ac:dyDescent="0.2">
      <c r="A502" s="60"/>
      <c r="B502" s="60"/>
      <c r="C502" s="60"/>
      <c r="D502" s="60"/>
      <c r="E502" s="60"/>
      <c r="F502" s="60"/>
      <c r="G502" s="60"/>
    </row>
    <row r="503" spans="1:7" ht="18" customHeight="1" x14ac:dyDescent="0.2">
      <c r="A503" s="100" t="s">
        <v>255</v>
      </c>
      <c r="B503" s="101" t="s">
        <v>254</v>
      </c>
      <c r="C503" s="101" t="s">
        <v>253</v>
      </c>
      <c r="D503" s="102" t="s">
        <v>205</v>
      </c>
      <c r="E503" s="100" t="s">
        <v>204</v>
      </c>
      <c r="F503" s="100" t="s">
        <v>252</v>
      </c>
      <c r="G503" s="100" t="s">
        <v>244</v>
      </c>
    </row>
    <row r="504" spans="1:7" ht="24" customHeight="1" x14ac:dyDescent="0.2">
      <c r="A504" s="71" t="s">
        <v>265</v>
      </c>
      <c r="B504" s="70" t="s">
        <v>250</v>
      </c>
      <c r="C504" s="70" t="s">
        <v>264</v>
      </c>
      <c r="D504" s="69" t="s">
        <v>214</v>
      </c>
      <c r="E504" s="68">
        <v>1</v>
      </c>
      <c r="F504" s="67">
        <v>5197.5</v>
      </c>
      <c r="G504" s="67">
        <v>5197.5</v>
      </c>
    </row>
    <row r="505" spans="1:7" ht="26.1" customHeight="1" x14ac:dyDescent="0.2">
      <c r="A505" s="66" t="s">
        <v>248</v>
      </c>
      <c r="B505" s="65" t="s">
        <v>247</v>
      </c>
      <c r="C505" s="65" t="s">
        <v>246</v>
      </c>
      <c r="D505" s="64" t="s">
        <v>245</v>
      </c>
      <c r="E505" s="63">
        <v>42</v>
      </c>
      <c r="F505" s="62">
        <v>123.75</v>
      </c>
      <c r="G505" s="62">
        <v>5197.5</v>
      </c>
    </row>
    <row r="506" spans="1:7" x14ac:dyDescent="0.2">
      <c r="A506" s="202"/>
      <c r="B506" s="202"/>
      <c r="C506" s="202"/>
      <c r="D506" s="202"/>
      <c r="E506" s="61"/>
      <c r="F506" s="202"/>
      <c r="G506" s="61"/>
    </row>
    <row r="507" spans="1:7" ht="15" thickBot="1" x14ac:dyDescent="0.25">
      <c r="A507" s="202"/>
      <c r="B507" s="202"/>
      <c r="C507" s="202"/>
      <c r="D507" s="202"/>
      <c r="E507" s="236"/>
      <c r="F507" s="236"/>
      <c r="G507" s="61"/>
    </row>
    <row r="508" spans="1:7" ht="0.95" customHeight="1" thickTop="1" x14ac:dyDescent="0.2">
      <c r="A508" s="60"/>
      <c r="B508" s="60"/>
      <c r="C508" s="60"/>
      <c r="D508" s="60"/>
      <c r="E508" s="60"/>
      <c r="F508" s="60"/>
      <c r="G508" s="60"/>
    </row>
    <row r="509" spans="1:7" ht="18" customHeight="1" x14ac:dyDescent="0.2">
      <c r="A509" s="100" t="s">
        <v>255</v>
      </c>
      <c r="B509" s="101" t="s">
        <v>254</v>
      </c>
      <c r="C509" s="101" t="s">
        <v>253</v>
      </c>
      <c r="D509" s="102" t="s">
        <v>205</v>
      </c>
      <c r="E509" s="100" t="s">
        <v>204</v>
      </c>
      <c r="F509" s="100" t="s">
        <v>252</v>
      </c>
      <c r="G509" s="100" t="s">
        <v>244</v>
      </c>
    </row>
    <row r="510" spans="1:7" ht="24" customHeight="1" x14ac:dyDescent="0.2">
      <c r="A510" s="71" t="s">
        <v>263</v>
      </c>
      <c r="B510" s="70" t="s">
        <v>250</v>
      </c>
      <c r="C510" s="70" t="s">
        <v>262</v>
      </c>
      <c r="D510" s="69" t="s">
        <v>214</v>
      </c>
      <c r="E510" s="68">
        <v>1</v>
      </c>
      <c r="F510" s="67">
        <v>5197.5</v>
      </c>
      <c r="G510" s="67">
        <v>5197.5</v>
      </c>
    </row>
    <row r="511" spans="1:7" ht="26.1" customHeight="1" x14ac:dyDescent="0.2">
      <c r="A511" s="66" t="s">
        <v>248</v>
      </c>
      <c r="B511" s="65" t="s">
        <v>247</v>
      </c>
      <c r="C511" s="65" t="s">
        <v>246</v>
      </c>
      <c r="D511" s="64" t="s">
        <v>245</v>
      </c>
      <c r="E511" s="63">
        <v>42</v>
      </c>
      <c r="F511" s="62">
        <v>123.75</v>
      </c>
      <c r="G511" s="62">
        <v>5197.5</v>
      </c>
    </row>
    <row r="512" spans="1:7" x14ac:dyDescent="0.2">
      <c r="A512" s="202"/>
      <c r="B512" s="202"/>
      <c r="C512" s="202"/>
      <c r="D512" s="202"/>
      <c r="E512" s="61"/>
      <c r="F512" s="202"/>
      <c r="G512" s="61"/>
    </row>
    <row r="513" spans="1:7" ht="15" thickBot="1" x14ac:dyDescent="0.25">
      <c r="A513" s="202"/>
      <c r="B513" s="202"/>
      <c r="C513" s="202"/>
      <c r="D513" s="202"/>
      <c r="E513" s="236"/>
      <c r="F513" s="236"/>
      <c r="G513" s="61"/>
    </row>
    <row r="514" spans="1:7" ht="0.95" customHeight="1" thickTop="1" x14ac:dyDescent="0.2">
      <c r="A514" s="60"/>
      <c r="B514" s="60"/>
      <c r="C514" s="60"/>
      <c r="D514" s="60"/>
      <c r="E514" s="60"/>
      <c r="F514" s="60"/>
      <c r="G514" s="60"/>
    </row>
    <row r="515" spans="1:7" ht="18" customHeight="1" x14ac:dyDescent="0.2">
      <c r="A515" s="100" t="s">
        <v>255</v>
      </c>
      <c r="B515" s="101" t="s">
        <v>254</v>
      </c>
      <c r="C515" s="101" t="s">
        <v>253</v>
      </c>
      <c r="D515" s="102" t="s">
        <v>205</v>
      </c>
      <c r="E515" s="100" t="s">
        <v>204</v>
      </c>
      <c r="F515" s="100" t="s">
        <v>252</v>
      </c>
      <c r="G515" s="100" t="s">
        <v>244</v>
      </c>
    </row>
    <row r="516" spans="1:7" ht="24" customHeight="1" x14ac:dyDescent="0.2">
      <c r="A516" s="71" t="s">
        <v>261</v>
      </c>
      <c r="B516" s="70" t="s">
        <v>250</v>
      </c>
      <c r="C516" s="70" t="s">
        <v>260</v>
      </c>
      <c r="D516" s="69" t="s">
        <v>214</v>
      </c>
      <c r="E516" s="68">
        <v>1</v>
      </c>
      <c r="F516" s="67">
        <v>5197.5</v>
      </c>
      <c r="G516" s="67">
        <v>5197.5</v>
      </c>
    </row>
    <row r="517" spans="1:7" ht="26.1" customHeight="1" x14ac:dyDescent="0.2">
      <c r="A517" s="66" t="s">
        <v>248</v>
      </c>
      <c r="B517" s="65" t="s">
        <v>247</v>
      </c>
      <c r="C517" s="65" t="s">
        <v>246</v>
      </c>
      <c r="D517" s="64" t="s">
        <v>245</v>
      </c>
      <c r="E517" s="63">
        <v>42</v>
      </c>
      <c r="F517" s="62">
        <v>123.75</v>
      </c>
      <c r="G517" s="62">
        <v>5197.5</v>
      </c>
    </row>
    <row r="518" spans="1:7" x14ac:dyDescent="0.2">
      <c r="A518" s="202"/>
      <c r="B518" s="202"/>
      <c r="C518" s="202"/>
      <c r="D518" s="202"/>
      <c r="E518" s="61"/>
      <c r="F518" s="202"/>
      <c r="G518" s="61"/>
    </row>
    <row r="519" spans="1:7" ht="15" thickBot="1" x14ac:dyDescent="0.25">
      <c r="A519" s="202"/>
      <c r="B519" s="202"/>
      <c r="C519" s="202"/>
      <c r="D519" s="202"/>
      <c r="E519" s="236"/>
      <c r="F519" s="236"/>
      <c r="G519" s="61"/>
    </row>
    <row r="520" spans="1:7" ht="0.95" customHeight="1" thickTop="1" x14ac:dyDescent="0.2">
      <c r="A520" s="60"/>
      <c r="B520" s="60"/>
      <c r="C520" s="60"/>
      <c r="D520" s="60"/>
      <c r="E520" s="60"/>
      <c r="F520" s="60"/>
      <c r="G520" s="60"/>
    </row>
    <row r="521" spans="1:7" ht="18" customHeight="1" x14ac:dyDescent="0.2">
      <c r="A521" s="100" t="s">
        <v>255</v>
      </c>
      <c r="B521" s="101" t="s">
        <v>254</v>
      </c>
      <c r="C521" s="101" t="s">
        <v>253</v>
      </c>
      <c r="D521" s="102" t="s">
        <v>205</v>
      </c>
      <c r="E521" s="100" t="s">
        <v>204</v>
      </c>
      <c r="F521" s="100" t="s">
        <v>252</v>
      </c>
      <c r="G521" s="100" t="s">
        <v>244</v>
      </c>
    </row>
    <row r="522" spans="1:7" ht="24" customHeight="1" x14ac:dyDescent="0.2">
      <c r="A522" s="71" t="s">
        <v>259</v>
      </c>
      <c r="B522" s="70" t="s">
        <v>250</v>
      </c>
      <c r="C522" s="70" t="s">
        <v>258</v>
      </c>
      <c r="D522" s="69" t="s">
        <v>214</v>
      </c>
      <c r="E522" s="68">
        <v>1</v>
      </c>
      <c r="F522" s="67">
        <v>5197.5</v>
      </c>
      <c r="G522" s="67">
        <v>5197.5</v>
      </c>
    </row>
    <row r="523" spans="1:7" ht="26.1" customHeight="1" x14ac:dyDescent="0.2">
      <c r="A523" s="66" t="s">
        <v>248</v>
      </c>
      <c r="B523" s="65" t="s">
        <v>247</v>
      </c>
      <c r="C523" s="65" t="s">
        <v>246</v>
      </c>
      <c r="D523" s="64" t="s">
        <v>245</v>
      </c>
      <c r="E523" s="63">
        <v>42</v>
      </c>
      <c r="F523" s="62">
        <v>123.75</v>
      </c>
      <c r="G523" s="62">
        <v>5197.5</v>
      </c>
    </row>
    <row r="524" spans="1:7" x14ac:dyDescent="0.2">
      <c r="A524" s="202"/>
      <c r="B524" s="202"/>
      <c r="C524" s="202"/>
      <c r="D524" s="202"/>
      <c r="E524" s="61"/>
      <c r="F524" s="202"/>
      <c r="G524" s="61"/>
    </row>
    <row r="525" spans="1:7" ht="15" thickBot="1" x14ac:dyDescent="0.25">
      <c r="A525" s="202"/>
      <c r="B525" s="202"/>
      <c r="C525" s="202"/>
      <c r="D525" s="202"/>
      <c r="E525" s="236"/>
      <c r="F525" s="236"/>
      <c r="G525" s="61"/>
    </row>
    <row r="526" spans="1:7" ht="0.95" customHeight="1" thickTop="1" x14ac:dyDescent="0.2">
      <c r="A526" s="60"/>
      <c r="B526" s="60"/>
      <c r="C526" s="60"/>
      <c r="D526" s="60"/>
      <c r="E526" s="60"/>
      <c r="F526" s="60"/>
      <c r="G526" s="60"/>
    </row>
    <row r="527" spans="1:7" ht="18" customHeight="1" x14ac:dyDescent="0.2">
      <c r="A527" s="100" t="s">
        <v>255</v>
      </c>
      <c r="B527" s="101" t="s">
        <v>254</v>
      </c>
      <c r="C527" s="101" t="s">
        <v>253</v>
      </c>
      <c r="D527" s="102" t="s">
        <v>205</v>
      </c>
      <c r="E527" s="100" t="s">
        <v>204</v>
      </c>
      <c r="F527" s="100" t="s">
        <v>252</v>
      </c>
      <c r="G527" s="100" t="s">
        <v>244</v>
      </c>
    </row>
    <row r="528" spans="1:7" ht="24" customHeight="1" x14ac:dyDescent="0.2">
      <c r="A528" s="71" t="s">
        <v>257</v>
      </c>
      <c r="B528" s="70" t="s">
        <v>250</v>
      </c>
      <c r="C528" s="70" t="s">
        <v>256</v>
      </c>
      <c r="D528" s="69" t="s">
        <v>214</v>
      </c>
      <c r="E528" s="68">
        <v>1</v>
      </c>
      <c r="F528" s="67">
        <v>5197.5</v>
      </c>
      <c r="G528" s="67">
        <v>5197.5</v>
      </c>
    </row>
    <row r="529" spans="1:7" ht="26.1" customHeight="1" x14ac:dyDescent="0.2">
      <c r="A529" s="66" t="s">
        <v>248</v>
      </c>
      <c r="B529" s="65" t="s">
        <v>247</v>
      </c>
      <c r="C529" s="65" t="s">
        <v>246</v>
      </c>
      <c r="D529" s="64" t="s">
        <v>245</v>
      </c>
      <c r="E529" s="63">
        <v>42</v>
      </c>
      <c r="F529" s="62">
        <v>123.75</v>
      </c>
      <c r="G529" s="62">
        <v>5197.5</v>
      </c>
    </row>
    <row r="530" spans="1:7" x14ac:dyDescent="0.2">
      <c r="A530" s="202"/>
      <c r="B530" s="202"/>
      <c r="C530" s="202"/>
      <c r="D530" s="202"/>
      <c r="E530" s="61"/>
      <c r="F530" s="202"/>
      <c r="G530" s="61"/>
    </row>
    <row r="531" spans="1:7" ht="15" thickBot="1" x14ac:dyDescent="0.25">
      <c r="A531" s="202"/>
      <c r="B531" s="202"/>
      <c r="C531" s="202"/>
      <c r="D531" s="202"/>
      <c r="E531" s="236"/>
      <c r="F531" s="236"/>
      <c r="G531" s="61"/>
    </row>
    <row r="532" spans="1:7" ht="0.95" customHeight="1" thickTop="1" x14ac:dyDescent="0.2">
      <c r="A532" s="60"/>
      <c r="B532" s="60"/>
      <c r="C532" s="60"/>
      <c r="D532" s="60"/>
      <c r="E532" s="60"/>
      <c r="F532" s="60"/>
      <c r="G532" s="60"/>
    </row>
    <row r="533" spans="1:7" ht="18" customHeight="1" x14ac:dyDescent="0.2">
      <c r="A533" s="100" t="s">
        <v>255</v>
      </c>
      <c r="B533" s="101" t="s">
        <v>254</v>
      </c>
      <c r="C533" s="101" t="s">
        <v>253</v>
      </c>
      <c r="D533" s="102" t="s">
        <v>205</v>
      </c>
      <c r="E533" s="100" t="s">
        <v>204</v>
      </c>
      <c r="F533" s="100" t="s">
        <v>252</v>
      </c>
      <c r="G533" s="100" t="s">
        <v>244</v>
      </c>
    </row>
    <row r="534" spans="1:7" ht="24" customHeight="1" x14ac:dyDescent="0.2">
      <c r="A534" s="71" t="s">
        <v>251</v>
      </c>
      <c r="B534" s="70" t="s">
        <v>250</v>
      </c>
      <c r="C534" s="70" t="s">
        <v>249</v>
      </c>
      <c r="D534" s="69" t="s">
        <v>214</v>
      </c>
      <c r="E534" s="68">
        <v>1</v>
      </c>
      <c r="F534" s="67">
        <v>5197.5</v>
      </c>
      <c r="G534" s="67">
        <v>5197.5</v>
      </c>
    </row>
    <row r="535" spans="1:7" ht="26.1" customHeight="1" x14ac:dyDescent="0.2">
      <c r="A535" s="66" t="s">
        <v>248</v>
      </c>
      <c r="B535" s="65" t="s">
        <v>247</v>
      </c>
      <c r="C535" s="65" t="s">
        <v>246</v>
      </c>
      <c r="D535" s="64" t="s">
        <v>245</v>
      </c>
      <c r="E535" s="63">
        <v>42</v>
      </c>
      <c r="F535" s="62">
        <v>123.75</v>
      </c>
      <c r="G535" s="62">
        <v>5197.5</v>
      </c>
    </row>
    <row r="536" spans="1:7" x14ac:dyDescent="0.2">
      <c r="A536" s="202"/>
      <c r="B536" s="202"/>
      <c r="C536" s="202"/>
      <c r="D536" s="202"/>
      <c r="E536" s="61"/>
      <c r="F536" s="202"/>
      <c r="G536" s="61"/>
    </row>
    <row r="537" spans="1:7" ht="15" thickBot="1" x14ac:dyDescent="0.25">
      <c r="A537" s="202"/>
      <c r="B537" s="202"/>
      <c r="C537" s="202"/>
      <c r="D537" s="202"/>
      <c r="E537" s="236"/>
      <c r="F537" s="236"/>
      <c r="G537" s="61"/>
    </row>
    <row r="538" spans="1:7" ht="0.95" customHeight="1" thickTop="1" x14ac:dyDescent="0.2">
      <c r="A538" s="60"/>
      <c r="B538" s="60"/>
      <c r="C538" s="60"/>
      <c r="D538" s="60"/>
      <c r="E538" s="60"/>
      <c r="F538" s="60"/>
      <c r="G538" s="60"/>
    </row>
    <row r="539" spans="1:7" x14ac:dyDescent="0.2">
      <c r="A539" s="205"/>
      <c r="B539" s="205"/>
      <c r="C539" s="205"/>
      <c r="D539" s="205"/>
      <c r="E539" s="205"/>
      <c r="F539" s="205"/>
      <c r="G539" s="205"/>
    </row>
    <row r="540" spans="1:7" x14ac:dyDescent="0.2">
      <c r="A540" s="242"/>
      <c r="B540" s="242"/>
      <c r="C540" s="59"/>
      <c r="D540" s="200"/>
      <c r="E540" s="243"/>
      <c r="F540" s="242"/>
      <c r="G540" s="242"/>
    </row>
    <row r="541" spans="1:7" x14ac:dyDescent="0.2">
      <c r="A541" s="242"/>
      <c r="B541" s="242"/>
      <c r="C541" s="59"/>
      <c r="D541" s="200"/>
      <c r="E541" s="243"/>
      <c r="F541" s="242"/>
      <c r="G541" s="242"/>
    </row>
    <row r="542" spans="1:7" x14ac:dyDescent="0.2">
      <c r="A542" s="242"/>
      <c r="B542" s="242"/>
      <c r="C542" s="59"/>
      <c r="D542" s="200"/>
      <c r="E542" s="243"/>
      <c r="F542" s="242"/>
      <c r="G542" s="242"/>
    </row>
    <row r="543" spans="1:7" ht="60" customHeight="1" x14ac:dyDescent="0.2">
      <c r="A543" s="186"/>
      <c r="B543" s="186"/>
      <c r="C543" s="186"/>
      <c r="D543" s="186"/>
      <c r="E543" s="186"/>
      <c r="F543" s="186"/>
      <c r="G543" s="186"/>
    </row>
    <row r="544" spans="1:7" ht="69.95" customHeight="1" x14ac:dyDescent="0.2">
      <c r="A544" s="241"/>
      <c r="B544" s="241"/>
      <c r="C544" s="241"/>
      <c r="D544" s="241"/>
      <c r="E544" s="241"/>
      <c r="F544" s="241"/>
      <c r="G544" s="241"/>
    </row>
  </sheetData>
  <autoFilter ref="A6:G543"/>
  <mergeCells count="78">
    <mergeCell ref="A544:G544"/>
    <mergeCell ref="E400:F400"/>
    <mergeCell ref="A541:B541"/>
    <mergeCell ref="E541:G541"/>
    <mergeCell ref="A542:B542"/>
    <mergeCell ref="E542:G542"/>
    <mergeCell ref="E411:F411"/>
    <mergeCell ref="E422:F422"/>
    <mergeCell ref="E433:F433"/>
    <mergeCell ref="E444:F444"/>
    <mergeCell ref="E455:F455"/>
    <mergeCell ref="E353:F353"/>
    <mergeCell ref="E361:F361"/>
    <mergeCell ref="E367:F367"/>
    <mergeCell ref="E378:F378"/>
    <mergeCell ref="E389:F389"/>
    <mergeCell ref="E318:F318"/>
    <mergeCell ref="E324:F324"/>
    <mergeCell ref="E537:F537"/>
    <mergeCell ref="A540:B540"/>
    <mergeCell ref="E540:G540"/>
    <mergeCell ref="E477:F477"/>
    <mergeCell ref="E483:F483"/>
    <mergeCell ref="E489:F489"/>
    <mergeCell ref="E495:F495"/>
    <mergeCell ref="E501:F501"/>
    <mergeCell ref="E507:F507"/>
    <mergeCell ref="E513:F513"/>
    <mergeCell ref="E519:F519"/>
    <mergeCell ref="E525:F525"/>
    <mergeCell ref="E531:F531"/>
    <mergeCell ref="E466:F466"/>
    <mergeCell ref="E341:F341"/>
    <mergeCell ref="E294:F294"/>
    <mergeCell ref="E191:F191"/>
    <mergeCell ref="E202:F202"/>
    <mergeCell ref="E211:F211"/>
    <mergeCell ref="E226:F226"/>
    <mergeCell ref="E234:F234"/>
    <mergeCell ref="E246:F246"/>
    <mergeCell ref="E256:F256"/>
    <mergeCell ref="E265:F265"/>
    <mergeCell ref="A267:G267"/>
    <mergeCell ref="E277:F277"/>
    <mergeCell ref="E288:F288"/>
    <mergeCell ref="E300:F300"/>
    <mergeCell ref="E306:F306"/>
    <mergeCell ref="E312:F312"/>
    <mergeCell ref="E182:F182"/>
    <mergeCell ref="E60:F60"/>
    <mergeCell ref="E69:F69"/>
    <mergeCell ref="E77:F77"/>
    <mergeCell ref="E85:F85"/>
    <mergeCell ref="E95:F95"/>
    <mergeCell ref="E104:F104"/>
    <mergeCell ref="E114:F114"/>
    <mergeCell ref="E138:F138"/>
    <mergeCell ref="E148:F148"/>
    <mergeCell ref="E157:F157"/>
    <mergeCell ref="E171:F171"/>
    <mergeCell ref="E53:F53"/>
    <mergeCell ref="A3:G3"/>
    <mergeCell ref="F4:G4"/>
    <mergeCell ref="A5:G5"/>
    <mergeCell ref="J5:K5"/>
    <mergeCell ref="E11:F11"/>
    <mergeCell ref="E18:F18"/>
    <mergeCell ref="E25:F25"/>
    <mergeCell ref="E32:F32"/>
    <mergeCell ref="E39:F39"/>
    <mergeCell ref="E46:F46"/>
    <mergeCell ref="A4:E4"/>
    <mergeCell ref="B1:C1"/>
    <mergeCell ref="D1:E1"/>
    <mergeCell ref="F1:G1"/>
    <mergeCell ref="B2:C2"/>
    <mergeCell ref="D2:E2"/>
    <mergeCell ref="F2:G2"/>
  </mergeCells>
  <pageMargins left="0.5" right="0.5" top="1" bottom="1" header="0.5" footer="0.5"/>
  <pageSetup paperSize="9" fitToHeight="0" orientation="landscape" r:id="rId1"/>
  <headerFooter>
    <oddHeader>&amp;L &amp;CPREFEITURA MUNICIPAL DE CAMPO GRANDE
CNPJ: 03.501.509/0001-06 &amp;R</oddHeader>
    <oddFooter>&amp;L &amp;CAV AFONSO PENA  - CENTRO - CAMPO GRANDE / MS
(67) 9996-27645 / marcos_ted@hotmail.com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51"/>
  <sheetViews>
    <sheetView showOutlineSymbols="0" zoomScaleNormal="100" workbookViewId="0">
      <selection activeCell="D44" sqref="D44"/>
    </sheetView>
  </sheetViews>
  <sheetFormatPr defaultRowHeight="14.25" x14ac:dyDescent="0.2"/>
  <cols>
    <col min="1" max="1" width="11.42578125" style="201" bestFit="1" customWidth="1"/>
    <col min="2" max="2" width="19" style="201" customWidth="1"/>
    <col min="3" max="3" width="15.140625" style="201" bestFit="1" customWidth="1"/>
    <col min="4" max="4" width="68.5703125" style="201" bestFit="1" customWidth="1"/>
    <col min="5" max="5" width="9.140625" style="201" bestFit="1" customWidth="1"/>
    <col min="6" max="10" width="14.85546875" style="201" bestFit="1" customWidth="1"/>
    <col min="11" max="16384" width="9.140625" style="201"/>
  </cols>
  <sheetData>
    <row r="1" spans="1:10" ht="17.25" customHeight="1" x14ac:dyDescent="0.2">
      <c r="A1" s="204"/>
      <c r="B1" s="204"/>
      <c r="C1" s="204"/>
      <c r="D1" s="204"/>
      <c r="E1" s="234" t="s">
        <v>528</v>
      </c>
      <c r="F1" s="234"/>
      <c r="G1" s="234" t="s">
        <v>484</v>
      </c>
      <c r="H1" s="234"/>
      <c r="I1" s="234" t="s">
        <v>483</v>
      </c>
      <c r="J1" s="234"/>
    </row>
    <row r="2" spans="1:10" ht="66" customHeight="1" x14ac:dyDescent="0.2">
      <c r="A2" s="203"/>
      <c r="B2" s="203"/>
      <c r="C2" s="203"/>
      <c r="D2" s="203"/>
      <c r="E2" s="235" t="s">
        <v>594</v>
      </c>
      <c r="F2" s="235"/>
      <c r="G2" s="235" t="s">
        <v>532</v>
      </c>
      <c r="H2" s="235"/>
      <c r="I2" s="235" t="s">
        <v>531</v>
      </c>
      <c r="J2" s="235"/>
    </row>
    <row r="3" spans="1:10" ht="23.25" customHeight="1" x14ac:dyDescent="0.2">
      <c r="A3" s="240" t="s">
        <v>563</v>
      </c>
      <c r="B3" s="240"/>
      <c r="C3" s="240"/>
      <c r="D3" s="240"/>
      <c r="E3" s="240"/>
      <c r="F3" s="203"/>
      <c r="G3" s="203"/>
      <c r="H3" s="203"/>
      <c r="I3" s="203"/>
      <c r="J3" s="203"/>
    </row>
    <row r="4" spans="1:10" ht="15" x14ac:dyDescent="0.25">
      <c r="A4" s="245" t="s">
        <v>533</v>
      </c>
      <c r="B4" s="241"/>
      <c r="C4" s="241"/>
      <c r="D4" s="241"/>
      <c r="E4" s="241"/>
      <c r="F4" s="241"/>
      <c r="G4" s="241"/>
      <c r="H4" s="241"/>
      <c r="I4" s="241"/>
      <c r="J4" s="241"/>
    </row>
    <row r="5" spans="1:10" ht="30" customHeight="1" x14ac:dyDescent="0.2">
      <c r="A5" s="101" t="s">
        <v>525</v>
      </c>
      <c r="B5" s="100" t="s">
        <v>255</v>
      </c>
      <c r="C5" s="101" t="s">
        <v>254</v>
      </c>
      <c r="D5" s="101" t="s">
        <v>253</v>
      </c>
      <c r="E5" s="102" t="s">
        <v>205</v>
      </c>
      <c r="F5" s="100" t="s">
        <v>204</v>
      </c>
      <c r="G5" s="100" t="s">
        <v>252</v>
      </c>
      <c r="H5" s="100" t="s">
        <v>524</v>
      </c>
      <c r="I5" s="100" t="s">
        <v>244</v>
      </c>
      <c r="J5" s="100" t="s">
        <v>523</v>
      </c>
    </row>
    <row r="6" spans="1:10" ht="24" customHeight="1" x14ac:dyDescent="0.2">
      <c r="A6" s="106" t="s">
        <v>522</v>
      </c>
      <c r="B6" s="106"/>
      <c r="C6" s="106"/>
      <c r="D6" s="106" t="s">
        <v>521</v>
      </c>
      <c r="E6" s="106"/>
      <c r="F6" s="107"/>
      <c r="G6" s="106"/>
      <c r="H6" s="106"/>
      <c r="I6" s="105">
        <v>264957.53999999998</v>
      </c>
      <c r="J6" s="104">
        <v>5.5241912483175858E-2</v>
      </c>
    </row>
    <row r="7" spans="1:10" ht="24" customHeight="1" x14ac:dyDescent="0.2">
      <c r="A7" s="70" t="s">
        <v>482</v>
      </c>
      <c r="B7" s="71" t="s">
        <v>520</v>
      </c>
      <c r="C7" s="70" t="s">
        <v>250</v>
      </c>
      <c r="D7" s="70" t="s">
        <v>203</v>
      </c>
      <c r="E7" s="69" t="s">
        <v>206</v>
      </c>
      <c r="F7" s="67">
        <v>942.08</v>
      </c>
      <c r="G7" s="67">
        <v>59.42</v>
      </c>
      <c r="H7" s="67">
        <v>72.489999999999995</v>
      </c>
      <c r="I7" s="67">
        <v>68291.37</v>
      </c>
      <c r="J7" s="206">
        <v>1.4238303559491763E-2</v>
      </c>
    </row>
    <row r="8" spans="1:10" ht="24" customHeight="1" x14ac:dyDescent="0.2">
      <c r="A8" s="70" t="s">
        <v>481</v>
      </c>
      <c r="B8" s="71" t="s">
        <v>519</v>
      </c>
      <c r="C8" s="70" t="s">
        <v>250</v>
      </c>
      <c r="D8" s="70" t="s">
        <v>207</v>
      </c>
      <c r="E8" s="69" t="s">
        <v>206</v>
      </c>
      <c r="F8" s="67">
        <v>942.08</v>
      </c>
      <c r="G8" s="67">
        <v>63.51</v>
      </c>
      <c r="H8" s="67">
        <v>77.48</v>
      </c>
      <c r="I8" s="67">
        <v>72992.350000000006</v>
      </c>
      <c r="J8" s="206">
        <v>1.5218427113421045E-2</v>
      </c>
    </row>
    <row r="9" spans="1:10" ht="24" customHeight="1" x14ac:dyDescent="0.2">
      <c r="A9" s="70" t="s">
        <v>480</v>
      </c>
      <c r="B9" s="71" t="s">
        <v>479</v>
      </c>
      <c r="C9" s="70" t="s">
        <v>250</v>
      </c>
      <c r="D9" s="70" t="s">
        <v>208</v>
      </c>
      <c r="E9" s="69" t="s">
        <v>206</v>
      </c>
      <c r="F9" s="67">
        <v>112.36</v>
      </c>
      <c r="G9" s="67">
        <v>102.63</v>
      </c>
      <c r="H9" s="67">
        <v>125.2</v>
      </c>
      <c r="I9" s="67">
        <v>14067.47</v>
      </c>
      <c r="J9" s="206">
        <v>2.9329753990005414E-3</v>
      </c>
    </row>
    <row r="10" spans="1:10" ht="24" customHeight="1" x14ac:dyDescent="0.2">
      <c r="A10" s="70" t="s">
        <v>478</v>
      </c>
      <c r="B10" s="71" t="s">
        <v>477</v>
      </c>
      <c r="C10" s="70" t="s">
        <v>250</v>
      </c>
      <c r="D10" s="70" t="s">
        <v>209</v>
      </c>
      <c r="E10" s="69" t="s">
        <v>210</v>
      </c>
      <c r="F10" s="67">
        <v>54</v>
      </c>
      <c r="G10" s="67">
        <v>218.71</v>
      </c>
      <c r="H10" s="67">
        <v>266.82</v>
      </c>
      <c r="I10" s="67">
        <v>14408.28</v>
      </c>
      <c r="J10" s="206">
        <v>3.0040320528077558E-3</v>
      </c>
    </row>
    <row r="11" spans="1:10" ht="24" customHeight="1" x14ac:dyDescent="0.2">
      <c r="A11" s="70" t="s">
        <v>476</v>
      </c>
      <c r="B11" s="71" t="s">
        <v>518</v>
      </c>
      <c r="C11" s="70" t="s">
        <v>250</v>
      </c>
      <c r="D11" s="70" t="s">
        <v>475</v>
      </c>
      <c r="E11" s="69" t="s">
        <v>210</v>
      </c>
      <c r="F11" s="67">
        <v>12.11</v>
      </c>
      <c r="G11" s="67">
        <v>69.94</v>
      </c>
      <c r="H11" s="67">
        <v>85.32</v>
      </c>
      <c r="I11" s="67">
        <v>1033.22</v>
      </c>
      <c r="J11" s="206">
        <v>2.1541960578237162E-4</v>
      </c>
    </row>
    <row r="12" spans="1:10" ht="24" customHeight="1" x14ac:dyDescent="0.2">
      <c r="A12" s="70" t="s">
        <v>474</v>
      </c>
      <c r="B12" s="71" t="s">
        <v>517</v>
      </c>
      <c r="C12" s="70" t="s">
        <v>250</v>
      </c>
      <c r="D12" s="70" t="s">
        <v>473</v>
      </c>
      <c r="E12" s="69" t="s">
        <v>453</v>
      </c>
      <c r="F12" s="67">
        <v>89.27</v>
      </c>
      <c r="G12" s="67">
        <v>141.78</v>
      </c>
      <c r="H12" s="67">
        <v>172.97</v>
      </c>
      <c r="I12" s="67">
        <v>15441.03</v>
      </c>
      <c r="J12" s="206">
        <v>3.2193536666670925E-3</v>
      </c>
    </row>
    <row r="13" spans="1:10" ht="24" customHeight="1" x14ac:dyDescent="0.2">
      <c r="A13" s="70" t="s">
        <v>472</v>
      </c>
      <c r="B13" s="71" t="s">
        <v>471</v>
      </c>
      <c r="C13" s="70" t="s">
        <v>250</v>
      </c>
      <c r="D13" s="70" t="s">
        <v>211</v>
      </c>
      <c r="E13" s="69" t="s">
        <v>212</v>
      </c>
      <c r="F13" s="67">
        <v>476.17</v>
      </c>
      <c r="G13" s="67">
        <v>66.06</v>
      </c>
      <c r="H13" s="67">
        <v>80.59</v>
      </c>
      <c r="I13" s="67">
        <v>38374.54</v>
      </c>
      <c r="J13" s="206">
        <v>8.0008403620524682E-3</v>
      </c>
    </row>
    <row r="14" spans="1:10" ht="24" customHeight="1" x14ac:dyDescent="0.2">
      <c r="A14" s="70" t="s">
        <v>470</v>
      </c>
      <c r="B14" s="71" t="s">
        <v>516</v>
      </c>
      <c r="C14" s="70" t="s">
        <v>250</v>
      </c>
      <c r="D14" s="70" t="s">
        <v>213</v>
      </c>
      <c r="E14" s="69" t="s">
        <v>206</v>
      </c>
      <c r="F14" s="67">
        <v>942.08</v>
      </c>
      <c r="G14" s="67">
        <v>35.11</v>
      </c>
      <c r="H14" s="67">
        <v>42.83</v>
      </c>
      <c r="I14" s="67">
        <v>40349.279999999999</v>
      </c>
      <c r="J14" s="206">
        <v>8.4125607239528191E-3</v>
      </c>
    </row>
    <row r="15" spans="1:10" ht="24" customHeight="1" x14ac:dyDescent="0.2">
      <c r="A15" s="106" t="s">
        <v>515</v>
      </c>
      <c r="B15" s="106"/>
      <c r="C15" s="106"/>
      <c r="D15" s="106" t="s">
        <v>514</v>
      </c>
      <c r="E15" s="106"/>
      <c r="F15" s="105"/>
      <c r="G15" s="185"/>
      <c r="H15" s="185"/>
      <c r="I15" s="105">
        <v>262793.21000000002</v>
      </c>
      <c r="J15" s="104">
        <v>5.4790663847471013E-2</v>
      </c>
    </row>
    <row r="16" spans="1:10" ht="24" customHeight="1" x14ac:dyDescent="0.2">
      <c r="A16" s="70" t="s">
        <v>573</v>
      </c>
      <c r="B16" s="71" t="s">
        <v>564</v>
      </c>
      <c r="C16" s="70" t="s">
        <v>250</v>
      </c>
      <c r="D16" s="70" t="s">
        <v>565</v>
      </c>
      <c r="E16" s="69" t="s">
        <v>206</v>
      </c>
      <c r="F16" s="67">
        <v>942.08</v>
      </c>
      <c r="G16" s="67">
        <v>127.1</v>
      </c>
      <c r="H16" s="67">
        <v>155.06</v>
      </c>
      <c r="I16" s="67">
        <v>146078.92000000001</v>
      </c>
      <c r="J16" s="206">
        <v>3.0456498480008712E-2</v>
      </c>
    </row>
    <row r="17" spans="1:10" ht="26.1" customHeight="1" x14ac:dyDescent="0.2">
      <c r="A17" s="70" t="s">
        <v>574</v>
      </c>
      <c r="B17" s="71" t="s">
        <v>566</v>
      </c>
      <c r="C17" s="70" t="s">
        <v>250</v>
      </c>
      <c r="D17" s="70" t="s">
        <v>567</v>
      </c>
      <c r="E17" s="69" t="s">
        <v>206</v>
      </c>
      <c r="F17" s="67">
        <v>942.08</v>
      </c>
      <c r="G17" s="67">
        <v>93.35</v>
      </c>
      <c r="H17" s="67">
        <v>113.88</v>
      </c>
      <c r="I17" s="67">
        <v>107284.07</v>
      </c>
      <c r="J17" s="206">
        <v>2.2368026234614469E-2</v>
      </c>
    </row>
    <row r="18" spans="1:10" ht="26.1" customHeight="1" x14ac:dyDescent="0.2">
      <c r="A18" s="70" t="s">
        <v>575</v>
      </c>
      <c r="B18" s="71" t="s">
        <v>568</v>
      </c>
      <c r="C18" s="70" t="s">
        <v>250</v>
      </c>
      <c r="D18" s="70" t="s">
        <v>569</v>
      </c>
      <c r="E18" s="69" t="s">
        <v>206</v>
      </c>
      <c r="F18" s="67">
        <v>942.08</v>
      </c>
      <c r="G18" s="67">
        <v>8.2100000000000009</v>
      </c>
      <c r="H18" s="67">
        <v>10.01</v>
      </c>
      <c r="I18" s="67">
        <v>9430.2199999999993</v>
      </c>
      <c r="J18" s="206">
        <v>1.9661391328478313E-3</v>
      </c>
    </row>
    <row r="19" spans="1:10" ht="24" customHeight="1" x14ac:dyDescent="0.2">
      <c r="A19" s="106" t="s">
        <v>513</v>
      </c>
      <c r="B19" s="106"/>
      <c r="C19" s="106"/>
      <c r="D19" s="106" t="s">
        <v>512</v>
      </c>
      <c r="E19" s="106"/>
      <c r="F19" s="105"/>
      <c r="G19" s="185"/>
      <c r="H19" s="185"/>
      <c r="I19" s="105">
        <v>3337363.98</v>
      </c>
      <c r="J19" s="104">
        <v>0.69581854099212825</v>
      </c>
    </row>
    <row r="20" spans="1:10" ht="24" customHeight="1" x14ac:dyDescent="0.2">
      <c r="A20" s="70" t="s">
        <v>469</v>
      </c>
      <c r="B20" s="71" t="s">
        <v>468</v>
      </c>
      <c r="C20" s="70" t="s">
        <v>250</v>
      </c>
      <c r="D20" s="70" t="s">
        <v>216</v>
      </c>
      <c r="E20" s="69" t="s">
        <v>206</v>
      </c>
      <c r="F20" s="67">
        <v>235.52</v>
      </c>
      <c r="G20" s="67">
        <v>688.43</v>
      </c>
      <c r="H20" s="67">
        <v>839.88</v>
      </c>
      <c r="I20" s="67">
        <v>197808.53</v>
      </c>
      <c r="J20" s="206">
        <v>4.1241783504955797E-2</v>
      </c>
    </row>
    <row r="21" spans="1:10" ht="24" customHeight="1" x14ac:dyDescent="0.2">
      <c r="A21" s="70" t="s">
        <v>467</v>
      </c>
      <c r="B21" s="71" t="s">
        <v>466</v>
      </c>
      <c r="C21" s="70" t="s">
        <v>250</v>
      </c>
      <c r="D21" s="70" t="s">
        <v>217</v>
      </c>
      <c r="E21" s="69" t="s">
        <v>206</v>
      </c>
      <c r="F21" s="67">
        <v>235.52</v>
      </c>
      <c r="G21" s="67">
        <v>1496.67</v>
      </c>
      <c r="H21" s="67">
        <v>1825.93</v>
      </c>
      <c r="I21" s="67">
        <v>430043.03</v>
      </c>
      <c r="J21" s="206">
        <v>8.9661156377205828E-2</v>
      </c>
    </row>
    <row r="22" spans="1:10" ht="26.1" customHeight="1" x14ac:dyDescent="0.2">
      <c r="A22" s="70" t="s">
        <v>465</v>
      </c>
      <c r="B22" s="71" t="s">
        <v>570</v>
      </c>
      <c r="C22" s="70" t="s">
        <v>250</v>
      </c>
      <c r="D22" s="70" t="s">
        <v>571</v>
      </c>
      <c r="E22" s="69" t="s">
        <v>206</v>
      </c>
      <c r="F22" s="67">
        <v>112.36</v>
      </c>
      <c r="G22" s="67">
        <v>4289.95</v>
      </c>
      <c r="H22" s="67">
        <v>5233.7299999999996</v>
      </c>
      <c r="I22" s="67">
        <v>588061.9</v>
      </c>
      <c r="J22" s="206">
        <v>0.12260705626452492</v>
      </c>
    </row>
    <row r="23" spans="1:10" ht="26.1" customHeight="1" x14ac:dyDescent="0.2">
      <c r="A23" s="70" t="s">
        <v>464</v>
      </c>
      <c r="B23" s="71" t="s">
        <v>463</v>
      </c>
      <c r="C23" s="70" t="s">
        <v>250</v>
      </c>
      <c r="D23" s="70" t="s">
        <v>462</v>
      </c>
      <c r="E23" s="69" t="s">
        <v>206</v>
      </c>
      <c r="F23" s="67">
        <v>54</v>
      </c>
      <c r="G23" s="67">
        <v>6105.94</v>
      </c>
      <c r="H23" s="67">
        <v>7449.24</v>
      </c>
      <c r="I23" s="67">
        <v>402258.96</v>
      </c>
      <c r="J23" s="206">
        <v>8.386835967715181E-2</v>
      </c>
    </row>
    <row r="24" spans="1:10" ht="24" customHeight="1" x14ac:dyDescent="0.2">
      <c r="A24" s="70" t="s">
        <v>461</v>
      </c>
      <c r="B24" s="71" t="s">
        <v>460</v>
      </c>
      <c r="C24" s="70" t="s">
        <v>250</v>
      </c>
      <c r="D24" s="70" t="s">
        <v>215</v>
      </c>
      <c r="E24" s="69" t="s">
        <v>453</v>
      </c>
      <c r="F24" s="67">
        <v>212.9</v>
      </c>
      <c r="G24" s="67">
        <v>2378.21</v>
      </c>
      <c r="H24" s="67">
        <v>2901.41</v>
      </c>
      <c r="I24" s="67">
        <v>617710.18000000005</v>
      </c>
      <c r="J24" s="206">
        <v>0.12878852854508993</v>
      </c>
    </row>
    <row r="25" spans="1:10" ht="26.1" customHeight="1" x14ac:dyDescent="0.2">
      <c r="A25" s="70" t="s">
        <v>459</v>
      </c>
      <c r="B25" s="71" t="s">
        <v>458</v>
      </c>
      <c r="C25" s="70" t="s">
        <v>250</v>
      </c>
      <c r="D25" s="70" t="s">
        <v>457</v>
      </c>
      <c r="E25" s="69" t="s">
        <v>453</v>
      </c>
      <c r="F25" s="67">
        <v>12.11</v>
      </c>
      <c r="G25" s="67">
        <v>3304.53</v>
      </c>
      <c r="H25" s="67">
        <v>4031.52</v>
      </c>
      <c r="I25" s="67">
        <v>48821.7</v>
      </c>
      <c r="J25" s="206">
        <v>1.0179004827263518E-2</v>
      </c>
    </row>
    <row r="26" spans="1:10" ht="26.1" customHeight="1" x14ac:dyDescent="0.2">
      <c r="A26" s="70" t="s">
        <v>456</v>
      </c>
      <c r="B26" s="71" t="s">
        <v>455</v>
      </c>
      <c r="C26" s="70" t="s">
        <v>250</v>
      </c>
      <c r="D26" s="70" t="s">
        <v>454</v>
      </c>
      <c r="E26" s="69" t="s">
        <v>453</v>
      </c>
      <c r="F26" s="67">
        <v>89.27</v>
      </c>
      <c r="G26" s="67">
        <v>5667.04</v>
      </c>
      <c r="H26" s="67">
        <v>6913.78</v>
      </c>
      <c r="I26" s="67">
        <v>617193.14</v>
      </c>
      <c r="J26" s="206">
        <v>0.12868072909001382</v>
      </c>
    </row>
    <row r="27" spans="1:10" ht="24" customHeight="1" x14ac:dyDescent="0.2">
      <c r="A27" s="70" t="s">
        <v>452</v>
      </c>
      <c r="B27" s="71" t="s">
        <v>451</v>
      </c>
      <c r="C27" s="70" t="s">
        <v>250</v>
      </c>
      <c r="D27" s="70" t="s">
        <v>218</v>
      </c>
      <c r="E27" s="69" t="s">
        <v>212</v>
      </c>
      <c r="F27" s="67">
        <v>476.17</v>
      </c>
      <c r="G27" s="67">
        <v>629.87</v>
      </c>
      <c r="H27" s="67">
        <v>768.44</v>
      </c>
      <c r="I27" s="67">
        <v>365908.07</v>
      </c>
      <c r="J27" s="206">
        <v>7.6289437091798876E-2</v>
      </c>
    </row>
    <row r="28" spans="1:10" ht="24" customHeight="1" x14ac:dyDescent="0.2">
      <c r="A28" s="70" t="s">
        <v>448</v>
      </c>
      <c r="B28" s="71" t="s">
        <v>447</v>
      </c>
      <c r="C28" s="70" t="s">
        <v>250</v>
      </c>
      <c r="D28" s="70" t="s">
        <v>219</v>
      </c>
      <c r="E28" s="69" t="s">
        <v>206</v>
      </c>
      <c r="F28" s="67">
        <v>235.52</v>
      </c>
      <c r="G28" s="67">
        <v>242.09</v>
      </c>
      <c r="H28" s="67">
        <v>295.33999999999997</v>
      </c>
      <c r="I28" s="67">
        <v>69558.47</v>
      </c>
      <c r="J28" s="206">
        <v>1.4502485614123732E-2</v>
      </c>
    </row>
    <row r="29" spans="1:10" ht="24" customHeight="1" x14ac:dyDescent="0.2">
      <c r="A29" s="106" t="s">
        <v>511</v>
      </c>
      <c r="B29" s="106"/>
      <c r="C29" s="106"/>
      <c r="D29" s="106" t="s">
        <v>510</v>
      </c>
      <c r="E29" s="106"/>
      <c r="F29" s="105"/>
      <c r="G29" s="185"/>
      <c r="H29" s="185"/>
      <c r="I29" s="105">
        <v>458623.94</v>
      </c>
      <c r="J29" s="104">
        <v>9.5620089000559461E-2</v>
      </c>
    </row>
    <row r="30" spans="1:10" ht="26.1" customHeight="1" x14ac:dyDescent="0.2">
      <c r="A30" s="70" t="s">
        <v>444</v>
      </c>
      <c r="B30" s="71" t="s">
        <v>443</v>
      </c>
      <c r="C30" s="70" t="s">
        <v>250</v>
      </c>
      <c r="D30" s="70" t="s">
        <v>222</v>
      </c>
      <c r="E30" s="69" t="s">
        <v>212</v>
      </c>
      <c r="F30" s="67">
        <v>81.28</v>
      </c>
      <c r="G30" s="67">
        <v>366.86</v>
      </c>
      <c r="H30" s="67">
        <v>447.56</v>
      </c>
      <c r="I30" s="67">
        <v>36377.67</v>
      </c>
      <c r="J30" s="206">
        <v>7.584506040031364E-3</v>
      </c>
    </row>
    <row r="31" spans="1:10" ht="24" customHeight="1" x14ac:dyDescent="0.2">
      <c r="A31" s="70" t="s">
        <v>559</v>
      </c>
      <c r="B31" s="71" t="s">
        <v>439</v>
      </c>
      <c r="C31" s="70" t="s">
        <v>250</v>
      </c>
      <c r="D31" s="70" t="s">
        <v>224</v>
      </c>
      <c r="E31" s="69" t="s">
        <v>214</v>
      </c>
      <c r="F31" s="67">
        <v>1955.67</v>
      </c>
      <c r="G31" s="67">
        <v>89.87</v>
      </c>
      <c r="H31" s="67">
        <v>109.64</v>
      </c>
      <c r="I31" s="67">
        <v>214419.65</v>
      </c>
      <c r="J31" s="206">
        <v>4.4705093276353629E-2</v>
      </c>
    </row>
    <row r="32" spans="1:10" ht="24" customHeight="1" x14ac:dyDescent="0.2">
      <c r="A32" s="70" t="s">
        <v>560</v>
      </c>
      <c r="B32" s="71" t="s">
        <v>434</v>
      </c>
      <c r="C32" s="70" t="s">
        <v>250</v>
      </c>
      <c r="D32" s="70" t="s">
        <v>225</v>
      </c>
      <c r="E32" s="69" t="s">
        <v>212</v>
      </c>
      <c r="F32" s="67">
        <v>192</v>
      </c>
      <c r="G32" s="67">
        <v>477.46</v>
      </c>
      <c r="H32" s="67">
        <v>582.5</v>
      </c>
      <c r="I32" s="67">
        <v>111840</v>
      </c>
      <c r="J32" s="206">
        <v>2.3317907813147676E-2</v>
      </c>
    </row>
    <row r="33" spans="1:10" ht="24" customHeight="1" x14ac:dyDescent="0.2">
      <c r="A33" s="70" t="s">
        <v>561</v>
      </c>
      <c r="B33" s="71" t="s">
        <v>423</v>
      </c>
      <c r="C33" s="70" t="s">
        <v>250</v>
      </c>
      <c r="D33" s="70" t="s">
        <v>220</v>
      </c>
      <c r="E33" s="69" t="s">
        <v>206</v>
      </c>
      <c r="F33" s="67">
        <v>1177.5999999999999</v>
      </c>
      <c r="G33" s="67">
        <v>57.13</v>
      </c>
      <c r="H33" s="67">
        <v>69.69</v>
      </c>
      <c r="I33" s="67">
        <v>82066.94</v>
      </c>
      <c r="J33" s="206">
        <v>1.7110419719484276E-2</v>
      </c>
    </row>
    <row r="34" spans="1:10" ht="51.95" customHeight="1" x14ac:dyDescent="0.2">
      <c r="A34" s="70" t="s">
        <v>562</v>
      </c>
      <c r="B34" s="71" t="s">
        <v>421</v>
      </c>
      <c r="C34" s="70" t="s">
        <v>250</v>
      </c>
      <c r="D34" s="70" t="s">
        <v>420</v>
      </c>
      <c r="E34" s="69" t="s">
        <v>419</v>
      </c>
      <c r="F34" s="67">
        <v>32</v>
      </c>
      <c r="G34" s="67">
        <v>356.55</v>
      </c>
      <c r="H34" s="67">
        <v>434.99</v>
      </c>
      <c r="I34" s="67">
        <v>13919.68</v>
      </c>
      <c r="J34" s="206">
        <v>2.9021621515425201E-3</v>
      </c>
    </row>
    <row r="35" spans="1:10" ht="24" customHeight="1" x14ac:dyDescent="0.2">
      <c r="A35" s="106" t="s">
        <v>509</v>
      </c>
      <c r="B35" s="106"/>
      <c r="C35" s="106"/>
      <c r="D35" s="106" t="s">
        <v>508</v>
      </c>
      <c r="E35" s="106"/>
      <c r="F35" s="105"/>
      <c r="G35" s="185"/>
      <c r="H35" s="185"/>
      <c r="I35" s="105">
        <v>58663.17</v>
      </c>
      <c r="J35" s="104">
        <v>1.2230886892766545E-2</v>
      </c>
    </row>
    <row r="36" spans="1:10" ht="65.099999999999994" customHeight="1" x14ac:dyDescent="0.2">
      <c r="A36" s="70" t="s">
        <v>410</v>
      </c>
      <c r="B36" s="71" t="s">
        <v>507</v>
      </c>
      <c r="C36" s="70" t="s">
        <v>247</v>
      </c>
      <c r="D36" s="70" t="s">
        <v>506</v>
      </c>
      <c r="E36" s="69" t="s">
        <v>214</v>
      </c>
      <c r="F36" s="67">
        <v>1272.52</v>
      </c>
      <c r="G36" s="67">
        <v>7.45</v>
      </c>
      <c r="H36" s="67">
        <v>9.08</v>
      </c>
      <c r="I36" s="67">
        <v>11554.48</v>
      </c>
      <c r="J36" s="206">
        <v>2.4090334358803519E-3</v>
      </c>
    </row>
    <row r="37" spans="1:10" ht="26.1" customHeight="1" x14ac:dyDescent="0.2">
      <c r="A37" s="70" t="s">
        <v>409</v>
      </c>
      <c r="B37" s="71" t="s">
        <v>505</v>
      </c>
      <c r="C37" s="70" t="s">
        <v>247</v>
      </c>
      <c r="D37" s="70" t="s">
        <v>504</v>
      </c>
      <c r="E37" s="69" t="s">
        <v>214</v>
      </c>
      <c r="F37" s="67">
        <v>1272.52</v>
      </c>
      <c r="G37" s="67">
        <v>30.35</v>
      </c>
      <c r="H37" s="67">
        <v>37.020000000000003</v>
      </c>
      <c r="I37" s="67">
        <v>47108.69</v>
      </c>
      <c r="J37" s="206">
        <v>9.8218534568861923E-3</v>
      </c>
    </row>
    <row r="38" spans="1:10" ht="24" customHeight="1" x14ac:dyDescent="0.2">
      <c r="A38" s="106" t="s">
        <v>503</v>
      </c>
      <c r="B38" s="106"/>
      <c r="C38" s="106"/>
      <c r="D38" s="106" t="s">
        <v>502</v>
      </c>
      <c r="E38" s="106"/>
      <c r="F38" s="105"/>
      <c r="G38" s="185"/>
      <c r="H38" s="185"/>
      <c r="I38" s="105">
        <v>37171.800000000003</v>
      </c>
      <c r="J38" s="104">
        <v>7.7500769460726281E-3</v>
      </c>
    </row>
    <row r="39" spans="1:10" ht="24" customHeight="1" x14ac:dyDescent="0.2">
      <c r="A39" s="70" t="s">
        <v>408</v>
      </c>
      <c r="B39" s="71" t="s">
        <v>407</v>
      </c>
      <c r="C39" s="70" t="s">
        <v>250</v>
      </c>
      <c r="D39" s="70" t="s">
        <v>221</v>
      </c>
      <c r="E39" s="69" t="s">
        <v>214</v>
      </c>
      <c r="F39" s="67">
        <v>22.5</v>
      </c>
      <c r="G39" s="67">
        <v>1354.17</v>
      </c>
      <c r="H39" s="67">
        <v>1652.08</v>
      </c>
      <c r="I39" s="67">
        <v>37171.800000000003</v>
      </c>
      <c r="J39" s="206">
        <v>7.7500769460726281E-3</v>
      </c>
    </row>
    <row r="40" spans="1:10" ht="24" customHeight="1" x14ac:dyDescent="0.2">
      <c r="A40" s="106" t="s">
        <v>501</v>
      </c>
      <c r="B40" s="106"/>
      <c r="C40" s="106"/>
      <c r="D40" s="106" t="s">
        <v>500</v>
      </c>
      <c r="E40" s="106"/>
      <c r="F40" s="105"/>
      <c r="G40" s="185"/>
      <c r="H40" s="185"/>
      <c r="I40" s="105">
        <v>145605.23000000001</v>
      </c>
      <c r="J40" s="104">
        <v>3.0357737216131653E-2</v>
      </c>
    </row>
    <row r="41" spans="1:10" ht="39" customHeight="1" x14ac:dyDescent="0.2">
      <c r="A41" s="70" t="s">
        <v>406</v>
      </c>
      <c r="B41" s="71" t="s">
        <v>405</v>
      </c>
      <c r="C41" s="70" t="s">
        <v>342</v>
      </c>
      <c r="D41" s="70" t="s">
        <v>404</v>
      </c>
      <c r="E41" s="69" t="s">
        <v>400</v>
      </c>
      <c r="F41" s="67">
        <v>12960.85</v>
      </c>
      <c r="G41" s="67">
        <v>2.2400000000000002</v>
      </c>
      <c r="H41" s="67">
        <v>2.73</v>
      </c>
      <c r="I41" s="67">
        <v>35383.120000000003</v>
      </c>
      <c r="J41" s="206">
        <v>7.3771488760867466E-3</v>
      </c>
    </row>
    <row r="42" spans="1:10" ht="39" customHeight="1" x14ac:dyDescent="0.2">
      <c r="A42" s="70" t="s">
        <v>403</v>
      </c>
      <c r="B42" s="71" t="s">
        <v>402</v>
      </c>
      <c r="C42" s="70" t="s">
        <v>342</v>
      </c>
      <c r="D42" s="70" t="s">
        <v>401</v>
      </c>
      <c r="E42" s="69" t="s">
        <v>400</v>
      </c>
      <c r="F42" s="67">
        <v>62626.2</v>
      </c>
      <c r="G42" s="67">
        <v>1.45</v>
      </c>
      <c r="H42" s="67">
        <v>1.76</v>
      </c>
      <c r="I42" s="67">
        <v>110222.11</v>
      </c>
      <c r="J42" s="206">
        <v>2.2980588340044909E-2</v>
      </c>
    </row>
    <row r="43" spans="1:10" ht="24" customHeight="1" x14ac:dyDescent="0.2">
      <c r="A43" s="106" t="s">
        <v>576</v>
      </c>
      <c r="B43" s="106"/>
      <c r="C43" s="106"/>
      <c r="D43" s="106" t="s">
        <v>577</v>
      </c>
      <c r="E43" s="106"/>
      <c r="F43" s="105"/>
      <c r="G43" s="185"/>
      <c r="H43" s="185"/>
      <c r="I43" s="105">
        <v>231134.8</v>
      </c>
      <c r="J43" s="104">
        <v>4.8190092621694609E-2</v>
      </c>
    </row>
    <row r="44" spans="1:10" ht="39" customHeight="1" x14ac:dyDescent="0.2">
      <c r="A44" s="70" t="s">
        <v>578</v>
      </c>
      <c r="B44" s="71" t="s">
        <v>585</v>
      </c>
      <c r="C44" s="70" t="s">
        <v>250</v>
      </c>
      <c r="D44" s="70" t="s">
        <v>579</v>
      </c>
      <c r="E44" s="69" t="s">
        <v>267</v>
      </c>
      <c r="F44" s="67">
        <v>20</v>
      </c>
      <c r="G44" s="67">
        <v>6088.15</v>
      </c>
      <c r="H44" s="67">
        <v>7427.54</v>
      </c>
      <c r="I44" s="67">
        <v>148550.79999999999</v>
      </c>
      <c r="J44" s="206">
        <v>3.0971869277265179E-2</v>
      </c>
    </row>
    <row r="45" spans="1:10" ht="26.1" customHeight="1" x14ac:dyDescent="0.2">
      <c r="A45" s="70" t="s">
        <v>580</v>
      </c>
      <c r="B45" s="71" t="s">
        <v>581</v>
      </c>
      <c r="C45" s="70" t="s">
        <v>247</v>
      </c>
      <c r="D45" s="70" t="s">
        <v>582</v>
      </c>
      <c r="E45" s="69" t="s">
        <v>268</v>
      </c>
      <c r="F45" s="67">
        <v>800</v>
      </c>
      <c r="G45" s="67">
        <v>84.62</v>
      </c>
      <c r="H45" s="67">
        <v>103.23</v>
      </c>
      <c r="I45" s="67">
        <v>82584</v>
      </c>
      <c r="J45" s="206">
        <v>1.7218223344429431E-2</v>
      </c>
    </row>
    <row r="46" spans="1:10" x14ac:dyDescent="0.2">
      <c r="A46" s="205"/>
      <c r="B46" s="205"/>
      <c r="C46" s="205"/>
      <c r="D46" s="205"/>
      <c r="E46" s="205"/>
      <c r="F46" s="205"/>
      <c r="G46" s="205"/>
      <c r="H46" s="205"/>
      <c r="I46" s="205"/>
      <c r="J46" s="205"/>
    </row>
    <row r="47" spans="1:10" x14ac:dyDescent="0.2">
      <c r="A47" s="242"/>
      <c r="B47" s="242"/>
      <c r="C47" s="242"/>
      <c r="D47" s="59"/>
      <c r="E47" s="200"/>
      <c r="F47" s="235"/>
      <c r="G47" s="242"/>
      <c r="H47" s="243"/>
      <c r="I47" s="242"/>
      <c r="J47" s="242"/>
    </row>
    <row r="48" spans="1:10" x14ac:dyDescent="0.2">
      <c r="A48" s="242"/>
      <c r="B48" s="242"/>
      <c r="C48" s="242"/>
      <c r="D48" s="59"/>
      <c r="E48" s="200"/>
      <c r="F48" s="235"/>
      <c r="G48" s="242"/>
      <c r="H48" s="243"/>
      <c r="I48" s="242"/>
      <c r="J48" s="242"/>
    </row>
    <row r="49" spans="1:10" x14ac:dyDescent="0.2">
      <c r="A49" s="242"/>
      <c r="B49" s="242"/>
      <c r="C49" s="242"/>
      <c r="D49" s="59"/>
      <c r="E49" s="200"/>
      <c r="F49" s="235" t="s">
        <v>499</v>
      </c>
      <c r="G49" s="242"/>
      <c r="H49" s="243">
        <v>4796313.67</v>
      </c>
      <c r="I49" s="242"/>
      <c r="J49" s="242"/>
    </row>
    <row r="50" spans="1:10" ht="60" customHeight="1" x14ac:dyDescent="0.2">
      <c r="A50" s="186"/>
      <c r="B50" s="186"/>
      <c r="C50" s="186"/>
      <c r="D50" s="186"/>
      <c r="E50" s="186"/>
      <c r="F50" s="186"/>
      <c r="G50" s="186"/>
      <c r="H50" s="186"/>
      <c r="I50" s="186"/>
      <c r="J50" s="186"/>
    </row>
    <row r="51" spans="1:10" ht="69.95" customHeight="1" x14ac:dyDescent="0.2">
      <c r="A51" s="244" t="s">
        <v>498</v>
      </c>
      <c r="B51" s="241"/>
      <c r="C51" s="241"/>
      <c r="D51" s="241"/>
      <c r="E51" s="241"/>
      <c r="F51" s="241"/>
      <c r="G51" s="241"/>
      <c r="H51" s="241"/>
      <c r="I51" s="241"/>
      <c r="J51" s="241"/>
    </row>
  </sheetData>
  <mergeCells count="18">
    <mergeCell ref="A49:C49"/>
    <mergeCell ref="F49:G49"/>
    <mergeCell ref="H49:J49"/>
    <mergeCell ref="A51:J51"/>
    <mergeCell ref="A3:E3"/>
    <mergeCell ref="A4:J4"/>
    <mergeCell ref="A47:C47"/>
    <mergeCell ref="F47:G47"/>
    <mergeCell ref="H47:J47"/>
    <mergeCell ref="A48:C48"/>
    <mergeCell ref="F48:G48"/>
    <mergeCell ref="H48:J48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46" fitToHeight="0" orientation="portrait" r:id="rId1"/>
  <headerFooter>
    <oddHeader xml:space="preserve">&amp;L </oddHead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showOutlineSymbols="0" showWhiteSpace="0" topLeftCell="A31" workbookViewId="0">
      <selection activeCell="F34" sqref="F34"/>
    </sheetView>
  </sheetViews>
  <sheetFormatPr defaultRowHeight="14.25" x14ac:dyDescent="0.2"/>
  <cols>
    <col min="1" max="2" width="11.42578125" style="201" bestFit="1" customWidth="1"/>
    <col min="3" max="3" width="15.140625" style="201" bestFit="1" customWidth="1"/>
    <col min="4" max="4" width="68.5703125" style="201" bestFit="1" customWidth="1"/>
    <col min="5" max="5" width="9.140625" style="201" bestFit="1" customWidth="1"/>
    <col min="6" max="10" width="14.85546875" style="201" bestFit="1" customWidth="1"/>
    <col min="11" max="16384" width="9.140625" style="201"/>
  </cols>
  <sheetData>
    <row r="1" spans="1:10" ht="15" x14ac:dyDescent="0.2">
      <c r="A1" s="203"/>
      <c r="B1" s="204"/>
      <c r="C1" s="204"/>
      <c r="D1" s="204"/>
      <c r="E1" s="234" t="s">
        <v>528</v>
      </c>
      <c r="F1" s="234"/>
      <c r="G1" s="234" t="s">
        <v>484</v>
      </c>
      <c r="H1" s="234"/>
      <c r="I1" s="234" t="s">
        <v>483</v>
      </c>
      <c r="J1" s="234"/>
    </row>
    <row r="2" spans="1:10" ht="80.099999999999994" customHeight="1" x14ac:dyDescent="0.2">
      <c r="A2" s="203"/>
      <c r="B2" s="203"/>
      <c r="C2" s="203"/>
      <c r="D2" s="203"/>
      <c r="E2" s="235" t="s">
        <v>595</v>
      </c>
      <c r="F2" s="235"/>
      <c r="G2" s="235" t="s">
        <v>527</v>
      </c>
      <c r="H2" s="235"/>
      <c r="I2" s="235" t="s">
        <v>526</v>
      </c>
      <c r="J2" s="235"/>
    </row>
    <row r="3" spans="1:10" x14ac:dyDescent="0.2">
      <c r="A3" s="240" t="s">
        <v>563</v>
      </c>
      <c r="B3" s="240"/>
      <c r="C3" s="240"/>
      <c r="D3" s="240"/>
      <c r="E3" s="240"/>
      <c r="F3" s="203"/>
      <c r="G3" s="203"/>
      <c r="H3" s="203"/>
      <c r="I3" s="203"/>
      <c r="J3" s="203"/>
    </row>
    <row r="4" spans="1:10" ht="36" customHeight="1" x14ac:dyDescent="0.25">
      <c r="A4" s="245" t="s">
        <v>533</v>
      </c>
      <c r="B4" s="241"/>
      <c r="C4" s="241"/>
      <c r="D4" s="241"/>
      <c r="E4" s="241"/>
      <c r="F4" s="241"/>
      <c r="G4" s="241"/>
      <c r="H4" s="241"/>
      <c r="I4" s="241"/>
      <c r="J4" s="241"/>
    </row>
    <row r="5" spans="1:10" ht="30" customHeight="1" x14ac:dyDescent="0.2">
      <c r="A5" s="101" t="s">
        <v>525</v>
      </c>
      <c r="B5" s="100" t="s">
        <v>255</v>
      </c>
      <c r="C5" s="101" t="s">
        <v>254</v>
      </c>
      <c r="D5" s="101" t="s">
        <v>253</v>
      </c>
      <c r="E5" s="102" t="s">
        <v>205</v>
      </c>
      <c r="F5" s="100" t="s">
        <v>204</v>
      </c>
      <c r="G5" s="100" t="s">
        <v>252</v>
      </c>
      <c r="H5" s="100" t="s">
        <v>524</v>
      </c>
      <c r="I5" s="100" t="s">
        <v>244</v>
      </c>
      <c r="J5" s="100" t="s">
        <v>523</v>
      </c>
    </row>
    <row r="6" spans="1:10" ht="24" customHeight="1" x14ac:dyDescent="0.2">
      <c r="A6" s="106" t="s">
        <v>522</v>
      </c>
      <c r="B6" s="106"/>
      <c r="C6" s="106"/>
      <c r="D6" s="106" t="s">
        <v>521</v>
      </c>
      <c r="E6" s="106"/>
      <c r="F6" s="107"/>
      <c r="G6" s="106"/>
      <c r="H6" s="106"/>
      <c r="I6" s="105">
        <v>248742.96</v>
      </c>
      <c r="J6" s="104">
        <v>5.0405866146819245E-2</v>
      </c>
    </row>
    <row r="7" spans="1:10" ht="24" customHeight="1" x14ac:dyDescent="0.2">
      <c r="A7" s="70" t="s">
        <v>482</v>
      </c>
      <c r="B7" s="71" t="s">
        <v>520</v>
      </c>
      <c r="C7" s="70" t="s">
        <v>250</v>
      </c>
      <c r="D7" s="70" t="s">
        <v>203</v>
      </c>
      <c r="E7" s="69" t="s">
        <v>206</v>
      </c>
      <c r="F7" s="71">
        <v>942.08</v>
      </c>
      <c r="G7" s="67">
        <v>53.16</v>
      </c>
      <c r="H7" s="67">
        <v>68.13</v>
      </c>
      <c r="I7" s="67">
        <v>64183.91</v>
      </c>
      <c r="J7" s="206">
        <v>1.3006380466966757E-2</v>
      </c>
    </row>
    <row r="8" spans="1:10" ht="24" customHeight="1" x14ac:dyDescent="0.2">
      <c r="A8" s="70" t="s">
        <v>481</v>
      </c>
      <c r="B8" s="71" t="s">
        <v>519</v>
      </c>
      <c r="C8" s="70" t="s">
        <v>250</v>
      </c>
      <c r="D8" s="70" t="s">
        <v>207</v>
      </c>
      <c r="E8" s="69" t="s">
        <v>206</v>
      </c>
      <c r="F8" s="71">
        <v>942.08</v>
      </c>
      <c r="G8" s="67">
        <v>56.99</v>
      </c>
      <c r="H8" s="67">
        <v>73.040000000000006</v>
      </c>
      <c r="I8" s="67">
        <v>68809.52</v>
      </c>
      <c r="J8" s="206">
        <v>1.3943725099785264E-2</v>
      </c>
    </row>
    <row r="9" spans="1:10" ht="24" customHeight="1" x14ac:dyDescent="0.2">
      <c r="A9" s="70" t="s">
        <v>480</v>
      </c>
      <c r="B9" s="71" t="s">
        <v>479</v>
      </c>
      <c r="C9" s="70" t="s">
        <v>250</v>
      </c>
      <c r="D9" s="70" t="s">
        <v>208</v>
      </c>
      <c r="E9" s="69" t="s">
        <v>206</v>
      </c>
      <c r="F9" s="71">
        <v>112.36</v>
      </c>
      <c r="G9" s="67">
        <v>91.64</v>
      </c>
      <c r="H9" s="67">
        <v>117.45</v>
      </c>
      <c r="I9" s="67">
        <v>13196.68</v>
      </c>
      <c r="J9" s="206">
        <v>2.6742066817183755E-3</v>
      </c>
    </row>
    <row r="10" spans="1:10" ht="24" customHeight="1" x14ac:dyDescent="0.2">
      <c r="A10" s="70" t="s">
        <v>478</v>
      </c>
      <c r="B10" s="71" t="s">
        <v>477</v>
      </c>
      <c r="C10" s="70" t="s">
        <v>250</v>
      </c>
      <c r="D10" s="70" t="s">
        <v>209</v>
      </c>
      <c r="E10" s="69" t="s">
        <v>210</v>
      </c>
      <c r="F10" s="71">
        <v>54</v>
      </c>
      <c r="G10" s="67">
        <v>195.02</v>
      </c>
      <c r="H10" s="67">
        <v>249.95</v>
      </c>
      <c r="I10" s="67">
        <v>13497.3</v>
      </c>
      <c r="J10" s="206">
        <v>2.7351250348691815E-3</v>
      </c>
    </row>
    <row r="11" spans="1:10" ht="24" customHeight="1" x14ac:dyDescent="0.2">
      <c r="A11" s="70" t="s">
        <v>476</v>
      </c>
      <c r="B11" s="71" t="s">
        <v>518</v>
      </c>
      <c r="C11" s="70" t="s">
        <v>250</v>
      </c>
      <c r="D11" s="70" t="s">
        <v>475</v>
      </c>
      <c r="E11" s="69" t="s">
        <v>210</v>
      </c>
      <c r="F11" s="71">
        <v>12.11</v>
      </c>
      <c r="G11" s="67">
        <v>62.43</v>
      </c>
      <c r="H11" s="67">
        <v>80.010000000000005</v>
      </c>
      <c r="I11" s="67">
        <v>968.92</v>
      </c>
      <c r="J11" s="206">
        <v>1.9634425765045212E-4</v>
      </c>
    </row>
    <row r="12" spans="1:10" ht="24" customHeight="1" x14ac:dyDescent="0.2">
      <c r="A12" s="70" t="s">
        <v>474</v>
      </c>
      <c r="B12" s="71" t="s">
        <v>517</v>
      </c>
      <c r="C12" s="70" t="s">
        <v>250</v>
      </c>
      <c r="D12" s="70" t="s">
        <v>473</v>
      </c>
      <c r="E12" s="69" t="s">
        <v>453</v>
      </c>
      <c r="F12" s="71">
        <v>89.27</v>
      </c>
      <c r="G12" s="67">
        <v>126.59</v>
      </c>
      <c r="H12" s="67">
        <v>162.25</v>
      </c>
      <c r="I12" s="67">
        <v>14484.05</v>
      </c>
      <c r="J12" s="206">
        <v>2.9350824062069425E-3</v>
      </c>
    </row>
    <row r="13" spans="1:10" ht="24" customHeight="1" x14ac:dyDescent="0.2">
      <c r="A13" s="70" t="s">
        <v>472</v>
      </c>
      <c r="B13" s="71" t="s">
        <v>471</v>
      </c>
      <c r="C13" s="70" t="s">
        <v>250</v>
      </c>
      <c r="D13" s="70" t="s">
        <v>211</v>
      </c>
      <c r="E13" s="69" t="s">
        <v>212</v>
      </c>
      <c r="F13" s="71">
        <v>476.17</v>
      </c>
      <c r="G13" s="67">
        <v>58.43</v>
      </c>
      <c r="H13" s="67">
        <v>74.88</v>
      </c>
      <c r="I13" s="67">
        <v>35655.599999999999</v>
      </c>
      <c r="J13" s="206">
        <v>7.2253357481334478E-3</v>
      </c>
    </row>
    <row r="14" spans="1:10" ht="24" customHeight="1" x14ac:dyDescent="0.2">
      <c r="A14" s="70" t="s">
        <v>470</v>
      </c>
      <c r="B14" s="71" t="s">
        <v>516</v>
      </c>
      <c r="C14" s="70" t="s">
        <v>250</v>
      </c>
      <c r="D14" s="70" t="s">
        <v>213</v>
      </c>
      <c r="E14" s="69" t="s">
        <v>206</v>
      </c>
      <c r="F14" s="71">
        <v>942.08</v>
      </c>
      <c r="G14" s="67">
        <v>31.43</v>
      </c>
      <c r="H14" s="67">
        <v>40.28</v>
      </c>
      <c r="I14" s="67">
        <v>37946.980000000003</v>
      </c>
      <c r="J14" s="206">
        <v>7.6896664514888259E-3</v>
      </c>
    </row>
    <row r="15" spans="1:10" ht="24" customHeight="1" x14ac:dyDescent="0.2">
      <c r="A15" s="106" t="s">
        <v>515</v>
      </c>
      <c r="B15" s="106"/>
      <c r="C15" s="106"/>
      <c r="D15" s="106" t="s">
        <v>514</v>
      </c>
      <c r="E15" s="106"/>
      <c r="F15" s="107"/>
      <c r="G15" s="106"/>
      <c r="H15" s="106"/>
      <c r="I15" s="105">
        <v>261606.18</v>
      </c>
      <c r="J15" s="104">
        <v>5.3012499699532006E-2</v>
      </c>
    </row>
    <row r="16" spans="1:10" ht="24" customHeight="1" x14ac:dyDescent="0.2">
      <c r="A16" s="70" t="s">
        <v>573</v>
      </c>
      <c r="B16" s="71" t="s">
        <v>564</v>
      </c>
      <c r="C16" s="70" t="s">
        <v>250</v>
      </c>
      <c r="D16" s="70" t="s">
        <v>565</v>
      </c>
      <c r="E16" s="69" t="s">
        <v>206</v>
      </c>
      <c r="F16" s="71">
        <v>942.08</v>
      </c>
      <c r="G16" s="67">
        <v>120.52</v>
      </c>
      <c r="H16" s="67">
        <v>154.47</v>
      </c>
      <c r="I16" s="67">
        <v>145523.09</v>
      </c>
      <c r="J16" s="206">
        <v>2.9489145726220876E-2</v>
      </c>
    </row>
    <row r="17" spans="1:10" ht="26.1" customHeight="1" x14ac:dyDescent="0.2">
      <c r="A17" s="70" t="s">
        <v>574</v>
      </c>
      <c r="B17" s="71" t="s">
        <v>566</v>
      </c>
      <c r="C17" s="70" t="s">
        <v>250</v>
      </c>
      <c r="D17" s="70" t="s">
        <v>567</v>
      </c>
      <c r="E17" s="69" t="s">
        <v>206</v>
      </c>
      <c r="F17" s="71">
        <v>942.08</v>
      </c>
      <c r="G17" s="67">
        <v>88.43</v>
      </c>
      <c r="H17" s="67">
        <v>113.34</v>
      </c>
      <c r="I17" s="67">
        <v>106775.34</v>
      </c>
      <c r="J17" s="206">
        <v>2.1637209333768139E-2</v>
      </c>
    </row>
    <row r="18" spans="1:10" ht="26.1" customHeight="1" x14ac:dyDescent="0.2">
      <c r="A18" s="70" t="s">
        <v>575</v>
      </c>
      <c r="B18" s="71" t="s">
        <v>568</v>
      </c>
      <c r="C18" s="70" t="s">
        <v>250</v>
      </c>
      <c r="D18" s="70" t="s">
        <v>569</v>
      </c>
      <c r="E18" s="69" t="s">
        <v>206</v>
      </c>
      <c r="F18" s="71">
        <v>942.08</v>
      </c>
      <c r="G18" s="67">
        <v>7.71</v>
      </c>
      <c r="H18" s="67">
        <v>9.8800000000000008</v>
      </c>
      <c r="I18" s="67">
        <v>9307.75</v>
      </c>
      <c r="J18" s="206">
        <v>1.8861446395429919E-3</v>
      </c>
    </row>
    <row r="19" spans="1:10" ht="24" customHeight="1" x14ac:dyDescent="0.2">
      <c r="A19" s="106" t="s">
        <v>513</v>
      </c>
      <c r="B19" s="106"/>
      <c r="C19" s="106"/>
      <c r="D19" s="106" t="s">
        <v>512</v>
      </c>
      <c r="E19" s="106"/>
      <c r="F19" s="107"/>
      <c r="G19" s="106"/>
      <c r="H19" s="106"/>
      <c r="I19" s="105">
        <v>3468812.11</v>
      </c>
      <c r="J19" s="104">
        <v>0.7029283518421009</v>
      </c>
    </row>
    <row r="20" spans="1:10" ht="24" customHeight="1" x14ac:dyDescent="0.2">
      <c r="A20" s="70" t="s">
        <v>469</v>
      </c>
      <c r="B20" s="71" t="s">
        <v>468</v>
      </c>
      <c r="C20" s="70" t="s">
        <v>250</v>
      </c>
      <c r="D20" s="70" t="s">
        <v>216</v>
      </c>
      <c r="E20" s="69" t="s">
        <v>206</v>
      </c>
      <c r="F20" s="71">
        <v>235.52</v>
      </c>
      <c r="G20" s="67">
        <v>681.85</v>
      </c>
      <c r="H20" s="67">
        <v>873.92</v>
      </c>
      <c r="I20" s="67">
        <v>205825.63</v>
      </c>
      <c r="J20" s="206">
        <v>4.170899612742706E-2</v>
      </c>
    </row>
    <row r="21" spans="1:10" ht="24" customHeight="1" x14ac:dyDescent="0.2">
      <c r="A21" s="70" t="s">
        <v>467</v>
      </c>
      <c r="B21" s="71" t="s">
        <v>466</v>
      </c>
      <c r="C21" s="70" t="s">
        <v>250</v>
      </c>
      <c r="D21" s="70" t="s">
        <v>217</v>
      </c>
      <c r="E21" s="69" t="s">
        <v>206</v>
      </c>
      <c r="F21" s="71">
        <v>235.52</v>
      </c>
      <c r="G21" s="67">
        <v>1491.75</v>
      </c>
      <c r="H21" s="67">
        <v>1911.97</v>
      </c>
      <c r="I21" s="67">
        <v>450307.17</v>
      </c>
      <c r="J21" s="206">
        <v>9.125131797086028E-2</v>
      </c>
    </row>
    <row r="22" spans="1:10" ht="26.1" customHeight="1" x14ac:dyDescent="0.2">
      <c r="A22" s="70" t="s">
        <v>465</v>
      </c>
      <c r="B22" s="71" t="s">
        <v>570</v>
      </c>
      <c r="C22" s="70" t="s">
        <v>250</v>
      </c>
      <c r="D22" s="70" t="s">
        <v>571</v>
      </c>
      <c r="E22" s="69" t="s">
        <v>206</v>
      </c>
      <c r="F22" s="71">
        <v>112.36</v>
      </c>
      <c r="G22" s="67">
        <v>4261</v>
      </c>
      <c r="H22" s="67">
        <v>5461.32</v>
      </c>
      <c r="I22" s="67">
        <v>613633.91</v>
      </c>
      <c r="J22" s="206">
        <v>0.12434823775760057</v>
      </c>
    </row>
    <row r="23" spans="1:10" ht="26.1" customHeight="1" x14ac:dyDescent="0.2">
      <c r="A23" s="70" t="s">
        <v>464</v>
      </c>
      <c r="B23" s="71" t="s">
        <v>463</v>
      </c>
      <c r="C23" s="70" t="s">
        <v>250</v>
      </c>
      <c r="D23" s="70" t="s">
        <v>462</v>
      </c>
      <c r="E23" s="69" t="s">
        <v>206</v>
      </c>
      <c r="F23" s="71">
        <v>54</v>
      </c>
      <c r="G23" s="67">
        <v>6048.17</v>
      </c>
      <c r="H23" s="67">
        <v>7751.93</v>
      </c>
      <c r="I23" s="67">
        <v>418604.22</v>
      </c>
      <c r="J23" s="206">
        <v>8.482695663754132E-2</v>
      </c>
    </row>
    <row r="24" spans="1:10" ht="24" customHeight="1" x14ac:dyDescent="0.2">
      <c r="A24" s="70" t="s">
        <v>461</v>
      </c>
      <c r="B24" s="71" t="s">
        <v>460</v>
      </c>
      <c r="C24" s="70" t="s">
        <v>250</v>
      </c>
      <c r="D24" s="70" t="s">
        <v>215</v>
      </c>
      <c r="E24" s="69" t="s">
        <v>453</v>
      </c>
      <c r="F24" s="71">
        <v>212.9</v>
      </c>
      <c r="G24" s="67">
        <v>2311.81</v>
      </c>
      <c r="H24" s="67">
        <v>2963.04</v>
      </c>
      <c r="I24" s="67">
        <v>630831.21</v>
      </c>
      <c r="J24" s="206">
        <v>0.1278331396092417</v>
      </c>
    </row>
    <row r="25" spans="1:10" ht="26.1" customHeight="1" x14ac:dyDescent="0.2">
      <c r="A25" s="70" t="s">
        <v>459</v>
      </c>
      <c r="B25" s="71" t="s">
        <v>458</v>
      </c>
      <c r="C25" s="70" t="s">
        <v>250</v>
      </c>
      <c r="D25" s="70" t="s">
        <v>457</v>
      </c>
      <c r="E25" s="69" t="s">
        <v>453</v>
      </c>
      <c r="F25" s="71">
        <v>12.11</v>
      </c>
      <c r="G25" s="67">
        <v>3290.86</v>
      </c>
      <c r="H25" s="67">
        <v>4217.8900000000003</v>
      </c>
      <c r="I25" s="67">
        <v>51078.64</v>
      </c>
      <c r="J25" s="206">
        <v>1.0350697325470306E-2</v>
      </c>
    </row>
    <row r="26" spans="1:10" ht="26.1" customHeight="1" x14ac:dyDescent="0.2">
      <c r="A26" s="70" t="s">
        <v>456</v>
      </c>
      <c r="B26" s="71" t="s">
        <v>455</v>
      </c>
      <c r="C26" s="70" t="s">
        <v>250</v>
      </c>
      <c r="D26" s="70" t="s">
        <v>454</v>
      </c>
      <c r="E26" s="69" t="s">
        <v>453</v>
      </c>
      <c r="F26" s="71">
        <v>89.27</v>
      </c>
      <c r="G26" s="67">
        <v>5616.51</v>
      </c>
      <c r="H26" s="67">
        <v>7198.68</v>
      </c>
      <c r="I26" s="67">
        <v>642626.16</v>
      </c>
      <c r="J26" s="206">
        <v>0.13022329638356175</v>
      </c>
    </row>
    <row r="27" spans="1:10" ht="24" customHeight="1" x14ac:dyDescent="0.2">
      <c r="A27" s="70" t="s">
        <v>452</v>
      </c>
      <c r="B27" s="71" t="s">
        <v>451</v>
      </c>
      <c r="C27" s="70" t="s">
        <v>250</v>
      </c>
      <c r="D27" s="70" t="s">
        <v>218</v>
      </c>
      <c r="E27" s="69" t="s">
        <v>212</v>
      </c>
      <c r="F27" s="71">
        <v>476.17</v>
      </c>
      <c r="G27" s="67">
        <v>627.52</v>
      </c>
      <c r="H27" s="67">
        <v>804.29</v>
      </c>
      <c r="I27" s="67">
        <v>382978.76</v>
      </c>
      <c r="J27" s="206">
        <v>7.7607728530828826E-2</v>
      </c>
    </row>
    <row r="28" spans="1:10" ht="24" customHeight="1" x14ac:dyDescent="0.2">
      <c r="A28" s="70" t="s">
        <v>448</v>
      </c>
      <c r="B28" s="71" t="s">
        <v>447</v>
      </c>
      <c r="C28" s="70" t="s">
        <v>250</v>
      </c>
      <c r="D28" s="70" t="s">
        <v>219</v>
      </c>
      <c r="E28" s="69" t="s">
        <v>206</v>
      </c>
      <c r="F28" s="71">
        <v>235.52</v>
      </c>
      <c r="G28" s="67">
        <v>241.59</v>
      </c>
      <c r="H28" s="67">
        <v>309.64</v>
      </c>
      <c r="I28" s="67">
        <v>72926.41</v>
      </c>
      <c r="J28" s="206">
        <v>1.4777981499569116E-2</v>
      </c>
    </row>
    <row r="29" spans="1:10" ht="24" customHeight="1" x14ac:dyDescent="0.2">
      <c r="A29" s="106" t="s">
        <v>511</v>
      </c>
      <c r="B29" s="106"/>
      <c r="C29" s="106"/>
      <c r="D29" s="106" t="s">
        <v>510</v>
      </c>
      <c r="E29" s="106"/>
      <c r="F29" s="107"/>
      <c r="G29" s="106"/>
      <c r="H29" s="106"/>
      <c r="I29" s="105">
        <v>470500.23</v>
      </c>
      <c r="J29" s="104">
        <v>9.534328776753187E-2</v>
      </c>
    </row>
    <row r="30" spans="1:10" ht="26.1" customHeight="1" x14ac:dyDescent="0.2">
      <c r="A30" s="70" t="s">
        <v>444</v>
      </c>
      <c r="B30" s="71" t="s">
        <v>443</v>
      </c>
      <c r="C30" s="70" t="s">
        <v>250</v>
      </c>
      <c r="D30" s="70" t="s">
        <v>222</v>
      </c>
      <c r="E30" s="69" t="s">
        <v>212</v>
      </c>
      <c r="F30" s="71">
        <v>81.28</v>
      </c>
      <c r="G30" s="67">
        <v>359.18</v>
      </c>
      <c r="H30" s="67">
        <v>460.36</v>
      </c>
      <c r="I30" s="67">
        <v>37418.06</v>
      </c>
      <c r="J30" s="206">
        <v>7.5824848423193623E-3</v>
      </c>
    </row>
    <row r="31" spans="1:10" ht="24" customHeight="1" x14ac:dyDescent="0.2">
      <c r="A31" s="70" t="s">
        <v>559</v>
      </c>
      <c r="B31" s="71" t="s">
        <v>439</v>
      </c>
      <c r="C31" s="70" t="s">
        <v>250</v>
      </c>
      <c r="D31" s="70" t="s">
        <v>224</v>
      </c>
      <c r="E31" s="69" t="s">
        <v>214</v>
      </c>
      <c r="F31" s="71">
        <v>1955.67</v>
      </c>
      <c r="G31" s="67">
        <v>88.93</v>
      </c>
      <c r="H31" s="67">
        <v>113.98</v>
      </c>
      <c r="I31" s="67">
        <v>222907.26</v>
      </c>
      <c r="J31" s="206">
        <v>4.5170458334636829E-2</v>
      </c>
    </row>
    <row r="32" spans="1:10" ht="24" customHeight="1" x14ac:dyDescent="0.2">
      <c r="A32" s="70" t="s">
        <v>560</v>
      </c>
      <c r="B32" s="71" t="s">
        <v>434</v>
      </c>
      <c r="C32" s="70" t="s">
        <v>250</v>
      </c>
      <c r="D32" s="70" t="s">
        <v>225</v>
      </c>
      <c r="E32" s="69" t="s">
        <v>212</v>
      </c>
      <c r="F32" s="71">
        <v>192</v>
      </c>
      <c r="G32" s="67">
        <v>461.36</v>
      </c>
      <c r="H32" s="67">
        <v>591.32000000000005</v>
      </c>
      <c r="I32" s="67">
        <v>113533.44</v>
      </c>
      <c r="J32" s="206">
        <v>2.3006686821721242E-2</v>
      </c>
    </row>
    <row r="33" spans="1:10" ht="24" customHeight="1" x14ac:dyDescent="0.2">
      <c r="A33" s="70" t="s">
        <v>561</v>
      </c>
      <c r="B33" s="71" t="s">
        <v>423</v>
      </c>
      <c r="C33" s="70" t="s">
        <v>250</v>
      </c>
      <c r="D33" s="70" t="s">
        <v>220</v>
      </c>
      <c r="E33" s="69" t="s">
        <v>206</v>
      </c>
      <c r="F33" s="71">
        <v>1177.5999999999999</v>
      </c>
      <c r="G33" s="67">
        <v>54.52</v>
      </c>
      <c r="H33" s="67">
        <v>69.87</v>
      </c>
      <c r="I33" s="67">
        <v>82278.91</v>
      </c>
      <c r="J33" s="206">
        <v>1.6673194385747391E-2</v>
      </c>
    </row>
    <row r="34" spans="1:10" ht="51.95" customHeight="1" x14ac:dyDescent="0.2">
      <c r="A34" s="70" t="s">
        <v>562</v>
      </c>
      <c r="B34" s="71" t="s">
        <v>421</v>
      </c>
      <c r="C34" s="70" t="s">
        <v>250</v>
      </c>
      <c r="D34" s="70" t="s">
        <v>420</v>
      </c>
      <c r="E34" s="69" t="s">
        <v>419</v>
      </c>
      <c r="F34" s="71">
        <v>32</v>
      </c>
      <c r="G34" s="67">
        <v>350.19</v>
      </c>
      <c r="H34" s="67">
        <v>448.83</v>
      </c>
      <c r="I34" s="67">
        <v>14362.56</v>
      </c>
      <c r="J34" s="206">
        <v>2.9104633831070442E-3</v>
      </c>
    </row>
    <row r="35" spans="1:10" ht="24" customHeight="1" x14ac:dyDescent="0.2">
      <c r="A35" s="106" t="s">
        <v>509</v>
      </c>
      <c r="B35" s="106"/>
      <c r="C35" s="106"/>
      <c r="D35" s="106" t="s">
        <v>508</v>
      </c>
      <c r="E35" s="106"/>
      <c r="F35" s="107"/>
      <c r="G35" s="106"/>
      <c r="H35" s="106"/>
      <c r="I35" s="105">
        <v>56334.45</v>
      </c>
      <c r="J35" s="104">
        <v>1.1415747187999538E-2</v>
      </c>
    </row>
    <row r="36" spans="1:10" ht="65.099999999999994" customHeight="1" x14ac:dyDescent="0.2">
      <c r="A36" s="70" t="s">
        <v>410</v>
      </c>
      <c r="B36" s="71" t="s">
        <v>507</v>
      </c>
      <c r="C36" s="70" t="s">
        <v>247</v>
      </c>
      <c r="D36" s="70" t="s">
        <v>506</v>
      </c>
      <c r="E36" s="69" t="s">
        <v>214</v>
      </c>
      <c r="F36" s="71">
        <v>1272.52</v>
      </c>
      <c r="G36" s="67">
        <v>7.08</v>
      </c>
      <c r="H36" s="67">
        <v>9.07</v>
      </c>
      <c r="I36" s="67">
        <v>11541.75</v>
      </c>
      <c r="J36" s="206">
        <v>2.3388477229669175E-3</v>
      </c>
    </row>
    <row r="37" spans="1:10" ht="26.1" customHeight="1" x14ac:dyDescent="0.2">
      <c r="A37" s="70" t="s">
        <v>409</v>
      </c>
      <c r="B37" s="71" t="s">
        <v>505</v>
      </c>
      <c r="C37" s="70" t="s">
        <v>247</v>
      </c>
      <c r="D37" s="70" t="s">
        <v>504</v>
      </c>
      <c r="E37" s="69" t="s">
        <v>214</v>
      </c>
      <c r="F37" s="71">
        <v>1272.52</v>
      </c>
      <c r="G37" s="67">
        <v>27.47</v>
      </c>
      <c r="H37" s="67">
        <v>35.200000000000003</v>
      </c>
      <c r="I37" s="67">
        <v>44792.7</v>
      </c>
      <c r="J37" s="206">
        <v>9.0768994650326194E-3</v>
      </c>
    </row>
    <row r="38" spans="1:10" ht="24" customHeight="1" x14ac:dyDescent="0.2">
      <c r="A38" s="106" t="s">
        <v>503</v>
      </c>
      <c r="B38" s="106"/>
      <c r="C38" s="106"/>
      <c r="D38" s="106" t="s">
        <v>502</v>
      </c>
      <c r="E38" s="106"/>
      <c r="F38" s="107"/>
      <c r="G38" s="106"/>
      <c r="H38" s="106"/>
      <c r="I38" s="105">
        <v>37662.75</v>
      </c>
      <c r="J38" s="104">
        <v>7.6320694069939368E-3</v>
      </c>
    </row>
    <row r="39" spans="1:10" ht="24" customHeight="1" x14ac:dyDescent="0.2">
      <c r="A39" s="70" t="s">
        <v>408</v>
      </c>
      <c r="B39" s="71" t="s">
        <v>407</v>
      </c>
      <c r="C39" s="70" t="s">
        <v>250</v>
      </c>
      <c r="D39" s="70" t="s">
        <v>221</v>
      </c>
      <c r="E39" s="69" t="s">
        <v>214</v>
      </c>
      <c r="F39" s="71">
        <v>22.5</v>
      </c>
      <c r="G39" s="67">
        <v>1306</v>
      </c>
      <c r="H39" s="67">
        <v>1673.9</v>
      </c>
      <c r="I39" s="67">
        <v>37662.75</v>
      </c>
      <c r="J39" s="206">
        <v>7.6320694069939368E-3</v>
      </c>
    </row>
    <row r="40" spans="1:10" ht="24" customHeight="1" x14ac:dyDescent="0.2">
      <c r="A40" s="106" t="s">
        <v>501</v>
      </c>
      <c r="B40" s="106"/>
      <c r="C40" s="106"/>
      <c r="D40" s="106" t="s">
        <v>500</v>
      </c>
      <c r="E40" s="106"/>
      <c r="F40" s="107"/>
      <c r="G40" s="106"/>
      <c r="H40" s="106"/>
      <c r="I40" s="105">
        <v>151285.14000000001</v>
      </c>
      <c r="J40" s="104">
        <v>3.0656781268675142E-2</v>
      </c>
    </row>
    <row r="41" spans="1:10" ht="39" customHeight="1" x14ac:dyDescent="0.2">
      <c r="A41" s="70" t="s">
        <v>406</v>
      </c>
      <c r="B41" s="71" t="s">
        <v>405</v>
      </c>
      <c r="C41" s="70" t="s">
        <v>342</v>
      </c>
      <c r="D41" s="70" t="s">
        <v>404</v>
      </c>
      <c r="E41" s="69" t="s">
        <v>400</v>
      </c>
      <c r="F41" s="71">
        <v>12960.85</v>
      </c>
      <c r="G41" s="67">
        <v>2.21</v>
      </c>
      <c r="H41" s="67">
        <v>2.83</v>
      </c>
      <c r="I41" s="67">
        <v>36679.199999999997</v>
      </c>
      <c r="J41" s="206">
        <v>7.4327604912814921E-3</v>
      </c>
    </row>
    <row r="42" spans="1:10" ht="39" customHeight="1" x14ac:dyDescent="0.2">
      <c r="A42" s="70" t="s">
        <v>403</v>
      </c>
      <c r="B42" s="71" t="s">
        <v>402</v>
      </c>
      <c r="C42" s="70" t="s">
        <v>342</v>
      </c>
      <c r="D42" s="70" t="s">
        <v>401</v>
      </c>
      <c r="E42" s="69" t="s">
        <v>400</v>
      </c>
      <c r="F42" s="71">
        <v>62626.2</v>
      </c>
      <c r="G42" s="67">
        <v>1.43</v>
      </c>
      <c r="H42" s="67">
        <v>1.83</v>
      </c>
      <c r="I42" s="67">
        <v>114605.94</v>
      </c>
      <c r="J42" s="206">
        <v>2.3224020777393651E-2</v>
      </c>
    </row>
    <row r="43" spans="1:10" ht="24" customHeight="1" x14ac:dyDescent="0.2">
      <c r="A43" s="106" t="s">
        <v>576</v>
      </c>
      <c r="B43" s="106"/>
      <c r="C43" s="106"/>
      <c r="D43" s="106" t="s">
        <v>577</v>
      </c>
      <c r="E43" s="106"/>
      <c r="F43" s="107"/>
      <c r="G43" s="106"/>
      <c r="H43" s="106"/>
      <c r="I43" s="105">
        <v>239858</v>
      </c>
      <c r="J43" s="104">
        <v>4.8605396680347336E-2</v>
      </c>
    </row>
    <row r="44" spans="1:10" ht="39" customHeight="1" x14ac:dyDescent="0.2">
      <c r="A44" s="70" t="s">
        <v>578</v>
      </c>
      <c r="B44" s="71" t="s">
        <v>585</v>
      </c>
      <c r="C44" s="70" t="s">
        <v>250</v>
      </c>
      <c r="D44" s="70" t="s">
        <v>579</v>
      </c>
      <c r="E44" s="69" t="s">
        <v>267</v>
      </c>
      <c r="F44" s="71">
        <v>20</v>
      </c>
      <c r="G44" s="67">
        <v>6066.71</v>
      </c>
      <c r="H44" s="67">
        <v>7775.7</v>
      </c>
      <c r="I44" s="67">
        <v>155514</v>
      </c>
      <c r="J44" s="206">
        <v>3.151372753607358E-2</v>
      </c>
    </row>
    <row r="45" spans="1:10" ht="26.1" customHeight="1" x14ac:dyDescent="0.2">
      <c r="A45" s="70" t="s">
        <v>580</v>
      </c>
      <c r="B45" s="71" t="s">
        <v>581</v>
      </c>
      <c r="C45" s="70" t="s">
        <v>247</v>
      </c>
      <c r="D45" s="70" t="s">
        <v>582</v>
      </c>
      <c r="E45" s="69" t="s">
        <v>268</v>
      </c>
      <c r="F45" s="71">
        <v>800</v>
      </c>
      <c r="G45" s="67">
        <v>82.26</v>
      </c>
      <c r="H45" s="67">
        <v>105.43</v>
      </c>
      <c r="I45" s="67">
        <v>84344</v>
      </c>
      <c r="J45" s="206">
        <v>1.709166914427376E-2</v>
      </c>
    </row>
    <row r="46" spans="1:10" x14ac:dyDescent="0.2">
      <c r="A46" s="205"/>
      <c r="B46" s="205"/>
      <c r="C46" s="205"/>
      <c r="D46" s="205"/>
      <c r="E46" s="205"/>
      <c r="F46" s="205"/>
      <c r="G46" s="205"/>
      <c r="H46" s="205"/>
      <c r="I46" s="205"/>
      <c r="J46" s="205"/>
    </row>
    <row r="47" spans="1:10" x14ac:dyDescent="0.2">
      <c r="A47" s="242"/>
      <c r="B47" s="242"/>
      <c r="C47" s="242"/>
      <c r="D47" s="59"/>
      <c r="E47" s="200"/>
      <c r="F47" s="235"/>
      <c r="G47" s="242"/>
      <c r="H47" s="243"/>
      <c r="I47" s="242"/>
      <c r="J47" s="242"/>
    </row>
    <row r="48" spans="1:10" x14ac:dyDescent="0.2">
      <c r="A48" s="242"/>
      <c r="B48" s="242"/>
      <c r="C48" s="242"/>
      <c r="D48" s="59"/>
      <c r="E48" s="200"/>
      <c r="F48" s="235"/>
      <c r="G48" s="242"/>
      <c r="H48" s="243"/>
      <c r="I48" s="242"/>
      <c r="J48" s="242"/>
    </row>
    <row r="49" spans="1:10" x14ac:dyDescent="0.2">
      <c r="A49" s="242"/>
      <c r="B49" s="242"/>
      <c r="C49" s="242"/>
      <c r="D49" s="59"/>
      <c r="E49" s="200"/>
      <c r="F49" s="235" t="s">
        <v>499</v>
      </c>
      <c r="G49" s="242"/>
      <c r="H49" s="243">
        <v>4934801.82</v>
      </c>
      <c r="I49" s="242"/>
      <c r="J49" s="242"/>
    </row>
    <row r="50" spans="1:10" ht="60" customHeight="1" x14ac:dyDescent="0.2">
      <c r="A50" s="186"/>
      <c r="B50" s="186"/>
      <c r="C50" s="186"/>
      <c r="D50" s="186"/>
      <c r="E50" s="186"/>
      <c r="F50" s="186"/>
      <c r="G50" s="186"/>
      <c r="H50" s="186"/>
      <c r="I50" s="186"/>
      <c r="J50" s="186"/>
    </row>
    <row r="51" spans="1:10" ht="69.95" customHeight="1" x14ac:dyDescent="0.2">
      <c r="A51" s="244" t="s">
        <v>498</v>
      </c>
      <c r="B51" s="241"/>
      <c r="C51" s="241"/>
      <c r="D51" s="241"/>
      <c r="E51" s="241"/>
      <c r="F51" s="241"/>
      <c r="G51" s="241"/>
      <c r="H51" s="241"/>
      <c r="I51" s="241"/>
      <c r="J51" s="241"/>
    </row>
  </sheetData>
  <mergeCells count="18">
    <mergeCell ref="A49:C49"/>
    <mergeCell ref="F49:G49"/>
    <mergeCell ref="H49:J49"/>
    <mergeCell ref="A51:J51"/>
    <mergeCell ref="A3:E3"/>
    <mergeCell ref="A4:J4"/>
    <mergeCell ref="A47:C47"/>
    <mergeCell ref="F47:G47"/>
    <mergeCell ref="H47:J47"/>
    <mergeCell ref="A48:C48"/>
    <mergeCell ref="F48:G48"/>
    <mergeCell ref="H48:J48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>&amp;L &amp;CPREFEITURA MUNICIPAL DE CAMPO GRANDE
CNPJ: 03.501.509/0001-06 &amp;R</oddHeader>
    <oddFooter>&amp;L &amp;CAV AFONSO PENA  - CENTRO - CAMPO GRANDE / MS
(67) 9996-27645 / marcos_ted@hotmail.com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40"/>
  <sheetViews>
    <sheetView showGridLines="0" view="pageBreakPreview" topLeftCell="A4" zoomScaleNormal="100" zoomScaleSheetLayoutView="100" workbookViewId="0">
      <selection activeCell="I9" sqref="I9"/>
    </sheetView>
  </sheetViews>
  <sheetFormatPr defaultRowHeight="15" x14ac:dyDescent="0.25"/>
  <cols>
    <col min="1" max="1" width="7.28515625" style="110" customWidth="1"/>
    <col min="2" max="2" width="9.140625" style="110"/>
    <col min="3" max="3" width="70.5703125" style="110" customWidth="1"/>
    <col min="4" max="4" width="22.140625" style="110" customWidth="1"/>
    <col min="5" max="5" width="10" style="110" customWidth="1"/>
    <col min="6" max="16384" width="9.140625" style="110"/>
  </cols>
  <sheetData>
    <row r="1" spans="1:10" x14ac:dyDescent="0.25">
      <c r="A1" s="108"/>
      <c r="B1" s="108"/>
      <c r="C1" s="108"/>
      <c r="D1" s="108"/>
      <c r="E1" s="109"/>
    </row>
    <row r="2" spans="1:10" ht="15" customHeight="1" x14ac:dyDescent="0.25">
      <c r="A2" s="247" t="s">
        <v>534</v>
      </c>
      <c r="B2" s="247"/>
      <c r="C2" s="247"/>
      <c r="D2" s="247"/>
      <c r="E2" s="247"/>
    </row>
    <row r="3" spans="1:10" ht="15" customHeight="1" x14ac:dyDescent="0.25">
      <c r="A3" s="247" t="s">
        <v>535</v>
      </c>
      <c r="B3" s="247"/>
      <c r="C3" s="247"/>
      <c r="D3" s="247"/>
      <c r="E3" s="247"/>
    </row>
    <row r="4" spans="1:10" ht="15" customHeight="1" x14ac:dyDescent="0.25">
      <c r="A4" s="247" t="s">
        <v>536</v>
      </c>
      <c r="B4" s="247"/>
      <c r="C4" s="247"/>
      <c r="D4" s="247"/>
      <c r="E4" s="247"/>
    </row>
    <row r="5" spans="1:10" ht="12" customHeight="1" x14ac:dyDescent="0.25">
      <c r="A5" s="248" t="s">
        <v>537</v>
      </c>
      <c r="B5" s="248"/>
      <c r="C5" s="248"/>
      <c r="D5" s="248"/>
      <c r="E5" s="109"/>
    </row>
    <row r="6" spans="1:10" ht="12" customHeight="1" x14ac:dyDescent="0.25">
      <c r="A6" s="248"/>
      <c r="B6" s="248"/>
      <c r="C6" s="248"/>
      <c r="D6" s="248"/>
      <c r="E6" s="109"/>
    </row>
    <row r="7" spans="1:10" x14ac:dyDescent="0.25">
      <c r="A7" s="111"/>
      <c r="B7" s="112"/>
      <c r="C7" s="113"/>
      <c r="D7" s="109"/>
      <c r="E7" s="114"/>
    </row>
    <row r="8" spans="1:10" ht="15" customHeight="1" x14ac:dyDescent="0.25">
      <c r="A8" s="249" t="s">
        <v>563</v>
      </c>
      <c r="B8" s="249"/>
      <c r="C8" s="249"/>
      <c r="D8" s="249"/>
      <c r="E8" s="249"/>
    </row>
    <row r="9" spans="1:10" ht="25.5" customHeight="1" x14ac:dyDescent="0.25">
      <c r="A9" s="246"/>
      <c r="B9" s="246"/>
      <c r="C9" s="246"/>
      <c r="D9" s="246"/>
      <c r="E9" s="111"/>
    </row>
    <row r="10" spans="1:10" s="118" customFormat="1" ht="15" customHeight="1" thickBot="1" x14ac:dyDescent="0.3">
      <c r="A10" s="115"/>
      <c r="B10" s="116"/>
      <c r="C10" s="116"/>
      <c r="D10" s="116"/>
      <c r="E10" s="117"/>
    </row>
    <row r="11" spans="1:10" ht="15.75" customHeight="1" thickTop="1" x14ac:dyDescent="0.25">
      <c r="A11" s="254"/>
      <c r="B11" s="254"/>
      <c r="C11" s="254"/>
      <c r="D11" s="254"/>
      <c r="E11" s="254"/>
    </row>
    <row r="12" spans="1:10" ht="15" customHeight="1" x14ac:dyDescent="0.25">
      <c r="A12" s="154"/>
      <c r="B12" s="154"/>
      <c r="C12" s="154"/>
      <c r="D12" s="155" t="s">
        <v>538</v>
      </c>
      <c r="E12" s="154"/>
    </row>
    <row r="13" spans="1:10" s="119" customFormat="1" ht="63" customHeight="1" x14ac:dyDescent="0.25">
      <c r="A13" s="154"/>
      <c r="B13" s="154"/>
      <c r="C13" s="149" t="s">
        <v>539</v>
      </c>
      <c r="D13" s="235" t="s">
        <v>596</v>
      </c>
      <c r="E13" s="235"/>
    </row>
    <row r="14" spans="1:10" s="119" customFormat="1" ht="15" customHeight="1" x14ac:dyDescent="0.25">
      <c r="A14" s="156"/>
      <c r="B14" s="156"/>
      <c r="C14" s="149" t="s">
        <v>540</v>
      </c>
      <c r="D14" s="187">
        <v>0.22</v>
      </c>
      <c r="E14" s="188"/>
      <c r="H14" s="250"/>
      <c r="I14" s="250"/>
      <c r="J14" s="250"/>
    </row>
    <row r="15" spans="1:10" ht="15" customHeight="1" x14ac:dyDescent="0.25">
      <c r="A15" s="189" t="s">
        <v>525</v>
      </c>
      <c r="B15" s="251" t="s">
        <v>253</v>
      </c>
      <c r="C15" s="251"/>
      <c r="D15" s="190" t="s">
        <v>244</v>
      </c>
      <c r="E15" s="190" t="s">
        <v>523</v>
      </c>
    </row>
    <row r="16" spans="1:10" ht="15" customHeight="1" x14ac:dyDescent="0.25">
      <c r="A16" s="191" t="s">
        <v>522</v>
      </c>
      <c r="B16" s="252" t="str">
        <f>'CRONOGRAMA '!B13</f>
        <v>DESMONTE DE PONTE</v>
      </c>
      <c r="C16" s="252"/>
      <c r="D16" s="192">
        <f>'PLAN N DESON'!$I$6</f>
        <v>264957.53999999998</v>
      </c>
      <c r="E16" s="193">
        <f>D16/$D$24</f>
        <v>5.5241912483175851E-2</v>
      </c>
      <c r="G16" s="120"/>
    </row>
    <row r="17" spans="1:8" ht="15" customHeight="1" x14ac:dyDescent="0.25">
      <c r="A17" s="191">
        <v>2</v>
      </c>
      <c r="B17" s="194" t="s">
        <v>514</v>
      </c>
      <c r="C17" s="194"/>
      <c r="D17" s="192">
        <f>'PLAN N DESON'!$I$15</f>
        <v>262793.21000000002</v>
      </c>
      <c r="E17" s="193">
        <f t="shared" ref="E17:E23" si="0">D17/$D$24</f>
        <v>5.4790663847471013E-2</v>
      </c>
      <c r="G17" s="120"/>
    </row>
    <row r="18" spans="1:8" ht="15" customHeight="1" x14ac:dyDescent="0.25">
      <c r="A18" s="191">
        <v>3</v>
      </c>
      <c r="B18" s="194" t="s">
        <v>553</v>
      </c>
      <c r="C18" s="194"/>
      <c r="D18" s="192">
        <f>'PLAN N DESON'!$I$19</f>
        <v>3337363.98</v>
      </c>
      <c r="E18" s="193">
        <f t="shared" si="0"/>
        <v>0.69581854099212825</v>
      </c>
      <c r="G18" s="121"/>
      <c r="H18" s="122"/>
    </row>
    <row r="19" spans="1:8" ht="15" customHeight="1" x14ac:dyDescent="0.25">
      <c r="A19" s="191">
        <v>4</v>
      </c>
      <c r="B19" s="194" t="str">
        <f>'CRONOGRAMA '!B19</f>
        <v>MATERIAIS DE PONTE</v>
      </c>
      <c r="C19" s="194"/>
      <c r="D19" s="192">
        <f>'PLAN N DESON'!$I$29</f>
        <v>458623.94</v>
      </c>
      <c r="E19" s="193">
        <f t="shared" si="0"/>
        <v>9.5620089000559461E-2</v>
      </c>
      <c r="G19" s="121"/>
      <c r="H19" s="122"/>
    </row>
    <row r="20" spans="1:8" ht="15" customHeight="1" x14ac:dyDescent="0.25">
      <c r="A20" s="191">
        <v>5</v>
      </c>
      <c r="B20" s="194" t="s">
        <v>508</v>
      </c>
      <c r="C20" s="194"/>
      <c r="D20" s="192">
        <f>'PLAN N DESON'!$I$35</f>
        <v>58663.17</v>
      </c>
      <c r="E20" s="193">
        <f t="shared" si="0"/>
        <v>1.2230886892766545E-2</v>
      </c>
      <c r="G20" s="121"/>
      <c r="H20" s="122"/>
    </row>
    <row r="21" spans="1:8" ht="15" customHeight="1" x14ac:dyDescent="0.25">
      <c r="A21" s="191">
        <v>6</v>
      </c>
      <c r="B21" s="194" t="s">
        <v>554</v>
      </c>
      <c r="C21" s="194"/>
      <c r="D21" s="192">
        <f>'PLAN N DESON'!$I$38</f>
        <v>37171.800000000003</v>
      </c>
      <c r="E21" s="193">
        <f t="shared" si="0"/>
        <v>7.7500769460726289E-3</v>
      </c>
      <c r="G21" s="121"/>
      <c r="H21" s="122"/>
    </row>
    <row r="22" spans="1:8" ht="15" customHeight="1" x14ac:dyDescent="0.25">
      <c r="A22" s="196">
        <v>7</v>
      </c>
      <c r="B22" s="197" t="s">
        <v>500</v>
      </c>
      <c r="C22" s="197"/>
      <c r="D22" s="198">
        <f>'PLAN N DESON'!$I$40</f>
        <v>145605.23000000001</v>
      </c>
      <c r="E22" s="193">
        <f t="shared" si="0"/>
        <v>3.0357737216131657E-2</v>
      </c>
      <c r="G22" s="121"/>
      <c r="H22" s="122"/>
    </row>
    <row r="23" spans="1:8" ht="15" customHeight="1" x14ac:dyDescent="0.25">
      <c r="A23" s="196">
        <v>8</v>
      </c>
      <c r="B23" s="197" t="s">
        <v>577</v>
      </c>
      <c r="C23" s="197"/>
      <c r="D23" s="198">
        <f>'PLAN N DESON'!$I$43</f>
        <v>231134.8</v>
      </c>
      <c r="E23" s="193">
        <f t="shared" si="0"/>
        <v>4.8190092621694609E-2</v>
      </c>
      <c r="G23" s="121"/>
      <c r="H23" s="122"/>
    </row>
    <row r="24" spans="1:8" ht="15" customHeight="1" x14ac:dyDescent="0.25">
      <c r="A24" s="141"/>
      <c r="B24" s="142"/>
      <c r="C24" s="143" t="s">
        <v>499</v>
      </c>
      <c r="D24" s="144">
        <f>SUM(D16:D23)</f>
        <v>4796313.67</v>
      </c>
      <c r="E24" s="145"/>
    </row>
    <row r="25" spans="1:8" ht="15" customHeight="1" x14ac:dyDescent="0.25">
      <c r="A25" s="123"/>
      <c r="B25" s="124"/>
      <c r="C25" s="124"/>
      <c r="D25" s="125"/>
      <c r="E25" s="126"/>
    </row>
    <row r="26" spans="1:8" s="119" customFormat="1" ht="17.25" customHeight="1" x14ac:dyDescent="0.25">
      <c r="A26" s="141"/>
      <c r="B26" s="142"/>
      <c r="C26" s="142"/>
      <c r="D26" s="146" t="s">
        <v>541</v>
      </c>
      <c r="E26" s="147"/>
    </row>
    <row r="27" spans="1:8" s="119" customFormat="1" ht="72" customHeight="1" x14ac:dyDescent="0.25">
      <c r="A27" s="148"/>
      <c r="B27" s="148"/>
      <c r="C27" s="149" t="s">
        <v>542</v>
      </c>
      <c r="D27" s="235" t="s">
        <v>597</v>
      </c>
      <c r="E27" s="235"/>
      <c r="G27" s="235"/>
      <c r="H27" s="235"/>
    </row>
    <row r="28" spans="1:8" s="119" customFormat="1" x14ac:dyDescent="0.25">
      <c r="A28" s="150"/>
      <c r="B28" s="150"/>
      <c r="C28" s="149" t="s">
        <v>540</v>
      </c>
      <c r="D28" s="187">
        <v>0.28170000000000001</v>
      </c>
      <c r="E28" s="195"/>
    </row>
    <row r="29" spans="1:8" x14ac:dyDescent="0.25">
      <c r="A29" s="189" t="s">
        <v>525</v>
      </c>
      <c r="B29" s="251" t="s">
        <v>253</v>
      </c>
      <c r="C29" s="251"/>
      <c r="D29" s="190" t="s">
        <v>244</v>
      </c>
      <c r="E29" s="190" t="s">
        <v>523</v>
      </c>
    </row>
    <row r="30" spans="1:8" x14ac:dyDescent="0.25">
      <c r="A30" s="191" t="s">
        <v>522</v>
      </c>
      <c r="B30" s="252" t="s">
        <v>548</v>
      </c>
      <c r="C30" s="252"/>
      <c r="D30" s="192">
        <f>'PLAN DESON'!I6</f>
        <v>248742.96</v>
      </c>
      <c r="E30" s="193">
        <f>D30/$D$38</f>
        <v>5.0405866146819238E-2</v>
      </c>
    </row>
    <row r="31" spans="1:8" x14ac:dyDescent="0.25">
      <c r="A31" s="191">
        <v>2</v>
      </c>
      <c r="B31" s="194" t="s">
        <v>514</v>
      </c>
      <c r="C31" s="194"/>
      <c r="D31" s="192">
        <f>'PLAN DESON'!I15</f>
        <v>261606.18</v>
      </c>
      <c r="E31" s="193">
        <f t="shared" ref="E31:E37" si="1">D31/$D$38</f>
        <v>5.3012499699531999E-2</v>
      </c>
    </row>
    <row r="32" spans="1:8" x14ac:dyDescent="0.25">
      <c r="A32" s="191">
        <v>3</v>
      </c>
      <c r="B32" s="194" t="s">
        <v>553</v>
      </c>
      <c r="C32" s="194"/>
      <c r="D32" s="192">
        <f>'PLAN DESON'!I19</f>
        <v>3468812.11</v>
      </c>
      <c r="E32" s="193">
        <f t="shared" si="1"/>
        <v>0.7029283518421009</v>
      </c>
    </row>
    <row r="33" spans="1:6" x14ac:dyDescent="0.25">
      <c r="A33" s="191">
        <v>4</v>
      </c>
      <c r="B33" s="194" t="s">
        <v>510</v>
      </c>
      <c r="C33" s="194"/>
      <c r="D33" s="192">
        <f>'PLAN DESON'!I29</f>
        <v>470500.23</v>
      </c>
      <c r="E33" s="193">
        <f t="shared" si="1"/>
        <v>9.5343287767531856E-2</v>
      </c>
    </row>
    <row r="34" spans="1:6" x14ac:dyDescent="0.25">
      <c r="A34" s="191">
        <v>5</v>
      </c>
      <c r="B34" s="194" t="s">
        <v>508</v>
      </c>
      <c r="C34" s="194"/>
      <c r="D34" s="192">
        <f>'PLAN DESON'!I35</f>
        <v>56334.45</v>
      </c>
      <c r="E34" s="193">
        <f t="shared" si="1"/>
        <v>1.1415747187999536E-2</v>
      </c>
    </row>
    <row r="35" spans="1:6" x14ac:dyDescent="0.25">
      <c r="A35" s="191">
        <v>6</v>
      </c>
      <c r="B35" s="194" t="s">
        <v>554</v>
      </c>
      <c r="C35" s="194"/>
      <c r="D35" s="192">
        <f>'PLAN DESON'!I38</f>
        <v>37662.75</v>
      </c>
      <c r="E35" s="193">
        <f t="shared" si="1"/>
        <v>7.632069406993936E-3</v>
      </c>
    </row>
    <row r="36" spans="1:6" x14ac:dyDescent="0.25">
      <c r="A36" s="191">
        <v>7</v>
      </c>
      <c r="B36" s="194" t="s">
        <v>500</v>
      </c>
      <c r="C36" s="194"/>
      <c r="D36" s="192">
        <f>'PLAN DESON'!I40</f>
        <v>151285.14000000001</v>
      </c>
      <c r="E36" s="193">
        <f t="shared" si="1"/>
        <v>3.0656781268675142E-2</v>
      </c>
    </row>
    <row r="37" spans="1:6" x14ac:dyDescent="0.25">
      <c r="A37" s="196">
        <v>8</v>
      </c>
      <c r="B37" s="197" t="s">
        <v>577</v>
      </c>
      <c r="C37" s="197"/>
      <c r="D37" s="192">
        <f>'PLAN DESON'!I43</f>
        <v>239858</v>
      </c>
      <c r="E37" s="193">
        <f t="shared" si="1"/>
        <v>4.8605396680347336E-2</v>
      </c>
    </row>
    <row r="38" spans="1:6" s="127" customFormat="1" x14ac:dyDescent="0.25">
      <c r="A38" s="151"/>
      <c r="B38" s="151"/>
      <c r="C38" s="143" t="s">
        <v>499</v>
      </c>
      <c r="D38" s="144">
        <f>SUM(D30:D37)</f>
        <v>4934801.82</v>
      </c>
      <c r="E38" s="152"/>
    </row>
    <row r="39" spans="1:6" x14ac:dyDescent="0.25">
      <c r="A39" s="153"/>
      <c r="B39" s="153"/>
      <c r="C39" s="153"/>
      <c r="D39" s="153"/>
      <c r="E39" s="153"/>
    </row>
    <row r="40" spans="1:6" ht="32.25" customHeight="1" x14ac:dyDescent="0.25">
      <c r="A40" s="253" t="s">
        <v>543</v>
      </c>
      <c r="B40" s="253"/>
      <c r="C40" s="253"/>
      <c r="D40" s="253"/>
      <c r="E40" s="253"/>
      <c r="F40" s="128"/>
    </row>
  </sheetData>
  <mergeCells count="16">
    <mergeCell ref="B29:C29"/>
    <mergeCell ref="A40:E40"/>
    <mergeCell ref="B30:C30"/>
    <mergeCell ref="A11:E11"/>
    <mergeCell ref="D13:E13"/>
    <mergeCell ref="H14:J14"/>
    <mergeCell ref="B15:C15"/>
    <mergeCell ref="B16:C16"/>
    <mergeCell ref="D27:E27"/>
    <mergeCell ref="G27:H27"/>
    <mergeCell ref="A9:D9"/>
    <mergeCell ref="A2:E2"/>
    <mergeCell ref="A3:E3"/>
    <mergeCell ref="A4:E4"/>
    <mergeCell ref="A5:D6"/>
    <mergeCell ref="A8:E8"/>
  </mergeCells>
  <pageMargins left="0.51181102362204722" right="0.51181102362204722" top="0.70866141732283472" bottom="0.98425196850393704" header="0.51181102362204722" footer="0.51181102362204722"/>
  <pageSetup paperSize="9" scale="77" fitToHeight="0" orientation="portrait" r:id="rId1"/>
  <headerFooter>
    <oddHeader>&amp;L &amp;C &amp;R</oddHeader>
    <oddFooter>&amp;L &amp;C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4"/>
  <sheetViews>
    <sheetView showOutlineSymbols="0" showWhiteSpace="0" view="pageBreakPreview" topLeftCell="D16" zoomScale="115" zoomScaleNormal="100" zoomScaleSheetLayoutView="115" workbookViewId="0">
      <selection activeCell="I37" sqref="I37"/>
    </sheetView>
  </sheetViews>
  <sheetFormatPr defaultRowHeight="14.25" x14ac:dyDescent="0.2"/>
  <cols>
    <col min="1" max="1" width="22.85546875" style="99" bestFit="1" customWidth="1"/>
    <col min="2" max="2" width="65.42578125" style="99" customWidth="1"/>
    <col min="3" max="3" width="22.85546875" style="99" bestFit="1" customWidth="1"/>
    <col min="4" max="5" width="13.7109375" style="99" bestFit="1" customWidth="1"/>
    <col min="6" max="15" width="13.7109375" style="99" customWidth="1"/>
    <col min="16" max="39" width="13.7109375" style="99" bestFit="1" customWidth="1"/>
    <col min="40" max="16384" width="9.140625" style="99"/>
  </cols>
  <sheetData>
    <row r="1" spans="1:20" s="168" customFormat="1" ht="12.75" x14ac:dyDescent="0.2">
      <c r="A1" s="255" t="s">
        <v>534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</row>
    <row r="2" spans="1:20" s="168" customFormat="1" ht="12.75" x14ac:dyDescent="0.2">
      <c r="A2" s="255" t="s">
        <v>535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</row>
    <row r="3" spans="1:20" s="168" customFormat="1" ht="12.75" x14ac:dyDescent="0.2">
      <c r="A3" s="255" t="s">
        <v>536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20" s="168" customFormat="1" ht="12.75" x14ac:dyDescent="0.2">
      <c r="B4" s="157"/>
      <c r="C4" s="158"/>
      <c r="D4" s="158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7"/>
    </row>
    <row r="5" spans="1:20" s="168" customFormat="1" ht="12.75" x14ac:dyDescent="0.2">
      <c r="A5" s="256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</row>
    <row r="6" spans="1:20" s="168" customFormat="1" ht="12.75" x14ac:dyDescent="0.2">
      <c r="B6" s="169"/>
      <c r="C6" s="158"/>
      <c r="D6" s="160"/>
      <c r="E6" s="159"/>
      <c r="F6" s="159"/>
      <c r="G6" s="160" t="s">
        <v>544</v>
      </c>
      <c r="H6" s="159"/>
      <c r="I6" s="159"/>
      <c r="J6" s="159"/>
      <c r="K6" s="159"/>
      <c r="L6" s="159"/>
      <c r="M6" s="159"/>
      <c r="N6" s="159"/>
      <c r="O6" s="159"/>
      <c r="P6" s="160"/>
    </row>
    <row r="7" spans="1:20" s="168" customFormat="1" ht="80.25" customHeight="1" x14ac:dyDescent="0.2">
      <c r="A7" s="249" t="s">
        <v>563</v>
      </c>
      <c r="B7" s="249"/>
      <c r="C7" s="249"/>
      <c r="D7" s="249"/>
      <c r="E7" s="249"/>
      <c r="F7" s="161"/>
      <c r="G7" s="235" t="s">
        <v>595</v>
      </c>
      <c r="H7" s="235"/>
      <c r="I7" s="161"/>
      <c r="J7" s="161"/>
      <c r="K7" s="161"/>
      <c r="L7" s="161"/>
      <c r="M7" s="161"/>
      <c r="N7" s="161"/>
      <c r="O7" s="161"/>
      <c r="P7" s="257"/>
      <c r="Q7" s="257"/>
    </row>
    <row r="8" spans="1:20" s="168" customFormat="1" ht="12.75" x14ac:dyDescent="0.2">
      <c r="A8" s="258" t="s">
        <v>557</v>
      </c>
      <c r="B8" s="258"/>
      <c r="C8" s="258"/>
      <c r="D8" s="170"/>
      <c r="E8" s="171"/>
      <c r="F8" s="171"/>
      <c r="G8" s="170" t="s">
        <v>556</v>
      </c>
      <c r="H8" s="171"/>
      <c r="I8" s="171"/>
      <c r="J8" s="171"/>
      <c r="K8" s="171"/>
      <c r="L8" s="171"/>
      <c r="M8" s="171"/>
      <c r="N8" s="171"/>
      <c r="O8" s="171"/>
      <c r="P8" s="162"/>
      <c r="R8" s="258"/>
      <c r="S8" s="258"/>
      <c r="T8" s="258"/>
    </row>
    <row r="9" spans="1:20" s="168" customFormat="1" ht="13.5" thickBot="1" x14ac:dyDescent="0.25">
      <c r="A9" s="172"/>
      <c r="B9" s="163"/>
      <c r="C9" s="164"/>
      <c r="D9" s="165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</row>
    <row r="10" spans="1:20" s="168" customFormat="1" ht="13.5" thickTop="1" x14ac:dyDescent="0.2">
      <c r="A10" s="259" t="s">
        <v>545</v>
      </c>
      <c r="B10" s="260"/>
      <c r="C10" s="260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0"/>
      <c r="O10" s="260"/>
      <c r="P10" s="260"/>
      <c r="Q10" s="260"/>
    </row>
    <row r="11" spans="1:20" s="168" customFormat="1" ht="12.75" x14ac:dyDescent="0.2">
      <c r="A11" s="173"/>
      <c r="D11" s="263" t="s">
        <v>555</v>
      </c>
      <c r="E11" s="263"/>
      <c r="F11" s="263"/>
      <c r="G11" s="263"/>
      <c r="H11" s="263"/>
      <c r="I11" s="263"/>
      <c r="J11" s="263"/>
      <c r="K11" s="263"/>
      <c r="L11" s="263"/>
      <c r="M11" s="263"/>
      <c r="N11" s="263"/>
      <c r="O11" s="263"/>
    </row>
    <row r="12" spans="1:20" s="168" customFormat="1" ht="12.75" x14ac:dyDescent="0.2">
      <c r="A12" s="174" t="s">
        <v>525</v>
      </c>
      <c r="B12" s="174" t="s">
        <v>253</v>
      </c>
      <c r="C12" s="175" t="s">
        <v>546</v>
      </c>
      <c r="D12" s="175">
        <v>30</v>
      </c>
      <c r="E12" s="129">
        <v>60</v>
      </c>
      <c r="F12" s="129">
        <v>90</v>
      </c>
      <c r="G12" s="129">
        <v>120</v>
      </c>
      <c r="H12" s="129">
        <v>150</v>
      </c>
      <c r="I12" s="129">
        <v>180</v>
      </c>
      <c r="J12" s="129">
        <v>210</v>
      </c>
      <c r="K12" s="129">
        <v>240</v>
      </c>
      <c r="L12" s="129">
        <v>270</v>
      </c>
      <c r="M12" s="129">
        <v>300</v>
      </c>
      <c r="N12" s="129">
        <v>330</v>
      </c>
      <c r="O12" s="129">
        <v>360</v>
      </c>
      <c r="P12" s="129" t="s">
        <v>547</v>
      </c>
    </row>
    <row r="13" spans="1:20" s="176" customFormat="1" ht="24" customHeight="1" x14ac:dyDescent="0.2">
      <c r="A13" s="177" t="s">
        <v>522</v>
      </c>
      <c r="B13" s="167" t="s">
        <v>548</v>
      </c>
      <c r="C13" s="184">
        <f>RESUMO!D16</f>
        <v>264957.53999999998</v>
      </c>
      <c r="D13" s="130">
        <f>TRUNC(D14*$C$13,2)</f>
        <v>7948.72</v>
      </c>
      <c r="E13" s="130">
        <f t="shared" ref="E13:N13" si="0">TRUNC(E14*$C$13,2)</f>
        <v>10598.3</v>
      </c>
      <c r="F13" s="130">
        <f t="shared" si="0"/>
        <v>15897.45</v>
      </c>
      <c r="G13" s="130">
        <f t="shared" si="0"/>
        <v>29145.32</v>
      </c>
      <c r="H13" s="130">
        <f t="shared" si="0"/>
        <v>31794.9</v>
      </c>
      <c r="I13" s="130">
        <f t="shared" si="0"/>
        <v>31794.9</v>
      </c>
      <c r="J13" s="130">
        <f t="shared" si="0"/>
        <v>31794.9</v>
      </c>
      <c r="K13" s="130">
        <f t="shared" si="0"/>
        <v>31794.9</v>
      </c>
      <c r="L13" s="130">
        <f t="shared" si="0"/>
        <v>21196.6</v>
      </c>
      <c r="M13" s="130">
        <f t="shared" si="0"/>
        <v>21196.6</v>
      </c>
      <c r="N13" s="130">
        <f t="shared" si="0"/>
        <v>15897.45</v>
      </c>
      <c r="O13" s="130">
        <f>C13-SUM(D13:N13)</f>
        <v>15897.499999999971</v>
      </c>
      <c r="P13" s="131">
        <f t="shared" ref="P13:P20" si="1">SUM(D13:O13)</f>
        <v>264957.53999999998</v>
      </c>
    </row>
    <row r="14" spans="1:20" s="182" customFormat="1" ht="24" customHeight="1" x14ac:dyDescent="0.2">
      <c r="A14" s="178"/>
      <c r="B14" s="179"/>
      <c r="C14" s="178" t="s">
        <v>558</v>
      </c>
      <c r="D14" s="180">
        <v>0.03</v>
      </c>
      <c r="E14" s="180">
        <v>0.04</v>
      </c>
      <c r="F14" s="180">
        <v>0.06</v>
      </c>
      <c r="G14" s="180">
        <v>0.11</v>
      </c>
      <c r="H14" s="180">
        <v>0.12</v>
      </c>
      <c r="I14" s="180">
        <v>0.12</v>
      </c>
      <c r="J14" s="180">
        <v>0.12</v>
      </c>
      <c r="K14" s="180">
        <v>0.12</v>
      </c>
      <c r="L14" s="180">
        <v>0.08</v>
      </c>
      <c r="M14" s="180">
        <v>0.08</v>
      </c>
      <c r="N14" s="180">
        <v>0.06</v>
      </c>
      <c r="O14" s="180">
        <v>0.06</v>
      </c>
      <c r="P14" s="181">
        <f t="shared" si="1"/>
        <v>1</v>
      </c>
    </row>
    <row r="15" spans="1:20" s="176" customFormat="1" ht="24" customHeight="1" x14ac:dyDescent="0.2">
      <c r="A15" s="177" t="s">
        <v>515</v>
      </c>
      <c r="B15" s="167" t="s">
        <v>514</v>
      </c>
      <c r="C15" s="184">
        <f>RESUMO!D17</f>
        <v>262793.21000000002</v>
      </c>
      <c r="D15" s="130">
        <f>TRUNC(D16*$C$15,2)</f>
        <v>7883.79</v>
      </c>
      <c r="E15" s="130">
        <f t="shared" ref="E15:N15" si="2">TRUNC(E16*$C$15,2)</f>
        <v>10511.72</v>
      </c>
      <c r="F15" s="130">
        <f t="shared" si="2"/>
        <v>15767.59</v>
      </c>
      <c r="G15" s="130">
        <f t="shared" si="2"/>
        <v>28907.25</v>
      </c>
      <c r="H15" s="130">
        <f t="shared" si="2"/>
        <v>31535.18</v>
      </c>
      <c r="I15" s="130">
        <f t="shared" si="2"/>
        <v>31535.18</v>
      </c>
      <c r="J15" s="130">
        <f t="shared" si="2"/>
        <v>31535.18</v>
      </c>
      <c r="K15" s="130">
        <f t="shared" si="2"/>
        <v>31535.18</v>
      </c>
      <c r="L15" s="130">
        <f t="shared" si="2"/>
        <v>21023.45</v>
      </c>
      <c r="M15" s="130">
        <f t="shared" si="2"/>
        <v>21023.45</v>
      </c>
      <c r="N15" s="130">
        <f t="shared" si="2"/>
        <v>15767.59</v>
      </c>
      <c r="O15" s="130">
        <f>C15-SUM(D15:N15)</f>
        <v>15767.650000000023</v>
      </c>
      <c r="P15" s="131">
        <f t="shared" si="1"/>
        <v>262793.21000000002</v>
      </c>
    </row>
    <row r="16" spans="1:20" s="176" customFormat="1" ht="24" customHeight="1" x14ac:dyDescent="0.2">
      <c r="A16" s="177"/>
      <c r="B16" s="167"/>
      <c r="C16" s="178" t="s">
        <v>558</v>
      </c>
      <c r="D16" s="180">
        <v>0.03</v>
      </c>
      <c r="E16" s="180">
        <v>0.04</v>
      </c>
      <c r="F16" s="180">
        <v>0.06</v>
      </c>
      <c r="G16" s="180">
        <v>0.11</v>
      </c>
      <c r="H16" s="180">
        <v>0.12</v>
      </c>
      <c r="I16" s="180">
        <v>0.12</v>
      </c>
      <c r="J16" s="180">
        <v>0.12</v>
      </c>
      <c r="K16" s="180">
        <v>0.12</v>
      </c>
      <c r="L16" s="180">
        <v>0.08</v>
      </c>
      <c r="M16" s="180">
        <v>0.08</v>
      </c>
      <c r="N16" s="180">
        <v>0.06</v>
      </c>
      <c r="O16" s="180">
        <v>0.06</v>
      </c>
      <c r="P16" s="181">
        <f t="shared" si="1"/>
        <v>1</v>
      </c>
    </row>
    <row r="17" spans="1:16" s="176" customFormat="1" ht="24" customHeight="1" x14ac:dyDescent="0.2">
      <c r="A17" s="177" t="s">
        <v>513</v>
      </c>
      <c r="B17" s="167" t="s">
        <v>512</v>
      </c>
      <c r="C17" s="184">
        <f>RESUMO!D18</f>
        <v>3337363.98</v>
      </c>
      <c r="D17" s="130">
        <f>TRUNC(D18*$C$17,2)</f>
        <v>100120.91</v>
      </c>
      <c r="E17" s="130">
        <f t="shared" ref="E17:N17" si="3">TRUNC(E18*$C$17,2)</f>
        <v>133494.54999999999</v>
      </c>
      <c r="F17" s="130">
        <f t="shared" si="3"/>
        <v>200241.83</v>
      </c>
      <c r="G17" s="130">
        <f t="shared" si="3"/>
        <v>367110.03</v>
      </c>
      <c r="H17" s="130">
        <f t="shared" si="3"/>
        <v>400483.67</v>
      </c>
      <c r="I17" s="130">
        <f t="shared" si="3"/>
        <v>400483.67</v>
      </c>
      <c r="J17" s="130">
        <f t="shared" si="3"/>
        <v>400483.67</v>
      </c>
      <c r="K17" s="130">
        <f t="shared" si="3"/>
        <v>400483.67</v>
      </c>
      <c r="L17" s="130">
        <f t="shared" si="3"/>
        <v>266989.11</v>
      </c>
      <c r="M17" s="130">
        <f t="shared" si="3"/>
        <v>266989.11</v>
      </c>
      <c r="N17" s="130">
        <f t="shared" si="3"/>
        <v>200241.83</v>
      </c>
      <c r="O17" s="130">
        <f>C17-SUM(D17:N17)</f>
        <v>200241.93000000017</v>
      </c>
      <c r="P17" s="131">
        <f t="shared" si="1"/>
        <v>3337363.98</v>
      </c>
    </row>
    <row r="18" spans="1:16" s="176" customFormat="1" ht="24" customHeight="1" x14ac:dyDescent="0.2">
      <c r="A18" s="177"/>
      <c r="B18" s="167"/>
      <c r="C18" s="178" t="s">
        <v>558</v>
      </c>
      <c r="D18" s="180">
        <v>0.03</v>
      </c>
      <c r="E18" s="180">
        <v>0.04</v>
      </c>
      <c r="F18" s="180">
        <v>0.06</v>
      </c>
      <c r="G18" s="180">
        <v>0.11</v>
      </c>
      <c r="H18" s="180">
        <v>0.12</v>
      </c>
      <c r="I18" s="180">
        <v>0.12</v>
      </c>
      <c r="J18" s="180">
        <v>0.12</v>
      </c>
      <c r="K18" s="180">
        <v>0.12</v>
      </c>
      <c r="L18" s="180">
        <v>0.08</v>
      </c>
      <c r="M18" s="180">
        <v>0.08</v>
      </c>
      <c r="N18" s="180">
        <v>0.06</v>
      </c>
      <c r="O18" s="180">
        <v>0.06</v>
      </c>
      <c r="P18" s="181">
        <f t="shared" si="1"/>
        <v>1</v>
      </c>
    </row>
    <row r="19" spans="1:16" s="176" customFormat="1" ht="24" customHeight="1" x14ac:dyDescent="0.2">
      <c r="A19" s="177" t="s">
        <v>511</v>
      </c>
      <c r="B19" s="167" t="s">
        <v>510</v>
      </c>
      <c r="C19" s="184">
        <f>RESUMO!D19</f>
        <v>458623.94</v>
      </c>
      <c r="D19" s="130">
        <f>TRUNC(D20*$C$19,2)</f>
        <v>13758.71</v>
      </c>
      <c r="E19" s="130">
        <f t="shared" ref="E19:N19" si="4">TRUNC(E20*$C$19,2)</f>
        <v>18344.95</v>
      </c>
      <c r="F19" s="130">
        <f t="shared" si="4"/>
        <v>27517.43</v>
      </c>
      <c r="G19" s="130">
        <f t="shared" si="4"/>
        <v>50448.63</v>
      </c>
      <c r="H19" s="130">
        <f t="shared" si="4"/>
        <v>55034.87</v>
      </c>
      <c r="I19" s="130">
        <f t="shared" si="4"/>
        <v>55034.87</v>
      </c>
      <c r="J19" s="130">
        <f t="shared" si="4"/>
        <v>55034.87</v>
      </c>
      <c r="K19" s="130">
        <f t="shared" si="4"/>
        <v>55034.87</v>
      </c>
      <c r="L19" s="130">
        <f t="shared" si="4"/>
        <v>36689.910000000003</v>
      </c>
      <c r="M19" s="130">
        <f t="shared" si="4"/>
        <v>36689.910000000003</v>
      </c>
      <c r="N19" s="130">
        <f t="shared" si="4"/>
        <v>27517.43</v>
      </c>
      <c r="O19" s="130">
        <f>C19-SUM(D19:N19)</f>
        <v>27517.489999999991</v>
      </c>
      <c r="P19" s="131">
        <f t="shared" si="1"/>
        <v>458623.94</v>
      </c>
    </row>
    <row r="20" spans="1:16" s="176" customFormat="1" ht="24" customHeight="1" x14ac:dyDescent="0.2">
      <c r="A20" s="177"/>
      <c r="B20" s="167"/>
      <c r="C20" s="178" t="s">
        <v>558</v>
      </c>
      <c r="D20" s="180">
        <v>0.03</v>
      </c>
      <c r="E20" s="180">
        <v>0.04</v>
      </c>
      <c r="F20" s="180">
        <v>0.06</v>
      </c>
      <c r="G20" s="180">
        <v>0.11</v>
      </c>
      <c r="H20" s="180">
        <v>0.12</v>
      </c>
      <c r="I20" s="180">
        <v>0.12</v>
      </c>
      <c r="J20" s="180">
        <v>0.12</v>
      </c>
      <c r="K20" s="180">
        <v>0.12</v>
      </c>
      <c r="L20" s="180">
        <v>0.08</v>
      </c>
      <c r="M20" s="180">
        <v>0.08</v>
      </c>
      <c r="N20" s="180">
        <v>0.06</v>
      </c>
      <c r="O20" s="180">
        <v>0.06</v>
      </c>
      <c r="P20" s="181">
        <f t="shared" si="1"/>
        <v>1</v>
      </c>
    </row>
    <row r="21" spans="1:16" s="176" customFormat="1" ht="24" customHeight="1" x14ac:dyDescent="0.2">
      <c r="A21" s="177">
        <v>5</v>
      </c>
      <c r="B21" s="167" t="s">
        <v>508</v>
      </c>
      <c r="C21" s="184">
        <f>RESUMO!D20</f>
        <v>58663.17</v>
      </c>
      <c r="D21" s="130">
        <f>TRUNC(D22*$C$21,2)</f>
        <v>1759.89</v>
      </c>
      <c r="E21" s="130">
        <f t="shared" ref="E21:N21" si="5">TRUNC(E22*$C$21,2)</f>
        <v>2346.52</v>
      </c>
      <c r="F21" s="130">
        <f t="shared" si="5"/>
        <v>3519.79</v>
      </c>
      <c r="G21" s="130">
        <f t="shared" si="5"/>
        <v>6452.94</v>
      </c>
      <c r="H21" s="130">
        <f t="shared" si="5"/>
        <v>7039.58</v>
      </c>
      <c r="I21" s="130">
        <f t="shared" si="5"/>
        <v>7039.58</v>
      </c>
      <c r="J21" s="130">
        <f t="shared" si="5"/>
        <v>7039.58</v>
      </c>
      <c r="K21" s="130">
        <f t="shared" si="5"/>
        <v>7039.58</v>
      </c>
      <c r="L21" s="130">
        <f t="shared" si="5"/>
        <v>4693.05</v>
      </c>
      <c r="M21" s="130">
        <f t="shared" si="5"/>
        <v>4693.05</v>
      </c>
      <c r="N21" s="130">
        <f t="shared" si="5"/>
        <v>3519.79</v>
      </c>
      <c r="O21" s="130">
        <f>C21-SUM(D21:N21)</f>
        <v>3519.8199999999852</v>
      </c>
      <c r="P21" s="131">
        <f t="shared" ref="P21:P26" si="6">SUM(D21:O21)</f>
        <v>58663.17</v>
      </c>
    </row>
    <row r="22" spans="1:16" s="176" customFormat="1" ht="24" customHeight="1" x14ac:dyDescent="0.2">
      <c r="A22" s="177"/>
      <c r="B22" s="167"/>
      <c r="C22" s="178" t="s">
        <v>558</v>
      </c>
      <c r="D22" s="180">
        <v>0.03</v>
      </c>
      <c r="E22" s="180">
        <v>0.04</v>
      </c>
      <c r="F22" s="180">
        <v>0.06</v>
      </c>
      <c r="G22" s="180">
        <v>0.11</v>
      </c>
      <c r="H22" s="180">
        <v>0.12</v>
      </c>
      <c r="I22" s="180">
        <v>0.12</v>
      </c>
      <c r="J22" s="180">
        <v>0.12</v>
      </c>
      <c r="K22" s="180">
        <v>0.12</v>
      </c>
      <c r="L22" s="180">
        <v>0.08</v>
      </c>
      <c r="M22" s="180">
        <v>0.08</v>
      </c>
      <c r="N22" s="180">
        <v>0.06</v>
      </c>
      <c r="O22" s="180">
        <v>0.06</v>
      </c>
      <c r="P22" s="181">
        <f t="shared" si="6"/>
        <v>1</v>
      </c>
    </row>
    <row r="23" spans="1:16" s="176" customFormat="1" ht="24" customHeight="1" x14ac:dyDescent="0.2">
      <c r="A23" s="177">
        <v>6</v>
      </c>
      <c r="B23" s="167" t="s">
        <v>554</v>
      </c>
      <c r="C23" s="184">
        <f>RESUMO!D21</f>
        <v>37171.800000000003</v>
      </c>
      <c r="D23" s="130">
        <f>TRUNC(D24*$C$23,2)</f>
        <v>0</v>
      </c>
      <c r="E23" s="130">
        <f t="shared" ref="E23:O23" si="7">TRUNC(E24*$C$23,2)</f>
        <v>0</v>
      </c>
      <c r="F23" s="130">
        <f t="shared" si="7"/>
        <v>0</v>
      </c>
      <c r="G23" s="130">
        <f t="shared" si="7"/>
        <v>9292.9500000000007</v>
      </c>
      <c r="H23" s="130">
        <f t="shared" si="7"/>
        <v>9292.9500000000007</v>
      </c>
      <c r="I23" s="130">
        <f t="shared" si="7"/>
        <v>9292.9500000000007</v>
      </c>
      <c r="J23" s="130">
        <f>C23-G23-H23-I23</f>
        <v>9292.9500000000007</v>
      </c>
      <c r="K23" s="130">
        <f t="shared" si="7"/>
        <v>0</v>
      </c>
      <c r="L23" s="130">
        <f t="shared" si="7"/>
        <v>0</v>
      </c>
      <c r="M23" s="130">
        <f t="shared" si="7"/>
        <v>0</v>
      </c>
      <c r="N23" s="130">
        <f t="shared" si="7"/>
        <v>0</v>
      </c>
      <c r="O23" s="130">
        <f t="shared" si="7"/>
        <v>0</v>
      </c>
      <c r="P23" s="131">
        <f t="shared" si="6"/>
        <v>37171.800000000003</v>
      </c>
    </row>
    <row r="24" spans="1:16" s="176" customFormat="1" ht="24" customHeight="1" x14ac:dyDescent="0.2">
      <c r="A24" s="177"/>
      <c r="B24" s="167"/>
      <c r="C24" s="178" t="s">
        <v>558</v>
      </c>
      <c r="D24" s="180">
        <v>0</v>
      </c>
      <c r="E24" s="180">
        <v>0</v>
      </c>
      <c r="F24" s="180">
        <v>0</v>
      </c>
      <c r="G24" s="180">
        <v>0.25</v>
      </c>
      <c r="H24" s="180">
        <v>0.25</v>
      </c>
      <c r="I24" s="180">
        <v>0.25</v>
      </c>
      <c r="J24" s="180">
        <v>0.25</v>
      </c>
      <c r="K24" s="180">
        <v>0</v>
      </c>
      <c r="L24" s="180">
        <v>0</v>
      </c>
      <c r="M24" s="180">
        <v>0</v>
      </c>
      <c r="N24" s="180">
        <v>0</v>
      </c>
      <c r="O24" s="180">
        <v>0</v>
      </c>
      <c r="P24" s="181">
        <f t="shared" si="6"/>
        <v>1</v>
      </c>
    </row>
    <row r="25" spans="1:16" s="176" customFormat="1" ht="24" customHeight="1" x14ac:dyDescent="0.2">
      <c r="A25" s="177">
        <v>7</v>
      </c>
      <c r="B25" s="167" t="s">
        <v>500</v>
      </c>
      <c r="C25" s="184">
        <f>RESUMO!D22</f>
        <v>145605.23000000001</v>
      </c>
      <c r="D25" s="130">
        <f>TRUNC(D26*$C$25,2)</f>
        <v>4368.1499999999996</v>
      </c>
      <c r="E25" s="130">
        <f t="shared" ref="E25:N25" si="8">TRUNC(E26*$C$25,2)</f>
        <v>5824.2</v>
      </c>
      <c r="F25" s="130">
        <f t="shared" si="8"/>
        <v>8736.31</v>
      </c>
      <c r="G25" s="130">
        <f t="shared" si="8"/>
        <v>16016.57</v>
      </c>
      <c r="H25" s="130">
        <f t="shared" si="8"/>
        <v>17472.62</v>
      </c>
      <c r="I25" s="130">
        <f t="shared" si="8"/>
        <v>17472.62</v>
      </c>
      <c r="J25" s="130">
        <f t="shared" si="8"/>
        <v>17472.62</v>
      </c>
      <c r="K25" s="130">
        <f t="shared" si="8"/>
        <v>17472.62</v>
      </c>
      <c r="L25" s="130">
        <f t="shared" si="8"/>
        <v>11648.41</v>
      </c>
      <c r="M25" s="130">
        <f t="shared" si="8"/>
        <v>11648.41</v>
      </c>
      <c r="N25" s="130">
        <f t="shared" si="8"/>
        <v>8736.31</v>
      </c>
      <c r="O25" s="130">
        <f>C25-SUM(D25:N25)</f>
        <v>8736.390000000014</v>
      </c>
      <c r="P25" s="131">
        <f t="shared" si="6"/>
        <v>145605.23000000001</v>
      </c>
    </row>
    <row r="26" spans="1:16" s="176" customFormat="1" ht="24" customHeight="1" x14ac:dyDescent="0.2">
      <c r="A26" s="177"/>
      <c r="B26" s="167"/>
      <c r="C26" s="178" t="s">
        <v>558</v>
      </c>
      <c r="D26" s="180">
        <v>0.03</v>
      </c>
      <c r="E26" s="180">
        <v>0.04</v>
      </c>
      <c r="F26" s="180">
        <v>0.06</v>
      </c>
      <c r="G26" s="180">
        <v>0.11</v>
      </c>
      <c r="H26" s="180">
        <v>0.12</v>
      </c>
      <c r="I26" s="180">
        <v>0.12</v>
      </c>
      <c r="J26" s="180">
        <v>0.12</v>
      </c>
      <c r="K26" s="180">
        <v>0.12</v>
      </c>
      <c r="L26" s="180">
        <v>0.08</v>
      </c>
      <c r="M26" s="180">
        <v>0.08</v>
      </c>
      <c r="N26" s="180">
        <v>0.06</v>
      </c>
      <c r="O26" s="180">
        <v>0.06</v>
      </c>
      <c r="P26" s="181">
        <f t="shared" si="6"/>
        <v>1</v>
      </c>
    </row>
    <row r="27" spans="1:16" s="176" customFormat="1" ht="24" customHeight="1" x14ac:dyDescent="0.2">
      <c r="A27" s="177">
        <v>8</v>
      </c>
      <c r="B27" s="167" t="s">
        <v>577</v>
      </c>
      <c r="C27" s="184">
        <f>RESUMO!D23</f>
        <v>231134.8</v>
      </c>
      <c r="D27" s="130">
        <f>TRUNC(D28*$C$27,2)</f>
        <v>6934.04</v>
      </c>
      <c r="E27" s="130">
        <f>TRUNC(E28*$C$27,2)</f>
        <v>9245.39</v>
      </c>
      <c r="F27" s="130">
        <f t="shared" ref="F27:N27" si="9">TRUNC(F28*$C$27,2)</f>
        <v>13868.08</v>
      </c>
      <c r="G27" s="130">
        <f t="shared" si="9"/>
        <v>25424.82</v>
      </c>
      <c r="H27" s="130">
        <f t="shared" si="9"/>
        <v>27736.17</v>
      </c>
      <c r="I27" s="130">
        <f t="shared" si="9"/>
        <v>27736.17</v>
      </c>
      <c r="J27" s="130">
        <f t="shared" si="9"/>
        <v>27736.17</v>
      </c>
      <c r="K27" s="130">
        <f t="shared" si="9"/>
        <v>27736.17</v>
      </c>
      <c r="L27" s="130">
        <f t="shared" si="9"/>
        <v>18490.78</v>
      </c>
      <c r="M27" s="130">
        <f t="shared" si="9"/>
        <v>18490.78</v>
      </c>
      <c r="N27" s="130">
        <f t="shared" si="9"/>
        <v>13868.08</v>
      </c>
      <c r="O27" s="130">
        <f>C27-SUM(D27:N27)</f>
        <v>13868.149999999994</v>
      </c>
      <c r="P27" s="131">
        <f t="shared" ref="P27:P28" si="10">SUM(D27:O27)</f>
        <v>231134.8</v>
      </c>
    </row>
    <row r="28" spans="1:16" s="176" customFormat="1" ht="12.75" x14ac:dyDescent="0.2">
      <c r="A28" s="177"/>
      <c r="B28" s="167"/>
      <c r="C28" s="178" t="s">
        <v>558</v>
      </c>
      <c r="D28" s="180">
        <v>0.03</v>
      </c>
      <c r="E28" s="180">
        <v>0.04</v>
      </c>
      <c r="F28" s="180">
        <v>0.06</v>
      </c>
      <c r="G28" s="180">
        <v>0.11</v>
      </c>
      <c r="H28" s="180">
        <v>0.12</v>
      </c>
      <c r="I28" s="180">
        <v>0.12</v>
      </c>
      <c r="J28" s="180">
        <v>0.12</v>
      </c>
      <c r="K28" s="180">
        <v>0.12</v>
      </c>
      <c r="L28" s="180">
        <v>0.08</v>
      </c>
      <c r="M28" s="180">
        <v>0.08</v>
      </c>
      <c r="N28" s="180">
        <v>0.06</v>
      </c>
      <c r="O28" s="180">
        <v>0.06</v>
      </c>
      <c r="P28" s="181">
        <f t="shared" si="10"/>
        <v>1</v>
      </c>
    </row>
    <row r="29" spans="1:16" x14ac:dyDescent="0.2">
      <c r="A29" s="261"/>
      <c r="B29" s="261"/>
      <c r="C29" s="199">
        <f>C13+C15+C17+C19+C21+C23+C25+C27</f>
        <v>4796313.67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2"/>
    </row>
    <row r="30" spans="1:16" ht="14.25" customHeight="1" x14ac:dyDescent="0.2">
      <c r="A30" s="261" t="s">
        <v>549</v>
      </c>
      <c r="B30" s="261"/>
      <c r="C30" s="133"/>
      <c r="D30" s="133">
        <f>D13+D15+D17+D19+D21+D23+D25+D27</f>
        <v>142774.21000000002</v>
      </c>
      <c r="E30" s="133">
        <f t="shared" ref="E30:O30" si="11">E13+E15+E17+E19+E21+E23+E25+E27</f>
        <v>190365.63</v>
      </c>
      <c r="F30" s="133">
        <f t="shared" si="11"/>
        <v>285548.48</v>
      </c>
      <c r="G30" s="133">
        <f t="shared" si="11"/>
        <v>532798.51</v>
      </c>
      <c r="H30" s="133">
        <f t="shared" si="11"/>
        <v>580389.93999999994</v>
      </c>
      <c r="I30" s="133">
        <f t="shared" si="11"/>
        <v>580389.93999999994</v>
      </c>
      <c r="J30" s="133">
        <f t="shared" si="11"/>
        <v>580389.93999999994</v>
      </c>
      <c r="K30" s="133">
        <f t="shared" si="11"/>
        <v>571096.99</v>
      </c>
      <c r="L30" s="133">
        <f t="shared" si="11"/>
        <v>380731.30999999994</v>
      </c>
      <c r="M30" s="133">
        <f t="shared" si="11"/>
        <v>380731.30999999994</v>
      </c>
      <c r="N30" s="133">
        <f t="shared" si="11"/>
        <v>285548.48</v>
      </c>
      <c r="O30" s="133">
        <f t="shared" si="11"/>
        <v>285548.93000000017</v>
      </c>
      <c r="P30" s="132">
        <f>SUM(D30:O30)</f>
        <v>4796313.67</v>
      </c>
    </row>
    <row r="31" spans="1:16" ht="14.25" customHeight="1" x14ac:dyDescent="0.2">
      <c r="A31" s="261" t="s">
        <v>550</v>
      </c>
      <c r="B31" s="261"/>
      <c r="C31" s="134"/>
      <c r="D31" s="135">
        <f>D30/$C$29</f>
        <v>2.976748808006963E-2</v>
      </c>
      <c r="E31" s="135">
        <f t="shared" ref="E31:O31" si="12">E30/$C$29</f>
        <v>3.9689987581650391E-2</v>
      </c>
      <c r="F31" s="135">
        <f t="shared" si="12"/>
        <v>5.9534988669746443E-2</v>
      </c>
      <c r="G31" s="135">
        <f t="shared" si="12"/>
        <v>0.11108500124429936</v>
      </c>
      <c r="H31" s="135">
        <f t="shared" si="12"/>
        <v>0.12100750283081464</v>
      </c>
      <c r="I31" s="135">
        <f t="shared" si="12"/>
        <v>0.12100750283081464</v>
      </c>
      <c r="J31" s="135">
        <f t="shared" si="12"/>
        <v>0.12100750283081464</v>
      </c>
      <c r="K31" s="135">
        <f t="shared" si="12"/>
        <v>0.11906998359429649</v>
      </c>
      <c r="L31" s="135">
        <f t="shared" si="12"/>
        <v>7.9379985587973434E-2</v>
      </c>
      <c r="M31" s="135">
        <f t="shared" si="12"/>
        <v>7.9379985587973434E-2</v>
      </c>
      <c r="N31" s="135">
        <f t="shared" si="12"/>
        <v>5.9534988669746443E-2</v>
      </c>
      <c r="O31" s="135">
        <f t="shared" si="12"/>
        <v>5.9535082491800451E-2</v>
      </c>
      <c r="P31" s="183">
        <f>SUM(D31:O31)</f>
        <v>1</v>
      </c>
    </row>
    <row r="32" spans="1:16" x14ac:dyDescent="0.2">
      <c r="A32" s="261" t="s">
        <v>551</v>
      </c>
      <c r="B32" s="261"/>
      <c r="C32" s="136"/>
      <c r="D32" s="133">
        <f>D30</f>
        <v>142774.21000000002</v>
      </c>
      <c r="E32" s="137">
        <f>D32+E30</f>
        <v>333139.84000000003</v>
      </c>
      <c r="F32" s="137">
        <f t="shared" ref="F32:O32" si="13">E32+F30</f>
        <v>618688.32000000007</v>
      </c>
      <c r="G32" s="137">
        <f t="shared" si="13"/>
        <v>1151486.83</v>
      </c>
      <c r="H32" s="137">
        <f t="shared" si="13"/>
        <v>1731876.77</v>
      </c>
      <c r="I32" s="137">
        <f t="shared" si="13"/>
        <v>2312266.71</v>
      </c>
      <c r="J32" s="137">
        <f t="shared" si="13"/>
        <v>2892656.65</v>
      </c>
      <c r="K32" s="137">
        <f t="shared" si="13"/>
        <v>3463753.6399999997</v>
      </c>
      <c r="L32" s="137">
        <f t="shared" si="13"/>
        <v>3844484.9499999997</v>
      </c>
      <c r="M32" s="137">
        <f t="shared" si="13"/>
        <v>4225216.26</v>
      </c>
      <c r="N32" s="137">
        <f t="shared" si="13"/>
        <v>4510764.74</v>
      </c>
      <c r="O32" s="137">
        <f t="shared" si="13"/>
        <v>4796313.67</v>
      </c>
      <c r="P32" s="138"/>
    </row>
    <row r="33" spans="1:17" ht="25.5" customHeight="1" x14ac:dyDescent="0.2">
      <c r="A33" s="262" t="s">
        <v>552</v>
      </c>
      <c r="B33" s="262"/>
      <c r="C33" s="138"/>
      <c r="D33" s="139">
        <f>D31</f>
        <v>2.976748808006963E-2</v>
      </c>
      <c r="E33" s="139">
        <f>D33+E31</f>
        <v>6.9457475661720017E-2</v>
      </c>
      <c r="F33" s="139">
        <f t="shared" ref="F33:O33" si="14">E33+F31</f>
        <v>0.12899246433146647</v>
      </c>
      <c r="G33" s="139">
        <f t="shared" si="14"/>
        <v>0.24007746557576581</v>
      </c>
      <c r="H33" s="139">
        <f t="shared" si="14"/>
        <v>0.36108496840658044</v>
      </c>
      <c r="I33" s="139">
        <f t="shared" si="14"/>
        <v>0.48209247123739507</v>
      </c>
      <c r="J33" s="139">
        <f t="shared" si="14"/>
        <v>0.6030999740682097</v>
      </c>
      <c r="K33" s="139">
        <f t="shared" si="14"/>
        <v>0.72216995766250625</v>
      </c>
      <c r="L33" s="139">
        <f t="shared" si="14"/>
        <v>0.80154994325047968</v>
      </c>
      <c r="M33" s="139">
        <f t="shared" si="14"/>
        <v>0.88092992883845311</v>
      </c>
      <c r="N33" s="139">
        <f t="shared" si="14"/>
        <v>0.9404649175081996</v>
      </c>
      <c r="O33" s="139">
        <f t="shared" si="14"/>
        <v>1</v>
      </c>
      <c r="P33" s="140"/>
      <c r="Q33" s="103"/>
    </row>
    <row r="34" spans="1:17" ht="69.95" customHeight="1" x14ac:dyDescent="0.2">
      <c r="A34" s="244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</row>
  </sheetData>
  <mergeCells count="17">
    <mergeCell ref="A31:B31"/>
    <mergeCell ref="A32:B32"/>
    <mergeCell ref="A33:B33"/>
    <mergeCell ref="A34:Q34"/>
    <mergeCell ref="D11:O11"/>
    <mergeCell ref="A8:C8"/>
    <mergeCell ref="R8:T8"/>
    <mergeCell ref="A10:Q10"/>
    <mergeCell ref="A29:B29"/>
    <mergeCell ref="A30:B30"/>
    <mergeCell ref="A1:P1"/>
    <mergeCell ref="A2:P2"/>
    <mergeCell ref="A3:P3"/>
    <mergeCell ref="A5:P5"/>
    <mergeCell ref="P7:Q7"/>
    <mergeCell ref="A7:E7"/>
    <mergeCell ref="G7:H7"/>
  </mergeCells>
  <pageMargins left="1.1023622047244095" right="0.51181102362204722" top="0.98425196850393704" bottom="0.98425196850393704" header="0.51181102362204722" footer="0.51181102362204722"/>
  <pageSetup paperSize="8" scale="60" orientation="landscape" r:id="rId1"/>
  <headerFooter>
    <oddHeader>&amp;L &amp;C &amp;R</oddHeader>
    <oddFooter>&amp;L &amp;C &amp;R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7"/>
  <sheetViews>
    <sheetView view="pageBreakPreview" zoomScaleNormal="100" zoomScaleSheetLayoutView="100" workbookViewId="0">
      <selection activeCell="N12" sqref="N12"/>
    </sheetView>
  </sheetViews>
  <sheetFormatPr defaultRowHeight="15" x14ac:dyDescent="0.25"/>
  <cols>
    <col min="1" max="1" width="2.7109375" customWidth="1"/>
    <col min="2" max="2" width="44.7109375" customWidth="1"/>
    <col min="3" max="5" width="11.42578125" customWidth="1"/>
    <col min="6" max="6" width="15.28515625" customWidth="1"/>
  </cols>
  <sheetData>
    <row r="2" spans="2:9" ht="12" customHeight="1" x14ac:dyDescent="0.25">
      <c r="B2" s="265" t="s">
        <v>534</v>
      </c>
      <c r="C2" s="265"/>
      <c r="D2" s="265"/>
      <c r="E2" s="265"/>
      <c r="F2" s="265"/>
      <c r="G2" s="232"/>
      <c r="H2" s="232"/>
      <c r="I2" s="232"/>
    </row>
    <row r="3" spans="2:9" ht="12" customHeight="1" x14ac:dyDescent="0.25">
      <c r="B3" s="265" t="s">
        <v>535</v>
      </c>
      <c r="C3" s="265"/>
      <c r="D3" s="265"/>
      <c r="E3" s="265"/>
      <c r="F3" s="265"/>
      <c r="G3" s="232"/>
      <c r="H3" s="232"/>
      <c r="I3" s="232"/>
    </row>
    <row r="4" spans="2:9" ht="12" customHeight="1" x14ac:dyDescent="0.25">
      <c r="B4" s="266" t="s">
        <v>636</v>
      </c>
      <c r="C4" s="266"/>
      <c r="D4" s="266"/>
      <c r="E4" s="266"/>
      <c r="F4" s="266"/>
      <c r="G4" s="232"/>
      <c r="H4" s="232"/>
      <c r="I4" s="232"/>
    </row>
    <row r="5" spans="2:9" ht="12" customHeight="1" x14ac:dyDescent="0.25">
      <c r="B5" s="233"/>
      <c r="C5" s="233"/>
      <c r="D5" s="233"/>
      <c r="E5" s="233"/>
      <c r="F5" s="233"/>
      <c r="G5" s="232"/>
      <c r="H5" s="232"/>
      <c r="I5" s="232"/>
    </row>
    <row r="6" spans="2:9" ht="12" customHeight="1" thickBot="1" x14ac:dyDescent="0.3">
      <c r="B6" s="267"/>
      <c r="C6" s="267"/>
      <c r="D6" s="267"/>
      <c r="E6" s="267"/>
      <c r="F6" s="267"/>
      <c r="G6" s="232"/>
      <c r="H6" s="232"/>
      <c r="I6" s="232"/>
    </row>
    <row r="7" spans="2:9" ht="26.25" customHeight="1" thickBot="1" x14ac:dyDescent="0.3">
      <c r="B7" s="268" t="s">
        <v>635</v>
      </c>
      <c r="C7" s="268"/>
      <c r="D7" s="268"/>
      <c r="E7" s="268"/>
      <c r="F7" s="268"/>
      <c r="G7" s="214"/>
    </row>
    <row r="8" spans="2:9" ht="15" customHeight="1" x14ac:dyDescent="0.25">
      <c r="B8" s="269" t="s">
        <v>634</v>
      </c>
      <c r="C8" s="269"/>
      <c r="D8" s="269"/>
      <c r="E8" s="231" t="s">
        <v>633</v>
      </c>
      <c r="F8" s="230" t="s">
        <v>632</v>
      </c>
      <c r="G8" s="214"/>
    </row>
    <row r="9" spans="2:9" x14ac:dyDescent="0.25">
      <c r="B9" s="270"/>
      <c r="C9" s="270"/>
      <c r="D9" s="270"/>
      <c r="E9" s="228"/>
      <c r="F9" s="229" t="s">
        <v>631</v>
      </c>
      <c r="G9" s="214"/>
    </row>
    <row r="10" spans="2:9" x14ac:dyDescent="0.25">
      <c r="B10" s="271"/>
      <c r="C10" s="271"/>
      <c r="D10" s="271"/>
      <c r="E10" s="228"/>
      <c r="F10" s="227" t="s">
        <v>630</v>
      </c>
      <c r="G10" s="214"/>
    </row>
    <row r="11" spans="2:9" x14ac:dyDescent="0.25">
      <c r="B11" s="226" t="s">
        <v>629</v>
      </c>
      <c r="C11" s="225" t="s">
        <v>628</v>
      </c>
      <c r="D11" s="225" t="s">
        <v>627</v>
      </c>
      <c r="E11" s="225" t="s">
        <v>626</v>
      </c>
      <c r="F11" s="224" t="s">
        <v>625</v>
      </c>
      <c r="G11" s="214"/>
    </row>
    <row r="12" spans="2:9" x14ac:dyDescent="0.25">
      <c r="B12" s="223" t="s">
        <v>624</v>
      </c>
      <c r="C12" s="222">
        <v>3.7999999999999999E-2</v>
      </c>
      <c r="D12" s="222">
        <v>4.0099999999999997E-2</v>
      </c>
      <c r="E12" s="222">
        <v>4.6699999999999998E-2</v>
      </c>
      <c r="F12" s="215">
        <v>4.0099999999999997E-2</v>
      </c>
      <c r="G12" s="214"/>
    </row>
    <row r="13" spans="2:9" x14ac:dyDescent="0.25">
      <c r="B13" s="223" t="s">
        <v>623</v>
      </c>
      <c r="C13" s="222">
        <v>3.2000000000000002E-3</v>
      </c>
      <c r="D13" s="222">
        <v>4.0000000000000001E-3</v>
      </c>
      <c r="E13" s="222">
        <v>7.4000000000000003E-3</v>
      </c>
      <c r="F13" s="215">
        <v>4.0000000000000001E-3</v>
      </c>
      <c r="G13" s="214"/>
    </row>
    <row r="14" spans="2:9" x14ac:dyDescent="0.25">
      <c r="B14" s="223" t="s">
        <v>622</v>
      </c>
      <c r="C14" s="222">
        <v>5.0000000000000001E-3</v>
      </c>
      <c r="D14" s="222">
        <v>5.5999999999999999E-3</v>
      </c>
      <c r="E14" s="222">
        <v>9.7000000000000003E-3</v>
      </c>
      <c r="F14" s="215">
        <v>5.5999999999999999E-3</v>
      </c>
      <c r="G14" s="214"/>
    </row>
    <row r="15" spans="2:9" x14ac:dyDescent="0.25">
      <c r="B15" s="223" t="s">
        <v>621</v>
      </c>
      <c r="C15" s="222">
        <v>1.0200000000000001E-2</v>
      </c>
      <c r="D15" s="222">
        <v>1.11E-2</v>
      </c>
      <c r="E15" s="222">
        <v>1.21E-2</v>
      </c>
      <c r="F15" s="215">
        <v>1.11E-2</v>
      </c>
      <c r="G15" s="214"/>
    </row>
    <row r="16" spans="2:9" x14ac:dyDescent="0.25">
      <c r="B16" s="223" t="s">
        <v>620</v>
      </c>
      <c r="C16" s="222">
        <v>6.6400000000000001E-2</v>
      </c>
      <c r="D16" s="222">
        <v>7.2999999999999995E-2</v>
      </c>
      <c r="E16" s="222">
        <v>8.6900000000000005E-2</v>
      </c>
      <c r="F16" s="215">
        <v>7.2999999999999995E-2</v>
      </c>
      <c r="G16" s="214"/>
    </row>
    <row r="17" spans="2:7" x14ac:dyDescent="0.25">
      <c r="B17" s="221" t="s">
        <v>619</v>
      </c>
      <c r="C17" s="220"/>
      <c r="D17" s="220"/>
      <c r="E17" s="220"/>
      <c r="F17" s="219">
        <f>SUM(F18:F21)</f>
        <v>0.1115</v>
      </c>
      <c r="G17" s="214"/>
    </row>
    <row r="18" spans="2:7" x14ac:dyDescent="0.25">
      <c r="B18" s="218"/>
      <c r="C18" s="217"/>
      <c r="D18" s="217"/>
      <c r="E18" s="216" t="s">
        <v>618</v>
      </c>
      <c r="F18" s="215">
        <v>6.4999999999999997E-3</v>
      </c>
      <c r="G18" s="214"/>
    </row>
    <row r="19" spans="2:7" x14ac:dyDescent="0.25">
      <c r="B19" s="218"/>
      <c r="C19" s="217"/>
      <c r="D19" s="217"/>
      <c r="E19" s="216" t="s">
        <v>617</v>
      </c>
      <c r="F19" s="215">
        <v>0.03</v>
      </c>
      <c r="G19" s="214"/>
    </row>
    <row r="20" spans="2:7" x14ac:dyDescent="0.25">
      <c r="B20" s="218"/>
      <c r="C20" s="217"/>
      <c r="D20" s="217"/>
      <c r="E20" s="216" t="s">
        <v>616</v>
      </c>
      <c r="F20" s="215">
        <v>0.03</v>
      </c>
      <c r="G20" s="214"/>
    </row>
    <row r="21" spans="2:7" x14ac:dyDescent="0.25">
      <c r="B21" s="218"/>
      <c r="C21" s="217"/>
      <c r="D21" s="217"/>
      <c r="E21" s="216" t="s">
        <v>615</v>
      </c>
      <c r="F21" s="215">
        <v>4.4999999999999998E-2</v>
      </c>
      <c r="G21" s="214"/>
    </row>
    <row r="22" spans="2:7" s="28" customFormat="1" ht="20.25" customHeight="1" x14ac:dyDescent="0.25">
      <c r="B22" s="272" t="s">
        <v>614</v>
      </c>
      <c r="C22" s="273"/>
      <c r="D22" s="273"/>
      <c r="E22" s="273"/>
      <c r="F22" s="213">
        <f>ROUND(((1+F12+F13+F14)*(1+F15)*(1+F16)/(1-F17)-1),4)</f>
        <v>0.28170000000000001</v>
      </c>
      <c r="G22" s="212"/>
    </row>
    <row r="24" spans="2:7" x14ac:dyDescent="0.25">
      <c r="B24" s="211" t="s">
        <v>613</v>
      </c>
    </row>
    <row r="25" spans="2:7" x14ac:dyDescent="0.25">
      <c r="B25" s="210"/>
    </row>
    <row r="26" spans="2:7" x14ac:dyDescent="0.25">
      <c r="B26" s="210"/>
    </row>
    <row r="27" spans="2:7" x14ac:dyDescent="0.25">
      <c r="B27" s="210"/>
    </row>
    <row r="28" spans="2:7" x14ac:dyDescent="0.25">
      <c r="B28" s="210"/>
    </row>
    <row r="29" spans="2:7" x14ac:dyDescent="0.25">
      <c r="B29" s="210"/>
    </row>
    <row r="30" spans="2:7" x14ac:dyDescent="0.25">
      <c r="B30" s="210" t="s">
        <v>612</v>
      </c>
    </row>
    <row r="31" spans="2:7" x14ac:dyDescent="0.25">
      <c r="B31" s="210" t="s">
        <v>611</v>
      </c>
    </row>
    <row r="32" spans="2:7" x14ac:dyDescent="0.25">
      <c r="B32" s="210" t="s">
        <v>610</v>
      </c>
    </row>
    <row r="33" spans="2:9" x14ac:dyDescent="0.25">
      <c r="B33" s="210" t="s">
        <v>609</v>
      </c>
    </row>
    <row r="34" spans="2:9" x14ac:dyDescent="0.25">
      <c r="B34" s="210" t="s">
        <v>608</v>
      </c>
    </row>
    <row r="35" spans="2:9" x14ac:dyDescent="0.25">
      <c r="B35" s="210" t="s">
        <v>607</v>
      </c>
    </row>
    <row r="36" spans="2:9" x14ac:dyDescent="0.25">
      <c r="B36" s="210" t="s">
        <v>606</v>
      </c>
    </row>
    <row r="37" spans="2:9" x14ac:dyDescent="0.25">
      <c r="B37" s="210" t="s">
        <v>605</v>
      </c>
    </row>
    <row r="38" spans="2:9" x14ac:dyDescent="0.25">
      <c r="B38" s="210" t="s">
        <v>604</v>
      </c>
    </row>
    <row r="39" spans="2:9" ht="32.25" customHeight="1" x14ac:dyDescent="0.25">
      <c r="B39" s="274" t="s">
        <v>603</v>
      </c>
      <c r="C39" s="274"/>
      <c r="D39" s="274"/>
      <c r="E39" s="274"/>
      <c r="F39" s="274"/>
    </row>
    <row r="45" spans="2:9" ht="31.5" customHeight="1" x14ac:dyDescent="0.25">
      <c r="B45" s="275" t="s">
        <v>602</v>
      </c>
      <c r="C45" s="275"/>
      <c r="D45" s="275"/>
      <c r="E45" s="275"/>
      <c r="F45" s="275"/>
      <c r="G45" s="209"/>
      <c r="H45" s="209"/>
      <c r="I45" s="209"/>
    </row>
    <row r="46" spans="2:9" x14ac:dyDescent="0.25">
      <c r="B46" s="276" t="s">
        <v>601</v>
      </c>
      <c r="C46" s="276"/>
      <c r="D46" s="276"/>
      <c r="E46" s="276"/>
      <c r="F46" s="276"/>
      <c r="G46" s="208"/>
      <c r="H46" s="208"/>
      <c r="I46" s="208"/>
    </row>
    <row r="47" spans="2:9" x14ac:dyDescent="0.25">
      <c r="B47" s="264" t="s">
        <v>600</v>
      </c>
      <c r="C47" s="264"/>
      <c r="D47" s="264"/>
      <c r="E47" s="264"/>
      <c r="F47" s="264"/>
      <c r="G47" s="207"/>
      <c r="H47" s="207"/>
      <c r="I47" s="207"/>
    </row>
  </sheetData>
  <mergeCells count="11">
    <mergeCell ref="B47:F47"/>
    <mergeCell ref="B2:F2"/>
    <mergeCell ref="B3:F3"/>
    <mergeCell ref="B4:F4"/>
    <mergeCell ref="B6:F6"/>
    <mergeCell ref="B7:F7"/>
    <mergeCell ref="B8:D10"/>
    <mergeCell ref="B22:E22"/>
    <mergeCell ref="B39:F39"/>
    <mergeCell ref="B45:F45"/>
    <mergeCell ref="B46:F46"/>
  </mergeCells>
  <pageMargins left="0.51181102362204722" right="0.31496062992125984" top="0.78740157480314965" bottom="0.78740157480314965" header="0.31496062992125984" footer="0.31496062992125984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I47"/>
  <sheetViews>
    <sheetView tabSelected="1" view="pageBreakPreview" zoomScaleNormal="100" zoomScaleSheetLayoutView="100" workbookViewId="0">
      <selection activeCell="B37" sqref="B37"/>
    </sheetView>
  </sheetViews>
  <sheetFormatPr defaultRowHeight="15" x14ac:dyDescent="0.25"/>
  <cols>
    <col min="1" max="1" width="2.7109375" customWidth="1"/>
    <col min="2" max="2" width="44.7109375" customWidth="1"/>
    <col min="3" max="5" width="11.42578125" customWidth="1"/>
    <col min="6" max="6" width="15.28515625" customWidth="1"/>
  </cols>
  <sheetData>
    <row r="2" spans="2:9" ht="12" customHeight="1" x14ac:dyDescent="0.25">
      <c r="B2" s="265" t="s">
        <v>534</v>
      </c>
      <c r="C2" s="265"/>
      <c r="D2" s="265"/>
      <c r="E2" s="265"/>
      <c r="F2" s="265"/>
      <c r="G2" s="232"/>
      <c r="H2" s="232"/>
      <c r="I2" s="232"/>
    </row>
    <row r="3" spans="2:9" ht="12" customHeight="1" x14ac:dyDescent="0.25">
      <c r="B3" s="265" t="s">
        <v>535</v>
      </c>
      <c r="C3" s="265"/>
      <c r="D3" s="265"/>
      <c r="E3" s="265"/>
      <c r="F3" s="265"/>
      <c r="G3" s="232"/>
      <c r="H3" s="232"/>
      <c r="I3" s="232"/>
    </row>
    <row r="4" spans="2:9" ht="12" customHeight="1" x14ac:dyDescent="0.25">
      <c r="B4" s="266" t="s">
        <v>636</v>
      </c>
      <c r="C4" s="266"/>
      <c r="D4" s="266"/>
      <c r="E4" s="266"/>
      <c r="F4" s="266"/>
      <c r="G4" s="232"/>
      <c r="H4" s="232"/>
      <c r="I4" s="232"/>
    </row>
    <row r="5" spans="2:9" ht="12" customHeight="1" x14ac:dyDescent="0.25">
      <c r="B5" s="233"/>
      <c r="C5" s="233"/>
      <c r="D5" s="233"/>
      <c r="E5" s="233"/>
      <c r="F5" s="233"/>
      <c r="G5" s="232"/>
      <c r="H5" s="232"/>
      <c r="I5" s="232"/>
    </row>
    <row r="6" spans="2:9" ht="12" customHeight="1" thickBot="1" x14ac:dyDescent="0.3">
      <c r="B6" s="267"/>
      <c r="C6" s="267"/>
      <c r="D6" s="267"/>
      <c r="E6" s="267"/>
      <c r="F6" s="267"/>
      <c r="G6" s="232"/>
      <c r="H6" s="232"/>
      <c r="I6" s="232"/>
    </row>
    <row r="7" spans="2:9" ht="26.25" customHeight="1" thickBot="1" x14ac:dyDescent="0.3">
      <c r="B7" s="268" t="s">
        <v>635</v>
      </c>
      <c r="C7" s="268"/>
      <c r="D7" s="268"/>
      <c r="E7" s="268"/>
      <c r="F7" s="268"/>
      <c r="G7" s="214"/>
    </row>
    <row r="8" spans="2:9" x14ac:dyDescent="0.25">
      <c r="B8" s="269" t="s">
        <v>634</v>
      </c>
      <c r="C8" s="269"/>
      <c r="D8" s="269"/>
      <c r="E8" s="231" t="s">
        <v>633</v>
      </c>
      <c r="F8" s="230" t="s">
        <v>632</v>
      </c>
      <c r="G8" s="214"/>
    </row>
    <row r="9" spans="2:9" x14ac:dyDescent="0.25">
      <c r="B9" s="270"/>
      <c r="C9" s="270"/>
      <c r="D9" s="270"/>
      <c r="E9" s="228"/>
      <c r="F9" s="229" t="s">
        <v>631</v>
      </c>
      <c r="G9" s="214"/>
    </row>
    <row r="10" spans="2:9" x14ac:dyDescent="0.25">
      <c r="B10" s="271"/>
      <c r="C10" s="271"/>
      <c r="D10" s="271"/>
      <c r="E10" s="228"/>
      <c r="F10" s="227" t="s">
        <v>637</v>
      </c>
      <c r="G10" s="214"/>
    </row>
    <row r="11" spans="2:9" x14ac:dyDescent="0.25">
      <c r="B11" s="226" t="s">
        <v>629</v>
      </c>
      <c r="C11" s="225" t="s">
        <v>628</v>
      </c>
      <c r="D11" s="225" t="s">
        <v>627</v>
      </c>
      <c r="E11" s="225" t="s">
        <v>626</v>
      </c>
      <c r="F11" s="224" t="s">
        <v>625</v>
      </c>
      <c r="G11" s="214"/>
    </row>
    <row r="12" spans="2:9" x14ac:dyDescent="0.25">
      <c r="B12" s="223" t="s">
        <v>624</v>
      </c>
      <c r="C12" s="222">
        <v>3.7999999999999999E-2</v>
      </c>
      <c r="D12" s="222">
        <v>4.0099999999999997E-2</v>
      </c>
      <c r="E12" s="222">
        <v>4.6699999999999998E-2</v>
      </c>
      <c r="F12" s="215">
        <v>4.0099999999999997E-2</v>
      </c>
      <c r="G12" s="214"/>
    </row>
    <row r="13" spans="2:9" x14ac:dyDescent="0.25">
      <c r="B13" s="223" t="s">
        <v>623</v>
      </c>
      <c r="C13" s="222">
        <v>3.2000000000000002E-3</v>
      </c>
      <c r="D13" s="222">
        <v>4.0000000000000001E-3</v>
      </c>
      <c r="E13" s="222">
        <v>7.4000000000000003E-3</v>
      </c>
      <c r="F13" s="215">
        <v>4.0000000000000001E-3</v>
      </c>
      <c r="G13" s="214"/>
    </row>
    <row r="14" spans="2:9" x14ac:dyDescent="0.25">
      <c r="B14" s="223" t="s">
        <v>622</v>
      </c>
      <c r="C14" s="222">
        <v>5.0000000000000001E-3</v>
      </c>
      <c r="D14" s="222">
        <v>5.5999999999999999E-3</v>
      </c>
      <c r="E14" s="222">
        <v>9.7000000000000003E-3</v>
      </c>
      <c r="F14" s="215">
        <v>5.5999999999999999E-3</v>
      </c>
      <c r="G14" s="214"/>
    </row>
    <row r="15" spans="2:9" x14ac:dyDescent="0.25">
      <c r="B15" s="223" t="s">
        <v>621</v>
      </c>
      <c r="C15" s="222">
        <v>1.0200000000000001E-2</v>
      </c>
      <c r="D15" s="222">
        <v>1.11E-2</v>
      </c>
      <c r="E15" s="222">
        <v>1.21E-2</v>
      </c>
      <c r="F15" s="215">
        <v>1.11E-2</v>
      </c>
      <c r="G15" s="214"/>
    </row>
    <row r="16" spans="2:9" x14ac:dyDescent="0.25">
      <c r="B16" s="223" t="s">
        <v>620</v>
      </c>
      <c r="C16" s="222">
        <v>6.6400000000000001E-2</v>
      </c>
      <c r="D16" s="222">
        <v>7.2999999999999995E-2</v>
      </c>
      <c r="E16" s="222">
        <v>8.6900000000000005E-2</v>
      </c>
      <c r="F16" s="215">
        <v>7.2999999999999995E-2</v>
      </c>
      <c r="G16" s="214"/>
    </row>
    <row r="17" spans="2:7" x14ac:dyDescent="0.25">
      <c r="B17" s="221" t="s">
        <v>619</v>
      </c>
      <c r="C17" s="220"/>
      <c r="D17" s="220"/>
      <c r="E17" s="220"/>
      <c r="F17" s="219">
        <f>SUM(F18:F21)</f>
        <v>6.6500000000000004E-2</v>
      </c>
      <c r="G17" s="214"/>
    </row>
    <row r="18" spans="2:7" x14ac:dyDescent="0.25">
      <c r="B18" s="218"/>
      <c r="C18" s="217"/>
      <c r="D18" s="217"/>
      <c r="E18" s="216" t="s">
        <v>618</v>
      </c>
      <c r="F18" s="215">
        <v>6.4999999999999997E-3</v>
      </c>
      <c r="G18" s="214"/>
    </row>
    <row r="19" spans="2:7" x14ac:dyDescent="0.25">
      <c r="B19" s="218"/>
      <c r="C19" s="217"/>
      <c r="D19" s="217"/>
      <c r="E19" s="216" t="s">
        <v>617</v>
      </c>
      <c r="F19" s="215">
        <v>0.03</v>
      </c>
      <c r="G19" s="214"/>
    </row>
    <row r="20" spans="2:7" x14ac:dyDescent="0.25">
      <c r="B20" s="218"/>
      <c r="C20" s="217"/>
      <c r="D20" s="217"/>
      <c r="E20" s="216" t="s">
        <v>616</v>
      </c>
      <c r="F20" s="215">
        <v>0.03</v>
      </c>
      <c r="G20" s="214"/>
    </row>
    <row r="21" spans="2:7" x14ac:dyDescent="0.25">
      <c r="B21" s="218"/>
      <c r="C21" s="217"/>
      <c r="D21" s="217"/>
      <c r="E21" s="216" t="s">
        <v>615</v>
      </c>
      <c r="F21" s="215"/>
      <c r="G21" s="214"/>
    </row>
    <row r="22" spans="2:7" s="28" customFormat="1" ht="20.25" customHeight="1" x14ac:dyDescent="0.25">
      <c r="B22" s="272" t="s">
        <v>614</v>
      </c>
      <c r="C22" s="273"/>
      <c r="D22" s="273"/>
      <c r="E22" s="273"/>
      <c r="F22" s="213">
        <f>ROUND(((1+F12+F13+F14)*(1+F15)*(1+F16)/(1-F17)-1),4)</f>
        <v>0.22</v>
      </c>
      <c r="G22" s="212"/>
    </row>
    <row r="24" spans="2:7" x14ac:dyDescent="0.25">
      <c r="B24" s="211" t="s">
        <v>613</v>
      </c>
    </row>
    <row r="25" spans="2:7" x14ac:dyDescent="0.25">
      <c r="B25" s="210"/>
    </row>
    <row r="26" spans="2:7" x14ac:dyDescent="0.25">
      <c r="B26" s="210"/>
    </row>
    <row r="27" spans="2:7" x14ac:dyDescent="0.25">
      <c r="B27" s="210"/>
    </row>
    <row r="28" spans="2:7" x14ac:dyDescent="0.25">
      <c r="B28" s="210"/>
    </row>
    <row r="29" spans="2:7" x14ac:dyDescent="0.25">
      <c r="B29" s="210"/>
    </row>
    <row r="30" spans="2:7" x14ac:dyDescent="0.25">
      <c r="B30" s="210" t="s">
        <v>612</v>
      </c>
    </row>
    <row r="31" spans="2:7" x14ac:dyDescent="0.25">
      <c r="B31" s="210" t="s">
        <v>611</v>
      </c>
    </row>
    <row r="32" spans="2:7" x14ac:dyDescent="0.25">
      <c r="B32" s="210" t="s">
        <v>610</v>
      </c>
    </row>
    <row r="33" spans="2:9" x14ac:dyDescent="0.25">
      <c r="B33" s="210" t="s">
        <v>609</v>
      </c>
    </row>
    <row r="34" spans="2:9" x14ac:dyDescent="0.25">
      <c r="B34" s="210" t="s">
        <v>608</v>
      </c>
    </row>
    <row r="35" spans="2:9" x14ac:dyDescent="0.25">
      <c r="B35" s="210" t="s">
        <v>607</v>
      </c>
    </row>
    <row r="36" spans="2:9" x14ac:dyDescent="0.25">
      <c r="B36" s="210" t="s">
        <v>606</v>
      </c>
    </row>
    <row r="37" spans="2:9" x14ac:dyDescent="0.25">
      <c r="B37" s="210" t="s">
        <v>605</v>
      </c>
    </row>
    <row r="38" spans="2:9" x14ac:dyDescent="0.25">
      <c r="B38" s="210" t="s">
        <v>604</v>
      </c>
    </row>
    <row r="39" spans="2:9" ht="32.25" customHeight="1" x14ac:dyDescent="0.25">
      <c r="B39" s="274" t="s">
        <v>603</v>
      </c>
      <c r="C39" s="274"/>
      <c r="D39" s="274"/>
      <c r="E39" s="274"/>
      <c r="F39" s="274"/>
    </row>
    <row r="45" spans="2:9" ht="31.5" customHeight="1" x14ac:dyDescent="0.25">
      <c r="B45" s="275" t="s">
        <v>602</v>
      </c>
      <c r="C45" s="275"/>
      <c r="D45" s="275"/>
      <c r="E45" s="275"/>
      <c r="F45" s="275"/>
      <c r="G45" s="209"/>
      <c r="H45" s="209"/>
      <c r="I45" s="209"/>
    </row>
    <row r="46" spans="2:9" x14ac:dyDescent="0.25">
      <c r="B46" s="276" t="s">
        <v>601</v>
      </c>
      <c r="C46" s="276"/>
      <c r="D46" s="276"/>
      <c r="E46" s="276"/>
      <c r="F46" s="276"/>
      <c r="G46" s="208"/>
      <c r="H46" s="208"/>
      <c r="I46" s="208"/>
    </row>
    <row r="47" spans="2:9" x14ac:dyDescent="0.25">
      <c r="B47" s="264" t="s">
        <v>600</v>
      </c>
      <c r="C47" s="264"/>
      <c r="D47" s="264"/>
      <c r="E47" s="264"/>
      <c r="F47" s="264"/>
      <c r="G47" s="207"/>
      <c r="H47" s="207"/>
      <c r="I47" s="207"/>
    </row>
  </sheetData>
  <mergeCells count="11">
    <mergeCell ref="B22:E22"/>
    <mergeCell ref="B39:F39"/>
    <mergeCell ref="B45:F45"/>
    <mergeCell ref="B46:F46"/>
    <mergeCell ref="B47:F47"/>
    <mergeCell ref="B8:D10"/>
    <mergeCell ref="B2:F2"/>
    <mergeCell ref="B3:F3"/>
    <mergeCell ref="B4:F4"/>
    <mergeCell ref="B6:F6"/>
    <mergeCell ref="B7:F7"/>
  </mergeCells>
  <pageMargins left="0.51181102362204722" right="0.31496062992125984" top="0.78740157480314965" bottom="0.78740157480314965" header="0.31496062992125984" footer="0.31496062992125984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I47"/>
  <sheetViews>
    <sheetView view="pageBreakPreview" topLeftCell="A4" zoomScaleNormal="100" zoomScaleSheetLayoutView="100" workbookViewId="0">
      <selection activeCell="B8" sqref="B8:D10"/>
    </sheetView>
  </sheetViews>
  <sheetFormatPr defaultRowHeight="15" x14ac:dyDescent="0.25"/>
  <cols>
    <col min="1" max="1" width="2.7109375" customWidth="1"/>
    <col min="2" max="2" width="44.7109375" customWidth="1"/>
    <col min="3" max="5" width="11.42578125" customWidth="1"/>
    <col min="6" max="6" width="15.28515625" customWidth="1"/>
  </cols>
  <sheetData>
    <row r="2" spans="2:9" ht="12" customHeight="1" x14ac:dyDescent="0.25">
      <c r="B2" s="265" t="s">
        <v>534</v>
      </c>
      <c r="C2" s="265"/>
      <c r="D2" s="265"/>
      <c r="E2" s="265"/>
      <c r="F2" s="265"/>
      <c r="G2" s="232"/>
      <c r="H2" s="232"/>
      <c r="I2" s="232"/>
    </row>
    <row r="3" spans="2:9" ht="12" customHeight="1" x14ac:dyDescent="0.25">
      <c r="B3" s="265" t="s">
        <v>535</v>
      </c>
      <c r="C3" s="265"/>
      <c r="D3" s="265"/>
      <c r="E3" s="265"/>
      <c r="F3" s="265"/>
      <c r="G3" s="232"/>
      <c r="H3" s="232"/>
      <c r="I3" s="232"/>
    </row>
    <row r="4" spans="2:9" ht="12" customHeight="1" x14ac:dyDescent="0.25">
      <c r="B4" s="266" t="s">
        <v>636</v>
      </c>
      <c r="C4" s="266"/>
      <c r="D4" s="266"/>
      <c r="E4" s="266"/>
      <c r="F4" s="266"/>
      <c r="G4" s="232"/>
      <c r="H4" s="232"/>
      <c r="I4" s="232"/>
    </row>
    <row r="5" spans="2:9" ht="12" customHeight="1" x14ac:dyDescent="0.25">
      <c r="B5" s="233"/>
      <c r="C5" s="233"/>
      <c r="D5" s="233"/>
      <c r="E5" s="233"/>
      <c r="F5" s="233"/>
      <c r="G5" s="232"/>
      <c r="H5" s="232"/>
      <c r="I5" s="232"/>
    </row>
    <row r="6" spans="2:9" ht="12" customHeight="1" thickBot="1" x14ac:dyDescent="0.3">
      <c r="B6" s="267"/>
      <c r="C6" s="267"/>
      <c r="D6" s="267"/>
      <c r="E6" s="267"/>
      <c r="F6" s="267"/>
      <c r="G6" s="232"/>
      <c r="H6" s="232"/>
      <c r="I6" s="232"/>
    </row>
    <row r="7" spans="2:9" ht="26.25" customHeight="1" thickBot="1" x14ac:dyDescent="0.3">
      <c r="B7" s="268">
        <v>0</v>
      </c>
      <c r="C7" s="268"/>
      <c r="D7" s="268"/>
      <c r="E7" s="268"/>
      <c r="F7" s="268"/>
      <c r="G7" s="214"/>
    </row>
    <row r="8" spans="2:9" ht="15" customHeight="1" x14ac:dyDescent="0.25">
      <c r="B8" s="269" t="s">
        <v>634</v>
      </c>
      <c r="C8" s="269"/>
      <c r="D8" s="269"/>
      <c r="E8" s="231" t="s">
        <v>633</v>
      </c>
      <c r="F8" s="230" t="s">
        <v>640</v>
      </c>
      <c r="G8" s="214"/>
    </row>
    <row r="9" spans="2:9" x14ac:dyDescent="0.25">
      <c r="B9" s="270"/>
      <c r="C9" s="270"/>
      <c r="D9" s="270"/>
      <c r="E9" s="228"/>
      <c r="F9" s="229" t="s">
        <v>639</v>
      </c>
      <c r="G9" s="214"/>
    </row>
    <row r="10" spans="2:9" x14ac:dyDescent="0.25">
      <c r="B10" s="271"/>
      <c r="C10" s="271"/>
      <c r="D10" s="271"/>
      <c r="E10" s="228"/>
      <c r="F10" s="227" t="s">
        <v>638</v>
      </c>
      <c r="G10" s="214"/>
    </row>
    <row r="11" spans="2:9" x14ac:dyDescent="0.25">
      <c r="B11" s="226" t="s">
        <v>629</v>
      </c>
      <c r="C11" s="225" t="s">
        <v>628</v>
      </c>
      <c r="D11" s="225" t="s">
        <v>627</v>
      </c>
      <c r="E11" s="225" t="s">
        <v>626</v>
      </c>
      <c r="F11" s="224" t="s">
        <v>625</v>
      </c>
      <c r="G11" s="214"/>
    </row>
    <row r="12" spans="2:9" x14ac:dyDescent="0.25">
      <c r="B12" s="223" t="s">
        <v>624</v>
      </c>
      <c r="C12" s="222">
        <v>1.4999999999999999E-2</v>
      </c>
      <c r="D12" s="222">
        <v>3.4500000000000003E-2</v>
      </c>
      <c r="E12" s="222">
        <v>4.4900000000000002E-2</v>
      </c>
      <c r="F12" s="215">
        <v>3.4500000000000003E-2</v>
      </c>
      <c r="G12" s="214"/>
    </row>
    <row r="13" spans="2:9" x14ac:dyDescent="0.25">
      <c r="B13" s="223" t="s">
        <v>623</v>
      </c>
      <c r="C13" s="222">
        <v>3.0000000000000001E-3</v>
      </c>
      <c r="D13" s="222">
        <v>4.7999999999999996E-3</v>
      </c>
      <c r="E13" s="222">
        <v>8.2000000000000007E-3</v>
      </c>
      <c r="F13" s="215">
        <v>4.7999999999999996E-3</v>
      </c>
      <c r="G13" s="214"/>
    </row>
    <row r="14" spans="2:9" x14ac:dyDescent="0.25">
      <c r="B14" s="223" t="s">
        <v>622</v>
      </c>
      <c r="C14" s="222">
        <v>5.5999999999999999E-3</v>
      </c>
      <c r="D14" s="222">
        <v>8.5000000000000006E-3</v>
      </c>
      <c r="E14" s="222">
        <v>8.8999999999999999E-3</v>
      </c>
      <c r="F14" s="215">
        <v>8.5000000000000006E-3</v>
      </c>
      <c r="G14" s="214"/>
    </row>
    <row r="15" spans="2:9" x14ac:dyDescent="0.25">
      <c r="B15" s="223" t="s">
        <v>621</v>
      </c>
      <c r="C15" s="222">
        <v>8.5000000000000006E-3</v>
      </c>
      <c r="D15" s="222">
        <v>8.5000000000000006E-3</v>
      </c>
      <c r="E15" s="222">
        <v>1.11E-2</v>
      </c>
      <c r="F15" s="215">
        <v>8.5000000000000006E-3</v>
      </c>
      <c r="G15" s="214"/>
    </row>
    <row r="16" spans="2:9" x14ac:dyDescent="0.25">
      <c r="B16" s="223" t="s">
        <v>620</v>
      </c>
      <c r="C16" s="222">
        <v>3.5000000000000003E-2</v>
      </c>
      <c r="D16" s="222">
        <v>5.11E-2</v>
      </c>
      <c r="E16" s="222">
        <v>6.2199999999999998E-2</v>
      </c>
      <c r="F16" s="215">
        <v>5.11E-2</v>
      </c>
      <c r="G16" s="214"/>
    </row>
    <row r="17" spans="2:7" x14ac:dyDescent="0.25">
      <c r="B17" s="221" t="s">
        <v>619</v>
      </c>
      <c r="C17" s="220"/>
      <c r="D17" s="220"/>
      <c r="E17" s="220"/>
      <c r="F17" s="219">
        <f>SUM(F18:F21)</f>
        <v>3.6499999999999998E-2</v>
      </c>
      <c r="G17" s="214"/>
    </row>
    <row r="18" spans="2:7" x14ac:dyDescent="0.25">
      <c r="B18" s="218"/>
      <c r="C18" s="217"/>
      <c r="D18" s="217"/>
      <c r="E18" s="216" t="s">
        <v>618</v>
      </c>
      <c r="F18" s="215">
        <v>6.4999999999999997E-3</v>
      </c>
      <c r="G18" s="214"/>
    </row>
    <row r="19" spans="2:7" x14ac:dyDescent="0.25">
      <c r="B19" s="218"/>
      <c r="C19" s="217"/>
      <c r="D19" s="217"/>
      <c r="E19" s="216" t="s">
        <v>617</v>
      </c>
      <c r="F19" s="215">
        <v>0.03</v>
      </c>
      <c r="G19" s="214"/>
    </row>
    <row r="20" spans="2:7" x14ac:dyDescent="0.25">
      <c r="B20" s="218"/>
      <c r="C20" s="217"/>
      <c r="D20" s="217"/>
      <c r="E20" s="216" t="s">
        <v>616</v>
      </c>
      <c r="F20" s="215"/>
      <c r="G20" s="214"/>
    </row>
    <row r="21" spans="2:7" x14ac:dyDescent="0.25">
      <c r="B21" s="218"/>
      <c r="C21" s="217"/>
      <c r="D21" s="217"/>
      <c r="E21" s="216" t="s">
        <v>615</v>
      </c>
      <c r="F21" s="215"/>
      <c r="G21" s="214"/>
    </row>
    <row r="22" spans="2:7" s="28" customFormat="1" ht="20.25" customHeight="1" x14ac:dyDescent="0.25">
      <c r="B22" s="272" t="s">
        <v>614</v>
      </c>
      <c r="C22" s="273"/>
      <c r="D22" s="273"/>
      <c r="E22" s="273"/>
      <c r="F22" s="213">
        <f>ROUND(((1+F12+F13+F14)*(1+F15)*(1+F16)/(1-F17)-1),4)</f>
        <v>0.15279999999999999</v>
      </c>
      <c r="G22" s="212"/>
    </row>
    <row r="24" spans="2:7" x14ac:dyDescent="0.25">
      <c r="B24" s="211" t="s">
        <v>613</v>
      </c>
    </row>
    <row r="25" spans="2:7" x14ac:dyDescent="0.25">
      <c r="B25" s="210"/>
    </row>
    <row r="26" spans="2:7" x14ac:dyDescent="0.25">
      <c r="B26" s="210"/>
    </row>
    <row r="27" spans="2:7" x14ac:dyDescent="0.25">
      <c r="B27" s="210"/>
    </row>
    <row r="28" spans="2:7" x14ac:dyDescent="0.25">
      <c r="B28" s="210"/>
    </row>
    <row r="29" spans="2:7" x14ac:dyDescent="0.25">
      <c r="B29" s="210"/>
    </row>
    <row r="30" spans="2:7" x14ac:dyDescent="0.25">
      <c r="B30" s="210" t="s">
        <v>612</v>
      </c>
    </row>
    <row r="31" spans="2:7" x14ac:dyDescent="0.25">
      <c r="B31" s="210" t="s">
        <v>611</v>
      </c>
    </row>
    <row r="32" spans="2:7" x14ac:dyDescent="0.25">
      <c r="B32" s="210" t="s">
        <v>610</v>
      </c>
    </row>
    <row r="33" spans="2:9" x14ac:dyDescent="0.25">
      <c r="B33" s="210" t="s">
        <v>609</v>
      </c>
    </row>
    <row r="34" spans="2:9" x14ac:dyDescent="0.25">
      <c r="B34" s="210" t="s">
        <v>608</v>
      </c>
    </row>
    <row r="35" spans="2:9" x14ac:dyDescent="0.25">
      <c r="B35" s="210" t="s">
        <v>607</v>
      </c>
    </row>
    <row r="36" spans="2:9" x14ac:dyDescent="0.25">
      <c r="B36" s="210" t="s">
        <v>606</v>
      </c>
    </row>
    <row r="37" spans="2:9" x14ac:dyDescent="0.25">
      <c r="B37" s="210" t="s">
        <v>605</v>
      </c>
    </row>
    <row r="38" spans="2:9" x14ac:dyDescent="0.25">
      <c r="B38" s="210" t="s">
        <v>604</v>
      </c>
    </row>
    <row r="39" spans="2:9" ht="32.25" customHeight="1" x14ac:dyDescent="0.25">
      <c r="B39" s="274" t="s">
        <v>603</v>
      </c>
      <c r="C39" s="274"/>
      <c r="D39" s="274"/>
      <c r="E39" s="274"/>
      <c r="F39" s="274"/>
    </row>
    <row r="45" spans="2:9" ht="31.5" customHeight="1" x14ac:dyDescent="0.25">
      <c r="B45" s="275" t="s">
        <v>602</v>
      </c>
      <c r="C45" s="275"/>
      <c r="D45" s="275"/>
      <c r="E45" s="275"/>
      <c r="F45" s="275"/>
      <c r="G45" s="209"/>
      <c r="H45" s="209"/>
      <c r="I45" s="209"/>
    </row>
    <row r="46" spans="2:9" x14ac:dyDescent="0.25">
      <c r="B46" s="276" t="s">
        <v>601</v>
      </c>
      <c r="C46" s="276"/>
      <c r="D46" s="276"/>
      <c r="E46" s="276"/>
      <c r="F46" s="276"/>
      <c r="G46" s="208"/>
      <c r="H46" s="208"/>
      <c r="I46" s="208"/>
    </row>
    <row r="47" spans="2:9" x14ac:dyDescent="0.25">
      <c r="B47" s="264" t="s">
        <v>600</v>
      </c>
      <c r="C47" s="264"/>
      <c r="D47" s="264"/>
      <c r="E47" s="264"/>
      <c r="F47" s="264"/>
      <c r="G47" s="207"/>
      <c r="H47" s="207"/>
      <c r="I47" s="207"/>
    </row>
  </sheetData>
  <mergeCells count="11">
    <mergeCell ref="B22:E22"/>
    <mergeCell ref="B39:F39"/>
    <mergeCell ref="B45:F45"/>
    <mergeCell ref="B46:F46"/>
    <mergeCell ref="B47:F47"/>
    <mergeCell ref="B8:D10"/>
    <mergeCell ref="B2:F2"/>
    <mergeCell ref="B3:F3"/>
    <mergeCell ref="B4:F4"/>
    <mergeCell ref="B6:F6"/>
    <mergeCell ref="B7:F7"/>
  </mergeCells>
  <pageMargins left="0.51181102362204722" right="0.31496062992125984" top="0.78740157480314965" bottom="0.78740157480314965" header="0.31496062992125984" footer="0.31496062992125984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activeCell="B10" sqref="B10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5"/>
  <sheetViews>
    <sheetView topLeftCell="G37" zoomScale="70" zoomScaleNormal="70" workbookViewId="0">
      <selection activeCell="N91" sqref="N91"/>
    </sheetView>
  </sheetViews>
  <sheetFormatPr defaultRowHeight="15" x14ac:dyDescent="0.25"/>
  <cols>
    <col min="1" max="1" width="4" customWidth="1"/>
    <col min="2" max="2" width="43.28515625" customWidth="1"/>
    <col min="3" max="3" width="39.5703125" customWidth="1"/>
    <col min="4" max="4" width="25.85546875" style="4" customWidth="1"/>
    <col min="5" max="5" width="16.5703125" style="8" customWidth="1"/>
    <col min="6" max="10" width="13.42578125" style="5" customWidth="1"/>
    <col min="11" max="11" width="15.28515625" style="5" customWidth="1"/>
    <col min="12" max="12" width="16" style="5" customWidth="1"/>
    <col min="13" max="13" width="15.28515625" style="5" customWidth="1"/>
    <col min="14" max="14" width="13.28515625" style="5" customWidth="1"/>
    <col min="15" max="15" width="11.85546875" style="5" customWidth="1"/>
    <col min="16" max="16" width="12" customWidth="1"/>
    <col min="17" max="17" width="12.140625" customWidth="1"/>
    <col min="18" max="28" width="12" customWidth="1"/>
    <col min="29" max="30" width="12.42578125" style="12" customWidth="1"/>
    <col min="31" max="31" width="28.140625" customWidth="1"/>
    <col min="32" max="32" width="31.28515625" customWidth="1"/>
  </cols>
  <sheetData>
    <row r="1" spans="1:32" ht="27" customHeight="1" x14ac:dyDescent="0.25"/>
    <row r="2" spans="1:32" ht="61.5" x14ac:dyDescent="0.9">
      <c r="A2" s="280" t="s">
        <v>238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</row>
    <row r="4" spans="1:32" ht="15.75" thickBot="1" x14ac:dyDescent="0.3"/>
    <row r="5" spans="1:32" ht="15.75" thickBot="1" x14ac:dyDescent="0.3">
      <c r="A5" s="55"/>
      <c r="B5" s="55"/>
      <c r="C5" s="55"/>
      <c r="D5" s="56"/>
      <c r="E5" s="57"/>
      <c r="F5" s="58"/>
      <c r="G5" s="58"/>
      <c r="H5" s="281" t="s">
        <v>197</v>
      </c>
      <c r="I5" s="282"/>
      <c r="J5" s="283"/>
      <c r="K5" s="287" t="s">
        <v>36</v>
      </c>
      <c r="L5" s="288"/>
      <c r="M5" s="289"/>
      <c r="N5" s="281" t="s">
        <v>200</v>
      </c>
      <c r="O5" s="283"/>
      <c r="P5" s="284" t="s">
        <v>9</v>
      </c>
      <c r="Q5" s="285"/>
      <c r="R5" s="286"/>
      <c r="S5" s="277" t="s">
        <v>234</v>
      </c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9"/>
    </row>
    <row r="6" spans="1:32" s="28" customFormat="1" ht="45.75" thickBot="1" x14ac:dyDescent="0.3">
      <c r="A6" s="42"/>
      <c r="B6" s="43" t="s">
        <v>2</v>
      </c>
      <c r="C6" s="43" t="s">
        <v>3</v>
      </c>
      <c r="D6" s="44" t="s">
        <v>5</v>
      </c>
      <c r="E6" s="45" t="s">
        <v>15</v>
      </c>
      <c r="F6" s="46" t="s">
        <v>16</v>
      </c>
      <c r="G6" s="46" t="s">
        <v>196</v>
      </c>
      <c r="H6" s="47" t="s">
        <v>198</v>
      </c>
      <c r="I6" s="46" t="s">
        <v>199</v>
      </c>
      <c r="J6" s="46" t="s">
        <v>239</v>
      </c>
      <c r="K6" s="47" t="s">
        <v>37</v>
      </c>
      <c r="L6" s="46" t="s">
        <v>38</v>
      </c>
      <c r="M6" s="48" t="s">
        <v>240</v>
      </c>
      <c r="N6" s="46" t="s">
        <v>201</v>
      </c>
      <c r="O6" s="46" t="s">
        <v>202</v>
      </c>
      <c r="P6" s="49" t="s">
        <v>241</v>
      </c>
      <c r="Q6" s="44" t="s">
        <v>195</v>
      </c>
      <c r="R6" s="50" t="s">
        <v>242</v>
      </c>
      <c r="S6" s="44" t="s">
        <v>226</v>
      </c>
      <c r="T6" s="44" t="s">
        <v>227</v>
      </c>
      <c r="U6" s="46" t="s">
        <v>228</v>
      </c>
      <c r="V6" s="46" t="s">
        <v>229</v>
      </c>
      <c r="W6" s="46" t="s">
        <v>230</v>
      </c>
      <c r="X6" s="46" t="s">
        <v>231</v>
      </c>
      <c r="Y6" s="46" t="s">
        <v>232</v>
      </c>
      <c r="Z6" s="46" t="s">
        <v>233</v>
      </c>
      <c r="AA6" s="46" t="s">
        <v>243</v>
      </c>
      <c r="AB6" s="51" t="s">
        <v>235</v>
      </c>
      <c r="AC6" s="52" t="s">
        <v>17</v>
      </c>
      <c r="AD6" s="53" t="s">
        <v>18</v>
      </c>
      <c r="AE6" s="52" t="s">
        <v>236</v>
      </c>
      <c r="AF6" s="54" t="s">
        <v>237</v>
      </c>
    </row>
    <row r="7" spans="1:32" x14ac:dyDescent="0.25">
      <c r="B7" s="3"/>
      <c r="C7" s="3"/>
      <c r="D7" s="2"/>
      <c r="E7" s="9"/>
      <c r="F7" s="6"/>
      <c r="G7" s="6"/>
      <c r="H7" s="20"/>
      <c r="I7" s="21"/>
      <c r="J7" s="21"/>
      <c r="K7" s="20"/>
      <c r="L7" s="21"/>
      <c r="M7" s="22"/>
      <c r="N7" s="21"/>
      <c r="O7" s="21"/>
      <c r="P7" s="15"/>
      <c r="Q7" s="13"/>
      <c r="R7" s="16"/>
      <c r="S7" s="13"/>
      <c r="T7" s="13"/>
      <c r="U7" s="13"/>
      <c r="V7" s="13"/>
      <c r="W7" s="13"/>
      <c r="X7" s="13"/>
      <c r="Y7" s="13"/>
      <c r="Z7" s="13"/>
      <c r="AA7" s="13"/>
      <c r="AB7" s="35"/>
      <c r="AC7" s="33"/>
      <c r="AD7" s="19"/>
      <c r="AE7" s="38"/>
      <c r="AF7" s="39"/>
    </row>
    <row r="8" spans="1:32" x14ac:dyDescent="0.25">
      <c r="A8">
        <v>1</v>
      </c>
      <c r="B8" s="77" t="s">
        <v>74</v>
      </c>
      <c r="C8" s="77" t="s">
        <v>75</v>
      </c>
      <c r="D8" s="78" t="s">
        <v>76</v>
      </c>
      <c r="E8" s="79">
        <v>5</v>
      </c>
      <c r="F8" s="26">
        <v>4.5</v>
      </c>
      <c r="G8" s="26">
        <v>1</v>
      </c>
      <c r="H8" s="23">
        <f t="shared" ref="H8:H24" si="0">ROUNDUP((E8/6)+1,0)*G8</f>
        <v>2</v>
      </c>
      <c r="I8" s="24">
        <f t="shared" ref="I8:I39" si="1">H8*3.5</f>
        <v>7</v>
      </c>
      <c r="J8" s="24">
        <f t="shared" ref="J8:J39" si="2">E8*F8*G8</f>
        <v>22.5</v>
      </c>
      <c r="K8" s="23">
        <f t="shared" ref="K8:K39" si="3">E8-L8</f>
        <v>5</v>
      </c>
      <c r="L8" s="26">
        <v>0</v>
      </c>
      <c r="M8" s="25">
        <f t="shared" ref="M8:M39" si="4">((3*G8*2)+(F8*G8))</f>
        <v>10.5</v>
      </c>
      <c r="N8" s="24">
        <f t="shared" ref="N8:N39" si="5">(14.03*G8)*2</f>
        <v>28.06</v>
      </c>
      <c r="O8" s="24">
        <f t="shared" ref="O8:O39" si="6">(14.03*G8)*2</f>
        <v>28.06</v>
      </c>
      <c r="P8" s="94">
        <f>E8</f>
        <v>5</v>
      </c>
      <c r="Q8" s="14">
        <f t="shared" ref="Q8:Q39" si="7">E8</f>
        <v>5</v>
      </c>
      <c r="R8" s="17">
        <f t="shared" ref="R8:R39" si="8">Q8</f>
        <v>5</v>
      </c>
      <c r="S8" s="14">
        <f t="shared" ref="S8:S39" si="9">0.578*H8*1.53</f>
        <v>1.7686799999999998</v>
      </c>
      <c r="T8" s="14">
        <f t="shared" ref="T8:T39" si="10">0.3*I8*1.53</f>
        <v>3.2130000000000001</v>
      </c>
      <c r="U8" s="14">
        <f t="shared" ref="U8:U39" si="11">0.675*K8*1.53</f>
        <v>5.1637500000000003</v>
      </c>
      <c r="V8" s="14">
        <f t="shared" ref="V8:V39" si="12">0.675*L8*1.53</f>
        <v>0</v>
      </c>
      <c r="W8" s="14">
        <f t="shared" ref="W8:W39" si="13">0.114*M8*1.53</f>
        <v>1.8314100000000002</v>
      </c>
      <c r="X8" s="14">
        <f t="shared" ref="X8:X39" si="14">0.27*P8*1.53</f>
        <v>2.0655000000000001</v>
      </c>
      <c r="Y8" s="14">
        <f t="shared" ref="Y8:Y39" si="15">0.144*Q8*1.53</f>
        <v>1.1015999999999999</v>
      </c>
      <c r="Z8" s="14">
        <f t="shared" ref="Z8:Z39" si="16">0.045*R8*1.53</f>
        <v>0.34424999999999994</v>
      </c>
      <c r="AA8" s="14">
        <f t="shared" ref="AA8:AA39" si="17">0.05*J8</f>
        <v>1.125</v>
      </c>
      <c r="AB8" s="36">
        <f t="shared" ref="AB8:AB39" si="18">SUM(S8:AA8)</f>
        <v>16.613190000000003</v>
      </c>
      <c r="AC8" s="33">
        <v>28.21</v>
      </c>
      <c r="AD8" s="19">
        <v>2.1219999999999999</v>
      </c>
      <c r="AE8" s="40">
        <f t="shared" ref="AE8:AE39" si="19">TRUNC(AB8*AC8,2)</f>
        <v>468.65</v>
      </c>
      <c r="AF8" s="17">
        <f t="shared" ref="AF8:AF39" si="20">TRUNC(AB8*AD8,2)</f>
        <v>35.25</v>
      </c>
    </row>
    <row r="9" spans="1:32" x14ac:dyDescent="0.25">
      <c r="A9">
        <v>2</v>
      </c>
      <c r="B9" t="s">
        <v>10</v>
      </c>
      <c r="C9" t="s">
        <v>6</v>
      </c>
      <c r="D9" s="4" t="s">
        <v>11</v>
      </c>
      <c r="E9" s="8">
        <v>6</v>
      </c>
      <c r="F9" s="7">
        <v>4.5</v>
      </c>
      <c r="G9" s="7">
        <v>1.5</v>
      </c>
      <c r="H9" s="23">
        <f t="shared" si="0"/>
        <v>3</v>
      </c>
      <c r="I9" s="24">
        <f t="shared" si="1"/>
        <v>10.5</v>
      </c>
      <c r="J9" s="24">
        <f t="shared" si="2"/>
        <v>40.5</v>
      </c>
      <c r="K9" s="23">
        <f t="shared" si="3"/>
        <v>6</v>
      </c>
      <c r="L9" s="24">
        <v>0</v>
      </c>
      <c r="M9" s="25">
        <f t="shared" si="4"/>
        <v>15.75</v>
      </c>
      <c r="N9" s="24">
        <f t="shared" si="5"/>
        <v>42.089999999999996</v>
      </c>
      <c r="O9" s="24">
        <f t="shared" si="6"/>
        <v>42.089999999999996</v>
      </c>
      <c r="P9" s="94">
        <f t="shared" ref="P9:P72" si="21">E9</f>
        <v>6</v>
      </c>
      <c r="Q9" s="14">
        <f t="shared" si="7"/>
        <v>6</v>
      </c>
      <c r="R9" s="17">
        <f t="shared" si="8"/>
        <v>6</v>
      </c>
      <c r="S9" s="14">
        <f t="shared" si="9"/>
        <v>2.6530200000000002</v>
      </c>
      <c r="T9" s="14">
        <f t="shared" si="10"/>
        <v>4.8194999999999997</v>
      </c>
      <c r="U9" s="14">
        <f t="shared" si="11"/>
        <v>6.1965000000000012</v>
      </c>
      <c r="V9" s="14">
        <f t="shared" si="12"/>
        <v>0</v>
      </c>
      <c r="W9" s="14">
        <f t="shared" si="13"/>
        <v>2.747115</v>
      </c>
      <c r="X9" s="14">
        <f t="shared" si="14"/>
        <v>2.4786000000000001</v>
      </c>
      <c r="Y9" s="14">
        <f t="shared" si="15"/>
        <v>1.3219199999999998</v>
      </c>
      <c r="Z9" s="14">
        <f t="shared" si="16"/>
        <v>0.41310000000000002</v>
      </c>
      <c r="AA9" s="14">
        <f t="shared" si="17"/>
        <v>2.0249999999999999</v>
      </c>
      <c r="AB9" s="36">
        <f t="shared" si="18"/>
        <v>22.654754999999998</v>
      </c>
      <c r="AC9" s="33">
        <v>29.756</v>
      </c>
      <c r="AD9" s="19">
        <v>3.0259999999999998</v>
      </c>
      <c r="AE9" s="40">
        <f t="shared" si="19"/>
        <v>674.11</v>
      </c>
      <c r="AF9" s="17">
        <f t="shared" si="20"/>
        <v>68.55</v>
      </c>
    </row>
    <row r="10" spans="1:32" x14ac:dyDescent="0.25">
      <c r="A10">
        <v>3</v>
      </c>
      <c r="B10" t="s">
        <v>31</v>
      </c>
      <c r="C10" t="s">
        <v>32</v>
      </c>
      <c r="D10" s="1" t="s">
        <v>33</v>
      </c>
      <c r="E10" s="8">
        <v>6</v>
      </c>
      <c r="F10" s="5">
        <v>4.5</v>
      </c>
      <c r="G10" s="5">
        <v>1.5</v>
      </c>
      <c r="H10" s="23">
        <f t="shared" si="0"/>
        <v>3</v>
      </c>
      <c r="I10" s="24">
        <f t="shared" si="1"/>
        <v>10.5</v>
      </c>
      <c r="J10" s="24">
        <f t="shared" si="2"/>
        <v>40.5</v>
      </c>
      <c r="K10" s="23">
        <f t="shared" si="3"/>
        <v>6</v>
      </c>
      <c r="L10" s="26">
        <v>0</v>
      </c>
      <c r="M10" s="25">
        <f t="shared" si="4"/>
        <v>15.75</v>
      </c>
      <c r="N10" s="24">
        <f t="shared" si="5"/>
        <v>42.089999999999996</v>
      </c>
      <c r="O10" s="24">
        <f t="shared" si="6"/>
        <v>42.089999999999996</v>
      </c>
      <c r="P10" s="94">
        <f t="shared" si="21"/>
        <v>6</v>
      </c>
      <c r="Q10" s="14">
        <f t="shared" si="7"/>
        <v>6</v>
      </c>
      <c r="R10" s="17">
        <f t="shared" si="8"/>
        <v>6</v>
      </c>
      <c r="S10" s="14">
        <f t="shared" si="9"/>
        <v>2.6530200000000002</v>
      </c>
      <c r="T10" s="14">
        <f t="shared" si="10"/>
        <v>4.8194999999999997</v>
      </c>
      <c r="U10" s="14">
        <f t="shared" si="11"/>
        <v>6.1965000000000012</v>
      </c>
      <c r="V10" s="14">
        <f t="shared" si="12"/>
        <v>0</v>
      </c>
      <c r="W10" s="14">
        <f t="shared" si="13"/>
        <v>2.747115</v>
      </c>
      <c r="X10" s="14">
        <f t="shared" si="14"/>
        <v>2.4786000000000001</v>
      </c>
      <c r="Y10" s="14">
        <f t="shared" si="15"/>
        <v>1.3219199999999998</v>
      </c>
      <c r="Z10" s="14">
        <f t="shared" si="16"/>
        <v>0.41310000000000002</v>
      </c>
      <c r="AA10" s="14">
        <f t="shared" si="17"/>
        <v>2.0249999999999999</v>
      </c>
      <c r="AB10" s="36">
        <f t="shared" si="18"/>
        <v>22.654754999999998</v>
      </c>
      <c r="AC10" s="33">
        <v>14.169</v>
      </c>
      <c r="AD10" s="19">
        <v>8.7850000000000001</v>
      </c>
      <c r="AE10" s="40">
        <f t="shared" si="19"/>
        <v>320.99</v>
      </c>
      <c r="AF10" s="17">
        <f t="shared" si="20"/>
        <v>199.02</v>
      </c>
    </row>
    <row r="11" spans="1:32" x14ac:dyDescent="0.25">
      <c r="A11">
        <v>4</v>
      </c>
      <c r="B11" t="s">
        <v>52</v>
      </c>
      <c r="C11" t="s">
        <v>40</v>
      </c>
      <c r="D11" s="1" t="s">
        <v>53</v>
      </c>
      <c r="E11" s="8">
        <v>6</v>
      </c>
      <c r="F11" s="5">
        <v>4.5</v>
      </c>
      <c r="G11" s="5">
        <v>1.5</v>
      </c>
      <c r="H11" s="23">
        <f t="shared" si="0"/>
        <v>3</v>
      </c>
      <c r="I11" s="24">
        <f t="shared" si="1"/>
        <v>10.5</v>
      </c>
      <c r="J11" s="24">
        <f t="shared" si="2"/>
        <v>40.5</v>
      </c>
      <c r="K11" s="23">
        <f t="shared" si="3"/>
        <v>6</v>
      </c>
      <c r="L11" s="26">
        <v>0</v>
      </c>
      <c r="M11" s="25">
        <f t="shared" si="4"/>
        <v>15.75</v>
      </c>
      <c r="N11" s="24">
        <f t="shared" si="5"/>
        <v>42.089999999999996</v>
      </c>
      <c r="O11" s="24">
        <f t="shared" si="6"/>
        <v>42.089999999999996</v>
      </c>
      <c r="P11" s="94">
        <f t="shared" si="21"/>
        <v>6</v>
      </c>
      <c r="Q11" s="14">
        <f t="shared" si="7"/>
        <v>6</v>
      </c>
      <c r="R11" s="17">
        <f t="shared" si="8"/>
        <v>6</v>
      </c>
      <c r="S11" s="14">
        <f t="shared" si="9"/>
        <v>2.6530200000000002</v>
      </c>
      <c r="T11" s="14">
        <f t="shared" si="10"/>
        <v>4.8194999999999997</v>
      </c>
      <c r="U11" s="14">
        <f t="shared" si="11"/>
        <v>6.1965000000000012</v>
      </c>
      <c r="V11" s="14">
        <f t="shared" si="12"/>
        <v>0</v>
      </c>
      <c r="W11" s="14">
        <f t="shared" si="13"/>
        <v>2.747115</v>
      </c>
      <c r="X11" s="14">
        <f t="shared" si="14"/>
        <v>2.4786000000000001</v>
      </c>
      <c r="Y11" s="14">
        <f t="shared" si="15"/>
        <v>1.3219199999999998</v>
      </c>
      <c r="Z11" s="14">
        <f t="shared" si="16"/>
        <v>0.41310000000000002</v>
      </c>
      <c r="AA11" s="14">
        <f t="shared" si="17"/>
        <v>2.0249999999999999</v>
      </c>
      <c r="AB11" s="36">
        <f t="shared" si="18"/>
        <v>22.654754999999998</v>
      </c>
      <c r="AC11" s="33">
        <v>24.021000000000001</v>
      </c>
      <c r="AD11" s="19">
        <v>20.010000000000002</v>
      </c>
      <c r="AE11" s="40">
        <f t="shared" si="19"/>
        <v>544.17999999999995</v>
      </c>
      <c r="AF11" s="17">
        <f t="shared" si="20"/>
        <v>453.32</v>
      </c>
    </row>
    <row r="12" spans="1:32" x14ac:dyDescent="0.25">
      <c r="A12">
        <v>5</v>
      </c>
      <c r="B12" t="s">
        <v>92</v>
      </c>
      <c r="C12" t="s">
        <v>49</v>
      </c>
      <c r="D12" s="1" t="s">
        <v>93</v>
      </c>
      <c r="E12" s="8">
        <v>6</v>
      </c>
      <c r="F12" s="5">
        <v>4.5</v>
      </c>
      <c r="G12" s="5">
        <v>1.5</v>
      </c>
      <c r="H12" s="23">
        <f t="shared" si="0"/>
        <v>3</v>
      </c>
      <c r="I12" s="24">
        <f t="shared" si="1"/>
        <v>10.5</v>
      </c>
      <c r="J12" s="24">
        <f t="shared" si="2"/>
        <v>40.5</v>
      </c>
      <c r="K12" s="23">
        <f t="shared" si="3"/>
        <v>6</v>
      </c>
      <c r="L12" s="26">
        <v>0</v>
      </c>
      <c r="M12" s="25">
        <f t="shared" si="4"/>
        <v>15.75</v>
      </c>
      <c r="N12" s="24">
        <f t="shared" si="5"/>
        <v>42.089999999999996</v>
      </c>
      <c r="O12" s="24">
        <f t="shared" si="6"/>
        <v>42.089999999999996</v>
      </c>
      <c r="P12" s="94">
        <f t="shared" si="21"/>
        <v>6</v>
      </c>
      <c r="Q12" s="14">
        <f t="shared" si="7"/>
        <v>6</v>
      </c>
      <c r="R12" s="17">
        <f t="shared" si="8"/>
        <v>6</v>
      </c>
      <c r="S12" s="14">
        <f t="shared" si="9"/>
        <v>2.6530200000000002</v>
      </c>
      <c r="T12" s="14">
        <f t="shared" si="10"/>
        <v>4.8194999999999997</v>
      </c>
      <c r="U12" s="14">
        <f t="shared" si="11"/>
        <v>6.1965000000000012</v>
      </c>
      <c r="V12" s="14">
        <f t="shared" si="12"/>
        <v>0</v>
      </c>
      <c r="W12" s="14">
        <f t="shared" si="13"/>
        <v>2.747115</v>
      </c>
      <c r="X12" s="14">
        <f t="shared" si="14"/>
        <v>2.4786000000000001</v>
      </c>
      <c r="Y12" s="14">
        <f t="shared" si="15"/>
        <v>1.3219199999999998</v>
      </c>
      <c r="Z12" s="14">
        <f t="shared" si="16"/>
        <v>0.41310000000000002</v>
      </c>
      <c r="AA12" s="14">
        <f t="shared" si="17"/>
        <v>2.0249999999999999</v>
      </c>
      <c r="AB12" s="36">
        <f t="shared" si="18"/>
        <v>22.654754999999998</v>
      </c>
      <c r="AC12" s="33">
        <v>113.39400000000001</v>
      </c>
      <c r="AD12" s="19">
        <v>10.641</v>
      </c>
      <c r="AE12" s="40">
        <f t="shared" si="19"/>
        <v>2568.91</v>
      </c>
      <c r="AF12" s="17">
        <f t="shared" si="20"/>
        <v>241.06</v>
      </c>
    </row>
    <row r="13" spans="1:32" x14ac:dyDescent="0.25">
      <c r="A13">
        <v>6</v>
      </c>
      <c r="B13" t="s">
        <v>98</v>
      </c>
      <c r="C13" t="s">
        <v>99</v>
      </c>
      <c r="D13" s="11" t="s">
        <v>100</v>
      </c>
      <c r="E13" s="8">
        <v>7.3</v>
      </c>
      <c r="F13" s="5">
        <v>4.5</v>
      </c>
      <c r="G13" s="5">
        <v>1.5</v>
      </c>
      <c r="H13" s="23">
        <f t="shared" si="0"/>
        <v>4.5</v>
      </c>
      <c r="I13" s="24">
        <f t="shared" si="1"/>
        <v>15.75</v>
      </c>
      <c r="J13" s="24">
        <f t="shared" si="2"/>
        <v>49.275000000000006</v>
      </c>
      <c r="K13" s="23">
        <f t="shared" si="3"/>
        <v>7.3</v>
      </c>
      <c r="L13" s="26">
        <v>0</v>
      </c>
      <c r="M13" s="25">
        <f t="shared" si="4"/>
        <v>15.75</v>
      </c>
      <c r="N13" s="24">
        <f t="shared" si="5"/>
        <v>42.089999999999996</v>
      </c>
      <c r="O13" s="24">
        <f t="shared" si="6"/>
        <v>42.089999999999996</v>
      </c>
      <c r="P13" s="94">
        <f t="shared" si="21"/>
        <v>7.3</v>
      </c>
      <c r="Q13" s="14">
        <f t="shared" si="7"/>
        <v>7.3</v>
      </c>
      <c r="R13" s="17">
        <f t="shared" si="8"/>
        <v>7.3</v>
      </c>
      <c r="S13" s="14">
        <f t="shared" si="9"/>
        <v>3.97953</v>
      </c>
      <c r="T13" s="14">
        <f t="shared" si="10"/>
        <v>7.2292499999999995</v>
      </c>
      <c r="U13" s="14">
        <f t="shared" si="11"/>
        <v>7.5390750000000004</v>
      </c>
      <c r="V13" s="14">
        <f t="shared" si="12"/>
        <v>0</v>
      </c>
      <c r="W13" s="14">
        <f t="shared" si="13"/>
        <v>2.747115</v>
      </c>
      <c r="X13" s="14">
        <f t="shared" si="14"/>
        <v>3.0156300000000003</v>
      </c>
      <c r="Y13" s="14">
        <f t="shared" si="15"/>
        <v>1.608336</v>
      </c>
      <c r="Z13" s="14">
        <f t="shared" si="16"/>
        <v>0.50260499999999997</v>
      </c>
      <c r="AA13" s="14">
        <f t="shared" si="17"/>
        <v>2.4637500000000006</v>
      </c>
      <c r="AB13" s="36">
        <f t="shared" si="18"/>
        <v>29.085291000000005</v>
      </c>
      <c r="AC13" s="33">
        <v>124.42100000000001</v>
      </c>
      <c r="AD13" s="19">
        <v>41.289000000000001</v>
      </c>
      <c r="AE13" s="40">
        <f t="shared" si="19"/>
        <v>3618.82</v>
      </c>
      <c r="AF13" s="17">
        <f t="shared" si="20"/>
        <v>1200.9000000000001</v>
      </c>
    </row>
    <row r="14" spans="1:32" x14ac:dyDescent="0.25">
      <c r="A14">
        <v>7</v>
      </c>
      <c r="B14" t="s">
        <v>104</v>
      </c>
      <c r="C14" t="s">
        <v>102</v>
      </c>
      <c r="D14" s="11" t="s">
        <v>105</v>
      </c>
      <c r="E14" s="8">
        <v>5</v>
      </c>
      <c r="F14" s="5">
        <v>4.5</v>
      </c>
      <c r="G14" s="5">
        <v>1.5</v>
      </c>
      <c r="H14" s="23">
        <f t="shared" si="0"/>
        <v>3</v>
      </c>
      <c r="I14" s="24">
        <f t="shared" si="1"/>
        <v>10.5</v>
      </c>
      <c r="J14" s="24">
        <f t="shared" si="2"/>
        <v>33.75</v>
      </c>
      <c r="K14" s="23">
        <f t="shared" si="3"/>
        <v>5</v>
      </c>
      <c r="L14" s="26">
        <v>0</v>
      </c>
      <c r="M14" s="25">
        <f t="shared" si="4"/>
        <v>15.75</v>
      </c>
      <c r="N14" s="24">
        <f t="shared" si="5"/>
        <v>42.089999999999996</v>
      </c>
      <c r="O14" s="24">
        <f t="shared" si="6"/>
        <v>42.089999999999996</v>
      </c>
      <c r="P14" s="94">
        <f t="shared" si="21"/>
        <v>5</v>
      </c>
      <c r="Q14" s="14">
        <f t="shared" si="7"/>
        <v>5</v>
      </c>
      <c r="R14" s="17">
        <f t="shared" si="8"/>
        <v>5</v>
      </c>
      <c r="S14" s="14">
        <f t="shared" si="9"/>
        <v>2.6530200000000002</v>
      </c>
      <c r="T14" s="14">
        <f t="shared" si="10"/>
        <v>4.8194999999999997</v>
      </c>
      <c r="U14" s="14">
        <f t="shared" si="11"/>
        <v>5.1637500000000003</v>
      </c>
      <c r="V14" s="14">
        <f t="shared" si="12"/>
        <v>0</v>
      </c>
      <c r="W14" s="14">
        <f t="shared" si="13"/>
        <v>2.747115</v>
      </c>
      <c r="X14" s="14">
        <f t="shared" si="14"/>
        <v>2.0655000000000001</v>
      </c>
      <c r="Y14" s="14">
        <f t="shared" si="15"/>
        <v>1.1015999999999999</v>
      </c>
      <c r="Z14" s="14">
        <f t="shared" si="16"/>
        <v>0.34424999999999994</v>
      </c>
      <c r="AA14" s="14">
        <f t="shared" si="17"/>
        <v>1.6875</v>
      </c>
      <c r="AB14" s="36">
        <f t="shared" si="18"/>
        <v>20.582235000000001</v>
      </c>
      <c r="AC14" s="33">
        <v>175.01499999999999</v>
      </c>
      <c r="AD14" s="19">
        <v>4.6219999999999999</v>
      </c>
      <c r="AE14" s="40">
        <f t="shared" si="19"/>
        <v>3602.19</v>
      </c>
      <c r="AF14" s="17">
        <f t="shared" si="20"/>
        <v>95.13</v>
      </c>
    </row>
    <row r="15" spans="1:32" x14ac:dyDescent="0.25">
      <c r="A15">
        <v>8</v>
      </c>
      <c r="B15" t="s">
        <v>112</v>
      </c>
      <c r="C15" t="s">
        <v>113</v>
      </c>
      <c r="D15" s="11" t="s">
        <v>114</v>
      </c>
      <c r="E15" s="8">
        <v>6.5</v>
      </c>
      <c r="F15" s="5">
        <v>4.5</v>
      </c>
      <c r="G15" s="5">
        <v>1.5</v>
      </c>
      <c r="H15" s="23">
        <f t="shared" si="0"/>
        <v>4.5</v>
      </c>
      <c r="I15" s="24">
        <f t="shared" si="1"/>
        <v>15.75</v>
      </c>
      <c r="J15" s="24">
        <f t="shared" si="2"/>
        <v>43.875</v>
      </c>
      <c r="K15" s="23">
        <f t="shared" si="3"/>
        <v>6.5</v>
      </c>
      <c r="L15" s="26">
        <v>0</v>
      </c>
      <c r="M15" s="25">
        <f t="shared" si="4"/>
        <v>15.75</v>
      </c>
      <c r="N15" s="24">
        <f t="shared" si="5"/>
        <v>42.089999999999996</v>
      </c>
      <c r="O15" s="24">
        <f t="shared" si="6"/>
        <v>42.089999999999996</v>
      </c>
      <c r="P15" s="94">
        <f t="shared" si="21"/>
        <v>6.5</v>
      </c>
      <c r="Q15" s="14">
        <f t="shared" si="7"/>
        <v>6.5</v>
      </c>
      <c r="R15" s="17">
        <f t="shared" si="8"/>
        <v>6.5</v>
      </c>
      <c r="S15" s="14">
        <f t="shared" si="9"/>
        <v>3.97953</v>
      </c>
      <c r="T15" s="14">
        <f t="shared" si="10"/>
        <v>7.2292499999999995</v>
      </c>
      <c r="U15" s="14">
        <f t="shared" si="11"/>
        <v>6.7128750000000004</v>
      </c>
      <c r="V15" s="14">
        <f t="shared" si="12"/>
        <v>0</v>
      </c>
      <c r="W15" s="14">
        <f t="shared" si="13"/>
        <v>2.747115</v>
      </c>
      <c r="X15" s="14">
        <f t="shared" si="14"/>
        <v>2.6851500000000001</v>
      </c>
      <c r="Y15" s="14">
        <f t="shared" si="15"/>
        <v>1.43208</v>
      </c>
      <c r="Z15" s="14">
        <f t="shared" si="16"/>
        <v>0.44752500000000001</v>
      </c>
      <c r="AA15" s="14">
        <f t="shared" si="17"/>
        <v>2.1937500000000001</v>
      </c>
      <c r="AB15" s="36">
        <f t="shared" si="18"/>
        <v>27.427275000000002</v>
      </c>
      <c r="AC15" s="33">
        <v>47.164999999999999</v>
      </c>
      <c r="AD15" s="19">
        <v>8.2859999999999996</v>
      </c>
      <c r="AE15" s="40">
        <f t="shared" si="19"/>
        <v>1293.5999999999999</v>
      </c>
      <c r="AF15" s="17">
        <f t="shared" si="20"/>
        <v>227.26</v>
      </c>
    </row>
    <row r="16" spans="1:32" x14ac:dyDescent="0.25">
      <c r="A16">
        <v>9</v>
      </c>
      <c r="B16" t="s">
        <v>133</v>
      </c>
      <c r="C16" t="s">
        <v>127</v>
      </c>
      <c r="D16" s="11" t="s">
        <v>134</v>
      </c>
      <c r="E16" s="8">
        <v>7</v>
      </c>
      <c r="F16" s="5">
        <v>4.5</v>
      </c>
      <c r="G16" s="5">
        <v>1.5</v>
      </c>
      <c r="H16" s="23">
        <f t="shared" si="0"/>
        <v>4.5</v>
      </c>
      <c r="I16" s="24">
        <f t="shared" si="1"/>
        <v>15.75</v>
      </c>
      <c r="J16" s="24">
        <f t="shared" si="2"/>
        <v>47.25</v>
      </c>
      <c r="K16" s="23">
        <f t="shared" si="3"/>
        <v>7</v>
      </c>
      <c r="L16" s="26">
        <v>0</v>
      </c>
      <c r="M16" s="25">
        <f t="shared" si="4"/>
        <v>15.75</v>
      </c>
      <c r="N16" s="24">
        <f t="shared" si="5"/>
        <v>42.089999999999996</v>
      </c>
      <c r="O16" s="24">
        <f t="shared" si="6"/>
        <v>42.089999999999996</v>
      </c>
      <c r="P16" s="94">
        <f t="shared" si="21"/>
        <v>7</v>
      </c>
      <c r="Q16" s="14">
        <f t="shared" si="7"/>
        <v>7</v>
      </c>
      <c r="R16" s="17">
        <f t="shared" si="8"/>
        <v>7</v>
      </c>
      <c r="S16" s="14">
        <f t="shared" si="9"/>
        <v>3.97953</v>
      </c>
      <c r="T16" s="14">
        <f t="shared" si="10"/>
        <v>7.2292499999999995</v>
      </c>
      <c r="U16" s="14">
        <f t="shared" si="11"/>
        <v>7.2292500000000013</v>
      </c>
      <c r="V16" s="14">
        <f t="shared" si="12"/>
        <v>0</v>
      </c>
      <c r="W16" s="14">
        <f t="shared" si="13"/>
        <v>2.747115</v>
      </c>
      <c r="X16" s="14">
        <f t="shared" si="14"/>
        <v>2.8917000000000002</v>
      </c>
      <c r="Y16" s="14">
        <f t="shared" si="15"/>
        <v>1.5422400000000001</v>
      </c>
      <c r="Z16" s="14">
        <f t="shared" si="16"/>
        <v>0.48194999999999999</v>
      </c>
      <c r="AA16" s="14">
        <f t="shared" si="17"/>
        <v>2.3625000000000003</v>
      </c>
      <c r="AB16" s="36">
        <f t="shared" si="18"/>
        <v>28.463535000000004</v>
      </c>
      <c r="AC16" s="33">
        <v>31.14</v>
      </c>
      <c r="AD16" s="19">
        <v>75.739000000000004</v>
      </c>
      <c r="AE16" s="40">
        <f t="shared" si="19"/>
        <v>886.35</v>
      </c>
      <c r="AF16" s="17">
        <f t="shared" si="20"/>
        <v>2155.79</v>
      </c>
    </row>
    <row r="17" spans="1:32" x14ac:dyDescent="0.25">
      <c r="A17">
        <v>10</v>
      </c>
      <c r="B17" t="s">
        <v>135</v>
      </c>
      <c r="C17" t="s">
        <v>127</v>
      </c>
      <c r="D17" s="1" t="s">
        <v>136</v>
      </c>
      <c r="E17" s="8">
        <v>7</v>
      </c>
      <c r="F17" s="5">
        <v>4.5</v>
      </c>
      <c r="G17" s="5">
        <v>1.5</v>
      </c>
      <c r="H17" s="23">
        <f t="shared" si="0"/>
        <v>4.5</v>
      </c>
      <c r="I17" s="24">
        <f t="shared" si="1"/>
        <v>15.75</v>
      </c>
      <c r="J17" s="24">
        <f t="shared" si="2"/>
        <v>47.25</v>
      </c>
      <c r="K17" s="23">
        <f t="shared" si="3"/>
        <v>7</v>
      </c>
      <c r="L17" s="26">
        <v>0</v>
      </c>
      <c r="M17" s="25">
        <f t="shared" si="4"/>
        <v>15.75</v>
      </c>
      <c r="N17" s="24">
        <f t="shared" si="5"/>
        <v>42.089999999999996</v>
      </c>
      <c r="O17" s="24">
        <f t="shared" si="6"/>
        <v>42.089999999999996</v>
      </c>
      <c r="P17" s="94">
        <f t="shared" si="21"/>
        <v>7</v>
      </c>
      <c r="Q17" s="14">
        <f t="shared" si="7"/>
        <v>7</v>
      </c>
      <c r="R17" s="17">
        <f t="shared" si="8"/>
        <v>7</v>
      </c>
      <c r="S17" s="14">
        <f t="shared" si="9"/>
        <v>3.97953</v>
      </c>
      <c r="T17" s="14">
        <f t="shared" si="10"/>
        <v>7.2292499999999995</v>
      </c>
      <c r="U17" s="14">
        <f t="shared" si="11"/>
        <v>7.2292500000000013</v>
      </c>
      <c r="V17" s="14">
        <f t="shared" si="12"/>
        <v>0</v>
      </c>
      <c r="W17" s="14">
        <f t="shared" si="13"/>
        <v>2.747115</v>
      </c>
      <c r="X17" s="14">
        <f t="shared" si="14"/>
        <v>2.8917000000000002</v>
      </c>
      <c r="Y17" s="14">
        <f t="shared" si="15"/>
        <v>1.5422400000000001</v>
      </c>
      <c r="Z17" s="14">
        <f t="shared" si="16"/>
        <v>0.48194999999999999</v>
      </c>
      <c r="AA17" s="14">
        <f t="shared" si="17"/>
        <v>2.3625000000000003</v>
      </c>
      <c r="AB17" s="36">
        <f t="shared" si="18"/>
        <v>28.463535000000004</v>
      </c>
      <c r="AC17" s="33">
        <v>31.14</v>
      </c>
      <c r="AD17" s="19">
        <v>79.843999999999994</v>
      </c>
      <c r="AE17" s="40">
        <f t="shared" si="19"/>
        <v>886.35</v>
      </c>
      <c r="AF17" s="17">
        <f t="shared" si="20"/>
        <v>2272.64</v>
      </c>
    </row>
    <row r="18" spans="1:32" x14ac:dyDescent="0.25">
      <c r="A18">
        <v>11</v>
      </c>
      <c r="B18" t="s">
        <v>159</v>
      </c>
      <c r="C18" t="s">
        <v>160</v>
      </c>
      <c r="D18" s="1" t="s">
        <v>161</v>
      </c>
      <c r="E18" s="8">
        <v>7</v>
      </c>
      <c r="F18" s="5">
        <v>4.5</v>
      </c>
      <c r="G18" s="5">
        <v>1.5</v>
      </c>
      <c r="H18" s="23">
        <f t="shared" si="0"/>
        <v>4.5</v>
      </c>
      <c r="I18" s="24">
        <f t="shared" si="1"/>
        <v>15.75</v>
      </c>
      <c r="J18" s="24">
        <f t="shared" si="2"/>
        <v>47.25</v>
      </c>
      <c r="K18" s="23">
        <f t="shared" si="3"/>
        <v>7</v>
      </c>
      <c r="L18" s="26">
        <v>0</v>
      </c>
      <c r="M18" s="25">
        <f t="shared" si="4"/>
        <v>15.75</v>
      </c>
      <c r="N18" s="24">
        <f t="shared" si="5"/>
        <v>42.089999999999996</v>
      </c>
      <c r="O18" s="24">
        <f t="shared" si="6"/>
        <v>42.089999999999996</v>
      </c>
      <c r="P18" s="94">
        <f t="shared" si="21"/>
        <v>7</v>
      </c>
      <c r="Q18" s="14">
        <f t="shared" si="7"/>
        <v>7</v>
      </c>
      <c r="R18" s="17">
        <f t="shared" si="8"/>
        <v>7</v>
      </c>
      <c r="S18" s="14">
        <f t="shared" si="9"/>
        <v>3.97953</v>
      </c>
      <c r="T18" s="14">
        <f t="shared" si="10"/>
        <v>7.2292499999999995</v>
      </c>
      <c r="U18" s="14">
        <f t="shared" si="11"/>
        <v>7.2292500000000013</v>
      </c>
      <c r="V18" s="14">
        <f t="shared" si="12"/>
        <v>0</v>
      </c>
      <c r="W18" s="14">
        <f t="shared" si="13"/>
        <v>2.747115</v>
      </c>
      <c r="X18" s="14">
        <f t="shared" si="14"/>
        <v>2.8917000000000002</v>
      </c>
      <c r="Y18" s="14">
        <f t="shared" si="15"/>
        <v>1.5422400000000001</v>
      </c>
      <c r="Z18" s="14">
        <f t="shared" si="16"/>
        <v>0.48194999999999999</v>
      </c>
      <c r="AA18" s="14">
        <f t="shared" si="17"/>
        <v>2.3625000000000003</v>
      </c>
      <c r="AB18" s="36">
        <f t="shared" si="18"/>
        <v>28.463535000000004</v>
      </c>
      <c r="AC18" s="33">
        <v>27.67</v>
      </c>
      <c r="AD18" s="19">
        <v>8.9730000000000008</v>
      </c>
      <c r="AE18" s="40">
        <f t="shared" si="19"/>
        <v>787.58</v>
      </c>
      <c r="AF18" s="17">
        <f t="shared" si="20"/>
        <v>255.4</v>
      </c>
    </row>
    <row r="19" spans="1:32" x14ac:dyDescent="0.25">
      <c r="A19">
        <v>12</v>
      </c>
      <c r="B19" t="s">
        <v>162</v>
      </c>
      <c r="C19" t="s">
        <v>163</v>
      </c>
      <c r="D19" s="11" t="s">
        <v>164</v>
      </c>
      <c r="E19" s="8">
        <v>7</v>
      </c>
      <c r="F19" s="5">
        <v>4.5</v>
      </c>
      <c r="G19" s="5">
        <v>1.5</v>
      </c>
      <c r="H19" s="23">
        <f t="shared" si="0"/>
        <v>4.5</v>
      </c>
      <c r="I19" s="24">
        <f t="shared" si="1"/>
        <v>15.75</v>
      </c>
      <c r="J19" s="24">
        <f t="shared" si="2"/>
        <v>47.25</v>
      </c>
      <c r="K19" s="23">
        <f t="shared" si="3"/>
        <v>7</v>
      </c>
      <c r="L19" s="26">
        <v>0</v>
      </c>
      <c r="M19" s="25">
        <f t="shared" si="4"/>
        <v>15.75</v>
      </c>
      <c r="N19" s="24">
        <f t="shared" si="5"/>
        <v>42.089999999999996</v>
      </c>
      <c r="O19" s="24">
        <f t="shared" si="6"/>
        <v>42.089999999999996</v>
      </c>
      <c r="P19" s="94">
        <f t="shared" si="21"/>
        <v>7</v>
      </c>
      <c r="Q19" s="14">
        <f t="shared" si="7"/>
        <v>7</v>
      </c>
      <c r="R19" s="17">
        <f t="shared" si="8"/>
        <v>7</v>
      </c>
      <c r="S19" s="14">
        <f t="shared" si="9"/>
        <v>3.97953</v>
      </c>
      <c r="T19" s="14">
        <f t="shared" si="10"/>
        <v>7.2292499999999995</v>
      </c>
      <c r="U19" s="14">
        <f t="shared" si="11"/>
        <v>7.2292500000000013</v>
      </c>
      <c r="V19" s="14">
        <f t="shared" si="12"/>
        <v>0</v>
      </c>
      <c r="W19" s="14">
        <f t="shared" si="13"/>
        <v>2.747115</v>
      </c>
      <c r="X19" s="14">
        <f t="shared" si="14"/>
        <v>2.8917000000000002</v>
      </c>
      <c r="Y19" s="14">
        <f t="shared" si="15"/>
        <v>1.5422400000000001</v>
      </c>
      <c r="Z19" s="14">
        <f t="shared" si="16"/>
        <v>0.48194999999999999</v>
      </c>
      <c r="AA19" s="14">
        <f t="shared" si="17"/>
        <v>2.3625000000000003</v>
      </c>
      <c r="AB19" s="36">
        <f t="shared" si="18"/>
        <v>28.463535000000004</v>
      </c>
      <c r="AC19" s="33">
        <v>110.523</v>
      </c>
      <c r="AD19" s="19">
        <v>15.199</v>
      </c>
      <c r="AE19" s="40">
        <f t="shared" si="19"/>
        <v>3145.87</v>
      </c>
      <c r="AF19" s="17">
        <f t="shared" si="20"/>
        <v>432.61</v>
      </c>
    </row>
    <row r="20" spans="1:32" x14ac:dyDescent="0.25">
      <c r="A20">
        <v>13</v>
      </c>
      <c r="B20" t="s">
        <v>172</v>
      </c>
      <c r="C20" t="s">
        <v>173</v>
      </c>
      <c r="D20" s="1" t="s">
        <v>174</v>
      </c>
      <c r="E20" s="8">
        <v>6</v>
      </c>
      <c r="F20" s="5">
        <v>4.5</v>
      </c>
      <c r="G20" s="5">
        <v>1.5</v>
      </c>
      <c r="H20" s="23">
        <f t="shared" si="0"/>
        <v>3</v>
      </c>
      <c r="I20" s="24">
        <f t="shared" si="1"/>
        <v>10.5</v>
      </c>
      <c r="J20" s="24">
        <f t="shared" si="2"/>
        <v>40.5</v>
      </c>
      <c r="K20" s="23">
        <f t="shared" si="3"/>
        <v>6</v>
      </c>
      <c r="L20" s="26">
        <v>0</v>
      </c>
      <c r="M20" s="25">
        <f t="shared" si="4"/>
        <v>15.75</v>
      </c>
      <c r="N20" s="24">
        <f t="shared" si="5"/>
        <v>42.089999999999996</v>
      </c>
      <c r="O20" s="24">
        <f t="shared" si="6"/>
        <v>42.089999999999996</v>
      </c>
      <c r="P20" s="94">
        <f t="shared" si="21"/>
        <v>6</v>
      </c>
      <c r="Q20" s="14">
        <f t="shared" si="7"/>
        <v>6</v>
      </c>
      <c r="R20" s="17">
        <f t="shared" si="8"/>
        <v>6</v>
      </c>
      <c r="S20" s="14">
        <f t="shared" si="9"/>
        <v>2.6530200000000002</v>
      </c>
      <c r="T20" s="14">
        <f t="shared" si="10"/>
        <v>4.8194999999999997</v>
      </c>
      <c r="U20" s="14">
        <f t="shared" si="11"/>
        <v>6.1965000000000012</v>
      </c>
      <c r="V20" s="14">
        <f t="shared" si="12"/>
        <v>0</v>
      </c>
      <c r="W20" s="14">
        <f t="shared" si="13"/>
        <v>2.747115</v>
      </c>
      <c r="X20" s="14">
        <f t="shared" si="14"/>
        <v>2.4786000000000001</v>
      </c>
      <c r="Y20" s="14">
        <f t="shared" si="15"/>
        <v>1.3219199999999998</v>
      </c>
      <c r="Z20" s="14">
        <f t="shared" si="16"/>
        <v>0.41310000000000002</v>
      </c>
      <c r="AA20" s="14">
        <f t="shared" si="17"/>
        <v>2.0249999999999999</v>
      </c>
      <c r="AB20" s="36">
        <f t="shared" si="18"/>
        <v>22.654754999999998</v>
      </c>
      <c r="AC20" s="33">
        <v>136.21600000000001</v>
      </c>
      <c r="AD20" s="19">
        <v>7.5869999999999997</v>
      </c>
      <c r="AE20" s="40">
        <f t="shared" si="19"/>
        <v>3085.94</v>
      </c>
      <c r="AF20" s="17">
        <f t="shared" si="20"/>
        <v>171.88</v>
      </c>
    </row>
    <row r="21" spans="1:32" x14ac:dyDescent="0.25">
      <c r="A21">
        <v>14</v>
      </c>
      <c r="B21" t="s">
        <v>175</v>
      </c>
      <c r="C21" t="s">
        <v>173</v>
      </c>
      <c r="D21" s="11" t="s">
        <v>176</v>
      </c>
      <c r="E21" s="8">
        <v>7</v>
      </c>
      <c r="F21" s="5">
        <v>4.5</v>
      </c>
      <c r="G21" s="5">
        <v>1.5</v>
      </c>
      <c r="H21" s="23">
        <f t="shared" si="0"/>
        <v>4.5</v>
      </c>
      <c r="I21" s="24">
        <f t="shared" si="1"/>
        <v>15.75</v>
      </c>
      <c r="J21" s="24">
        <f t="shared" si="2"/>
        <v>47.25</v>
      </c>
      <c r="K21" s="23">
        <f t="shared" si="3"/>
        <v>7</v>
      </c>
      <c r="L21" s="26">
        <v>0</v>
      </c>
      <c r="M21" s="25">
        <f t="shared" si="4"/>
        <v>15.75</v>
      </c>
      <c r="N21" s="24">
        <f t="shared" si="5"/>
        <v>42.089999999999996</v>
      </c>
      <c r="O21" s="24">
        <f t="shared" si="6"/>
        <v>42.089999999999996</v>
      </c>
      <c r="P21" s="94">
        <f t="shared" si="21"/>
        <v>7</v>
      </c>
      <c r="Q21" s="14">
        <f t="shared" si="7"/>
        <v>7</v>
      </c>
      <c r="R21" s="17">
        <f t="shared" si="8"/>
        <v>7</v>
      </c>
      <c r="S21" s="14">
        <f t="shared" si="9"/>
        <v>3.97953</v>
      </c>
      <c r="T21" s="14">
        <f t="shared" si="10"/>
        <v>7.2292499999999995</v>
      </c>
      <c r="U21" s="14">
        <f t="shared" si="11"/>
        <v>7.2292500000000013</v>
      </c>
      <c r="V21" s="14">
        <f t="shared" si="12"/>
        <v>0</v>
      </c>
      <c r="W21" s="14">
        <f t="shared" si="13"/>
        <v>2.747115</v>
      </c>
      <c r="X21" s="14">
        <f t="shared" si="14"/>
        <v>2.8917000000000002</v>
      </c>
      <c r="Y21" s="14">
        <f t="shared" si="15"/>
        <v>1.5422400000000001</v>
      </c>
      <c r="Z21" s="14">
        <f t="shared" si="16"/>
        <v>0.48194999999999999</v>
      </c>
      <c r="AA21" s="14">
        <f t="shared" si="17"/>
        <v>2.3625000000000003</v>
      </c>
      <c r="AB21" s="36">
        <f t="shared" si="18"/>
        <v>28.463535000000004</v>
      </c>
      <c r="AC21" s="33">
        <v>136.21600000000001</v>
      </c>
      <c r="AD21" s="19">
        <v>15.193</v>
      </c>
      <c r="AE21" s="40">
        <f t="shared" si="19"/>
        <v>3877.18</v>
      </c>
      <c r="AF21" s="17">
        <f t="shared" si="20"/>
        <v>432.44</v>
      </c>
    </row>
    <row r="22" spans="1:32" x14ac:dyDescent="0.25">
      <c r="A22">
        <v>15</v>
      </c>
      <c r="B22" t="s">
        <v>110</v>
      </c>
      <c r="C22" t="s">
        <v>180</v>
      </c>
      <c r="D22" s="1" t="s">
        <v>181</v>
      </c>
      <c r="E22" s="8">
        <v>18</v>
      </c>
      <c r="F22" s="5">
        <v>4.5</v>
      </c>
      <c r="G22" s="5">
        <v>1.5</v>
      </c>
      <c r="H22" s="23">
        <f t="shared" si="0"/>
        <v>6</v>
      </c>
      <c r="I22" s="24">
        <f t="shared" si="1"/>
        <v>21</v>
      </c>
      <c r="J22" s="24">
        <f t="shared" si="2"/>
        <v>121.5</v>
      </c>
      <c r="K22" s="23">
        <f t="shared" si="3"/>
        <v>18</v>
      </c>
      <c r="L22" s="26">
        <v>0</v>
      </c>
      <c r="M22" s="25">
        <f t="shared" si="4"/>
        <v>15.75</v>
      </c>
      <c r="N22" s="24">
        <f t="shared" si="5"/>
        <v>42.089999999999996</v>
      </c>
      <c r="O22" s="24">
        <f t="shared" si="6"/>
        <v>42.089999999999996</v>
      </c>
      <c r="P22" s="94">
        <f t="shared" si="21"/>
        <v>18</v>
      </c>
      <c r="Q22" s="14">
        <f t="shared" si="7"/>
        <v>18</v>
      </c>
      <c r="R22" s="17">
        <f t="shared" si="8"/>
        <v>18</v>
      </c>
      <c r="S22" s="14">
        <f t="shared" si="9"/>
        <v>5.3060400000000003</v>
      </c>
      <c r="T22" s="14">
        <f t="shared" si="10"/>
        <v>9.6389999999999993</v>
      </c>
      <c r="U22" s="14">
        <f t="shared" si="11"/>
        <v>18.589500000000001</v>
      </c>
      <c r="V22" s="14">
        <f t="shared" si="12"/>
        <v>0</v>
      </c>
      <c r="W22" s="14">
        <f t="shared" si="13"/>
        <v>2.747115</v>
      </c>
      <c r="X22" s="14">
        <f t="shared" si="14"/>
        <v>7.4358000000000004</v>
      </c>
      <c r="Y22" s="14">
        <f t="shared" si="15"/>
        <v>3.9657599999999995</v>
      </c>
      <c r="Z22" s="14">
        <f t="shared" si="16"/>
        <v>1.2392999999999998</v>
      </c>
      <c r="AA22" s="14">
        <f t="shared" si="17"/>
        <v>6.0750000000000002</v>
      </c>
      <c r="AB22" s="36">
        <f t="shared" si="18"/>
        <v>54.997515000000007</v>
      </c>
      <c r="AC22" s="33">
        <v>31.141999999999999</v>
      </c>
      <c r="AD22" s="19">
        <v>30.141999999999999</v>
      </c>
      <c r="AE22" s="40">
        <f t="shared" si="19"/>
        <v>1712.73</v>
      </c>
      <c r="AF22" s="17">
        <f t="shared" si="20"/>
        <v>1657.73</v>
      </c>
    </row>
    <row r="23" spans="1:32" x14ac:dyDescent="0.25">
      <c r="A23">
        <v>16</v>
      </c>
      <c r="B23" t="s">
        <v>27</v>
      </c>
      <c r="C23" t="s">
        <v>28</v>
      </c>
      <c r="D23" s="1" t="s">
        <v>29</v>
      </c>
      <c r="E23" s="8">
        <v>6</v>
      </c>
      <c r="F23" s="5">
        <v>4.5</v>
      </c>
      <c r="G23" s="5">
        <v>1.8</v>
      </c>
      <c r="H23" s="23">
        <f t="shared" si="0"/>
        <v>3.6</v>
      </c>
      <c r="I23" s="24">
        <f t="shared" si="1"/>
        <v>12.6</v>
      </c>
      <c r="J23" s="24">
        <f t="shared" si="2"/>
        <v>48.6</v>
      </c>
      <c r="K23" s="23">
        <f t="shared" si="3"/>
        <v>6</v>
      </c>
      <c r="L23" s="26">
        <v>0</v>
      </c>
      <c r="M23" s="25">
        <f t="shared" si="4"/>
        <v>18.899999999999999</v>
      </c>
      <c r="N23" s="24">
        <f t="shared" si="5"/>
        <v>50.507999999999996</v>
      </c>
      <c r="O23" s="24">
        <f t="shared" si="6"/>
        <v>50.507999999999996</v>
      </c>
      <c r="P23" s="94">
        <f t="shared" si="21"/>
        <v>6</v>
      </c>
      <c r="Q23" s="14">
        <f t="shared" si="7"/>
        <v>6</v>
      </c>
      <c r="R23" s="17">
        <f t="shared" si="8"/>
        <v>6</v>
      </c>
      <c r="S23" s="14">
        <f t="shared" si="9"/>
        <v>3.183624</v>
      </c>
      <c r="T23" s="14">
        <f t="shared" si="10"/>
        <v>5.7833999999999994</v>
      </c>
      <c r="U23" s="14">
        <f t="shared" si="11"/>
        <v>6.1965000000000012</v>
      </c>
      <c r="V23" s="14">
        <f t="shared" si="12"/>
        <v>0</v>
      </c>
      <c r="W23" s="14">
        <f t="shared" si="13"/>
        <v>3.296538</v>
      </c>
      <c r="X23" s="14">
        <f t="shared" si="14"/>
        <v>2.4786000000000001</v>
      </c>
      <c r="Y23" s="14">
        <f t="shared" si="15"/>
        <v>1.3219199999999998</v>
      </c>
      <c r="Z23" s="14">
        <f t="shared" si="16"/>
        <v>0.41310000000000002</v>
      </c>
      <c r="AA23" s="14">
        <f t="shared" si="17"/>
        <v>2.4300000000000002</v>
      </c>
      <c r="AB23" s="36">
        <f t="shared" si="18"/>
        <v>25.103681999999999</v>
      </c>
      <c r="AC23" s="33">
        <v>7.4630000000000001</v>
      </c>
      <c r="AD23" s="19">
        <v>4.1680000000000001</v>
      </c>
      <c r="AE23" s="40">
        <f t="shared" si="19"/>
        <v>187.34</v>
      </c>
      <c r="AF23" s="17">
        <f t="shared" si="20"/>
        <v>104.63</v>
      </c>
    </row>
    <row r="24" spans="1:32" x14ac:dyDescent="0.25">
      <c r="A24">
        <v>17</v>
      </c>
      <c r="B24" t="s">
        <v>22</v>
      </c>
      <c r="C24" t="s">
        <v>28</v>
      </c>
      <c r="D24" s="1" t="s">
        <v>30</v>
      </c>
      <c r="E24" s="8">
        <v>4.5</v>
      </c>
      <c r="F24" s="5">
        <v>4.5</v>
      </c>
      <c r="G24" s="5">
        <v>2</v>
      </c>
      <c r="H24" s="23">
        <f t="shared" si="0"/>
        <v>4</v>
      </c>
      <c r="I24" s="24">
        <f t="shared" si="1"/>
        <v>14</v>
      </c>
      <c r="J24" s="24">
        <f t="shared" si="2"/>
        <v>40.5</v>
      </c>
      <c r="K24" s="23">
        <f t="shared" si="3"/>
        <v>4.5</v>
      </c>
      <c r="L24" s="26">
        <v>0</v>
      </c>
      <c r="M24" s="25">
        <f t="shared" si="4"/>
        <v>21</v>
      </c>
      <c r="N24" s="24">
        <f t="shared" si="5"/>
        <v>56.12</v>
      </c>
      <c r="O24" s="24">
        <f t="shared" si="6"/>
        <v>56.12</v>
      </c>
      <c r="P24" s="94">
        <f t="shared" si="21"/>
        <v>4.5</v>
      </c>
      <c r="Q24" s="14">
        <f t="shared" si="7"/>
        <v>4.5</v>
      </c>
      <c r="R24" s="17">
        <f t="shared" si="8"/>
        <v>4.5</v>
      </c>
      <c r="S24" s="14">
        <f t="shared" si="9"/>
        <v>3.5373599999999996</v>
      </c>
      <c r="T24" s="14">
        <f t="shared" si="10"/>
        <v>6.4260000000000002</v>
      </c>
      <c r="U24" s="14">
        <f t="shared" si="11"/>
        <v>4.6473750000000003</v>
      </c>
      <c r="V24" s="14">
        <f t="shared" si="12"/>
        <v>0</v>
      </c>
      <c r="W24" s="14">
        <f t="shared" si="13"/>
        <v>3.6628200000000004</v>
      </c>
      <c r="X24" s="14">
        <f t="shared" si="14"/>
        <v>1.8589500000000001</v>
      </c>
      <c r="Y24" s="14">
        <f t="shared" si="15"/>
        <v>0.99143999999999988</v>
      </c>
      <c r="Z24" s="14">
        <f t="shared" si="16"/>
        <v>0.30982499999999996</v>
      </c>
      <c r="AA24" s="14">
        <f t="shared" si="17"/>
        <v>2.0249999999999999</v>
      </c>
      <c r="AB24" s="36">
        <f t="shared" si="18"/>
        <v>23.458770000000001</v>
      </c>
      <c r="AC24" s="33">
        <v>7.4630000000000001</v>
      </c>
      <c r="AD24" s="19">
        <v>4.7149999999999999</v>
      </c>
      <c r="AE24" s="40">
        <f t="shared" si="19"/>
        <v>175.07</v>
      </c>
      <c r="AF24" s="17">
        <f t="shared" si="20"/>
        <v>110.6</v>
      </c>
    </row>
    <row r="25" spans="1:32" x14ac:dyDescent="0.25">
      <c r="A25">
        <v>18</v>
      </c>
      <c r="B25" t="s">
        <v>61</v>
      </c>
      <c r="C25" t="s">
        <v>62</v>
      </c>
      <c r="D25" s="1" t="s">
        <v>63</v>
      </c>
      <c r="E25" s="8">
        <v>6.5</v>
      </c>
      <c r="F25" s="5">
        <v>4.5</v>
      </c>
      <c r="G25" s="5">
        <v>2</v>
      </c>
      <c r="H25" s="23">
        <f>ROUNDDOWN((E25/6)+1,0)*G25</f>
        <v>4</v>
      </c>
      <c r="I25" s="24">
        <f t="shared" si="1"/>
        <v>14</v>
      </c>
      <c r="J25" s="24">
        <f t="shared" si="2"/>
        <v>58.5</v>
      </c>
      <c r="K25" s="23">
        <f t="shared" si="3"/>
        <v>6.5</v>
      </c>
      <c r="L25" s="26">
        <v>0</v>
      </c>
      <c r="M25" s="25">
        <f t="shared" si="4"/>
        <v>21</v>
      </c>
      <c r="N25" s="24">
        <f t="shared" si="5"/>
        <v>56.12</v>
      </c>
      <c r="O25" s="24">
        <f t="shared" si="6"/>
        <v>56.12</v>
      </c>
      <c r="P25" s="94">
        <f t="shared" si="21"/>
        <v>6.5</v>
      </c>
      <c r="Q25" s="14">
        <f t="shared" si="7"/>
        <v>6.5</v>
      </c>
      <c r="R25" s="17">
        <f t="shared" si="8"/>
        <v>6.5</v>
      </c>
      <c r="S25" s="14">
        <f t="shared" si="9"/>
        <v>3.5373599999999996</v>
      </c>
      <c r="T25" s="14">
        <f t="shared" si="10"/>
        <v>6.4260000000000002</v>
      </c>
      <c r="U25" s="14">
        <f t="shared" si="11"/>
        <v>6.7128750000000004</v>
      </c>
      <c r="V25" s="14">
        <f t="shared" si="12"/>
        <v>0</v>
      </c>
      <c r="W25" s="14">
        <f t="shared" si="13"/>
        <v>3.6628200000000004</v>
      </c>
      <c r="X25" s="14">
        <f t="shared" si="14"/>
        <v>2.6851500000000001</v>
      </c>
      <c r="Y25" s="14">
        <f t="shared" si="15"/>
        <v>1.43208</v>
      </c>
      <c r="Z25" s="14">
        <f t="shared" si="16"/>
        <v>0.44752500000000001</v>
      </c>
      <c r="AA25" s="14">
        <f t="shared" si="17"/>
        <v>2.9250000000000003</v>
      </c>
      <c r="AB25" s="36">
        <f t="shared" si="18"/>
        <v>27.828809999999997</v>
      </c>
      <c r="AC25" s="33">
        <v>41.027000000000001</v>
      </c>
      <c r="AD25" s="19">
        <v>0.61299999999999999</v>
      </c>
      <c r="AE25" s="40">
        <f t="shared" si="19"/>
        <v>1141.73</v>
      </c>
      <c r="AF25" s="17">
        <f t="shared" si="20"/>
        <v>17.05</v>
      </c>
    </row>
    <row r="26" spans="1:32" x14ac:dyDescent="0.25">
      <c r="A26">
        <v>19</v>
      </c>
      <c r="B26" t="s">
        <v>67</v>
      </c>
      <c r="C26" t="s">
        <v>47</v>
      </c>
      <c r="D26" s="1" t="s">
        <v>68</v>
      </c>
      <c r="E26" s="8">
        <v>6</v>
      </c>
      <c r="F26" s="5">
        <v>4.5</v>
      </c>
      <c r="G26" s="5">
        <v>2</v>
      </c>
      <c r="H26" s="23">
        <f t="shared" ref="H26:H37" si="22">ROUNDUP((E26/6)+1,0)*G26</f>
        <v>4</v>
      </c>
      <c r="I26" s="24">
        <f t="shared" si="1"/>
        <v>14</v>
      </c>
      <c r="J26" s="24">
        <f t="shared" si="2"/>
        <v>54</v>
      </c>
      <c r="K26" s="23">
        <f t="shared" si="3"/>
        <v>6</v>
      </c>
      <c r="L26" s="26">
        <v>0</v>
      </c>
      <c r="M26" s="25">
        <f t="shared" si="4"/>
        <v>21</v>
      </c>
      <c r="N26" s="24">
        <f t="shared" si="5"/>
        <v>56.12</v>
      </c>
      <c r="O26" s="24">
        <f t="shared" si="6"/>
        <v>56.12</v>
      </c>
      <c r="P26" s="94">
        <f t="shared" si="21"/>
        <v>6</v>
      </c>
      <c r="Q26" s="14">
        <f t="shared" si="7"/>
        <v>6</v>
      </c>
      <c r="R26" s="17">
        <f t="shared" si="8"/>
        <v>6</v>
      </c>
      <c r="S26" s="14">
        <f t="shared" si="9"/>
        <v>3.5373599999999996</v>
      </c>
      <c r="T26" s="14">
        <f t="shared" si="10"/>
        <v>6.4260000000000002</v>
      </c>
      <c r="U26" s="14">
        <f t="shared" si="11"/>
        <v>6.1965000000000012</v>
      </c>
      <c r="V26" s="14">
        <f t="shared" si="12"/>
        <v>0</v>
      </c>
      <c r="W26" s="14">
        <f t="shared" si="13"/>
        <v>3.6628200000000004</v>
      </c>
      <c r="X26" s="14">
        <f t="shared" si="14"/>
        <v>2.4786000000000001</v>
      </c>
      <c r="Y26" s="14">
        <f t="shared" si="15"/>
        <v>1.3219199999999998</v>
      </c>
      <c r="Z26" s="14">
        <f t="shared" si="16"/>
        <v>0.41310000000000002</v>
      </c>
      <c r="AA26" s="14">
        <f t="shared" si="17"/>
        <v>2.7</v>
      </c>
      <c r="AB26" s="36">
        <f t="shared" si="18"/>
        <v>26.7363</v>
      </c>
      <c r="AC26" s="33">
        <v>38.576000000000001</v>
      </c>
      <c r="AD26" s="19">
        <v>17.45</v>
      </c>
      <c r="AE26" s="40">
        <f t="shared" si="19"/>
        <v>1031.3699999999999</v>
      </c>
      <c r="AF26" s="17">
        <f t="shared" si="20"/>
        <v>466.54</v>
      </c>
    </row>
    <row r="27" spans="1:32" x14ac:dyDescent="0.25">
      <c r="A27">
        <v>20</v>
      </c>
      <c r="B27" t="s">
        <v>108</v>
      </c>
      <c r="C27" t="s">
        <v>102</v>
      </c>
      <c r="D27" s="11" t="s">
        <v>109</v>
      </c>
      <c r="E27" s="8">
        <v>10</v>
      </c>
      <c r="F27" s="5">
        <v>4.5</v>
      </c>
      <c r="G27" s="5">
        <v>2</v>
      </c>
      <c r="H27" s="23">
        <f t="shared" si="22"/>
        <v>6</v>
      </c>
      <c r="I27" s="24">
        <f t="shared" si="1"/>
        <v>21</v>
      </c>
      <c r="J27" s="24">
        <f t="shared" si="2"/>
        <v>90</v>
      </c>
      <c r="K27" s="23">
        <f t="shared" si="3"/>
        <v>10</v>
      </c>
      <c r="L27" s="26">
        <v>0</v>
      </c>
      <c r="M27" s="25">
        <f t="shared" si="4"/>
        <v>21</v>
      </c>
      <c r="N27" s="24">
        <f t="shared" si="5"/>
        <v>56.12</v>
      </c>
      <c r="O27" s="24">
        <f t="shared" si="6"/>
        <v>56.12</v>
      </c>
      <c r="P27" s="94">
        <f t="shared" si="21"/>
        <v>10</v>
      </c>
      <c r="Q27" s="14">
        <f t="shared" si="7"/>
        <v>10</v>
      </c>
      <c r="R27" s="17">
        <f t="shared" si="8"/>
        <v>10</v>
      </c>
      <c r="S27" s="14">
        <f t="shared" si="9"/>
        <v>5.3060400000000003</v>
      </c>
      <c r="T27" s="14">
        <f t="shared" si="10"/>
        <v>9.6389999999999993</v>
      </c>
      <c r="U27" s="14">
        <f t="shared" si="11"/>
        <v>10.327500000000001</v>
      </c>
      <c r="V27" s="14">
        <f t="shared" si="12"/>
        <v>0</v>
      </c>
      <c r="W27" s="14">
        <f t="shared" si="13"/>
        <v>3.6628200000000004</v>
      </c>
      <c r="X27" s="14">
        <f t="shared" si="14"/>
        <v>4.1310000000000002</v>
      </c>
      <c r="Y27" s="14">
        <f t="shared" si="15"/>
        <v>2.2031999999999998</v>
      </c>
      <c r="Z27" s="14">
        <f t="shared" si="16"/>
        <v>0.68849999999999989</v>
      </c>
      <c r="AA27" s="14">
        <f t="shared" si="17"/>
        <v>4.5</v>
      </c>
      <c r="AB27" s="36">
        <f t="shared" si="18"/>
        <v>40.458060000000003</v>
      </c>
      <c r="AC27" s="33">
        <v>175.01499999999999</v>
      </c>
      <c r="AD27" s="19">
        <v>22.484000000000002</v>
      </c>
      <c r="AE27" s="40">
        <f t="shared" si="19"/>
        <v>7080.76</v>
      </c>
      <c r="AF27" s="17">
        <f t="shared" si="20"/>
        <v>909.65</v>
      </c>
    </row>
    <row r="28" spans="1:32" x14ac:dyDescent="0.25">
      <c r="A28">
        <v>21</v>
      </c>
      <c r="B28" t="s">
        <v>119</v>
      </c>
      <c r="C28" t="s">
        <v>117</v>
      </c>
      <c r="D28" s="11" t="s">
        <v>120</v>
      </c>
      <c r="E28" s="8">
        <v>12</v>
      </c>
      <c r="F28" s="5">
        <v>4.5</v>
      </c>
      <c r="G28" s="5">
        <v>2</v>
      </c>
      <c r="H28" s="23">
        <f t="shared" si="22"/>
        <v>6</v>
      </c>
      <c r="I28" s="24">
        <f t="shared" si="1"/>
        <v>21</v>
      </c>
      <c r="J28" s="24">
        <f t="shared" si="2"/>
        <v>108</v>
      </c>
      <c r="K28" s="23">
        <f t="shared" si="3"/>
        <v>12</v>
      </c>
      <c r="L28" s="26">
        <v>0</v>
      </c>
      <c r="M28" s="25">
        <f t="shared" si="4"/>
        <v>21</v>
      </c>
      <c r="N28" s="24">
        <f t="shared" si="5"/>
        <v>56.12</v>
      </c>
      <c r="O28" s="24">
        <f t="shared" si="6"/>
        <v>56.12</v>
      </c>
      <c r="P28" s="94">
        <f t="shared" si="21"/>
        <v>12</v>
      </c>
      <c r="Q28" s="14">
        <f t="shared" si="7"/>
        <v>12</v>
      </c>
      <c r="R28" s="17">
        <f t="shared" si="8"/>
        <v>12</v>
      </c>
      <c r="S28" s="14">
        <f t="shared" si="9"/>
        <v>5.3060400000000003</v>
      </c>
      <c r="T28" s="14">
        <f t="shared" si="10"/>
        <v>9.6389999999999993</v>
      </c>
      <c r="U28" s="14">
        <f t="shared" si="11"/>
        <v>12.393000000000002</v>
      </c>
      <c r="V28" s="14">
        <f t="shared" si="12"/>
        <v>0</v>
      </c>
      <c r="W28" s="14">
        <f t="shared" si="13"/>
        <v>3.6628200000000004</v>
      </c>
      <c r="X28" s="14">
        <f t="shared" si="14"/>
        <v>4.9572000000000003</v>
      </c>
      <c r="Y28" s="14">
        <f t="shared" si="15"/>
        <v>2.6438399999999995</v>
      </c>
      <c r="Z28" s="14">
        <f t="shared" si="16"/>
        <v>0.82620000000000005</v>
      </c>
      <c r="AA28" s="14">
        <f t="shared" si="17"/>
        <v>5.4</v>
      </c>
      <c r="AB28" s="36">
        <f t="shared" si="18"/>
        <v>44.828099999999999</v>
      </c>
      <c r="AC28" s="33">
        <v>175.01499999999999</v>
      </c>
      <c r="AD28" s="19">
        <v>11.516</v>
      </c>
      <c r="AE28" s="40">
        <f t="shared" si="19"/>
        <v>7845.58</v>
      </c>
      <c r="AF28" s="17">
        <f t="shared" si="20"/>
        <v>516.24</v>
      </c>
    </row>
    <row r="29" spans="1:32" x14ac:dyDescent="0.25">
      <c r="A29">
        <v>22</v>
      </c>
      <c r="B29" t="s">
        <v>121</v>
      </c>
      <c r="C29" t="s">
        <v>122</v>
      </c>
      <c r="D29" s="1" t="s">
        <v>123</v>
      </c>
      <c r="E29" s="8">
        <v>7</v>
      </c>
      <c r="F29" s="5">
        <v>4.5</v>
      </c>
      <c r="G29" s="5">
        <v>2</v>
      </c>
      <c r="H29" s="23">
        <f t="shared" si="22"/>
        <v>6</v>
      </c>
      <c r="I29" s="24">
        <f t="shared" si="1"/>
        <v>21</v>
      </c>
      <c r="J29" s="24">
        <f t="shared" si="2"/>
        <v>63</v>
      </c>
      <c r="K29" s="23">
        <f t="shared" si="3"/>
        <v>7</v>
      </c>
      <c r="L29" s="26">
        <v>0</v>
      </c>
      <c r="M29" s="25">
        <f t="shared" si="4"/>
        <v>21</v>
      </c>
      <c r="N29" s="24">
        <f t="shared" si="5"/>
        <v>56.12</v>
      </c>
      <c r="O29" s="24">
        <f t="shared" si="6"/>
        <v>56.12</v>
      </c>
      <c r="P29" s="94">
        <f t="shared" si="21"/>
        <v>7</v>
      </c>
      <c r="Q29" s="14">
        <f t="shared" si="7"/>
        <v>7</v>
      </c>
      <c r="R29" s="17">
        <f t="shared" si="8"/>
        <v>7</v>
      </c>
      <c r="S29" s="14">
        <f t="shared" si="9"/>
        <v>5.3060400000000003</v>
      </c>
      <c r="T29" s="14">
        <f t="shared" si="10"/>
        <v>9.6389999999999993</v>
      </c>
      <c r="U29" s="14">
        <f t="shared" si="11"/>
        <v>7.2292500000000013</v>
      </c>
      <c r="V29" s="14">
        <f t="shared" si="12"/>
        <v>0</v>
      </c>
      <c r="W29" s="14">
        <f t="shared" si="13"/>
        <v>3.6628200000000004</v>
      </c>
      <c r="X29" s="14">
        <f t="shared" si="14"/>
        <v>2.8917000000000002</v>
      </c>
      <c r="Y29" s="14">
        <f t="shared" si="15"/>
        <v>1.5422400000000001</v>
      </c>
      <c r="Z29" s="14">
        <f t="shared" si="16"/>
        <v>0.48194999999999999</v>
      </c>
      <c r="AA29" s="14">
        <f t="shared" si="17"/>
        <v>3.1500000000000004</v>
      </c>
      <c r="AB29" s="36">
        <f t="shared" si="18"/>
        <v>33.902999999999999</v>
      </c>
      <c r="AC29" s="33">
        <v>175.01499999999999</v>
      </c>
      <c r="AD29" s="19">
        <v>26.198</v>
      </c>
      <c r="AE29" s="40">
        <f t="shared" si="19"/>
        <v>5933.53</v>
      </c>
      <c r="AF29" s="17">
        <f t="shared" si="20"/>
        <v>888.19</v>
      </c>
    </row>
    <row r="30" spans="1:32" x14ac:dyDescent="0.25">
      <c r="A30">
        <v>23</v>
      </c>
      <c r="B30" t="s">
        <v>112</v>
      </c>
      <c r="C30" t="s">
        <v>127</v>
      </c>
      <c r="D30" s="1" t="s">
        <v>128</v>
      </c>
      <c r="E30" s="8">
        <v>5.5</v>
      </c>
      <c r="F30" s="5">
        <v>4.5</v>
      </c>
      <c r="G30" s="5">
        <v>2</v>
      </c>
      <c r="H30" s="23">
        <f t="shared" si="22"/>
        <v>4</v>
      </c>
      <c r="I30" s="24">
        <f t="shared" si="1"/>
        <v>14</v>
      </c>
      <c r="J30" s="24">
        <f t="shared" si="2"/>
        <v>49.5</v>
      </c>
      <c r="K30" s="23">
        <f t="shared" si="3"/>
        <v>5.5</v>
      </c>
      <c r="L30" s="26">
        <v>0</v>
      </c>
      <c r="M30" s="25">
        <f t="shared" si="4"/>
        <v>21</v>
      </c>
      <c r="N30" s="24">
        <f t="shared" si="5"/>
        <v>56.12</v>
      </c>
      <c r="O30" s="24">
        <f t="shared" si="6"/>
        <v>56.12</v>
      </c>
      <c r="P30" s="94">
        <f t="shared" si="21"/>
        <v>5.5</v>
      </c>
      <c r="Q30" s="14">
        <f t="shared" si="7"/>
        <v>5.5</v>
      </c>
      <c r="R30" s="17">
        <f t="shared" si="8"/>
        <v>5.5</v>
      </c>
      <c r="S30" s="14">
        <f t="shared" si="9"/>
        <v>3.5373599999999996</v>
      </c>
      <c r="T30" s="14">
        <f t="shared" si="10"/>
        <v>6.4260000000000002</v>
      </c>
      <c r="U30" s="14">
        <f t="shared" si="11"/>
        <v>5.6801250000000003</v>
      </c>
      <c r="V30" s="14">
        <f t="shared" si="12"/>
        <v>0</v>
      </c>
      <c r="W30" s="14">
        <f t="shared" si="13"/>
        <v>3.6628200000000004</v>
      </c>
      <c r="X30" s="14">
        <f t="shared" si="14"/>
        <v>2.2720500000000001</v>
      </c>
      <c r="Y30" s="14">
        <f t="shared" si="15"/>
        <v>1.2117599999999999</v>
      </c>
      <c r="Z30" s="14">
        <f t="shared" si="16"/>
        <v>0.37867499999999998</v>
      </c>
      <c r="AA30" s="14">
        <f t="shared" si="17"/>
        <v>2.4750000000000001</v>
      </c>
      <c r="AB30" s="36">
        <f t="shared" si="18"/>
        <v>25.643790000000003</v>
      </c>
      <c r="AC30" s="33">
        <v>31.14</v>
      </c>
      <c r="AD30" s="19">
        <v>18.606999999999999</v>
      </c>
      <c r="AE30" s="40">
        <f t="shared" si="19"/>
        <v>798.54</v>
      </c>
      <c r="AF30" s="17">
        <f t="shared" si="20"/>
        <v>477.15</v>
      </c>
    </row>
    <row r="31" spans="1:32" x14ac:dyDescent="0.25">
      <c r="A31">
        <v>24</v>
      </c>
      <c r="B31" t="s">
        <v>131</v>
      </c>
      <c r="C31" t="s">
        <v>127</v>
      </c>
      <c r="D31" s="1" t="s">
        <v>132</v>
      </c>
      <c r="E31" s="8">
        <v>6</v>
      </c>
      <c r="F31" s="5">
        <v>4.5</v>
      </c>
      <c r="G31" s="5">
        <v>2</v>
      </c>
      <c r="H31" s="23">
        <f t="shared" si="22"/>
        <v>4</v>
      </c>
      <c r="I31" s="24">
        <f t="shared" si="1"/>
        <v>14</v>
      </c>
      <c r="J31" s="24">
        <f t="shared" si="2"/>
        <v>54</v>
      </c>
      <c r="K31" s="23">
        <f t="shared" si="3"/>
        <v>6</v>
      </c>
      <c r="L31" s="26">
        <v>0</v>
      </c>
      <c r="M31" s="25">
        <f t="shared" si="4"/>
        <v>21</v>
      </c>
      <c r="N31" s="24">
        <f t="shared" si="5"/>
        <v>56.12</v>
      </c>
      <c r="O31" s="24">
        <f t="shared" si="6"/>
        <v>56.12</v>
      </c>
      <c r="P31" s="94">
        <f t="shared" si="21"/>
        <v>6</v>
      </c>
      <c r="Q31" s="14">
        <f t="shared" si="7"/>
        <v>6</v>
      </c>
      <c r="R31" s="17">
        <f t="shared" si="8"/>
        <v>6</v>
      </c>
      <c r="S31" s="14">
        <f t="shared" si="9"/>
        <v>3.5373599999999996</v>
      </c>
      <c r="T31" s="14">
        <f t="shared" si="10"/>
        <v>6.4260000000000002</v>
      </c>
      <c r="U31" s="14">
        <f t="shared" si="11"/>
        <v>6.1965000000000012</v>
      </c>
      <c r="V31" s="14">
        <f t="shared" si="12"/>
        <v>0</v>
      </c>
      <c r="W31" s="14">
        <f t="shared" si="13"/>
        <v>3.6628200000000004</v>
      </c>
      <c r="X31" s="14">
        <f t="shared" si="14"/>
        <v>2.4786000000000001</v>
      </c>
      <c r="Y31" s="14">
        <f t="shared" si="15"/>
        <v>1.3219199999999998</v>
      </c>
      <c r="Z31" s="14">
        <f t="shared" si="16"/>
        <v>0.41310000000000002</v>
      </c>
      <c r="AA31" s="14">
        <f t="shared" si="17"/>
        <v>2.7</v>
      </c>
      <c r="AB31" s="36">
        <f t="shared" si="18"/>
        <v>26.7363</v>
      </c>
      <c r="AC31" s="33">
        <v>31.14</v>
      </c>
      <c r="AD31" s="19">
        <v>65.834000000000003</v>
      </c>
      <c r="AE31" s="40">
        <f t="shared" si="19"/>
        <v>832.56</v>
      </c>
      <c r="AF31" s="17">
        <f t="shared" si="20"/>
        <v>1760.15</v>
      </c>
    </row>
    <row r="32" spans="1:32" x14ac:dyDescent="0.25">
      <c r="A32">
        <v>25</v>
      </c>
      <c r="B32" t="s">
        <v>143</v>
      </c>
      <c r="C32" t="s">
        <v>144</v>
      </c>
      <c r="D32" s="1" t="s">
        <v>145</v>
      </c>
      <c r="E32" s="8">
        <v>7</v>
      </c>
      <c r="F32" s="5">
        <v>4.5</v>
      </c>
      <c r="G32" s="5">
        <v>2</v>
      </c>
      <c r="H32" s="23">
        <f t="shared" si="22"/>
        <v>6</v>
      </c>
      <c r="I32" s="24">
        <f t="shared" si="1"/>
        <v>21</v>
      </c>
      <c r="J32" s="24">
        <f t="shared" si="2"/>
        <v>63</v>
      </c>
      <c r="K32" s="23">
        <f t="shared" si="3"/>
        <v>7</v>
      </c>
      <c r="L32" s="26">
        <v>0</v>
      </c>
      <c r="M32" s="25">
        <f t="shared" si="4"/>
        <v>21</v>
      </c>
      <c r="N32" s="24">
        <f t="shared" si="5"/>
        <v>56.12</v>
      </c>
      <c r="O32" s="24">
        <f t="shared" si="6"/>
        <v>56.12</v>
      </c>
      <c r="P32" s="94">
        <f t="shared" si="21"/>
        <v>7</v>
      </c>
      <c r="Q32" s="14">
        <f t="shared" si="7"/>
        <v>7</v>
      </c>
      <c r="R32" s="17">
        <f t="shared" si="8"/>
        <v>7</v>
      </c>
      <c r="S32" s="14">
        <f t="shared" si="9"/>
        <v>5.3060400000000003</v>
      </c>
      <c r="T32" s="14">
        <f t="shared" si="10"/>
        <v>9.6389999999999993</v>
      </c>
      <c r="U32" s="14">
        <f t="shared" si="11"/>
        <v>7.2292500000000013</v>
      </c>
      <c r="V32" s="14">
        <f t="shared" si="12"/>
        <v>0</v>
      </c>
      <c r="W32" s="14">
        <f t="shared" si="13"/>
        <v>3.6628200000000004</v>
      </c>
      <c r="X32" s="14">
        <f t="shared" si="14"/>
        <v>2.8917000000000002</v>
      </c>
      <c r="Y32" s="14">
        <f t="shared" si="15"/>
        <v>1.5422400000000001</v>
      </c>
      <c r="Z32" s="14">
        <f t="shared" si="16"/>
        <v>0.48194999999999999</v>
      </c>
      <c r="AA32" s="14">
        <f t="shared" si="17"/>
        <v>3.1500000000000004</v>
      </c>
      <c r="AB32" s="36">
        <f t="shared" si="18"/>
        <v>33.902999999999999</v>
      </c>
      <c r="AC32" s="33">
        <v>77.787999999999997</v>
      </c>
      <c r="AD32" s="19">
        <v>19.93</v>
      </c>
      <c r="AE32" s="40">
        <f t="shared" si="19"/>
        <v>2637.24</v>
      </c>
      <c r="AF32" s="17">
        <f t="shared" si="20"/>
        <v>675.68</v>
      </c>
    </row>
    <row r="33" spans="1:32" x14ac:dyDescent="0.25">
      <c r="A33">
        <v>26</v>
      </c>
      <c r="B33" t="s">
        <v>177</v>
      </c>
      <c r="C33" t="s">
        <v>173</v>
      </c>
      <c r="D33" s="1" t="s">
        <v>178</v>
      </c>
      <c r="E33" s="8">
        <v>12</v>
      </c>
      <c r="F33" s="5">
        <v>4.5</v>
      </c>
      <c r="G33" s="5">
        <v>2</v>
      </c>
      <c r="H33" s="23">
        <f t="shared" si="22"/>
        <v>6</v>
      </c>
      <c r="I33" s="24">
        <f t="shared" si="1"/>
        <v>21</v>
      </c>
      <c r="J33" s="24">
        <f t="shared" si="2"/>
        <v>108</v>
      </c>
      <c r="K33" s="23">
        <f t="shared" si="3"/>
        <v>12</v>
      </c>
      <c r="L33" s="26">
        <v>0</v>
      </c>
      <c r="M33" s="25">
        <f t="shared" si="4"/>
        <v>21</v>
      </c>
      <c r="N33" s="24">
        <f t="shared" si="5"/>
        <v>56.12</v>
      </c>
      <c r="O33" s="24">
        <f t="shared" si="6"/>
        <v>56.12</v>
      </c>
      <c r="P33" s="94">
        <f t="shared" si="21"/>
        <v>12</v>
      </c>
      <c r="Q33" s="14">
        <f t="shared" si="7"/>
        <v>12</v>
      </c>
      <c r="R33" s="17">
        <f t="shared" si="8"/>
        <v>12</v>
      </c>
      <c r="S33" s="14">
        <f t="shared" si="9"/>
        <v>5.3060400000000003</v>
      </c>
      <c r="T33" s="14">
        <f t="shared" si="10"/>
        <v>9.6389999999999993</v>
      </c>
      <c r="U33" s="14">
        <f t="shared" si="11"/>
        <v>12.393000000000002</v>
      </c>
      <c r="V33" s="14">
        <f t="shared" si="12"/>
        <v>0</v>
      </c>
      <c r="W33" s="14">
        <f t="shared" si="13"/>
        <v>3.6628200000000004</v>
      </c>
      <c r="X33" s="14">
        <f t="shared" si="14"/>
        <v>4.9572000000000003</v>
      </c>
      <c r="Y33" s="14">
        <f t="shared" si="15"/>
        <v>2.6438399999999995</v>
      </c>
      <c r="Z33" s="14">
        <f t="shared" si="16"/>
        <v>0.82620000000000005</v>
      </c>
      <c r="AA33" s="14">
        <f t="shared" si="17"/>
        <v>5.4</v>
      </c>
      <c r="AB33" s="36">
        <f t="shared" si="18"/>
        <v>44.828099999999999</v>
      </c>
      <c r="AC33" s="33">
        <v>136.21600000000001</v>
      </c>
      <c r="AD33" s="19">
        <v>16.350999999999999</v>
      </c>
      <c r="AE33" s="40">
        <f t="shared" si="19"/>
        <v>6106.3</v>
      </c>
      <c r="AF33" s="17">
        <f t="shared" si="20"/>
        <v>732.98</v>
      </c>
    </row>
    <row r="34" spans="1:32" x14ac:dyDescent="0.25">
      <c r="A34" s="77">
        <v>27</v>
      </c>
      <c r="B34" t="s">
        <v>182</v>
      </c>
      <c r="C34" t="s">
        <v>183</v>
      </c>
      <c r="D34" s="11" t="s">
        <v>184</v>
      </c>
      <c r="E34" s="8">
        <v>10</v>
      </c>
      <c r="F34" s="5">
        <v>4.5</v>
      </c>
      <c r="G34" s="5">
        <v>2</v>
      </c>
      <c r="H34" s="23">
        <f t="shared" si="22"/>
        <v>6</v>
      </c>
      <c r="I34" s="24">
        <f t="shared" si="1"/>
        <v>21</v>
      </c>
      <c r="J34" s="24">
        <f t="shared" si="2"/>
        <v>90</v>
      </c>
      <c r="K34" s="23">
        <f t="shared" si="3"/>
        <v>10</v>
      </c>
      <c r="L34" s="26">
        <v>0</v>
      </c>
      <c r="M34" s="25">
        <f t="shared" si="4"/>
        <v>21</v>
      </c>
      <c r="N34" s="24">
        <f t="shared" si="5"/>
        <v>56.12</v>
      </c>
      <c r="O34" s="24">
        <f t="shared" si="6"/>
        <v>56.12</v>
      </c>
      <c r="P34" s="94">
        <f t="shared" si="21"/>
        <v>10</v>
      </c>
      <c r="Q34" s="14">
        <f t="shared" si="7"/>
        <v>10</v>
      </c>
      <c r="R34" s="17">
        <f t="shared" si="8"/>
        <v>10</v>
      </c>
      <c r="S34" s="14">
        <f t="shared" si="9"/>
        <v>5.3060400000000003</v>
      </c>
      <c r="T34" s="14">
        <f t="shared" si="10"/>
        <v>9.6389999999999993</v>
      </c>
      <c r="U34" s="14">
        <f t="shared" si="11"/>
        <v>10.327500000000001</v>
      </c>
      <c r="V34" s="14">
        <f t="shared" si="12"/>
        <v>0</v>
      </c>
      <c r="W34" s="14">
        <f t="shared" si="13"/>
        <v>3.6628200000000004</v>
      </c>
      <c r="X34" s="14">
        <f t="shared" si="14"/>
        <v>4.1310000000000002</v>
      </c>
      <c r="Y34" s="14">
        <f t="shared" si="15"/>
        <v>2.2031999999999998</v>
      </c>
      <c r="Z34" s="14">
        <f t="shared" si="16"/>
        <v>0.68849999999999989</v>
      </c>
      <c r="AA34" s="14">
        <f t="shared" si="17"/>
        <v>4.5</v>
      </c>
      <c r="AB34" s="36">
        <f t="shared" si="18"/>
        <v>40.458060000000003</v>
      </c>
      <c r="AC34" s="33">
        <v>31.141999999999999</v>
      </c>
      <c r="AD34" s="19">
        <v>44.496000000000002</v>
      </c>
      <c r="AE34" s="40">
        <f t="shared" si="19"/>
        <v>1259.94</v>
      </c>
      <c r="AF34" s="17">
        <f t="shared" si="20"/>
        <v>1800.22</v>
      </c>
    </row>
    <row r="35" spans="1:32" s="80" customFormat="1" x14ac:dyDescent="0.25">
      <c r="A35" s="80">
        <v>28</v>
      </c>
      <c r="B35" s="80" t="s">
        <v>185</v>
      </c>
      <c r="C35" s="80" t="s">
        <v>186</v>
      </c>
      <c r="D35" s="81" t="s">
        <v>187</v>
      </c>
      <c r="E35" s="82">
        <v>6</v>
      </c>
      <c r="F35" s="83">
        <v>4.5</v>
      </c>
      <c r="G35" s="83">
        <v>2</v>
      </c>
      <c r="H35" s="84">
        <f t="shared" si="22"/>
        <v>4</v>
      </c>
      <c r="I35" s="85">
        <f t="shared" si="1"/>
        <v>14</v>
      </c>
      <c r="J35" s="85">
        <f t="shared" si="2"/>
        <v>54</v>
      </c>
      <c r="K35" s="84">
        <f t="shared" si="3"/>
        <v>6</v>
      </c>
      <c r="L35" s="86">
        <v>0</v>
      </c>
      <c r="M35" s="87">
        <f t="shared" si="4"/>
        <v>21</v>
      </c>
      <c r="N35" s="85">
        <f t="shared" si="5"/>
        <v>56.12</v>
      </c>
      <c r="O35" s="85">
        <f t="shared" si="6"/>
        <v>56.12</v>
      </c>
      <c r="P35" s="94">
        <f t="shared" si="21"/>
        <v>6</v>
      </c>
      <c r="Q35" s="88">
        <f t="shared" si="7"/>
        <v>6</v>
      </c>
      <c r="R35" s="89">
        <f t="shared" si="8"/>
        <v>6</v>
      </c>
      <c r="S35" s="88">
        <f t="shared" si="9"/>
        <v>3.5373599999999996</v>
      </c>
      <c r="T35" s="88">
        <f t="shared" si="10"/>
        <v>6.4260000000000002</v>
      </c>
      <c r="U35" s="88">
        <f t="shared" si="11"/>
        <v>6.1965000000000012</v>
      </c>
      <c r="V35" s="88">
        <f t="shared" si="12"/>
        <v>0</v>
      </c>
      <c r="W35" s="88">
        <f t="shared" si="13"/>
        <v>3.6628200000000004</v>
      </c>
      <c r="X35" s="88">
        <f t="shared" si="14"/>
        <v>2.4786000000000001</v>
      </c>
      <c r="Y35" s="88">
        <f t="shared" si="15"/>
        <v>1.3219199999999998</v>
      </c>
      <c r="Z35" s="88">
        <f t="shared" si="16"/>
        <v>0.41310000000000002</v>
      </c>
      <c r="AA35" s="88">
        <f t="shared" si="17"/>
        <v>2.7</v>
      </c>
      <c r="AB35" s="90">
        <f t="shared" si="18"/>
        <v>26.7363</v>
      </c>
      <c r="AC35" s="91">
        <v>31.141999999999999</v>
      </c>
      <c r="AD35" s="92">
        <v>35.274000000000001</v>
      </c>
      <c r="AE35" s="93">
        <f t="shared" si="19"/>
        <v>832.62</v>
      </c>
      <c r="AF35" s="89">
        <f t="shared" si="20"/>
        <v>943.09</v>
      </c>
    </row>
    <row r="36" spans="1:32" x14ac:dyDescent="0.25">
      <c r="A36">
        <v>29</v>
      </c>
      <c r="B36" t="s">
        <v>95</v>
      </c>
      <c r="C36" t="s">
        <v>96</v>
      </c>
      <c r="D36" s="1" t="s">
        <v>97</v>
      </c>
      <c r="E36" s="8">
        <v>7</v>
      </c>
      <c r="F36" s="5">
        <v>4.5</v>
      </c>
      <c r="G36" s="5">
        <v>2.2000000000000002</v>
      </c>
      <c r="H36" s="23">
        <f t="shared" si="22"/>
        <v>6.6000000000000005</v>
      </c>
      <c r="I36" s="24">
        <f t="shared" si="1"/>
        <v>23.1</v>
      </c>
      <c r="J36" s="24">
        <f t="shared" si="2"/>
        <v>69.300000000000011</v>
      </c>
      <c r="K36" s="23">
        <f t="shared" si="3"/>
        <v>7</v>
      </c>
      <c r="L36" s="26">
        <v>0</v>
      </c>
      <c r="M36" s="25">
        <f t="shared" si="4"/>
        <v>23.1</v>
      </c>
      <c r="N36" s="24">
        <f t="shared" si="5"/>
        <v>61.731999999999999</v>
      </c>
      <c r="O36" s="24">
        <f t="shared" si="6"/>
        <v>61.731999999999999</v>
      </c>
      <c r="P36" s="94">
        <f t="shared" si="21"/>
        <v>7</v>
      </c>
      <c r="Q36" s="14">
        <f t="shared" si="7"/>
        <v>7</v>
      </c>
      <c r="R36" s="17">
        <f t="shared" si="8"/>
        <v>7</v>
      </c>
      <c r="S36" s="14">
        <f t="shared" si="9"/>
        <v>5.8366439999999997</v>
      </c>
      <c r="T36" s="14">
        <f t="shared" si="10"/>
        <v>10.602900000000002</v>
      </c>
      <c r="U36" s="14">
        <f t="shared" si="11"/>
        <v>7.2292500000000013</v>
      </c>
      <c r="V36" s="14">
        <f t="shared" si="12"/>
        <v>0</v>
      </c>
      <c r="W36" s="14">
        <f t="shared" si="13"/>
        <v>4.0291020000000008</v>
      </c>
      <c r="X36" s="14">
        <f t="shared" si="14"/>
        <v>2.8917000000000002</v>
      </c>
      <c r="Y36" s="14">
        <f t="shared" si="15"/>
        <v>1.5422400000000001</v>
      </c>
      <c r="Z36" s="14">
        <f t="shared" si="16"/>
        <v>0.48194999999999999</v>
      </c>
      <c r="AA36" s="14">
        <f t="shared" si="17"/>
        <v>3.4650000000000007</v>
      </c>
      <c r="AB36" s="36">
        <f t="shared" si="18"/>
        <v>36.078786000000008</v>
      </c>
      <c r="AC36" s="33">
        <v>27.663</v>
      </c>
      <c r="AD36" s="19">
        <v>2.3530000000000002</v>
      </c>
      <c r="AE36" s="40">
        <f t="shared" si="19"/>
        <v>998.04</v>
      </c>
      <c r="AF36" s="17">
        <f t="shared" si="20"/>
        <v>84.89</v>
      </c>
    </row>
    <row r="37" spans="1:32" x14ac:dyDescent="0.25">
      <c r="A37">
        <v>30</v>
      </c>
      <c r="B37" t="s">
        <v>106</v>
      </c>
      <c r="C37" t="s">
        <v>102</v>
      </c>
      <c r="D37" s="1" t="s">
        <v>107</v>
      </c>
      <c r="E37" s="8">
        <v>18</v>
      </c>
      <c r="F37" s="5">
        <v>4.5</v>
      </c>
      <c r="G37" s="5">
        <v>2.2000000000000002</v>
      </c>
      <c r="H37" s="23">
        <f t="shared" si="22"/>
        <v>8.8000000000000007</v>
      </c>
      <c r="I37" s="24">
        <f t="shared" si="1"/>
        <v>30.800000000000004</v>
      </c>
      <c r="J37" s="24">
        <f t="shared" si="2"/>
        <v>178.20000000000002</v>
      </c>
      <c r="K37" s="23">
        <f t="shared" si="3"/>
        <v>18</v>
      </c>
      <c r="L37" s="26">
        <v>0</v>
      </c>
      <c r="M37" s="25">
        <f t="shared" si="4"/>
        <v>23.1</v>
      </c>
      <c r="N37" s="24">
        <f t="shared" si="5"/>
        <v>61.731999999999999</v>
      </c>
      <c r="O37" s="24">
        <f t="shared" si="6"/>
        <v>61.731999999999999</v>
      </c>
      <c r="P37" s="94">
        <f t="shared" si="21"/>
        <v>18</v>
      </c>
      <c r="Q37" s="14">
        <f t="shared" si="7"/>
        <v>18</v>
      </c>
      <c r="R37" s="17">
        <f t="shared" si="8"/>
        <v>18</v>
      </c>
      <c r="S37" s="14">
        <f t="shared" si="9"/>
        <v>7.7821920000000002</v>
      </c>
      <c r="T37" s="14">
        <f t="shared" si="10"/>
        <v>14.1372</v>
      </c>
      <c r="U37" s="14">
        <f t="shared" si="11"/>
        <v>18.589500000000001</v>
      </c>
      <c r="V37" s="14">
        <f t="shared" si="12"/>
        <v>0</v>
      </c>
      <c r="W37" s="14">
        <f t="shared" si="13"/>
        <v>4.0291020000000008</v>
      </c>
      <c r="X37" s="14">
        <f t="shared" si="14"/>
        <v>7.4358000000000004</v>
      </c>
      <c r="Y37" s="14">
        <f t="shared" si="15"/>
        <v>3.9657599999999995</v>
      </c>
      <c r="Z37" s="14">
        <f t="shared" si="16"/>
        <v>1.2392999999999998</v>
      </c>
      <c r="AA37" s="14">
        <f t="shared" si="17"/>
        <v>8.9100000000000019</v>
      </c>
      <c r="AB37" s="36">
        <f t="shared" si="18"/>
        <v>66.088853999999998</v>
      </c>
      <c r="AC37" s="33">
        <v>175.01499999999999</v>
      </c>
      <c r="AD37" s="19">
        <v>7.5430000000000001</v>
      </c>
      <c r="AE37" s="40">
        <f t="shared" si="19"/>
        <v>11566.54</v>
      </c>
      <c r="AF37" s="17">
        <f t="shared" si="20"/>
        <v>498.5</v>
      </c>
    </row>
    <row r="38" spans="1:32" x14ac:dyDescent="0.25">
      <c r="A38">
        <v>31</v>
      </c>
      <c r="B38" t="s">
        <v>0</v>
      </c>
      <c r="C38" s="1" t="s">
        <v>1</v>
      </c>
      <c r="D38" s="1" t="s">
        <v>8</v>
      </c>
      <c r="E38" s="27">
        <v>6.5</v>
      </c>
      <c r="F38" s="7">
        <v>4.5</v>
      </c>
      <c r="G38" s="7">
        <v>2.4500000000000002</v>
      </c>
      <c r="H38" s="23">
        <f>ROUNDDOWN((E38/6)+1,0)</f>
        <v>2</v>
      </c>
      <c r="I38" s="24">
        <f t="shared" si="1"/>
        <v>7</v>
      </c>
      <c r="J38" s="24">
        <f t="shared" si="2"/>
        <v>71.662500000000009</v>
      </c>
      <c r="K38" s="23">
        <f t="shared" si="3"/>
        <v>6.5</v>
      </c>
      <c r="L38" s="24">
        <v>0</v>
      </c>
      <c r="M38" s="25">
        <f t="shared" si="4"/>
        <v>25.725000000000001</v>
      </c>
      <c r="N38" s="24">
        <f t="shared" si="5"/>
        <v>68.747</v>
      </c>
      <c r="O38" s="24">
        <f t="shared" si="6"/>
        <v>68.747</v>
      </c>
      <c r="P38" s="94">
        <f t="shared" si="21"/>
        <v>6.5</v>
      </c>
      <c r="Q38" s="14">
        <f t="shared" si="7"/>
        <v>6.5</v>
      </c>
      <c r="R38" s="17">
        <f t="shared" si="8"/>
        <v>6.5</v>
      </c>
      <c r="S38" s="14">
        <f t="shared" si="9"/>
        <v>1.7686799999999998</v>
      </c>
      <c r="T38" s="14">
        <f t="shared" si="10"/>
        <v>3.2130000000000001</v>
      </c>
      <c r="U38" s="14">
        <f t="shared" si="11"/>
        <v>6.7128750000000004</v>
      </c>
      <c r="V38" s="14">
        <f t="shared" si="12"/>
        <v>0</v>
      </c>
      <c r="W38" s="14">
        <f t="shared" si="13"/>
        <v>4.4869545000000004</v>
      </c>
      <c r="X38" s="14">
        <f t="shared" si="14"/>
        <v>2.6851500000000001</v>
      </c>
      <c r="Y38" s="14">
        <f t="shared" si="15"/>
        <v>1.43208</v>
      </c>
      <c r="Z38" s="14">
        <f t="shared" si="16"/>
        <v>0.44752500000000001</v>
      </c>
      <c r="AA38" s="14">
        <f t="shared" si="17"/>
        <v>3.5831250000000008</v>
      </c>
      <c r="AB38" s="36">
        <f t="shared" si="18"/>
        <v>24.329389499999998</v>
      </c>
      <c r="AC38" s="33">
        <v>5.6740000000000004</v>
      </c>
      <c r="AD38" s="19">
        <v>2.681</v>
      </c>
      <c r="AE38" s="40">
        <f t="shared" si="19"/>
        <v>138.04</v>
      </c>
      <c r="AF38" s="17">
        <f t="shared" si="20"/>
        <v>65.22</v>
      </c>
    </row>
    <row r="39" spans="1:32" x14ac:dyDescent="0.25">
      <c r="A39">
        <v>32</v>
      </c>
      <c r="B39" t="s">
        <v>52</v>
      </c>
      <c r="C39" t="s">
        <v>47</v>
      </c>
      <c r="D39" s="11" t="s">
        <v>66</v>
      </c>
      <c r="E39" s="8">
        <v>18.399999999999999</v>
      </c>
      <c r="F39" s="5">
        <v>4.5</v>
      </c>
      <c r="G39" s="5">
        <v>2.5</v>
      </c>
      <c r="H39" s="23">
        <f t="shared" ref="H39:H55" si="23">ROUNDUP((E39/6)+1,0)*G39</f>
        <v>12.5</v>
      </c>
      <c r="I39" s="24">
        <f t="shared" si="1"/>
        <v>43.75</v>
      </c>
      <c r="J39" s="24">
        <f t="shared" si="2"/>
        <v>207</v>
      </c>
      <c r="K39" s="23">
        <f t="shared" si="3"/>
        <v>18.399999999999999</v>
      </c>
      <c r="L39" s="26">
        <v>0</v>
      </c>
      <c r="M39" s="25">
        <f t="shared" si="4"/>
        <v>26.25</v>
      </c>
      <c r="N39" s="24">
        <f t="shared" si="5"/>
        <v>70.149999999999991</v>
      </c>
      <c r="O39" s="24">
        <f t="shared" si="6"/>
        <v>70.149999999999991</v>
      </c>
      <c r="P39" s="94">
        <f t="shared" si="21"/>
        <v>18.399999999999999</v>
      </c>
      <c r="Q39" s="14">
        <f t="shared" si="7"/>
        <v>18.399999999999999</v>
      </c>
      <c r="R39" s="17">
        <f t="shared" si="8"/>
        <v>18.399999999999999</v>
      </c>
      <c r="S39" s="14">
        <f t="shared" si="9"/>
        <v>11.05425</v>
      </c>
      <c r="T39" s="14">
        <f t="shared" si="10"/>
        <v>20.081250000000001</v>
      </c>
      <c r="U39" s="14">
        <f t="shared" si="11"/>
        <v>19.002600000000001</v>
      </c>
      <c r="V39" s="14">
        <f t="shared" si="12"/>
        <v>0</v>
      </c>
      <c r="W39" s="14">
        <f t="shared" si="13"/>
        <v>4.578525</v>
      </c>
      <c r="X39" s="14">
        <f t="shared" si="14"/>
        <v>7.6010400000000002</v>
      </c>
      <c r="Y39" s="14">
        <f t="shared" si="15"/>
        <v>4.0538879999999997</v>
      </c>
      <c r="Z39" s="14">
        <f t="shared" si="16"/>
        <v>1.26684</v>
      </c>
      <c r="AA39" s="14">
        <f t="shared" si="17"/>
        <v>10.350000000000001</v>
      </c>
      <c r="AB39" s="36">
        <f t="shared" si="18"/>
        <v>77.988393000000002</v>
      </c>
      <c r="AC39" s="33">
        <v>38.576000000000001</v>
      </c>
      <c r="AD39" s="19">
        <v>5.3129999999999997</v>
      </c>
      <c r="AE39" s="40">
        <f t="shared" si="19"/>
        <v>3008.48</v>
      </c>
      <c r="AF39" s="17">
        <f t="shared" si="20"/>
        <v>414.35</v>
      </c>
    </row>
    <row r="40" spans="1:32" x14ac:dyDescent="0.25">
      <c r="A40">
        <v>33</v>
      </c>
      <c r="B40" t="s">
        <v>71</v>
      </c>
      <c r="C40" t="s">
        <v>72</v>
      </c>
      <c r="D40" s="1" t="s">
        <v>73</v>
      </c>
      <c r="E40" s="8">
        <v>6</v>
      </c>
      <c r="F40" s="5">
        <v>4.5</v>
      </c>
      <c r="G40" s="5">
        <v>2.5</v>
      </c>
      <c r="H40" s="23">
        <f t="shared" si="23"/>
        <v>5</v>
      </c>
      <c r="I40" s="24">
        <f t="shared" ref="I40:I71" si="24">H40*3.5</f>
        <v>17.5</v>
      </c>
      <c r="J40" s="24">
        <f t="shared" ref="J40:J71" si="25">E40*F40*G40</f>
        <v>67.5</v>
      </c>
      <c r="K40" s="23">
        <f t="shared" ref="K40:K71" si="26">E40-L40</f>
        <v>6</v>
      </c>
      <c r="L40" s="26">
        <v>0</v>
      </c>
      <c r="M40" s="25">
        <f t="shared" ref="M40:M71" si="27">((3*G40*2)+(F40*G40))</f>
        <v>26.25</v>
      </c>
      <c r="N40" s="24">
        <f t="shared" ref="N40:N71" si="28">(14.03*G40)*2</f>
        <v>70.149999999999991</v>
      </c>
      <c r="O40" s="24">
        <f t="shared" ref="O40:O71" si="29">(14.03*G40)*2</f>
        <v>70.149999999999991</v>
      </c>
      <c r="P40" s="94">
        <f t="shared" si="21"/>
        <v>6</v>
      </c>
      <c r="Q40" s="14">
        <f t="shared" ref="Q40:Q71" si="30">E40</f>
        <v>6</v>
      </c>
      <c r="R40" s="17">
        <f t="shared" ref="R40:R71" si="31">Q40</f>
        <v>6</v>
      </c>
      <c r="S40" s="14">
        <f t="shared" ref="S40:S71" si="32">0.578*H40*1.53</f>
        <v>4.4216999999999995</v>
      </c>
      <c r="T40" s="14">
        <f t="shared" ref="T40:T71" si="33">0.3*I40*1.53</f>
        <v>8.0325000000000006</v>
      </c>
      <c r="U40" s="14">
        <f t="shared" ref="U40:U71" si="34">0.675*K40*1.53</f>
        <v>6.1965000000000012</v>
      </c>
      <c r="V40" s="14">
        <f t="shared" ref="V40:V71" si="35">0.675*L40*1.53</f>
        <v>0</v>
      </c>
      <c r="W40" s="14">
        <f t="shared" ref="W40:W71" si="36">0.114*M40*1.53</f>
        <v>4.578525</v>
      </c>
      <c r="X40" s="14">
        <f t="shared" ref="X40:X71" si="37">0.27*P40*1.53</f>
        <v>2.4786000000000001</v>
      </c>
      <c r="Y40" s="14">
        <f t="shared" ref="Y40:Y71" si="38">0.144*Q40*1.53</f>
        <v>1.3219199999999998</v>
      </c>
      <c r="Z40" s="14">
        <f t="shared" ref="Z40:Z71" si="39">0.045*R40*1.53</f>
        <v>0.41310000000000002</v>
      </c>
      <c r="AA40" s="14">
        <f t="shared" ref="AA40:AA71" si="40">0.05*J40</f>
        <v>3.375</v>
      </c>
      <c r="AB40" s="36">
        <f t="shared" ref="AB40:AB71" si="41">SUM(S40:AA40)</f>
        <v>30.817844999999998</v>
      </c>
      <c r="AC40" s="33">
        <v>19.881</v>
      </c>
      <c r="AD40" s="19">
        <v>6.2469999999999999</v>
      </c>
      <c r="AE40" s="40">
        <f t="shared" ref="AE40:AE71" si="42">TRUNC(AB40*AC40,2)</f>
        <v>612.67999999999995</v>
      </c>
      <c r="AF40" s="17">
        <f t="shared" ref="AF40:AF71" si="43">TRUNC(AB40*AD40,2)</f>
        <v>192.51</v>
      </c>
    </row>
    <row r="41" spans="1:32" x14ac:dyDescent="0.25">
      <c r="A41">
        <v>34</v>
      </c>
      <c r="B41" t="s">
        <v>84</v>
      </c>
      <c r="C41" t="s">
        <v>85</v>
      </c>
      <c r="D41" s="11" t="s">
        <v>86</v>
      </c>
      <c r="E41" s="8">
        <v>6</v>
      </c>
      <c r="F41" s="5">
        <v>4.5</v>
      </c>
      <c r="G41" s="5">
        <v>2.5</v>
      </c>
      <c r="H41" s="23">
        <f t="shared" si="23"/>
        <v>5</v>
      </c>
      <c r="I41" s="24">
        <f t="shared" si="24"/>
        <v>17.5</v>
      </c>
      <c r="J41" s="24">
        <f t="shared" si="25"/>
        <v>67.5</v>
      </c>
      <c r="K41" s="23">
        <f t="shared" si="26"/>
        <v>6</v>
      </c>
      <c r="L41" s="26">
        <v>0</v>
      </c>
      <c r="M41" s="25">
        <f t="shared" si="27"/>
        <v>26.25</v>
      </c>
      <c r="N41" s="24">
        <f t="shared" si="28"/>
        <v>70.149999999999991</v>
      </c>
      <c r="O41" s="24">
        <f t="shared" si="29"/>
        <v>70.149999999999991</v>
      </c>
      <c r="P41" s="94">
        <f t="shared" si="21"/>
        <v>6</v>
      </c>
      <c r="Q41" s="14">
        <f t="shared" si="30"/>
        <v>6</v>
      </c>
      <c r="R41" s="17">
        <f t="shared" si="31"/>
        <v>6</v>
      </c>
      <c r="S41" s="14">
        <f t="shared" si="32"/>
        <v>4.4216999999999995</v>
      </c>
      <c r="T41" s="14">
        <f t="shared" si="33"/>
        <v>8.0325000000000006</v>
      </c>
      <c r="U41" s="14">
        <f t="shared" si="34"/>
        <v>6.1965000000000012</v>
      </c>
      <c r="V41" s="14">
        <f t="shared" si="35"/>
        <v>0</v>
      </c>
      <c r="W41" s="14">
        <f t="shared" si="36"/>
        <v>4.578525</v>
      </c>
      <c r="X41" s="14">
        <f t="shared" si="37"/>
        <v>2.4786000000000001</v>
      </c>
      <c r="Y41" s="14">
        <f t="shared" si="38"/>
        <v>1.3219199999999998</v>
      </c>
      <c r="Z41" s="14">
        <f t="shared" si="39"/>
        <v>0.41310000000000002</v>
      </c>
      <c r="AA41" s="14">
        <f t="shared" si="40"/>
        <v>3.375</v>
      </c>
      <c r="AB41" s="36">
        <f t="shared" si="41"/>
        <v>30.817844999999998</v>
      </c>
      <c r="AC41" s="33">
        <v>34.643000000000001</v>
      </c>
      <c r="AD41" s="19">
        <v>14.125999999999999</v>
      </c>
      <c r="AE41" s="40">
        <f t="shared" si="42"/>
        <v>1067.6199999999999</v>
      </c>
      <c r="AF41" s="17">
        <f t="shared" si="43"/>
        <v>435.33</v>
      </c>
    </row>
    <row r="42" spans="1:32" x14ac:dyDescent="0.25">
      <c r="A42">
        <v>35</v>
      </c>
      <c r="B42" t="s">
        <v>112</v>
      </c>
      <c r="C42" t="s">
        <v>113</v>
      </c>
      <c r="D42" s="1" t="s">
        <v>115</v>
      </c>
      <c r="E42" s="8">
        <v>7</v>
      </c>
      <c r="F42" s="5">
        <v>4.5</v>
      </c>
      <c r="G42" s="5">
        <v>2.5</v>
      </c>
      <c r="H42" s="23">
        <f t="shared" si="23"/>
        <v>7.5</v>
      </c>
      <c r="I42" s="24">
        <f t="shared" si="24"/>
        <v>26.25</v>
      </c>
      <c r="J42" s="24">
        <f t="shared" si="25"/>
        <v>78.75</v>
      </c>
      <c r="K42" s="23">
        <f t="shared" si="26"/>
        <v>7</v>
      </c>
      <c r="L42" s="26">
        <v>0</v>
      </c>
      <c r="M42" s="25">
        <f t="shared" si="27"/>
        <v>26.25</v>
      </c>
      <c r="N42" s="24">
        <f t="shared" si="28"/>
        <v>70.149999999999991</v>
      </c>
      <c r="O42" s="24">
        <f t="shared" si="29"/>
        <v>70.149999999999991</v>
      </c>
      <c r="P42" s="94">
        <f t="shared" si="21"/>
        <v>7</v>
      </c>
      <c r="Q42" s="14">
        <f t="shared" si="30"/>
        <v>7</v>
      </c>
      <c r="R42" s="17">
        <f t="shared" si="31"/>
        <v>7</v>
      </c>
      <c r="S42" s="14">
        <f t="shared" si="32"/>
        <v>6.6325500000000002</v>
      </c>
      <c r="T42" s="14">
        <f t="shared" si="33"/>
        <v>12.04875</v>
      </c>
      <c r="U42" s="14">
        <f t="shared" si="34"/>
        <v>7.2292500000000013</v>
      </c>
      <c r="V42" s="14">
        <f t="shared" si="35"/>
        <v>0</v>
      </c>
      <c r="W42" s="14">
        <f t="shared" si="36"/>
        <v>4.578525</v>
      </c>
      <c r="X42" s="14">
        <f t="shared" si="37"/>
        <v>2.8917000000000002</v>
      </c>
      <c r="Y42" s="14">
        <f t="shared" si="38"/>
        <v>1.5422400000000001</v>
      </c>
      <c r="Z42" s="14">
        <f t="shared" si="39"/>
        <v>0.48194999999999999</v>
      </c>
      <c r="AA42" s="14">
        <f t="shared" si="40"/>
        <v>3.9375</v>
      </c>
      <c r="AB42" s="36">
        <f t="shared" si="41"/>
        <v>39.342464999999997</v>
      </c>
      <c r="AC42" s="33">
        <v>47.164999999999999</v>
      </c>
      <c r="AD42" s="19">
        <v>8.6069999999999993</v>
      </c>
      <c r="AE42" s="40">
        <f t="shared" si="42"/>
        <v>1855.58</v>
      </c>
      <c r="AF42" s="17">
        <f t="shared" si="43"/>
        <v>338.62</v>
      </c>
    </row>
    <row r="43" spans="1:32" x14ac:dyDescent="0.25">
      <c r="A43">
        <v>36</v>
      </c>
      <c r="B43" t="s">
        <v>112</v>
      </c>
      <c r="C43" t="s">
        <v>50</v>
      </c>
      <c r="D43" s="11" t="s">
        <v>116</v>
      </c>
      <c r="E43" s="8">
        <v>10</v>
      </c>
      <c r="F43" s="5">
        <v>4.5</v>
      </c>
      <c r="G43" s="5">
        <v>2.5</v>
      </c>
      <c r="H43" s="23">
        <f t="shared" si="23"/>
        <v>7.5</v>
      </c>
      <c r="I43" s="24">
        <f t="shared" si="24"/>
        <v>26.25</v>
      </c>
      <c r="J43" s="24">
        <f t="shared" si="25"/>
        <v>112.5</v>
      </c>
      <c r="K43" s="23">
        <f t="shared" si="26"/>
        <v>10</v>
      </c>
      <c r="L43" s="26">
        <v>0</v>
      </c>
      <c r="M43" s="25">
        <f t="shared" si="27"/>
        <v>26.25</v>
      </c>
      <c r="N43" s="24">
        <f t="shared" si="28"/>
        <v>70.149999999999991</v>
      </c>
      <c r="O43" s="24">
        <f t="shared" si="29"/>
        <v>70.149999999999991</v>
      </c>
      <c r="P43" s="94">
        <f t="shared" si="21"/>
        <v>10</v>
      </c>
      <c r="Q43" s="14">
        <f t="shared" si="30"/>
        <v>10</v>
      </c>
      <c r="R43" s="17">
        <f t="shared" si="31"/>
        <v>10</v>
      </c>
      <c r="S43" s="14">
        <f t="shared" si="32"/>
        <v>6.6325500000000002</v>
      </c>
      <c r="T43" s="14">
        <f t="shared" si="33"/>
        <v>12.04875</v>
      </c>
      <c r="U43" s="14">
        <f t="shared" si="34"/>
        <v>10.327500000000001</v>
      </c>
      <c r="V43" s="14">
        <f t="shared" si="35"/>
        <v>0</v>
      </c>
      <c r="W43" s="14">
        <f t="shared" si="36"/>
        <v>4.578525</v>
      </c>
      <c r="X43" s="14">
        <f t="shared" si="37"/>
        <v>4.1310000000000002</v>
      </c>
      <c r="Y43" s="14">
        <f t="shared" si="38"/>
        <v>2.2031999999999998</v>
      </c>
      <c r="Z43" s="14">
        <f t="shared" si="39"/>
        <v>0.68849999999999989</v>
      </c>
      <c r="AA43" s="14">
        <f t="shared" si="40"/>
        <v>5.625</v>
      </c>
      <c r="AB43" s="36">
        <f t="shared" si="41"/>
        <v>46.235025</v>
      </c>
      <c r="AC43" s="33">
        <v>53.125</v>
      </c>
      <c r="AD43" s="19">
        <v>5.0350000000000001</v>
      </c>
      <c r="AE43" s="40">
        <f t="shared" si="42"/>
        <v>2456.23</v>
      </c>
      <c r="AF43" s="17">
        <f t="shared" si="43"/>
        <v>232.79</v>
      </c>
    </row>
    <row r="44" spans="1:32" x14ac:dyDescent="0.25">
      <c r="A44">
        <v>37</v>
      </c>
      <c r="B44" t="s">
        <v>124</v>
      </c>
      <c r="C44" t="s">
        <v>125</v>
      </c>
      <c r="D44" s="11" t="s">
        <v>126</v>
      </c>
      <c r="E44" s="8">
        <v>5</v>
      </c>
      <c r="F44" s="5">
        <v>4.5</v>
      </c>
      <c r="G44" s="5">
        <v>2.5</v>
      </c>
      <c r="H44" s="23">
        <f t="shared" si="23"/>
        <v>5</v>
      </c>
      <c r="I44" s="24">
        <f t="shared" si="24"/>
        <v>17.5</v>
      </c>
      <c r="J44" s="24">
        <f t="shared" si="25"/>
        <v>56.25</v>
      </c>
      <c r="K44" s="23">
        <f t="shared" si="26"/>
        <v>5</v>
      </c>
      <c r="L44" s="26">
        <v>0</v>
      </c>
      <c r="M44" s="25">
        <f t="shared" si="27"/>
        <v>26.25</v>
      </c>
      <c r="N44" s="24">
        <f t="shared" si="28"/>
        <v>70.149999999999991</v>
      </c>
      <c r="O44" s="24">
        <f t="shared" si="29"/>
        <v>70.149999999999991</v>
      </c>
      <c r="P44" s="94">
        <f t="shared" si="21"/>
        <v>5</v>
      </c>
      <c r="Q44" s="14">
        <f t="shared" si="30"/>
        <v>5</v>
      </c>
      <c r="R44" s="17">
        <f t="shared" si="31"/>
        <v>5</v>
      </c>
      <c r="S44" s="14">
        <f t="shared" si="32"/>
        <v>4.4216999999999995</v>
      </c>
      <c r="T44" s="14">
        <f t="shared" si="33"/>
        <v>8.0325000000000006</v>
      </c>
      <c r="U44" s="14">
        <f t="shared" si="34"/>
        <v>5.1637500000000003</v>
      </c>
      <c r="V44" s="14">
        <f t="shared" si="35"/>
        <v>0</v>
      </c>
      <c r="W44" s="14">
        <f t="shared" si="36"/>
        <v>4.578525</v>
      </c>
      <c r="X44" s="14">
        <f t="shared" si="37"/>
        <v>2.0655000000000001</v>
      </c>
      <c r="Y44" s="14">
        <f t="shared" si="38"/>
        <v>1.1015999999999999</v>
      </c>
      <c r="Z44" s="14">
        <f t="shared" si="39"/>
        <v>0.34424999999999994</v>
      </c>
      <c r="AA44" s="14">
        <f t="shared" si="40"/>
        <v>2.8125</v>
      </c>
      <c r="AB44" s="36">
        <f t="shared" si="41"/>
        <v>28.520325</v>
      </c>
      <c r="AC44" s="33">
        <v>12.513999999999999</v>
      </c>
      <c r="AD44" s="19">
        <v>4.4649999999999999</v>
      </c>
      <c r="AE44" s="40">
        <f t="shared" si="42"/>
        <v>356.9</v>
      </c>
      <c r="AF44" s="17">
        <f t="shared" si="43"/>
        <v>127.34</v>
      </c>
    </row>
    <row r="45" spans="1:32" x14ac:dyDescent="0.25">
      <c r="A45">
        <v>38</v>
      </c>
      <c r="B45" t="s">
        <v>110</v>
      </c>
      <c r="C45" t="s">
        <v>129</v>
      </c>
      <c r="D45" s="11" t="s">
        <v>130</v>
      </c>
      <c r="E45" s="8">
        <v>24</v>
      </c>
      <c r="F45" s="5">
        <v>4.5</v>
      </c>
      <c r="G45" s="5">
        <v>2.5</v>
      </c>
      <c r="H45" s="23">
        <f t="shared" si="23"/>
        <v>12.5</v>
      </c>
      <c r="I45" s="24">
        <f t="shared" si="24"/>
        <v>43.75</v>
      </c>
      <c r="J45" s="24">
        <f t="shared" si="25"/>
        <v>270</v>
      </c>
      <c r="K45" s="23">
        <f t="shared" si="26"/>
        <v>24</v>
      </c>
      <c r="L45" s="26">
        <v>0</v>
      </c>
      <c r="M45" s="25">
        <f t="shared" si="27"/>
        <v>26.25</v>
      </c>
      <c r="N45" s="24">
        <f t="shared" si="28"/>
        <v>70.149999999999991</v>
      </c>
      <c r="O45" s="24">
        <f t="shared" si="29"/>
        <v>70.149999999999991</v>
      </c>
      <c r="P45" s="94">
        <f t="shared" si="21"/>
        <v>24</v>
      </c>
      <c r="Q45" s="14">
        <f t="shared" si="30"/>
        <v>24</v>
      </c>
      <c r="R45" s="17">
        <f t="shared" si="31"/>
        <v>24</v>
      </c>
      <c r="S45" s="14">
        <f t="shared" si="32"/>
        <v>11.05425</v>
      </c>
      <c r="T45" s="14">
        <f t="shared" si="33"/>
        <v>20.081250000000001</v>
      </c>
      <c r="U45" s="14">
        <f t="shared" si="34"/>
        <v>24.786000000000005</v>
      </c>
      <c r="V45" s="14">
        <f t="shared" si="35"/>
        <v>0</v>
      </c>
      <c r="W45" s="14">
        <f t="shared" si="36"/>
        <v>4.578525</v>
      </c>
      <c r="X45" s="14">
        <f t="shared" si="37"/>
        <v>9.9144000000000005</v>
      </c>
      <c r="Y45" s="14">
        <f t="shared" si="38"/>
        <v>5.287679999999999</v>
      </c>
      <c r="Z45" s="14">
        <f t="shared" si="39"/>
        <v>1.6524000000000001</v>
      </c>
      <c r="AA45" s="14">
        <f t="shared" si="40"/>
        <v>13.5</v>
      </c>
      <c r="AB45" s="36">
        <f t="shared" si="41"/>
        <v>90.854505000000003</v>
      </c>
      <c r="AC45" s="33">
        <v>31.14</v>
      </c>
      <c r="AD45" s="19">
        <v>65.86</v>
      </c>
      <c r="AE45" s="40">
        <f t="shared" si="42"/>
        <v>2829.2</v>
      </c>
      <c r="AF45" s="17">
        <f t="shared" si="43"/>
        <v>5983.67</v>
      </c>
    </row>
    <row r="46" spans="1:32" x14ac:dyDescent="0.25">
      <c r="A46">
        <v>39</v>
      </c>
      <c r="B46" t="s">
        <v>141</v>
      </c>
      <c r="C46" t="s">
        <v>137</v>
      </c>
      <c r="D46" s="11" t="s">
        <v>142</v>
      </c>
      <c r="E46" s="8">
        <v>5.5</v>
      </c>
      <c r="F46" s="5">
        <v>4.5</v>
      </c>
      <c r="G46" s="5">
        <v>2.5</v>
      </c>
      <c r="H46" s="23">
        <f t="shared" si="23"/>
        <v>5</v>
      </c>
      <c r="I46" s="24">
        <f t="shared" si="24"/>
        <v>17.5</v>
      </c>
      <c r="J46" s="24">
        <f t="shared" si="25"/>
        <v>61.875</v>
      </c>
      <c r="K46" s="23">
        <f t="shared" si="26"/>
        <v>5.5</v>
      </c>
      <c r="L46" s="26">
        <v>0</v>
      </c>
      <c r="M46" s="25">
        <f t="shared" si="27"/>
        <v>26.25</v>
      </c>
      <c r="N46" s="24">
        <f t="shared" si="28"/>
        <v>70.149999999999991</v>
      </c>
      <c r="O46" s="24">
        <f t="shared" si="29"/>
        <v>70.149999999999991</v>
      </c>
      <c r="P46" s="94">
        <f t="shared" si="21"/>
        <v>5.5</v>
      </c>
      <c r="Q46" s="14">
        <f t="shared" si="30"/>
        <v>5.5</v>
      </c>
      <c r="R46" s="17">
        <f t="shared" si="31"/>
        <v>5.5</v>
      </c>
      <c r="S46" s="14">
        <f t="shared" si="32"/>
        <v>4.4216999999999995</v>
      </c>
      <c r="T46" s="14">
        <f t="shared" si="33"/>
        <v>8.0325000000000006</v>
      </c>
      <c r="U46" s="14">
        <f t="shared" si="34"/>
        <v>5.6801250000000003</v>
      </c>
      <c r="V46" s="14">
        <f t="shared" si="35"/>
        <v>0</v>
      </c>
      <c r="W46" s="14">
        <f t="shared" si="36"/>
        <v>4.578525</v>
      </c>
      <c r="X46" s="14">
        <f t="shared" si="37"/>
        <v>2.2720500000000001</v>
      </c>
      <c r="Y46" s="14">
        <f t="shared" si="38"/>
        <v>1.2117599999999999</v>
      </c>
      <c r="Z46" s="14">
        <f t="shared" si="39"/>
        <v>0.37867499999999998</v>
      </c>
      <c r="AA46" s="14">
        <f t="shared" si="40"/>
        <v>3.09375</v>
      </c>
      <c r="AB46" s="36">
        <f t="shared" si="41"/>
        <v>29.669085000000003</v>
      </c>
      <c r="AC46" s="33">
        <v>136.38999999999999</v>
      </c>
      <c r="AD46" s="19">
        <v>33.174999999999997</v>
      </c>
      <c r="AE46" s="40">
        <f t="shared" si="42"/>
        <v>4046.56</v>
      </c>
      <c r="AF46" s="17">
        <f t="shared" si="43"/>
        <v>984.27</v>
      </c>
    </row>
    <row r="47" spans="1:32" x14ac:dyDescent="0.25">
      <c r="A47">
        <v>40</v>
      </c>
      <c r="B47" t="s">
        <v>152</v>
      </c>
      <c r="C47" t="s">
        <v>153</v>
      </c>
      <c r="D47" s="11" t="s">
        <v>154</v>
      </c>
      <c r="E47" s="8">
        <v>7</v>
      </c>
      <c r="F47" s="5">
        <v>4.5</v>
      </c>
      <c r="G47" s="5">
        <v>2.5</v>
      </c>
      <c r="H47" s="23">
        <f t="shared" si="23"/>
        <v>7.5</v>
      </c>
      <c r="I47" s="24">
        <f t="shared" si="24"/>
        <v>26.25</v>
      </c>
      <c r="J47" s="24">
        <f t="shared" si="25"/>
        <v>78.75</v>
      </c>
      <c r="K47" s="23">
        <f t="shared" si="26"/>
        <v>7</v>
      </c>
      <c r="L47" s="26">
        <v>0</v>
      </c>
      <c r="M47" s="25">
        <f t="shared" si="27"/>
        <v>26.25</v>
      </c>
      <c r="N47" s="24">
        <f t="shared" si="28"/>
        <v>70.149999999999991</v>
      </c>
      <c r="O47" s="24">
        <f t="shared" si="29"/>
        <v>70.149999999999991</v>
      </c>
      <c r="P47" s="94">
        <f t="shared" si="21"/>
        <v>7</v>
      </c>
      <c r="Q47" s="14">
        <f t="shared" si="30"/>
        <v>7</v>
      </c>
      <c r="R47" s="17">
        <f t="shared" si="31"/>
        <v>7</v>
      </c>
      <c r="S47" s="14">
        <f t="shared" si="32"/>
        <v>6.6325500000000002</v>
      </c>
      <c r="T47" s="14">
        <f t="shared" si="33"/>
        <v>12.04875</v>
      </c>
      <c r="U47" s="14">
        <f t="shared" si="34"/>
        <v>7.2292500000000013</v>
      </c>
      <c r="V47" s="14">
        <f t="shared" si="35"/>
        <v>0</v>
      </c>
      <c r="W47" s="14">
        <f t="shared" si="36"/>
        <v>4.578525</v>
      </c>
      <c r="X47" s="14">
        <f t="shared" si="37"/>
        <v>2.8917000000000002</v>
      </c>
      <c r="Y47" s="14">
        <f t="shared" si="38"/>
        <v>1.5422400000000001</v>
      </c>
      <c r="Z47" s="14">
        <f t="shared" si="39"/>
        <v>0.48194999999999999</v>
      </c>
      <c r="AA47" s="14">
        <f t="shared" si="40"/>
        <v>3.9375</v>
      </c>
      <c r="AB47" s="36">
        <f t="shared" si="41"/>
        <v>39.342464999999997</v>
      </c>
      <c r="AC47" s="33">
        <v>17.716000000000001</v>
      </c>
      <c r="AD47" s="19">
        <v>12.356999999999999</v>
      </c>
      <c r="AE47" s="40">
        <f t="shared" si="42"/>
        <v>696.99</v>
      </c>
      <c r="AF47" s="17">
        <f t="shared" si="43"/>
        <v>486.15</v>
      </c>
    </row>
    <row r="48" spans="1:32" x14ac:dyDescent="0.25">
      <c r="A48">
        <v>41</v>
      </c>
      <c r="B48" t="s">
        <v>166</v>
      </c>
      <c r="C48" t="s">
        <v>167</v>
      </c>
      <c r="D48" s="11" t="s">
        <v>168</v>
      </c>
      <c r="E48" s="8">
        <v>7</v>
      </c>
      <c r="F48" s="5">
        <v>4.5</v>
      </c>
      <c r="G48" s="5">
        <v>2.5</v>
      </c>
      <c r="H48" s="23">
        <f t="shared" si="23"/>
        <v>7.5</v>
      </c>
      <c r="I48" s="24">
        <f t="shared" si="24"/>
        <v>26.25</v>
      </c>
      <c r="J48" s="24">
        <f t="shared" si="25"/>
        <v>78.75</v>
      </c>
      <c r="K48" s="23">
        <f t="shared" si="26"/>
        <v>7</v>
      </c>
      <c r="L48" s="26">
        <v>0</v>
      </c>
      <c r="M48" s="25">
        <f t="shared" si="27"/>
        <v>26.25</v>
      </c>
      <c r="N48" s="24">
        <f t="shared" si="28"/>
        <v>70.149999999999991</v>
      </c>
      <c r="O48" s="24">
        <f t="shared" si="29"/>
        <v>70.149999999999991</v>
      </c>
      <c r="P48" s="94">
        <f t="shared" si="21"/>
        <v>7</v>
      </c>
      <c r="Q48" s="14">
        <f t="shared" si="30"/>
        <v>7</v>
      </c>
      <c r="R48" s="17">
        <f t="shared" si="31"/>
        <v>7</v>
      </c>
      <c r="S48" s="14">
        <f t="shared" si="32"/>
        <v>6.6325500000000002</v>
      </c>
      <c r="T48" s="14">
        <f t="shared" si="33"/>
        <v>12.04875</v>
      </c>
      <c r="U48" s="14">
        <f t="shared" si="34"/>
        <v>7.2292500000000013</v>
      </c>
      <c r="V48" s="14">
        <f t="shared" si="35"/>
        <v>0</v>
      </c>
      <c r="W48" s="14">
        <f t="shared" si="36"/>
        <v>4.578525</v>
      </c>
      <c r="X48" s="14">
        <f t="shared" si="37"/>
        <v>2.8917000000000002</v>
      </c>
      <c r="Y48" s="14">
        <f t="shared" si="38"/>
        <v>1.5422400000000001</v>
      </c>
      <c r="Z48" s="14">
        <f t="shared" si="39"/>
        <v>0.48194999999999999</v>
      </c>
      <c r="AA48" s="14">
        <f t="shared" si="40"/>
        <v>3.9375</v>
      </c>
      <c r="AB48" s="36">
        <f t="shared" si="41"/>
        <v>39.342464999999997</v>
      </c>
      <c r="AC48" s="33">
        <v>95.097999999999999</v>
      </c>
      <c r="AD48" s="19">
        <v>10.135</v>
      </c>
      <c r="AE48" s="40">
        <f t="shared" si="42"/>
        <v>3741.38</v>
      </c>
      <c r="AF48" s="17">
        <f t="shared" si="43"/>
        <v>398.73</v>
      </c>
    </row>
    <row r="49" spans="1:32" x14ac:dyDescent="0.25">
      <c r="A49">
        <v>42</v>
      </c>
      <c r="B49" t="s">
        <v>191</v>
      </c>
      <c r="C49" t="s">
        <v>189</v>
      </c>
      <c r="D49" s="11" t="s">
        <v>192</v>
      </c>
      <c r="E49" s="8">
        <v>20</v>
      </c>
      <c r="F49" s="5">
        <v>4.5</v>
      </c>
      <c r="G49" s="5">
        <v>2.5</v>
      </c>
      <c r="H49" s="23">
        <f t="shared" si="23"/>
        <v>12.5</v>
      </c>
      <c r="I49" s="24">
        <f t="shared" si="24"/>
        <v>43.75</v>
      </c>
      <c r="J49" s="24">
        <f t="shared" si="25"/>
        <v>225</v>
      </c>
      <c r="K49" s="23">
        <f t="shared" si="26"/>
        <v>20</v>
      </c>
      <c r="L49" s="26">
        <v>0</v>
      </c>
      <c r="M49" s="25">
        <f t="shared" si="27"/>
        <v>26.25</v>
      </c>
      <c r="N49" s="24">
        <f t="shared" si="28"/>
        <v>70.149999999999991</v>
      </c>
      <c r="O49" s="24">
        <f t="shared" si="29"/>
        <v>70.149999999999991</v>
      </c>
      <c r="P49" s="94">
        <f t="shared" si="21"/>
        <v>20</v>
      </c>
      <c r="Q49" s="14">
        <f t="shared" si="30"/>
        <v>20</v>
      </c>
      <c r="R49" s="17">
        <f t="shared" si="31"/>
        <v>20</v>
      </c>
      <c r="S49" s="14">
        <f t="shared" si="32"/>
        <v>11.05425</v>
      </c>
      <c r="T49" s="14">
        <f t="shared" si="33"/>
        <v>20.081250000000001</v>
      </c>
      <c r="U49" s="14">
        <f t="shared" si="34"/>
        <v>20.655000000000001</v>
      </c>
      <c r="V49" s="14">
        <f t="shared" si="35"/>
        <v>0</v>
      </c>
      <c r="W49" s="14">
        <f t="shared" si="36"/>
        <v>4.578525</v>
      </c>
      <c r="X49" s="14">
        <f t="shared" si="37"/>
        <v>8.2620000000000005</v>
      </c>
      <c r="Y49" s="14">
        <f t="shared" si="38"/>
        <v>4.4063999999999997</v>
      </c>
      <c r="Z49" s="14">
        <f t="shared" si="39"/>
        <v>1.3769999999999998</v>
      </c>
      <c r="AA49" s="14">
        <f t="shared" si="40"/>
        <v>11.25</v>
      </c>
      <c r="AB49" s="36">
        <f t="shared" si="41"/>
        <v>81.664424999999994</v>
      </c>
      <c r="AC49" s="33">
        <v>42.645000000000003</v>
      </c>
      <c r="AD49" s="19">
        <v>18.113</v>
      </c>
      <c r="AE49" s="40">
        <f t="shared" si="42"/>
        <v>3482.57</v>
      </c>
      <c r="AF49" s="17">
        <f t="shared" si="43"/>
        <v>1479.18</v>
      </c>
    </row>
    <row r="50" spans="1:32" x14ac:dyDescent="0.25">
      <c r="A50">
        <v>43</v>
      </c>
      <c r="B50" t="s">
        <v>69</v>
      </c>
      <c r="C50" t="s">
        <v>49</v>
      </c>
      <c r="D50" s="11" t="s">
        <v>94</v>
      </c>
      <c r="E50" s="8">
        <v>24</v>
      </c>
      <c r="F50" s="5">
        <v>4.5</v>
      </c>
      <c r="G50" s="5">
        <v>2.8</v>
      </c>
      <c r="H50" s="23">
        <f t="shared" si="23"/>
        <v>14</v>
      </c>
      <c r="I50" s="24">
        <f t="shared" si="24"/>
        <v>49</v>
      </c>
      <c r="J50" s="24">
        <f t="shared" si="25"/>
        <v>302.39999999999998</v>
      </c>
      <c r="K50" s="23">
        <f t="shared" si="26"/>
        <v>24</v>
      </c>
      <c r="L50" s="26">
        <v>0</v>
      </c>
      <c r="M50" s="25">
        <f t="shared" si="27"/>
        <v>29.4</v>
      </c>
      <c r="N50" s="24">
        <f t="shared" si="28"/>
        <v>78.567999999999998</v>
      </c>
      <c r="O50" s="24">
        <f t="shared" si="29"/>
        <v>78.567999999999998</v>
      </c>
      <c r="P50" s="94">
        <f t="shared" si="21"/>
        <v>24</v>
      </c>
      <c r="Q50" s="14">
        <f t="shared" si="30"/>
        <v>24</v>
      </c>
      <c r="R50" s="17">
        <f t="shared" si="31"/>
        <v>24</v>
      </c>
      <c r="S50" s="14">
        <f t="shared" si="32"/>
        <v>12.380759999999999</v>
      </c>
      <c r="T50" s="14">
        <f t="shared" si="33"/>
        <v>22.491</v>
      </c>
      <c r="U50" s="14">
        <f t="shared" si="34"/>
        <v>24.786000000000005</v>
      </c>
      <c r="V50" s="14">
        <f t="shared" si="35"/>
        <v>0</v>
      </c>
      <c r="W50" s="14">
        <f t="shared" si="36"/>
        <v>5.127948</v>
      </c>
      <c r="X50" s="14">
        <f t="shared" si="37"/>
        <v>9.9144000000000005</v>
      </c>
      <c r="Y50" s="14">
        <f t="shared" si="38"/>
        <v>5.287679999999999</v>
      </c>
      <c r="Z50" s="14">
        <f t="shared" si="39"/>
        <v>1.6524000000000001</v>
      </c>
      <c r="AA50" s="14">
        <f t="shared" si="40"/>
        <v>15.12</v>
      </c>
      <c r="AB50" s="36">
        <f t="shared" si="41"/>
        <v>96.760187999999999</v>
      </c>
      <c r="AC50" s="33">
        <v>113.39400000000001</v>
      </c>
      <c r="AD50" s="19">
        <v>11.058999999999999</v>
      </c>
      <c r="AE50" s="40">
        <f t="shared" si="42"/>
        <v>10972.02</v>
      </c>
      <c r="AF50" s="17">
        <f t="shared" si="43"/>
        <v>1070.07</v>
      </c>
    </row>
    <row r="51" spans="1:32" x14ac:dyDescent="0.25">
      <c r="A51">
        <v>44</v>
      </c>
      <c r="B51" t="s">
        <v>4</v>
      </c>
      <c r="C51" t="s">
        <v>12</v>
      </c>
      <c r="D51" s="1" t="s">
        <v>7</v>
      </c>
      <c r="E51" s="10">
        <v>12</v>
      </c>
      <c r="F51" s="7">
        <v>4.5</v>
      </c>
      <c r="G51" s="7">
        <v>3</v>
      </c>
      <c r="H51" s="23">
        <f t="shared" si="23"/>
        <v>9</v>
      </c>
      <c r="I51" s="24">
        <f t="shared" si="24"/>
        <v>31.5</v>
      </c>
      <c r="J51" s="24">
        <f t="shared" si="25"/>
        <v>162</v>
      </c>
      <c r="K51" s="23">
        <f t="shared" si="26"/>
        <v>12</v>
      </c>
      <c r="L51" s="24">
        <v>0</v>
      </c>
      <c r="M51" s="25">
        <f t="shared" si="27"/>
        <v>31.5</v>
      </c>
      <c r="N51" s="24">
        <f t="shared" si="28"/>
        <v>84.179999999999993</v>
      </c>
      <c r="O51" s="24">
        <f t="shared" si="29"/>
        <v>84.179999999999993</v>
      </c>
      <c r="P51" s="94">
        <f t="shared" si="21"/>
        <v>12</v>
      </c>
      <c r="Q51" s="14">
        <f t="shared" si="30"/>
        <v>12</v>
      </c>
      <c r="R51" s="17">
        <f t="shared" si="31"/>
        <v>12</v>
      </c>
      <c r="S51" s="14">
        <f t="shared" si="32"/>
        <v>7.95906</v>
      </c>
      <c r="T51" s="14">
        <f t="shared" si="33"/>
        <v>14.458499999999999</v>
      </c>
      <c r="U51" s="14">
        <f t="shared" si="34"/>
        <v>12.393000000000002</v>
      </c>
      <c r="V51" s="14">
        <f t="shared" si="35"/>
        <v>0</v>
      </c>
      <c r="W51" s="14">
        <f t="shared" si="36"/>
        <v>5.4942299999999999</v>
      </c>
      <c r="X51" s="14">
        <f t="shared" si="37"/>
        <v>4.9572000000000003</v>
      </c>
      <c r="Y51" s="14">
        <f t="shared" si="38"/>
        <v>2.6438399999999995</v>
      </c>
      <c r="Z51" s="14">
        <f t="shared" si="39"/>
        <v>0.82620000000000005</v>
      </c>
      <c r="AA51" s="14">
        <f t="shared" si="40"/>
        <v>8.1</v>
      </c>
      <c r="AB51" s="36">
        <f t="shared" si="41"/>
        <v>56.832030000000003</v>
      </c>
      <c r="AC51" s="33">
        <v>22.545000000000002</v>
      </c>
      <c r="AD51" s="19">
        <v>10.791</v>
      </c>
      <c r="AE51" s="40">
        <f t="shared" si="42"/>
        <v>1281.27</v>
      </c>
      <c r="AF51" s="17">
        <f t="shared" si="43"/>
        <v>613.27</v>
      </c>
    </row>
    <row r="52" spans="1:32" x14ac:dyDescent="0.25">
      <c r="A52">
        <v>45</v>
      </c>
      <c r="B52" t="s">
        <v>4</v>
      </c>
      <c r="C52" t="s">
        <v>13</v>
      </c>
      <c r="D52" s="1" t="s">
        <v>14</v>
      </c>
      <c r="E52" s="10">
        <v>6</v>
      </c>
      <c r="F52" s="7">
        <v>4.5</v>
      </c>
      <c r="G52" s="7">
        <v>3</v>
      </c>
      <c r="H52" s="23">
        <f t="shared" si="23"/>
        <v>6</v>
      </c>
      <c r="I52" s="24">
        <f t="shared" si="24"/>
        <v>21</v>
      </c>
      <c r="J52" s="24">
        <f t="shared" si="25"/>
        <v>81</v>
      </c>
      <c r="K52" s="23">
        <f t="shared" si="26"/>
        <v>6</v>
      </c>
      <c r="L52" s="24">
        <v>0</v>
      </c>
      <c r="M52" s="25">
        <f t="shared" si="27"/>
        <v>31.5</v>
      </c>
      <c r="N52" s="24">
        <f t="shared" si="28"/>
        <v>84.179999999999993</v>
      </c>
      <c r="O52" s="24">
        <f t="shared" si="29"/>
        <v>84.179999999999993</v>
      </c>
      <c r="P52" s="94">
        <f t="shared" si="21"/>
        <v>6</v>
      </c>
      <c r="Q52" s="14">
        <f t="shared" si="30"/>
        <v>6</v>
      </c>
      <c r="R52" s="17">
        <f t="shared" si="31"/>
        <v>6</v>
      </c>
      <c r="S52" s="14">
        <f t="shared" si="32"/>
        <v>5.3060400000000003</v>
      </c>
      <c r="T52" s="14">
        <f t="shared" si="33"/>
        <v>9.6389999999999993</v>
      </c>
      <c r="U52" s="14">
        <f t="shared" si="34"/>
        <v>6.1965000000000012</v>
      </c>
      <c r="V52" s="14">
        <f t="shared" si="35"/>
        <v>0</v>
      </c>
      <c r="W52" s="14">
        <f t="shared" si="36"/>
        <v>5.4942299999999999</v>
      </c>
      <c r="X52" s="14">
        <f t="shared" si="37"/>
        <v>2.4786000000000001</v>
      </c>
      <c r="Y52" s="14">
        <f t="shared" si="38"/>
        <v>1.3219199999999998</v>
      </c>
      <c r="Z52" s="14">
        <f t="shared" si="39"/>
        <v>0.41310000000000002</v>
      </c>
      <c r="AA52" s="14">
        <f t="shared" si="40"/>
        <v>4.05</v>
      </c>
      <c r="AB52" s="36">
        <f t="shared" si="41"/>
        <v>34.899389999999997</v>
      </c>
      <c r="AC52" s="33">
        <v>22.545000000000002</v>
      </c>
      <c r="AD52" s="19">
        <v>9.641</v>
      </c>
      <c r="AE52" s="40">
        <f t="shared" si="42"/>
        <v>786.8</v>
      </c>
      <c r="AF52" s="17">
        <f t="shared" si="43"/>
        <v>336.46</v>
      </c>
    </row>
    <row r="53" spans="1:32" x14ac:dyDescent="0.25">
      <c r="A53">
        <v>46</v>
      </c>
      <c r="B53" t="s">
        <v>19</v>
      </c>
      <c r="C53" t="s">
        <v>20</v>
      </c>
      <c r="D53" s="1" t="s">
        <v>21</v>
      </c>
      <c r="E53" s="8">
        <v>12</v>
      </c>
      <c r="F53" s="5">
        <v>4.5</v>
      </c>
      <c r="G53" s="5">
        <v>3</v>
      </c>
      <c r="H53" s="23">
        <f t="shared" si="23"/>
        <v>9</v>
      </c>
      <c r="I53" s="24">
        <f t="shared" si="24"/>
        <v>31.5</v>
      </c>
      <c r="J53" s="24">
        <f t="shared" si="25"/>
        <v>162</v>
      </c>
      <c r="K53" s="23">
        <f t="shared" si="26"/>
        <v>12</v>
      </c>
      <c r="L53" s="26">
        <v>0</v>
      </c>
      <c r="M53" s="25">
        <f t="shared" si="27"/>
        <v>31.5</v>
      </c>
      <c r="N53" s="24">
        <f t="shared" si="28"/>
        <v>84.179999999999993</v>
      </c>
      <c r="O53" s="24">
        <f t="shared" si="29"/>
        <v>84.179999999999993</v>
      </c>
      <c r="P53" s="94">
        <f t="shared" si="21"/>
        <v>12</v>
      </c>
      <c r="Q53" s="14">
        <f t="shared" si="30"/>
        <v>12</v>
      </c>
      <c r="R53" s="17">
        <f t="shared" si="31"/>
        <v>12</v>
      </c>
      <c r="S53" s="14">
        <f t="shared" si="32"/>
        <v>7.95906</v>
      </c>
      <c r="T53" s="14">
        <f t="shared" si="33"/>
        <v>14.458499999999999</v>
      </c>
      <c r="U53" s="14">
        <f t="shared" si="34"/>
        <v>12.393000000000002</v>
      </c>
      <c r="V53" s="14">
        <f t="shared" si="35"/>
        <v>0</v>
      </c>
      <c r="W53" s="14">
        <f t="shared" si="36"/>
        <v>5.4942299999999999</v>
      </c>
      <c r="X53" s="14">
        <f t="shared" si="37"/>
        <v>4.9572000000000003</v>
      </c>
      <c r="Y53" s="14">
        <f t="shared" si="38"/>
        <v>2.6438399999999995</v>
      </c>
      <c r="Z53" s="14">
        <f t="shared" si="39"/>
        <v>0.82620000000000005</v>
      </c>
      <c r="AA53" s="14">
        <f t="shared" si="40"/>
        <v>8.1</v>
      </c>
      <c r="AB53" s="36">
        <f t="shared" si="41"/>
        <v>56.832030000000003</v>
      </c>
      <c r="AC53" s="33">
        <v>31.137</v>
      </c>
      <c r="AD53" s="19">
        <v>6.4370000000000003</v>
      </c>
      <c r="AE53" s="40">
        <f t="shared" si="42"/>
        <v>1769.57</v>
      </c>
      <c r="AF53" s="17">
        <f t="shared" si="43"/>
        <v>365.82</v>
      </c>
    </row>
    <row r="54" spans="1:32" x14ac:dyDescent="0.25">
      <c r="A54">
        <v>47</v>
      </c>
      <c r="B54" t="s">
        <v>31</v>
      </c>
      <c r="C54" t="s">
        <v>34</v>
      </c>
      <c r="D54" s="1" t="s">
        <v>35</v>
      </c>
      <c r="E54" s="8">
        <v>20</v>
      </c>
      <c r="F54" s="5">
        <v>4.5</v>
      </c>
      <c r="G54" s="5">
        <v>3</v>
      </c>
      <c r="H54" s="23">
        <f t="shared" si="23"/>
        <v>15</v>
      </c>
      <c r="I54" s="24">
        <f t="shared" si="24"/>
        <v>52.5</v>
      </c>
      <c r="J54" s="24">
        <f t="shared" si="25"/>
        <v>270</v>
      </c>
      <c r="K54" s="23">
        <f t="shared" si="26"/>
        <v>8</v>
      </c>
      <c r="L54" s="26">
        <v>12</v>
      </c>
      <c r="M54" s="25">
        <f t="shared" si="27"/>
        <v>31.5</v>
      </c>
      <c r="N54" s="24">
        <f t="shared" si="28"/>
        <v>84.179999999999993</v>
      </c>
      <c r="O54" s="24">
        <f t="shared" si="29"/>
        <v>84.179999999999993</v>
      </c>
      <c r="P54" s="94">
        <f t="shared" si="21"/>
        <v>20</v>
      </c>
      <c r="Q54" s="14">
        <f t="shared" si="30"/>
        <v>20</v>
      </c>
      <c r="R54" s="17">
        <f t="shared" si="31"/>
        <v>20</v>
      </c>
      <c r="S54" s="14">
        <f t="shared" si="32"/>
        <v>13.2651</v>
      </c>
      <c r="T54" s="14">
        <f t="shared" si="33"/>
        <v>24.0975</v>
      </c>
      <c r="U54" s="14">
        <f t="shared" si="34"/>
        <v>8.2620000000000005</v>
      </c>
      <c r="V54" s="14">
        <f t="shared" si="35"/>
        <v>12.393000000000002</v>
      </c>
      <c r="W54" s="14">
        <f t="shared" si="36"/>
        <v>5.4942299999999999</v>
      </c>
      <c r="X54" s="14">
        <f t="shared" si="37"/>
        <v>8.2620000000000005</v>
      </c>
      <c r="Y54" s="14">
        <f t="shared" si="38"/>
        <v>4.4063999999999997</v>
      </c>
      <c r="Z54" s="14">
        <f t="shared" si="39"/>
        <v>1.3769999999999998</v>
      </c>
      <c r="AA54" s="14">
        <f t="shared" si="40"/>
        <v>13.5</v>
      </c>
      <c r="AB54" s="36">
        <f t="shared" si="41"/>
        <v>91.057230000000004</v>
      </c>
      <c r="AC54" s="33">
        <v>10.893000000000001</v>
      </c>
      <c r="AD54" s="19">
        <v>15.315</v>
      </c>
      <c r="AE54" s="40">
        <f t="shared" si="42"/>
        <v>991.88</v>
      </c>
      <c r="AF54" s="17">
        <f t="shared" si="43"/>
        <v>1394.54</v>
      </c>
    </row>
    <row r="55" spans="1:32" x14ac:dyDescent="0.25">
      <c r="A55">
        <v>48</v>
      </c>
      <c r="B55" t="s">
        <v>39</v>
      </c>
      <c r="C55" t="s">
        <v>40</v>
      </c>
      <c r="D55" s="1" t="s">
        <v>41</v>
      </c>
      <c r="E55" s="8">
        <v>12</v>
      </c>
      <c r="F55" s="5">
        <v>4.5</v>
      </c>
      <c r="G55" s="5">
        <v>3</v>
      </c>
      <c r="H55" s="23">
        <f t="shared" si="23"/>
        <v>9</v>
      </c>
      <c r="I55" s="24">
        <f t="shared" si="24"/>
        <v>31.5</v>
      </c>
      <c r="J55" s="24">
        <f t="shared" si="25"/>
        <v>162</v>
      </c>
      <c r="K55" s="23">
        <f t="shared" si="26"/>
        <v>12</v>
      </c>
      <c r="L55" s="26">
        <v>0</v>
      </c>
      <c r="M55" s="25">
        <f t="shared" si="27"/>
        <v>31.5</v>
      </c>
      <c r="N55" s="24">
        <f t="shared" si="28"/>
        <v>84.179999999999993</v>
      </c>
      <c r="O55" s="24">
        <f t="shared" si="29"/>
        <v>84.179999999999993</v>
      </c>
      <c r="P55" s="94">
        <f t="shared" si="21"/>
        <v>12</v>
      </c>
      <c r="Q55" s="14">
        <f t="shared" si="30"/>
        <v>12</v>
      </c>
      <c r="R55" s="17">
        <f t="shared" si="31"/>
        <v>12</v>
      </c>
      <c r="S55" s="14">
        <f t="shared" si="32"/>
        <v>7.95906</v>
      </c>
      <c r="T55" s="14">
        <f t="shared" si="33"/>
        <v>14.458499999999999</v>
      </c>
      <c r="U55" s="14">
        <f t="shared" si="34"/>
        <v>12.393000000000002</v>
      </c>
      <c r="V55" s="14">
        <f t="shared" si="35"/>
        <v>0</v>
      </c>
      <c r="W55" s="14">
        <f t="shared" si="36"/>
        <v>5.4942299999999999</v>
      </c>
      <c r="X55" s="14">
        <f t="shared" si="37"/>
        <v>4.9572000000000003</v>
      </c>
      <c r="Y55" s="14">
        <f t="shared" si="38"/>
        <v>2.6438399999999995</v>
      </c>
      <c r="Z55" s="14">
        <f t="shared" si="39"/>
        <v>0.82620000000000005</v>
      </c>
      <c r="AA55" s="14">
        <f t="shared" si="40"/>
        <v>8.1</v>
      </c>
      <c r="AB55" s="36">
        <f t="shared" si="41"/>
        <v>56.832030000000003</v>
      </c>
      <c r="AC55" s="33">
        <v>24.021000000000001</v>
      </c>
      <c r="AD55" s="19">
        <v>4.1040000000000001</v>
      </c>
      <c r="AE55" s="40">
        <f t="shared" si="42"/>
        <v>1365.16</v>
      </c>
      <c r="AF55" s="17">
        <f t="shared" si="43"/>
        <v>233.23</v>
      </c>
    </row>
    <row r="56" spans="1:32" x14ac:dyDescent="0.25">
      <c r="A56">
        <v>49</v>
      </c>
      <c r="B56" t="s">
        <v>44</v>
      </c>
      <c r="C56" t="s">
        <v>40</v>
      </c>
      <c r="D56" s="1" t="s">
        <v>51</v>
      </c>
      <c r="E56" s="8">
        <v>7.7</v>
      </c>
      <c r="F56" s="5">
        <v>4.5</v>
      </c>
      <c r="G56" s="5">
        <v>3</v>
      </c>
      <c r="H56" s="23">
        <f>ROUNDUP((E56/6),0)*G56</f>
        <v>6</v>
      </c>
      <c r="I56" s="24">
        <f t="shared" si="24"/>
        <v>21</v>
      </c>
      <c r="J56" s="24">
        <f t="shared" si="25"/>
        <v>103.94999999999999</v>
      </c>
      <c r="K56" s="23">
        <f t="shared" si="26"/>
        <v>7.7</v>
      </c>
      <c r="L56" s="26">
        <v>0</v>
      </c>
      <c r="M56" s="25">
        <f t="shared" si="27"/>
        <v>31.5</v>
      </c>
      <c r="N56" s="24">
        <f t="shared" si="28"/>
        <v>84.179999999999993</v>
      </c>
      <c r="O56" s="24">
        <f t="shared" si="29"/>
        <v>84.179999999999993</v>
      </c>
      <c r="P56" s="94">
        <f t="shared" si="21"/>
        <v>7.7</v>
      </c>
      <c r="Q56" s="14">
        <f t="shared" si="30"/>
        <v>7.7</v>
      </c>
      <c r="R56" s="17">
        <f t="shared" si="31"/>
        <v>7.7</v>
      </c>
      <c r="S56" s="14">
        <f t="shared" si="32"/>
        <v>5.3060400000000003</v>
      </c>
      <c r="T56" s="14">
        <f t="shared" si="33"/>
        <v>9.6389999999999993</v>
      </c>
      <c r="U56" s="14">
        <f t="shared" si="34"/>
        <v>7.9521750000000013</v>
      </c>
      <c r="V56" s="14">
        <f t="shared" si="35"/>
        <v>0</v>
      </c>
      <c r="W56" s="14">
        <f t="shared" si="36"/>
        <v>5.4942299999999999</v>
      </c>
      <c r="X56" s="14">
        <f t="shared" si="37"/>
        <v>3.1808700000000005</v>
      </c>
      <c r="Y56" s="14">
        <f t="shared" si="38"/>
        <v>1.696464</v>
      </c>
      <c r="Z56" s="14">
        <f t="shared" si="39"/>
        <v>0.53014499999999998</v>
      </c>
      <c r="AA56" s="14">
        <f t="shared" si="40"/>
        <v>5.1974999999999998</v>
      </c>
      <c r="AB56" s="36">
        <f t="shared" si="41"/>
        <v>38.99642399999999</v>
      </c>
      <c r="AC56" s="33">
        <v>24.021000000000001</v>
      </c>
      <c r="AD56" s="19">
        <v>11.241</v>
      </c>
      <c r="AE56" s="40">
        <f t="shared" si="42"/>
        <v>936.73</v>
      </c>
      <c r="AF56" s="17">
        <f t="shared" si="43"/>
        <v>438.35</v>
      </c>
    </row>
    <row r="57" spans="1:32" x14ac:dyDescent="0.25">
      <c r="A57">
        <v>50</v>
      </c>
      <c r="B57" t="s">
        <v>44</v>
      </c>
      <c r="C57" t="s">
        <v>54</v>
      </c>
      <c r="D57" s="1" t="s">
        <v>55</v>
      </c>
      <c r="E57" s="8">
        <v>12</v>
      </c>
      <c r="F57" s="5">
        <v>4.5</v>
      </c>
      <c r="G57" s="5">
        <v>3</v>
      </c>
      <c r="H57" s="23">
        <f t="shared" ref="H57:H79" si="44">ROUNDUP((E57/6)+1,0)*G57</f>
        <v>9</v>
      </c>
      <c r="I57" s="24">
        <f t="shared" si="24"/>
        <v>31.5</v>
      </c>
      <c r="J57" s="24">
        <f t="shared" si="25"/>
        <v>162</v>
      </c>
      <c r="K57" s="23">
        <f t="shared" si="26"/>
        <v>12</v>
      </c>
      <c r="L57" s="26">
        <v>0</v>
      </c>
      <c r="M57" s="25">
        <f t="shared" si="27"/>
        <v>31.5</v>
      </c>
      <c r="N57" s="24">
        <f t="shared" si="28"/>
        <v>84.179999999999993</v>
      </c>
      <c r="O57" s="24">
        <f t="shared" si="29"/>
        <v>84.179999999999993</v>
      </c>
      <c r="P57" s="94">
        <f t="shared" si="21"/>
        <v>12</v>
      </c>
      <c r="Q57" s="14">
        <f t="shared" si="30"/>
        <v>12</v>
      </c>
      <c r="R57" s="17">
        <f t="shared" si="31"/>
        <v>12</v>
      </c>
      <c r="S57" s="14">
        <f t="shared" si="32"/>
        <v>7.95906</v>
      </c>
      <c r="T57" s="14">
        <f t="shared" si="33"/>
        <v>14.458499999999999</v>
      </c>
      <c r="U57" s="14">
        <f t="shared" si="34"/>
        <v>12.393000000000002</v>
      </c>
      <c r="V57" s="14">
        <f t="shared" si="35"/>
        <v>0</v>
      </c>
      <c r="W57" s="14">
        <f t="shared" si="36"/>
        <v>5.4942299999999999</v>
      </c>
      <c r="X57" s="14">
        <f t="shared" si="37"/>
        <v>4.9572000000000003</v>
      </c>
      <c r="Y57" s="14">
        <f t="shared" si="38"/>
        <v>2.6438399999999995</v>
      </c>
      <c r="Z57" s="14">
        <f t="shared" si="39"/>
        <v>0.82620000000000005</v>
      </c>
      <c r="AA57" s="14">
        <f t="shared" si="40"/>
        <v>8.1</v>
      </c>
      <c r="AB57" s="36">
        <f t="shared" si="41"/>
        <v>56.832030000000003</v>
      </c>
      <c r="AC57" s="33">
        <v>24.021000000000001</v>
      </c>
      <c r="AD57" s="19">
        <v>16.065999999999999</v>
      </c>
      <c r="AE57" s="40">
        <f t="shared" si="42"/>
        <v>1365.16</v>
      </c>
      <c r="AF57" s="17">
        <f t="shared" si="43"/>
        <v>913.06</v>
      </c>
    </row>
    <row r="58" spans="1:32" x14ac:dyDescent="0.25">
      <c r="A58">
        <v>51</v>
      </c>
      <c r="B58" t="s">
        <v>52</v>
      </c>
      <c r="C58" t="s">
        <v>45</v>
      </c>
      <c r="D58" s="1" t="s">
        <v>56</v>
      </c>
      <c r="E58" s="8">
        <v>11</v>
      </c>
      <c r="F58" s="5">
        <v>4.5</v>
      </c>
      <c r="G58" s="5">
        <v>3</v>
      </c>
      <c r="H58" s="23">
        <f t="shared" si="44"/>
        <v>9</v>
      </c>
      <c r="I58" s="24">
        <f t="shared" si="24"/>
        <v>31.5</v>
      </c>
      <c r="J58" s="24">
        <f t="shared" si="25"/>
        <v>148.5</v>
      </c>
      <c r="K58" s="23">
        <f t="shared" si="26"/>
        <v>11</v>
      </c>
      <c r="L58" s="26">
        <v>0</v>
      </c>
      <c r="M58" s="25">
        <f t="shared" si="27"/>
        <v>31.5</v>
      </c>
      <c r="N58" s="24">
        <f t="shared" si="28"/>
        <v>84.179999999999993</v>
      </c>
      <c r="O58" s="24">
        <f t="shared" si="29"/>
        <v>84.179999999999993</v>
      </c>
      <c r="P58" s="94">
        <f t="shared" si="21"/>
        <v>11</v>
      </c>
      <c r="Q58" s="14">
        <f t="shared" si="30"/>
        <v>11</v>
      </c>
      <c r="R58" s="17">
        <f t="shared" si="31"/>
        <v>11</v>
      </c>
      <c r="S58" s="14">
        <f t="shared" si="32"/>
        <v>7.95906</v>
      </c>
      <c r="T58" s="14">
        <f t="shared" si="33"/>
        <v>14.458499999999999</v>
      </c>
      <c r="U58" s="14">
        <f t="shared" si="34"/>
        <v>11.360250000000001</v>
      </c>
      <c r="V58" s="14">
        <f t="shared" si="35"/>
        <v>0</v>
      </c>
      <c r="W58" s="14">
        <f t="shared" si="36"/>
        <v>5.4942299999999999</v>
      </c>
      <c r="X58" s="14">
        <f t="shared" si="37"/>
        <v>4.5441000000000003</v>
      </c>
      <c r="Y58" s="14">
        <f t="shared" si="38"/>
        <v>2.4235199999999999</v>
      </c>
      <c r="Z58" s="14">
        <f t="shared" si="39"/>
        <v>0.75734999999999997</v>
      </c>
      <c r="AA58" s="14">
        <f t="shared" si="40"/>
        <v>7.4250000000000007</v>
      </c>
      <c r="AB58" s="36">
        <f t="shared" si="41"/>
        <v>54.42201</v>
      </c>
      <c r="AC58" s="33">
        <v>35.393999999999998</v>
      </c>
      <c r="AD58" s="19">
        <v>14.54</v>
      </c>
      <c r="AE58" s="40">
        <f t="shared" si="42"/>
        <v>1926.21</v>
      </c>
      <c r="AF58" s="17">
        <f t="shared" si="43"/>
        <v>791.29</v>
      </c>
    </row>
    <row r="59" spans="1:32" x14ac:dyDescent="0.25">
      <c r="A59">
        <v>52</v>
      </c>
      <c r="B59" t="s">
        <v>61</v>
      </c>
      <c r="C59" t="s">
        <v>57</v>
      </c>
      <c r="D59" s="1" t="s">
        <v>58</v>
      </c>
      <c r="E59" s="8">
        <v>12</v>
      </c>
      <c r="F59" s="5">
        <v>4.5</v>
      </c>
      <c r="G59" s="5">
        <v>3</v>
      </c>
      <c r="H59" s="23">
        <f t="shared" si="44"/>
        <v>9</v>
      </c>
      <c r="I59" s="24">
        <f t="shared" si="24"/>
        <v>31.5</v>
      </c>
      <c r="J59" s="24">
        <f t="shared" si="25"/>
        <v>162</v>
      </c>
      <c r="K59" s="23">
        <f t="shared" si="26"/>
        <v>12</v>
      </c>
      <c r="L59" s="26">
        <v>0</v>
      </c>
      <c r="M59" s="25">
        <f t="shared" si="27"/>
        <v>31.5</v>
      </c>
      <c r="N59" s="24">
        <f t="shared" si="28"/>
        <v>84.179999999999993</v>
      </c>
      <c r="O59" s="24">
        <f t="shared" si="29"/>
        <v>84.179999999999993</v>
      </c>
      <c r="P59" s="94">
        <f t="shared" si="21"/>
        <v>12</v>
      </c>
      <c r="Q59" s="14">
        <f t="shared" si="30"/>
        <v>12</v>
      </c>
      <c r="R59" s="17">
        <f t="shared" si="31"/>
        <v>12</v>
      </c>
      <c r="S59" s="14">
        <f t="shared" si="32"/>
        <v>7.95906</v>
      </c>
      <c r="T59" s="14">
        <f t="shared" si="33"/>
        <v>14.458499999999999</v>
      </c>
      <c r="U59" s="14">
        <f t="shared" si="34"/>
        <v>12.393000000000002</v>
      </c>
      <c r="V59" s="14">
        <f t="shared" si="35"/>
        <v>0</v>
      </c>
      <c r="W59" s="14">
        <f t="shared" si="36"/>
        <v>5.4942299999999999</v>
      </c>
      <c r="X59" s="14">
        <f t="shared" si="37"/>
        <v>4.9572000000000003</v>
      </c>
      <c r="Y59" s="14">
        <f t="shared" si="38"/>
        <v>2.6438399999999995</v>
      </c>
      <c r="Z59" s="14">
        <f t="shared" si="39"/>
        <v>0.82620000000000005</v>
      </c>
      <c r="AA59" s="14">
        <f t="shared" si="40"/>
        <v>8.1</v>
      </c>
      <c r="AB59" s="36">
        <f t="shared" si="41"/>
        <v>56.832030000000003</v>
      </c>
      <c r="AC59" s="33">
        <v>39.594000000000001</v>
      </c>
      <c r="AD59" s="19">
        <v>4.46</v>
      </c>
      <c r="AE59" s="40">
        <f t="shared" si="42"/>
        <v>2250.1999999999998</v>
      </c>
      <c r="AF59" s="17">
        <f t="shared" si="43"/>
        <v>253.47</v>
      </c>
    </row>
    <row r="60" spans="1:32" x14ac:dyDescent="0.25">
      <c r="A60">
        <v>53</v>
      </c>
      <c r="B60" t="s">
        <v>69</v>
      </c>
      <c r="C60" t="s">
        <v>48</v>
      </c>
      <c r="D60" s="11" t="s">
        <v>70</v>
      </c>
      <c r="E60" s="8">
        <v>13</v>
      </c>
      <c r="F60" s="5">
        <v>4.5</v>
      </c>
      <c r="G60" s="5">
        <v>3</v>
      </c>
      <c r="H60" s="23">
        <f t="shared" si="44"/>
        <v>12</v>
      </c>
      <c r="I60" s="24">
        <f t="shared" si="24"/>
        <v>42</v>
      </c>
      <c r="J60" s="24">
        <f t="shared" si="25"/>
        <v>175.5</v>
      </c>
      <c r="K60" s="23">
        <f t="shared" si="26"/>
        <v>13</v>
      </c>
      <c r="L60" s="26">
        <v>0</v>
      </c>
      <c r="M60" s="25">
        <f t="shared" si="27"/>
        <v>31.5</v>
      </c>
      <c r="N60" s="24">
        <f t="shared" si="28"/>
        <v>84.179999999999993</v>
      </c>
      <c r="O60" s="24">
        <f t="shared" si="29"/>
        <v>84.179999999999993</v>
      </c>
      <c r="P60" s="94">
        <f t="shared" si="21"/>
        <v>13</v>
      </c>
      <c r="Q60" s="14">
        <f t="shared" si="30"/>
        <v>13</v>
      </c>
      <c r="R60" s="17">
        <f t="shared" si="31"/>
        <v>13</v>
      </c>
      <c r="S60" s="14">
        <f t="shared" si="32"/>
        <v>10.612080000000001</v>
      </c>
      <c r="T60" s="14">
        <f t="shared" si="33"/>
        <v>19.277999999999999</v>
      </c>
      <c r="U60" s="14">
        <f t="shared" si="34"/>
        <v>13.425750000000001</v>
      </c>
      <c r="V60" s="14">
        <f t="shared" si="35"/>
        <v>0</v>
      </c>
      <c r="W60" s="14">
        <f t="shared" si="36"/>
        <v>5.4942299999999999</v>
      </c>
      <c r="X60" s="14">
        <f t="shared" si="37"/>
        <v>5.3703000000000003</v>
      </c>
      <c r="Y60" s="14">
        <f t="shared" si="38"/>
        <v>2.86416</v>
      </c>
      <c r="Z60" s="14">
        <f t="shared" si="39"/>
        <v>0.89505000000000001</v>
      </c>
      <c r="AA60" s="14">
        <f t="shared" si="40"/>
        <v>8.7750000000000004</v>
      </c>
      <c r="AB60" s="36">
        <f t="shared" si="41"/>
        <v>66.714569999999995</v>
      </c>
      <c r="AC60" s="33">
        <v>78.331999999999994</v>
      </c>
      <c r="AD60" s="19">
        <v>9.4090000000000007</v>
      </c>
      <c r="AE60" s="40">
        <f t="shared" si="42"/>
        <v>5225.88</v>
      </c>
      <c r="AF60" s="17">
        <f t="shared" si="43"/>
        <v>627.71</v>
      </c>
    </row>
    <row r="61" spans="1:32" x14ac:dyDescent="0.25">
      <c r="A61">
        <v>54</v>
      </c>
      <c r="B61" t="s">
        <v>87</v>
      </c>
      <c r="C61" t="s">
        <v>89</v>
      </c>
      <c r="D61" s="1" t="s">
        <v>88</v>
      </c>
      <c r="E61" s="8">
        <v>11.3</v>
      </c>
      <c r="F61" s="5">
        <v>4.5</v>
      </c>
      <c r="G61" s="5">
        <v>3</v>
      </c>
      <c r="H61" s="23">
        <f t="shared" si="44"/>
        <v>9</v>
      </c>
      <c r="I61" s="24">
        <f t="shared" si="24"/>
        <v>31.5</v>
      </c>
      <c r="J61" s="24">
        <f t="shared" si="25"/>
        <v>152.55000000000001</v>
      </c>
      <c r="K61" s="23">
        <f t="shared" si="26"/>
        <v>11.3</v>
      </c>
      <c r="L61" s="26">
        <v>0</v>
      </c>
      <c r="M61" s="25">
        <f t="shared" si="27"/>
        <v>31.5</v>
      </c>
      <c r="N61" s="24">
        <f t="shared" si="28"/>
        <v>84.179999999999993</v>
      </c>
      <c r="O61" s="24">
        <f t="shared" si="29"/>
        <v>84.179999999999993</v>
      </c>
      <c r="P61" s="94">
        <f t="shared" si="21"/>
        <v>11.3</v>
      </c>
      <c r="Q61" s="14">
        <f t="shared" si="30"/>
        <v>11.3</v>
      </c>
      <c r="R61" s="17">
        <f t="shared" si="31"/>
        <v>11.3</v>
      </c>
      <c r="S61" s="14">
        <f t="shared" si="32"/>
        <v>7.95906</v>
      </c>
      <c r="T61" s="14">
        <f t="shared" si="33"/>
        <v>14.458499999999999</v>
      </c>
      <c r="U61" s="14">
        <f t="shared" si="34"/>
        <v>11.670075000000002</v>
      </c>
      <c r="V61" s="14">
        <f t="shared" si="35"/>
        <v>0</v>
      </c>
      <c r="W61" s="14">
        <f t="shared" si="36"/>
        <v>5.4942299999999999</v>
      </c>
      <c r="X61" s="14">
        <f t="shared" si="37"/>
        <v>4.6680300000000008</v>
      </c>
      <c r="Y61" s="14">
        <f t="shared" si="38"/>
        <v>2.4896159999999998</v>
      </c>
      <c r="Z61" s="14">
        <f t="shared" si="39"/>
        <v>0.77800500000000006</v>
      </c>
      <c r="AA61" s="14">
        <f t="shared" si="40"/>
        <v>7.6275000000000013</v>
      </c>
      <c r="AB61" s="36">
        <f t="shared" si="41"/>
        <v>55.145015999999998</v>
      </c>
      <c r="AC61" s="33">
        <v>14.065</v>
      </c>
      <c r="AD61" s="19">
        <v>1.653</v>
      </c>
      <c r="AE61" s="40">
        <f t="shared" si="42"/>
        <v>775.61</v>
      </c>
      <c r="AF61" s="17">
        <f t="shared" si="43"/>
        <v>91.15</v>
      </c>
    </row>
    <row r="62" spans="1:32" x14ac:dyDescent="0.25">
      <c r="A62">
        <v>55</v>
      </c>
      <c r="B62" t="s">
        <v>90</v>
      </c>
      <c r="C62" t="s">
        <v>89</v>
      </c>
      <c r="D62" s="11" t="s">
        <v>91</v>
      </c>
      <c r="E62" s="8">
        <v>10</v>
      </c>
      <c r="F62" s="5">
        <v>4.5</v>
      </c>
      <c r="G62" s="5">
        <v>3</v>
      </c>
      <c r="H62" s="23">
        <f t="shared" si="44"/>
        <v>9</v>
      </c>
      <c r="I62" s="24">
        <f t="shared" si="24"/>
        <v>31.5</v>
      </c>
      <c r="J62" s="24">
        <f t="shared" si="25"/>
        <v>135</v>
      </c>
      <c r="K62" s="23">
        <f t="shared" si="26"/>
        <v>10</v>
      </c>
      <c r="L62" s="26">
        <v>0</v>
      </c>
      <c r="M62" s="25">
        <f t="shared" si="27"/>
        <v>31.5</v>
      </c>
      <c r="N62" s="24">
        <f t="shared" si="28"/>
        <v>84.179999999999993</v>
      </c>
      <c r="O62" s="24">
        <f t="shared" si="29"/>
        <v>84.179999999999993</v>
      </c>
      <c r="P62" s="94">
        <f t="shared" si="21"/>
        <v>10</v>
      </c>
      <c r="Q62" s="14">
        <f t="shared" si="30"/>
        <v>10</v>
      </c>
      <c r="R62" s="17">
        <f t="shared" si="31"/>
        <v>10</v>
      </c>
      <c r="S62" s="14">
        <f t="shared" si="32"/>
        <v>7.95906</v>
      </c>
      <c r="T62" s="14">
        <f t="shared" si="33"/>
        <v>14.458499999999999</v>
      </c>
      <c r="U62" s="14">
        <f t="shared" si="34"/>
        <v>10.327500000000001</v>
      </c>
      <c r="V62" s="14">
        <f t="shared" si="35"/>
        <v>0</v>
      </c>
      <c r="W62" s="14">
        <f t="shared" si="36"/>
        <v>5.4942299999999999</v>
      </c>
      <c r="X62" s="14">
        <f t="shared" si="37"/>
        <v>4.1310000000000002</v>
      </c>
      <c r="Y62" s="14">
        <f t="shared" si="38"/>
        <v>2.2031999999999998</v>
      </c>
      <c r="Z62" s="14">
        <f t="shared" si="39"/>
        <v>0.68849999999999989</v>
      </c>
      <c r="AA62" s="14">
        <f t="shared" si="40"/>
        <v>6.75</v>
      </c>
      <c r="AB62" s="36">
        <f t="shared" si="41"/>
        <v>52.011989999999997</v>
      </c>
      <c r="AC62" s="33">
        <v>14.065</v>
      </c>
      <c r="AD62" s="19">
        <v>2.4060000000000001</v>
      </c>
      <c r="AE62" s="40">
        <f t="shared" si="42"/>
        <v>731.54</v>
      </c>
      <c r="AF62" s="17">
        <f t="shared" si="43"/>
        <v>125.14</v>
      </c>
    </row>
    <row r="63" spans="1:32" x14ac:dyDescent="0.25">
      <c r="A63">
        <v>56</v>
      </c>
      <c r="B63" t="s">
        <v>110</v>
      </c>
      <c r="C63" t="s">
        <v>102</v>
      </c>
      <c r="D63" s="1" t="s">
        <v>111</v>
      </c>
      <c r="E63" s="8">
        <v>33.5</v>
      </c>
      <c r="F63" s="5">
        <v>4.5</v>
      </c>
      <c r="G63" s="5">
        <v>3</v>
      </c>
      <c r="H63" s="23">
        <f t="shared" si="44"/>
        <v>21</v>
      </c>
      <c r="I63" s="24">
        <f t="shared" si="24"/>
        <v>73.5</v>
      </c>
      <c r="J63" s="24">
        <f t="shared" si="25"/>
        <v>452.25</v>
      </c>
      <c r="K63" s="23">
        <f t="shared" si="26"/>
        <v>33.5</v>
      </c>
      <c r="L63" s="26">
        <v>0</v>
      </c>
      <c r="M63" s="25">
        <f t="shared" si="27"/>
        <v>31.5</v>
      </c>
      <c r="N63" s="24">
        <f t="shared" si="28"/>
        <v>84.179999999999993</v>
      </c>
      <c r="O63" s="24">
        <f t="shared" si="29"/>
        <v>84.179999999999993</v>
      </c>
      <c r="P63" s="94">
        <f t="shared" si="21"/>
        <v>33.5</v>
      </c>
      <c r="Q63" s="14">
        <f t="shared" si="30"/>
        <v>33.5</v>
      </c>
      <c r="R63" s="17">
        <f t="shared" si="31"/>
        <v>33.5</v>
      </c>
      <c r="S63" s="14">
        <f t="shared" si="32"/>
        <v>18.57114</v>
      </c>
      <c r="T63" s="14">
        <f t="shared" si="33"/>
        <v>33.736499999999999</v>
      </c>
      <c r="U63" s="14">
        <f t="shared" si="34"/>
        <v>34.597124999999998</v>
      </c>
      <c r="V63" s="14">
        <f t="shared" si="35"/>
        <v>0</v>
      </c>
      <c r="W63" s="14">
        <f t="shared" si="36"/>
        <v>5.4942299999999999</v>
      </c>
      <c r="X63" s="14">
        <f t="shared" si="37"/>
        <v>13.838850000000001</v>
      </c>
      <c r="Y63" s="14">
        <f t="shared" si="38"/>
        <v>7.3807200000000002</v>
      </c>
      <c r="Z63" s="14">
        <f t="shared" si="39"/>
        <v>2.3064749999999998</v>
      </c>
      <c r="AA63" s="14">
        <f t="shared" si="40"/>
        <v>22.612500000000001</v>
      </c>
      <c r="AB63" s="36">
        <f t="shared" si="41"/>
        <v>138.53754000000001</v>
      </c>
      <c r="AC63" s="33">
        <v>123.74</v>
      </c>
      <c r="AD63" s="19">
        <v>33.472999999999999</v>
      </c>
      <c r="AE63" s="40">
        <f t="shared" si="42"/>
        <v>17142.63</v>
      </c>
      <c r="AF63" s="17">
        <f t="shared" si="43"/>
        <v>4637.26</v>
      </c>
    </row>
    <row r="64" spans="1:32" x14ac:dyDescent="0.25">
      <c r="A64">
        <v>57</v>
      </c>
      <c r="B64" t="s">
        <v>149</v>
      </c>
      <c r="C64" t="s">
        <v>150</v>
      </c>
      <c r="D64" s="1" t="s">
        <v>151</v>
      </c>
      <c r="E64" s="8">
        <v>7</v>
      </c>
      <c r="F64" s="5">
        <v>4.5</v>
      </c>
      <c r="G64" s="5">
        <v>3</v>
      </c>
      <c r="H64" s="23">
        <f t="shared" si="44"/>
        <v>9</v>
      </c>
      <c r="I64" s="24">
        <f t="shared" si="24"/>
        <v>31.5</v>
      </c>
      <c r="J64" s="24">
        <f t="shared" si="25"/>
        <v>94.5</v>
      </c>
      <c r="K64" s="23">
        <f t="shared" si="26"/>
        <v>7</v>
      </c>
      <c r="L64" s="26">
        <v>0</v>
      </c>
      <c r="M64" s="25">
        <f t="shared" si="27"/>
        <v>31.5</v>
      </c>
      <c r="N64" s="24">
        <f t="shared" si="28"/>
        <v>84.179999999999993</v>
      </c>
      <c r="O64" s="24">
        <f t="shared" si="29"/>
        <v>84.179999999999993</v>
      </c>
      <c r="P64" s="94">
        <f t="shared" si="21"/>
        <v>7</v>
      </c>
      <c r="Q64" s="14">
        <f t="shared" si="30"/>
        <v>7</v>
      </c>
      <c r="R64" s="17">
        <f t="shared" si="31"/>
        <v>7</v>
      </c>
      <c r="S64" s="14">
        <f t="shared" si="32"/>
        <v>7.95906</v>
      </c>
      <c r="T64" s="14">
        <f t="shared" si="33"/>
        <v>14.458499999999999</v>
      </c>
      <c r="U64" s="14">
        <f t="shared" si="34"/>
        <v>7.2292500000000013</v>
      </c>
      <c r="V64" s="14">
        <f t="shared" si="35"/>
        <v>0</v>
      </c>
      <c r="W64" s="14">
        <f t="shared" si="36"/>
        <v>5.4942299999999999</v>
      </c>
      <c r="X64" s="14">
        <f t="shared" si="37"/>
        <v>2.8917000000000002</v>
      </c>
      <c r="Y64" s="14">
        <f t="shared" si="38"/>
        <v>1.5422400000000001</v>
      </c>
      <c r="Z64" s="14">
        <f t="shared" si="39"/>
        <v>0.48194999999999999</v>
      </c>
      <c r="AA64" s="14">
        <f t="shared" si="40"/>
        <v>4.7250000000000005</v>
      </c>
      <c r="AB64" s="36">
        <f t="shared" si="41"/>
        <v>44.781929999999996</v>
      </c>
      <c r="AC64" s="33">
        <v>15.726000000000001</v>
      </c>
      <c r="AD64" s="19">
        <v>4.9509999999999996</v>
      </c>
      <c r="AE64" s="40">
        <f t="shared" si="42"/>
        <v>704.24</v>
      </c>
      <c r="AF64" s="17">
        <f t="shared" si="43"/>
        <v>221.71</v>
      </c>
    </row>
    <row r="65" spans="1:32" x14ac:dyDescent="0.25">
      <c r="A65">
        <v>58</v>
      </c>
      <c r="B65" t="s">
        <v>155</v>
      </c>
      <c r="C65" t="s">
        <v>156</v>
      </c>
      <c r="D65" s="1" t="s">
        <v>157</v>
      </c>
      <c r="E65" s="8">
        <v>7</v>
      </c>
      <c r="F65" s="5">
        <v>4.5</v>
      </c>
      <c r="G65" s="5">
        <v>3</v>
      </c>
      <c r="H65" s="23">
        <f t="shared" si="44"/>
        <v>9</v>
      </c>
      <c r="I65" s="24">
        <f t="shared" si="24"/>
        <v>31.5</v>
      </c>
      <c r="J65" s="24">
        <f t="shared" si="25"/>
        <v>94.5</v>
      </c>
      <c r="K65" s="23">
        <f t="shared" si="26"/>
        <v>7</v>
      </c>
      <c r="L65" s="26">
        <v>0</v>
      </c>
      <c r="M65" s="25">
        <f t="shared" si="27"/>
        <v>31.5</v>
      </c>
      <c r="N65" s="24">
        <f t="shared" si="28"/>
        <v>84.179999999999993</v>
      </c>
      <c r="O65" s="24">
        <f t="shared" si="29"/>
        <v>84.179999999999993</v>
      </c>
      <c r="P65" s="94">
        <f t="shared" si="21"/>
        <v>7</v>
      </c>
      <c r="Q65" s="14">
        <f t="shared" si="30"/>
        <v>7</v>
      </c>
      <c r="R65" s="17">
        <f t="shared" si="31"/>
        <v>7</v>
      </c>
      <c r="S65" s="14">
        <f t="shared" si="32"/>
        <v>7.95906</v>
      </c>
      <c r="T65" s="14">
        <f t="shared" si="33"/>
        <v>14.458499999999999</v>
      </c>
      <c r="U65" s="14">
        <f t="shared" si="34"/>
        <v>7.2292500000000013</v>
      </c>
      <c r="V65" s="14">
        <f t="shared" si="35"/>
        <v>0</v>
      </c>
      <c r="W65" s="14">
        <f t="shared" si="36"/>
        <v>5.4942299999999999</v>
      </c>
      <c r="X65" s="14">
        <f t="shared" si="37"/>
        <v>2.8917000000000002</v>
      </c>
      <c r="Y65" s="14">
        <f t="shared" si="38"/>
        <v>1.5422400000000001</v>
      </c>
      <c r="Z65" s="14">
        <f t="shared" si="39"/>
        <v>0.48194999999999999</v>
      </c>
      <c r="AA65" s="14">
        <f t="shared" si="40"/>
        <v>4.7250000000000005</v>
      </c>
      <c r="AB65" s="36">
        <f t="shared" si="41"/>
        <v>44.781929999999996</v>
      </c>
      <c r="AC65" s="33">
        <v>90.1</v>
      </c>
      <c r="AD65" s="19">
        <v>13.505000000000001</v>
      </c>
      <c r="AE65" s="40">
        <f t="shared" si="42"/>
        <v>4034.85</v>
      </c>
      <c r="AF65" s="17">
        <f t="shared" si="43"/>
        <v>604.77</v>
      </c>
    </row>
    <row r="66" spans="1:32" x14ac:dyDescent="0.25">
      <c r="A66">
        <v>59</v>
      </c>
      <c r="B66" t="s">
        <v>110</v>
      </c>
      <c r="C66" t="s">
        <v>156</v>
      </c>
      <c r="D66" s="11" t="s">
        <v>158</v>
      </c>
      <c r="E66" s="8">
        <v>18</v>
      </c>
      <c r="F66" s="5">
        <v>4.5</v>
      </c>
      <c r="G66" s="5">
        <v>3</v>
      </c>
      <c r="H66" s="23">
        <f t="shared" si="44"/>
        <v>12</v>
      </c>
      <c r="I66" s="24">
        <f t="shared" si="24"/>
        <v>42</v>
      </c>
      <c r="J66" s="24">
        <f t="shared" si="25"/>
        <v>243</v>
      </c>
      <c r="K66" s="23">
        <f t="shared" si="26"/>
        <v>18</v>
      </c>
      <c r="L66" s="26">
        <v>0</v>
      </c>
      <c r="M66" s="25">
        <f t="shared" si="27"/>
        <v>31.5</v>
      </c>
      <c r="N66" s="24">
        <f t="shared" si="28"/>
        <v>84.179999999999993</v>
      </c>
      <c r="O66" s="24">
        <f t="shared" si="29"/>
        <v>84.179999999999993</v>
      </c>
      <c r="P66" s="94">
        <f t="shared" si="21"/>
        <v>18</v>
      </c>
      <c r="Q66" s="14">
        <f t="shared" si="30"/>
        <v>18</v>
      </c>
      <c r="R66" s="17">
        <f t="shared" si="31"/>
        <v>18</v>
      </c>
      <c r="S66" s="14">
        <f t="shared" si="32"/>
        <v>10.612080000000001</v>
      </c>
      <c r="T66" s="14">
        <f t="shared" si="33"/>
        <v>19.277999999999999</v>
      </c>
      <c r="U66" s="14">
        <f t="shared" si="34"/>
        <v>18.589500000000001</v>
      </c>
      <c r="V66" s="14">
        <f t="shared" si="35"/>
        <v>0</v>
      </c>
      <c r="W66" s="14">
        <f t="shared" si="36"/>
        <v>5.4942299999999999</v>
      </c>
      <c r="X66" s="14">
        <f t="shared" si="37"/>
        <v>7.4358000000000004</v>
      </c>
      <c r="Y66" s="14">
        <f t="shared" si="38"/>
        <v>3.9657599999999995</v>
      </c>
      <c r="Z66" s="14">
        <f t="shared" si="39"/>
        <v>1.2392999999999998</v>
      </c>
      <c r="AA66" s="14">
        <f t="shared" si="40"/>
        <v>12.15</v>
      </c>
      <c r="AB66" s="36">
        <f t="shared" si="41"/>
        <v>78.76467000000001</v>
      </c>
      <c r="AC66" s="33">
        <v>90.1</v>
      </c>
      <c r="AD66" s="19">
        <v>17.416</v>
      </c>
      <c r="AE66" s="40">
        <f t="shared" si="42"/>
        <v>7096.69</v>
      </c>
      <c r="AF66" s="17">
        <f t="shared" si="43"/>
        <v>1371.76</v>
      </c>
    </row>
    <row r="67" spans="1:32" x14ac:dyDescent="0.25">
      <c r="A67">
        <v>60</v>
      </c>
      <c r="B67" t="s">
        <v>80</v>
      </c>
      <c r="C67" t="s">
        <v>81</v>
      </c>
      <c r="D67" s="11" t="s">
        <v>82</v>
      </c>
      <c r="E67" s="8">
        <v>15.1</v>
      </c>
      <c r="F67" s="5">
        <v>4.5</v>
      </c>
      <c r="G67" s="5">
        <v>3.2</v>
      </c>
      <c r="H67" s="23">
        <f t="shared" si="44"/>
        <v>12.8</v>
      </c>
      <c r="I67" s="24">
        <f t="shared" si="24"/>
        <v>44.800000000000004</v>
      </c>
      <c r="J67" s="24">
        <f t="shared" si="25"/>
        <v>217.44000000000003</v>
      </c>
      <c r="K67" s="23">
        <f t="shared" si="26"/>
        <v>3.0999999999999996</v>
      </c>
      <c r="L67" s="26">
        <v>12</v>
      </c>
      <c r="M67" s="25">
        <f t="shared" si="27"/>
        <v>33.6</v>
      </c>
      <c r="N67" s="24">
        <f t="shared" si="28"/>
        <v>89.792000000000002</v>
      </c>
      <c r="O67" s="24">
        <f t="shared" si="29"/>
        <v>89.792000000000002</v>
      </c>
      <c r="P67" s="94">
        <f t="shared" si="21"/>
        <v>15.1</v>
      </c>
      <c r="Q67" s="14">
        <f t="shared" si="30"/>
        <v>15.1</v>
      </c>
      <c r="R67" s="17">
        <f t="shared" si="31"/>
        <v>15.1</v>
      </c>
      <c r="S67" s="14">
        <f t="shared" si="32"/>
        <v>11.319552</v>
      </c>
      <c r="T67" s="14">
        <f t="shared" si="33"/>
        <v>20.563200000000002</v>
      </c>
      <c r="U67" s="14">
        <f t="shared" si="34"/>
        <v>3.2015249999999997</v>
      </c>
      <c r="V67" s="14">
        <f t="shared" si="35"/>
        <v>12.393000000000002</v>
      </c>
      <c r="W67" s="14">
        <f t="shared" si="36"/>
        <v>5.8605120000000008</v>
      </c>
      <c r="X67" s="14">
        <f t="shared" si="37"/>
        <v>6.2378099999999996</v>
      </c>
      <c r="Y67" s="14">
        <f t="shared" si="38"/>
        <v>3.326832</v>
      </c>
      <c r="Z67" s="14">
        <f t="shared" si="39"/>
        <v>1.0396350000000001</v>
      </c>
      <c r="AA67" s="14">
        <f t="shared" si="40"/>
        <v>10.872000000000002</v>
      </c>
      <c r="AB67" s="36">
        <f t="shared" si="41"/>
        <v>74.814065999999997</v>
      </c>
      <c r="AC67" s="33">
        <v>34.643000000000001</v>
      </c>
      <c r="AD67" s="19">
        <v>13.324</v>
      </c>
      <c r="AE67" s="40">
        <f t="shared" si="42"/>
        <v>2591.7800000000002</v>
      </c>
      <c r="AF67" s="17">
        <f t="shared" si="43"/>
        <v>996.82</v>
      </c>
    </row>
    <row r="68" spans="1:32" x14ac:dyDescent="0.25">
      <c r="A68">
        <v>61</v>
      </c>
      <c r="B68" t="s">
        <v>110</v>
      </c>
      <c r="C68" t="s">
        <v>163</v>
      </c>
      <c r="D68" s="1" t="s">
        <v>165</v>
      </c>
      <c r="E68" s="8">
        <v>24</v>
      </c>
      <c r="F68" s="5">
        <v>4.5</v>
      </c>
      <c r="G68" s="5">
        <v>3.2</v>
      </c>
      <c r="H68" s="23">
        <f t="shared" si="44"/>
        <v>16</v>
      </c>
      <c r="I68" s="24">
        <f t="shared" si="24"/>
        <v>56</v>
      </c>
      <c r="J68" s="24">
        <f t="shared" si="25"/>
        <v>345.6</v>
      </c>
      <c r="K68" s="23">
        <f t="shared" si="26"/>
        <v>24</v>
      </c>
      <c r="L68" s="26">
        <v>0</v>
      </c>
      <c r="M68" s="25">
        <f t="shared" si="27"/>
        <v>33.6</v>
      </c>
      <c r="N68" s="24">
        <f t="shared" si="28"/>
        <v>89.792000000000002</v>
      </c>
      <c r="O68" s="24">
        <f t="shared" si="29"/>
        <v>89.792000000000002</v>
      </c>
      <c r="P68" s="94">
        <f t="shared" si="21"/>
        <v>24</v>
      </c>
      <c r="Q68" s="14">
        <f t="shared" si="30"/>
        <v>24</v>
      </c>
      <c r="R68" s="17">
        <f t="shared" si="31"/>
        <v>24</v>
      </c>
      <c r="S68" s="14">
        <f t="shared" si="32"/>
        <v>14.149439999999998</v>
      </c>
      <c r="T68" s="14">
        <f t="shared" si="33"/>
        <v>25.704000000000001</v>
      </c>
      <c r="U68" s="14">
        <f t="shared" si="34"/>
        <v>24.786000000000005</v>
      </c>
      <c r="V68" s="14">
        <f t="shared" si="35"/>
        <v>0</v>
      </c>
      <c r="W68" s="14">
        <f t="shared" si="36"/>
        <v>5.8605120000000008</v>
      </c>
      <c r="X68" s="14">
        <f t="shared" si="37"/>
        <v>9.9144000000000005</v>
      </c>
      <c r="Y68" s="14">
        <f t="shared" si="38"/>
        <v>5.287679999999999</v>
      </c>
      <c r="Z68" s="14">
        <f t="shared" si="39"/>
        <v>1.6524000000000001</v>
      </c>
      <c r="AA68" s="14">
        <f t="shared" si="40"/>
        <v>17.28</v>
      </c>
      <c r="AB68" s="36">
        <f t="shared" si="41"/>
        <v>104.634432</v>
      </c>
      <c r="AC68" s="33">
        <v>27.67</v>
      </c>
      <c r="AD68" s="19">
        <v>17.082000000000001</v>
      </c>
      <c r="AE68" s="40">
        <f t="shared" si="42"/>
        <v>2895.23</v>
      </c>
      <c r="AF68" s="17">
        <f t="shared" si="43"/>
        <v>1787.36</v>
      </c>
    </row>
    <row r="69" spans="1:32" x14ac:dyDescent="0.25">
      <c r="A69">
        <v>62</v>
      </c>
      <c r="B69" t="s">
        <v>110</v>
      </c>
      <c r="C69" t="s">
        <v>167</v>
      </c>
      <c r="D69" s="1" t="s">
        <v>169</v>
      </c>
      <c r="E69" s="8">
        <v>20</v>
      </c>
      <c r="F69" s="5">
        <v>4.5</v>
      </c>
      <c r="G69" s="5">
        <v>3.2</v>
      </c>
      <c r="H69" s="23">
        <f t="shared" si="44"/>
        <v>16</v>
      </c>
      <c r="I69" s="24">
        <f t="shared" si="24"/>
        <v>56</v>
      </c>
      <c r="J69" s="24">
        <f t="shared" si="25"/>
        <v>288</v>
      </c>
      <c r="K69" s="23">
        <f t="shared" si="26"/>
        <v>20</v>
      </c>
      <c r="L69" s="26">
        <v>0</v>
      </c>
      <c r="M69" s="25">
        <f t="shared" si="27"/>
        <v>33.6</v>
      </c>
      <c r="N69" s="24">
        <f t="shared" si="28"/>
        <v>89.792000000000002</v>
      </c>
      <c r="O69" s="24">
        <f t="shared" si="29"/>
        <v>89.792000000000002</v>
      </c>
      <c r="P69" s="94">
        <f t="shared" si="21"/>
        <v>20</v>
      </c>
      <c r="Q69" s="14">
        <f t="shared" si="30"/>
        <v>20</v>
      </c>
      <c r="R69" s="17">
        <f t="shared" si="31"/>
        <v>20</v>
      </c>
      <c r="S69" s="14">
        <f t="shared" si="32"/>
        <v>14.149439999999998</v>
      </c>
      <c r="T69" s="14">
        <f t="shared" si="33"/>
        <v>25.704000000000001</v>
      </c>
      <c r="U69" s="14">
        <f t="shared" si="34"/>
        <v>20.655000000000001</v>
      </c>
      <c r="V69" s="14">
        <f t="shared" si="35"/>
        <v>0</v>
      </c>
      <c r="W69" s="14">
        <f t="shared" si="36"/>
        <v>5.8605120000000008</v>
      </c>
      <c r="X69" s="14">
        <f t="shared" si="37"/>
        <v>8.2620000000000005</v>
      </c>
      <c r="Y69" s="14">
        <f t="shared" si="38"/>
        <v>4.4063999999999997</v>
      </c>
      <c r="Z69" s="14">
        <f t="shared" si="39"/>
        <v>1.3769999999999998</v>
      </c>
      <c r="AA69" s="14">
        <f t="shared" si="40"/>
        <v>14.4</v>
      </c>
      <c r="AB69" s="36">
        <f t="shared" si="41"/>
        <v>94.814352000000014</v>
      </c>
      <c r="AC69" s="33">
        <v>95.097999999999999</v>
      </c>
      <c r="AD69" s="19">
        <v>13.481</v>
      </c>
      <c r="AE69" s="40">
        <f t="shared" si="42"/>
        <v>9016.65</v>
      </c>
      <c r="AF69" s="17">
        <f t="shared" si="43"/>
        <v>1278.19</v>
      </c>
    </row>
    <row r="70" spans="1:32" x14ac:dyDescent="0.25">
      <c r="A70">
        <v>63</v>
      </c>
      <c r="B70" t="s">
        <v>110</v>
      </c>
      <c r="C70" t="s">
        <v>170</v>
      </c>
      <c r="D70" s="11" t="s">
        <v>171</v>
      </c>
      <c r="E70" s="8">
        <v>25</v>
      </c>
      <c r="F70" s="5">
        <v>4.5</v>
      </c>
      <c r="G70" s="5">
        <v>3.2</v>
      </c>
      <c r="H70" s="23">
        <f t="shared" si="44"/>
        <v>19.200000000000003</v>
      </c>
      <c r="I70" s="24">
        <f t="shared" si="24"/>
        <v>67.200000000000017</v>
      </c>
      <c r="J70" s="24">
        <f t="shared" si="25"/>
        <v>360</v>
      </c>
      <c r="K70" s="23">
        <f t="shared" si="26"/>
        <v>25</v>
      </c>
      <c r="L70" s="26">
        <v>0</v>
      </c>
      <c r="M70" s="25">
        <f t="shared" si="27"/>
        <v>33.6</v>
      </c>
      <c r="N70" s="24">
        <f t="shared" si="28"/>
        <v>89.792000000000002</v>
      </c>
      <c r="O70" s="24">
        <f t="shared" si="29"/>
        <v>89.792000000000002</v>
      </c>
      <c r="P70" s="94">
        <f t="shared" si="21"/>
        <v>25</v>
      </c>
      <c r="Q70" s="14">
        <f t="shared" si="30"/>
        <v>25</v>
      </c>
      <c r="R70" s="17">
        <f t="shared" si="31"/>
        <v>25</v>
      </c>
      <c r="S70" s="14">
        <f t="shared" si="32"/>
        <v>16.979328000000002</v>
      </c>
      <c r="T70" s="14">
        <f t="shared" si="33"/>
        <v>30.844800000000006</v>
      </c>
      <c r="U70" s="14">
        <f t="shared" si="34"/>
        <v>25.818750000000001</v>
      </c>
      <c r="V70" s="14">
        <f t="shared" si="35"/>
        <v>0</v>
      </c>
      <c r="W70" s="14">
        <f t="shared" si="36"/>
        <v>5.8605120000000008</v>
      </c>
      <c r="X70" s="14">
        <f t="shared" si="37"/>
        <v>10.327500000000001</v>
      </c>
      <c r="Y70" s="14">
        <f t="shared" si="38"/>
        <v>5.5079999999999991</v>
      </c>
      <c r="Z70" s="14">
        <f t="shared" si="39"/>
        <v>1.7212499999999999</v>
      </c>
      <c r="AA70" s="14">
        <f t="shared" si="40"/>
        <v>18</v>
      </c>
      <c r="AB70" s="36">
        <f t="shared" si="41"/>
        <v>115.06014</v>
      </c>
      <c r="AC70" s="33">
        <v>124.42100000000001</v>
      </c>
      <c r="AD70" s="19">
        <v>16.759</v>
      </c>
      <c r="AE70" s="40">
        <f t="shared" si="42"/>
        <v>14315.89</v>
      </c>
      <c r="AF70" s="17">
        <f t="shared" si="43"/>
        <v>1928.29</v>
      </c>
    </row>
    <row r="71" spans="1:32" x14ac:dyDescent="0.25">
      <c r="A71">
        <v>64</v>
      </c>
      <c r="B71" t="s">
        <v>42</v>
      </c>
      <c r="C71" t="s">
        <v>40</v>
      </c>
      <c r="D71" s="1" t="s">
        <v>43</v>
      </c>
      <c r="E71" s="8">
        <v>6</v>
      </c>
      <c r="F71" s="5">
        <v>4.5</v>
      </c>
      <c r="G71" s="5">
        <v>3.5</v>
      </c>
      <c r="H71" s="23">
        <f t="shared" si="44"/>
        <v>7</v>
      </c>
      <c r="I71" s="24">
        <f t="shared" si="24"/>
        <v>24.5</v>
      </c>
      <c r="J71" s="24">
        <f t="shared" si="25"/>
        <v>94.5</v>
      </c>
      <c r="K71" s="23">
        <f t="shared" si="26"/>
        <v>6</v>
      </c>
      <c r="L71" s="26">
        <v>0</v>
      </c>
      <c r="M71" s="25">
        <f t="shared" si="27"/>
        <v>36.75</v>
      </c>
      <c r="N71" s="24">
        <f t="shared" si="28"/>
        <v>98.21</v>
      </c>
      <c r="O71" s="24">
        <f t="shared" si="29"/>
        <v>98.21</v>
      </c>
      <c r="P71" s="94">
        <f t="shared" si="21"/>
        <v>6</v>
      </c>
      <c r="Q71" s="14">
        <f t="shared" si="30"/>
        <v>6</v>
      </c>
      <c r="R71" s="17">
        <f t="shared" si="31"/>
        <v>6</v>
      </c>
      <c r="S71" s="14">
        <f t="shared" si="32"/>
        <v>6.1903799999999993</v>
      </c>
      <c r="T71" s="14">
        <f t="shared" si="33"/>
        <v>11.2455</v>
      </c>
      <c r="U71" s="14">
        <f t="shared" si="34"/>
        <v>6.1965000000000012</v>
      </c>
      <c r="V71" s="14">
        <f t="shared" si="35"/>
        <v>0</v>
      </c>
      <c r="W71" s="14">
        <f t="shared" si="36"/>
        <v>6.4099349999999999</v>
      </c>
      <c r="X71" s="14">
        <f t="shared" si="37"/>
        <v>2.4786000000000001</v>
      </c>
      <c r="Y71" s="14">
        <f t="shared" si="38"/>
        <v>1.3219199999999998</v>
      </c>
      <c r="Z71" s="14">
        <f t="shared" si="39"/>
        <v>0.41310000000000002</v>
      </c>
      <c r="AA71" s="14">
        <f t="shared" si="40"/>
        <v>4.7250000000000005</v>
      </c>
      <c r="AB71" s="36">
        <f t="shared" si="41"/>
        <v>38.980935000000002</v>
      </c>
      <c r="AC71" s="33">
        <v>24.021000000000001</v>
      </c>
      <c r="AD71" s="19">
        <v>10.817</v>
      </c>
      <c r="AE71" s="40">
        <f t="shared" si="42"/>
        <v>936.36</v>
      </c>
      <c r="AF71" s="17">
        <f t="shared" si="43"/>
        <v>421.65</v>
      </c>
    </row>
    <row r="72" spans="1:32" x14ac:dyDescent="0.25">
      <c r="A72">
        <v>65</v>
      </c>
      <c r="B72" t="s">
        <v>31</v>
      </c>
      <c r="C72" t="s">
        <v>46</v>
      </c>
      <c r="D72" s="1" t="s">
        <v>65</v>
      </c>
      <c r="E72" s="8">
        <v>24.5</v>
      </c>
      <c r="F72" s="5">
        <v>4.5</v>
      </c>
      <c r="G72" s="5">
        <v>3.5</v>
      </c>
      <c r="H72" s="23">
        <f t="shared" si="44"/>
        <v>21</v>
      </c>
      <c r="I72" s="24">
        <f t="shared" ref="I72:I87" si="45">H72*3.5</f>
        <v>73.5</v>
      </c>
      <c r="J72" s="24">
        <f t="shared" ref="J72:J87" si="46">E72*F72*G72</f>
        <v>385.875</v>
      </c>
      <c r="K72" s="23">
        <f t="shared" ref="K72:K87" si="47">E72-L72</f>
        <v>24.5</v>
      </c>
      <c r="L72" s="26">
        <v>0</v>
      </c>
      <c r="M72" s="25">
        <f t="shared" ref="M72:M87" si="48">((3*G72*2)+(F72*G72))</f>
        <v>36.75</v>
      </c>
      <c r="N72" s="24">
        <f t="shared" ref="N72:N87" si="49">(14.03*G72)*2</f>
        <v>98.21</v>
      </c>
      <c r="O72" s="24">
        <f t="shared" ref="O72:O87" si="50">(14.03*G72)*2</f>
        <v>98.21</v>
      </c>
      <c r="P72" s="94">
        <f t="shared" si="21"/>
        <v>24.5</v>
      </c>
      <c r="Q72" s="14">
        <f t="shared" ref="Q72:Q87" si="51">E72</f>
        <v>24.5</v>
      </c>
      <c r="R72" s="17">
        <f t="shared" ref="R72:R87" si="52">Q72</f>
        <v>24.5</v>
      </c>
      <c r="S72" s="14">
        <f t="shared" ref="S72:S87" si="53">0.578*H72*1.53</f>
        <v>18.57114</v>
      </c>
      <c r="T72" s="14">
        <f t="shared" ref="T72:T87" si="54">0.3*I72*1.53</f>
        <v>33.736499999999999</v>
      </c>
      <c r="U72" s="14">
        <f t="shared" ref="U72:U87" si="55">0.675*K72*1.53</f>
        <v>25.302375000000001</v>
      </c>
      <c r="V72" s="14">
        <f t="shared" ref="V72:V87" si="56">0.675*L72*1.53</f>
        <v>0</v>
      </c>
      <c r="W72" s="14">
        <f t="shared" ref="W72:W87" si="57">0.114*M72*1.53</f>
        <v>6.4099349999999999</v>
      </c>
      <c r="X72" s="14">
        <f t="shared" ref="X72:X87" si="58">0.27*P72*1.53</f>
        <v>10.120950000000001</v>
      </c>
      <c r="Y72" s="14">
        <f t="shared" ref="Y72:Y87" si="59">0.144*Q72*1.53</f>
        <v>5.3978399999999995</v>
      </c>
      <c r="Z72" s="14">
        <f t="shared" ref="Z72:Z87" si="60">0.045*R72*1.53</f>
        <v>1.686825</v>
      </c>
      <c r="AA72" s="14">
        <f t="shared" ref="AA72:AA87" si="61">0.05*J72</f>
        <v>19.293750000000003</v>
      </c>
      <c r="AB72" s="36">
        <f t="shared" ref="AB72:AB87" si="62">SUM(S72:AA72)</f>
        <v>120.51931500000002</v>
      </c>
      <c r="AC72" s="33">
        <v>31.893000000000001</v>
      </c>
      <c r="AD72" s="19">
        <v>1.768</v>
      </c>
      <c r="AE72" s="40">
        <f t="shared" ref="AE72:AE87" si="63">TRUNC(AB72*AC72,2)</f>
        <v>3843.72</v>
      </c>
      <c r="AF72" s="17">
        <f t="shared" ref="AF72:AF87" si="64">TRUNC(AB72*AD72,2)</f>
        <v>213.07</v>
      </c>
    </row>
    <row r="73" spans="1:32" x14ac:dyDescent="0.25">
      <c r="A73">
        <v>66</v>
      </c>
      <c r="B73" t="s">
        <v>146</v>
      </c>
      <c r="C73" t="s">
        <v>147</v>
      </c>
      <c r="D73" s="11" t="s">
        <v>148</v>
      </c>
      <c r="E73" s="8">
        <v>10</v>
      </c>
      <c r="F73" s="5">
        <v>4.5</v>
      </c>
      <c r="G73" s="5">
        <v>3.5</v>
      </c>
      <c r="H73" s="23">
        <f t="shared" si="44"/>
        <v>10.5</v>
      </c>
      <c r="I73" s="24">
        <f t="shared" si="45"/>
        <v>36.75</v>
      </c>
      <c r="J73" s="24">
        <f t="shared" si="46"/>
        <v>157.5</v>
      </c>
      <c r="K73" s="23">
        <f t="shared" si="47"/>
        <v>10</v>
      </c>
      <c r="L73" s="26">
        <v>0</v>
      </c>
      <c r="M73" s="25">
        <f t="shared" si="48"/>
        <v>36.75</v>
      </c>
      <c r="N73" s="24">
        <f t="shared" si="49"/>
        <v>98.21</v>
      </c>
      <c r="O73" s="24">
        <f t="shared" si="50"/>
        <v>98.21</v>
      </c>
      <c r="P73" s="94">
        <f t="shared" ref="P73:P87" si="65">E73</f>
        <v>10</v>
      </c>
      <c r="Q73" s="14">
        <f t="shared" si="51"/>
        <v>10</v>
      </c>
      <c r="R73" s="17">
        <f t="shared" si="52"/>
        <v>10</v>
      </c>
      <c r="S73" s="14">
        <f t="shared" si="53"/>
        <v>9.2855699999999999</v>
      </c>
      <c r="T73" s="14">
        <f t="shared" si="54"/>
        <v>16.86825</v>
      </c>
      <c r="U73" s="14">
        <f t="shared" si="55"/>
        <v>10.327500000000001</v>
      </c>
      <c r="V73" s="14">
        <f t="shared" si="56"/>
        <v>0</v>
      </c>
      <c r="W73" s="14">
        <f t="shared" si="57"/>
        <v>6.4099349999999999</v>
      </c>
      <c r="X73" s="14">
        <f t="shared" si="58"/>
        <v>4.1310000000000002</v>
      </c>
      <c r="Y73" s="14">
        <f t="shared" si="59"/>
        <v>2.2031999999999998</v>
      </c>
      <c r="Z73" s="14">
        <f t="shared" si="60"/>
        <v>0.68849999999999989</v>
      </c>
      <c r="AA73" s="14">
        <f t="shared" si="61"/>
        <v>7.875</v>
      </c>
      <c r="AB73" s="36">
        <f t="shared" si="62"/>
        <v>57.788954999999994</v>
      </c>
      <c r="AC73" s="33">
        <v>21.748999999999999</v>
      </c>
      <c r="AD73" s="19">
        <v>0.79500000000000004</v>
      </c>
      <c r="AE73" s="40">
        <f t="shared" si="63"/>
        <v>1256.8499999999999</v>
      </c>
      <c r="AF73" s="17">
        <f t="shared" si="64"/>
        <v>45.94</v>
      </c>
    </row>
    <row r="74" spans="1:32" x14ac:dyDescent="0.25">
      <c r="A74">
        <v>67</v>
      </c>
      <c r="B74" t="s">
        <v>112</v>
      </c>
      <c r="C74" t="s">
        <v>189</v>
      </c>
      <c r="D74" s="1" t="s">
        <v>190</v>
      </c>
      <c r="E74" s="8">
        <v>5.4</v>
      </c>
      <c r="F74" s="5">
        <v>4.5</v>
      </c>
      <c r="G74" s="5">
        <v>3.8</v>
      </c>
      <c r="H74" s="23">
        <f t="shared" si="44"/>
        <v>7.6</v>
      </c>
      <c r="I74" s="24">
        <f t="shared" si="45"/>
        <v>26.599999999999998</v>
      </c>
      <c r="J74" s="24">
        <f t="shared" si="46"/>
        <v>92.34</v>
      </c>
      <c r="K74" s="23">
        <f t="shared" si="47"/>
        <v>5.4</v>
      </c>
      <c r="L74" s="26">
        <v>0</v>
      </c>
      <c r="M74" s="25">
        <f t="shared" si="48"/>
        <v>39.899999999999991</v>
      </c>
      <c r="N74" s="24">
        <f t="shared" si="49"/>
        <v>106.62799999999999</v>
      </c>
      <c r="O74" s="24">
        <f t="shared" si="50"/>
        <v>106.62799999999999</v>
      </c>
      <c r="P74" s="94">
        <f t="shared" si="65"/>
        <v>5.4</v>
      </c>
      <c r="Q74" s="14">
        <f t="shared" si="51"/>
        <v>5.4</v>
      </c>
      <c r="R74" s="17">
        <f t="shared" si="52"/>
        <v>5.4</v>
      </c>
      <c r="S74" s="14">
        <f t="shared" si="53"/>
        <v>6.7209839999999987</v>
      </c>
      <c r="T74" s="14">
        <f t="shared" si="54"/>
        <v>12.209399999999999</v>
      </c>
      <c r="U74" s="14">
        <f t="shared" si="55"/>
        <v>5.5768500000000012</v>
      </c>
      <c r="V74" s="14">
        <f t="shared" si="56"/>
        <v>0</v>
      </c>
      <c r="W74" s="14">
        <f t="shared" si="57"/>
        <v>6.959357999999999</v>
      </c>
      <c r="X74" s="14">
        <f t="shared" si="58"/>
        <v>2.2307400000000004</v>
      </c>
      <c r="Y74" s="14">
        <f t="shared" si="59"/>
        <v>1.1897279999999999</v>
      </c>
      <c r="Z74" s="14">
        <f t="shared" si="60"/>
        <v>0.37179000000000001</v>
      </c>
      <c r="AA74" s="14">
        <f t="shared" si="61"/>
        <v>4.617</v>
      </c>
      <c r="AB74" s="36">
        <f t="shared" si="62"/>
        <v>39.875849999999993</v>
      </c>
      <c r="AC74" s="33">
        <v>42.645000000000003</v>
      </c>
      <c r="AD74" s="19">
        <v>13.544</v>
      </c>
      <c r="AE74" s="40">
        <f t="shared" si="63"/>
        <v>1700.5</v>
      </c>
      <c r="AF74" s="17">
        <f t="shared" si="64"/>
        <v>540.07000000000005</v>
      </c>
    </row>
    <row r="75" spans="1:32" x14ac:dyDescent="0.25">
      <c r="A75">
        <v>68</v>
      </c>
      <c r="B75" t="s">
        <v>59</v>
      </c>
      <c r="C75" t="s">
        <v>62</v>
      </c>
      <c r="D75" s="11" t="s">
        <v>64</v>
      </c>
      <c r="E75" s="8">
        <v>24</v>
      </c>
      <c r="F75" s="5">
        <v>4.5</v>
      </c>
      <c r="G75" s="5">
        <v>4</v>
      </c>
      <c r="H75" s="23">
        <f t="shared" si="44"/>
        <v>20</v>
      </c>
      <c r="I75" s="24">
        <f t="shared" si="45"/>
        <v>70</v>
      </c>
      <c r="J75" s="24">
        <f t="shared" si="46"/>
        <v>432</v>
      </c>
      <c r="K75" s="23">
        <f t="shared" si="47"/>
        <v>24</v>
      </c>
      <c r="L75" s="26">
        <v>0</v>
      </c>
      <c r="M75" s="25">
        <f t="shared" si="48"/>
        <v>42</v>
      </c>
      <c r="N75" s="24">
        <f t="shared" si="49"/>
        <v>112.24</v>
      </c>
      <c r="O75" s="24">
        <f t="shared" si="50"/>
        <v>112.24</v>
      </c>
      <c r="P75" s="94">
        <f t="shared" si="65"/>
        <v>24</v>
      </c>
      <c r="Q75" s="14">
        <f t="shared" si="51"/>
        <v>24</v>
      </c>
      <c r="R75" s="17">
        <f t="shared" si="52"/>
        <v>24</v>
      </c>
      <c r="S75" s="14">
        <f t="shared" si="53"/>
        <v>17.686799999999998</v>
      </c>
      <c r="T75" s="14">
        <f t="shared" si="54"/>
        <v>32.130000000000003</v>
      </c>
      <c r="U75" s="14">
        <f t="shared" si="55"/>
        <v>24.786000000000005</v>
      </c>
      <c r="V75" s="14">
        <f t="shared" si="56"/>
        <v>0</v>
      </c>
      <c r="W75" s="14">
        <f t="shared" si="57"/>
        <v>7.3256400000000008</v>
      </c>
      <c r="X75" s="14">
        <f t="shared" si="58"/>
        <v>9.9144000000000005</v>
      </c>
      <c r="Y75" s="14">
        <f t="shared" si="59"/>
        <v>5.287679999999999</v>
      </c>
      <c r="Z75" s="14">
        <f t="shared" si="60"/>
        <v>1.6524000000000001</v>
      </c>
      <c r="AA75" s="14">
        <f t="shared" si="61"/>
        <v>21.6</v>
      </c>
      <c r="AB75" s="36">
        <f t="shared" si="62"/>
        <v>120.38292000000001</v>
      </c>
      <c r="AC75" s="33">
        <v>41.027000000000001</v>
      </c>
      <c r="AD75" s="19">
        <v>45.350999999999999</v>
      </c>
      <c r="AE75" s="40">
        <f t="shared" si="63"/>
        <v>4938.95</v>
      </c>
      <c r="AF75" s="17">
        <f t="shared" si="64"/>
        <v>5459.48</v>
      </c>
    </row>
    <row r="76" spans="1:32" x14ac:dyDescent="0.25">
      <c r="A76">
        <v>69</v>
      </c>
      <c r="B76" t="s">
        <v>22</v>
      </c>
      <c r="C76" t="s">
        <v>79</v>
      </c>
      <c r="D76" s="1" t="s">
        <v>78</v>
      </c>
      <c r="E76" s="8">
        <v>24</v>
      </c>
      <c r="F76" s="5">
        <v>4.5</v>
      </c>
      <c r="G76" s="5">
        <v>4</v>
      </c>
      <c r="H76" s="23">
        <f t="shared" si="44"/>
        <v>20</v>
      </c>
      <c r="I76" s="24">
        <f t="shared" si="45"/>
        <v>70</v>
      </c>
      <c r="J76" s="24">
        <f t="shared" si="46"/>
        <v>432</v>
      </c>
      <c r="K76" s="23">
        <f t="shared" si="47"/>
        <v>12</v>
      </c>
      <c r="L76" s="26">
        <v>12</v>
      </c>
      <c r="M76" s="25">
        <f t="shared" si="48"/>
        <v>42</v>
      </c>
      <c r="N76" s="24">
        <f t="shared" si="49"/>
        <v>112.24</v>
      </c>
      <c r="O76" s="24">
        <f t="shared" si="50"/>
        <v>112.24</v>
      </c>
      <c r="P76" s="94">
        <f t="shared" si="65"/>
        <v>24</v>
      </c>
      <c r="Q76" s="14">
        <f t="shared" si="51"/>
        <v>24</v>
      </c>
      <c r="R76" s="17">
        <f t="shared" si="52"/>
        <v>24</v>
      </c>
      <c r="S76" s="14">
        <f t="shared" si="53"/>
        <v>17.686799999999998</v>
      </c>
      <c r="T76" s="14">
        <f t="shared" si="54"/>
        <v>32.130000000000003</v>
      </c>
      <c r="U76" s="14">
        <f t="shared" si="55"/>
        <v>12.393000000000002</v>
      </c>
      <c r="V76" s="14">
        <f t="shared" si="56"/>
        <v>12.393000000000002</v>
      </c>
      <c r="W76" s="14">
        <f t="shared" si="57"/>
        <v>7.3256400000000008</v>
      </c>
      <c r="X76" s="14">
        <f t="shared" si="58"/>
        <v>9.9144000000000005</v>
      </c>
      <c r="Y76" s="14">
        <f t="shared" si="59"/>
        <v>5.287679999999999</v>
      </c>
      <c r="Z76" s="14">
        <f t="shared" si="60"/>
        <v>1.6524000000000001</v>
      </c>
      <c r="AA76" s="14">
        <f t="shared" si="61"/>
        <v>21.6</v>
      </c>
      <c r="AB76" s="36">
        <f t="shared" si="62"/>
        <v>120.38292000000001</v>
      </c>
      <c r="AC76" s="33">
        <v>34.643000000000001</v>
      </c>
      <c r="AD76" s="19">
        <v>8.4139999999999997</v>
      </c>
      <c r="AE76" s="40">
        <f t="shared" si="63"/>
        <v>4170.42</v>
      </c>
      <c r="AF76" s="17">
        <f t="shared" si="64"/>
        <v>1012.9</v>
      </c>
    </row>
    <row r="77" spans="1:32" x14ac:dyDescent="0.25">
      <c r="A77">
        <v>70</v>
      </c>
      <c r="B77" t="s">
        <v>22</v>
      </c>
      <c r="C77" t="s">
        <v>77</v>
      </c>
      <c r="D77" s="1" t="s">
        <v>83</v>
      </c>
      <c r="E77" s="8">
        <v>42</v>
      </c>
      <c r="F77" s="5">
        <v>4.5</v>
      </c>
      <c r="G77" s="5">
        <v>4</v>
      </c>
      <c r="H77" s="23">
        <f t="shared" si="44"/>
        <v>32</v>
      </c>
      <c r="I77" s="24">
        <f t="shared" si="45"/>
        <v>112</v>
      </c>
      <c r="J77" s="24">
        <f t="shared" si="46"/>
        <v>756</v>
      </c>
      <c r="K77" s="23">
        <f t="shared" si="47"/>
        <v>24</v>
      </c>
      <c r="L77" s="26">
        <v>18</v>
      </c>
      <c r="M77" s="25">
        <f t="shared" si="48"/>
        <v>42</v>
      </c>
      <c r="N77" s="24">
        <f t="shared" si="49"/>
        <v>112.24</v>
      </c>
      <c r="O77" s="24">
        <f t="shared" si="50"/>
        <v>112.24</v>
      </c>
      <c r="P77" s="94">
        <f t="shared" si="65"/>
        <v>42</v>
      </c>
      <c r="Q77" s="14">
        <f t="shared" si="51"/>
        <v>42</v>
      </c>
      <c r="R77" s="17">
        <f t="shared" si="52"/>
        <v>42</v>
      </c>
      <c r="S77" s="14">
        <f t="shared" si="53"/>
        <v>28.298879999999997</v>
      </c>
      <c r="T77" s="14">
        <f t="shared" si="54"/>
        <v>51.408000000000001</v>
      </c>
      <c r="U77" s="14">
        <f t="shared" si="55"/>
        <v>24.786000000000005</v>
      </c>
      <c r="V77" s="14">
        <f t="shared" si="56"/>
        <v>18.589500000000001</v>
      </c>
      <c r="W77" s="14">
        <f t="shared" si="57"/>
        <v>7.3256400000000008</v>
      </c>
      <c r="X77" s="14">
        <f t="shared" si="58"/>
        <v>17.350200000000001</v>
      </c>
      <c r="Y77" s="14">
        <f t="shared" si="59"/>
        <v>9.2534399999999994</v>
      </c>
      <c r="Z77" s="14">
        <f t="shared" si="60"/>
        <v>2.8916999999999997</v>
      </c>
      <c r="AA77" s="14">
        <f t="shared" si="61"/>
        <v>37.800000000000004</v>
      </c>
      <c r="AB77" s="36">
        <f t="shared" si="62"/>
        <v>197.70336</v>
      </c>
      <c r="AC77" s="33">
        <v>34.643000000000001</v>
      </c>
      <c r="AD77" s="19">
        <v>13.329000000000001</v>
      </c>
      <c r="AE77" s="40">
        <f t="shared" si="63"/>
        <v>6849.03</v>
      </c>
      <c r="AF77" s="17">
        <f t="shared" si="64"/>
        <v>2635.18</v>
      </c>
    </row>
    <row r="78" spans="1:32" x14ac:dyDescent="0.25">
      <c r="A78">
        <v>71</v>
      </c>
      <c r="B78" t="s">
        <v>110</v>
      </c>
      <c r="C78" t="s">
        <v>186</v>
      </c>
      <c r="D78" s="11" t="s">
        <v>188</v>
      </c>
      <c r="E78" s="8">
        <v>16.2</v>
      </c>
      <c r="F78" s="5">
        <v>4.5</v>
      </c>
      <c r="G78" s="5">
        <v>4.2</v>
      </c>
      <c r="H78" s="23">
        <f t="shared" si="44"/>
        <v>16.8</v>
      </c>
      <c r="I78" s="24">
        <f t="shared" si="45"/>
        <v>58.800000000000004</v>
      </c>
      <c r="J78" s="24">
        <f t="shared" si="46"/>
        <v>306.17999999999995</v>
      </c>
      <c r="K78" s="23">
        <f t="shared" si="47"/>
        <v>16.2</v>
      </c>
      <c r="L78" s="26">
        <v>0</v>
      </c>
      <c r="M78" s="25">
        <f t="shared" si="48"/>
        <v>44.100000000000009</v>
      </c>
      <c r="N78" s="24">
        <f t="shared" si="49"/>
        <v>117.852</v>
      </c>
      <c r="O78" s="24">
        <f t="shared" si="50"/>
        <v>117.852</v>
      </c>
      <c r="P78" s="94">
        <f t="shared" si="65"/>
        <v>16.2</v>
      </c>
      <c r="Q78" s="14">
        <f t="shared" si="51"/>
        <v>16.2</v>
      </c>
      <c r="R78" s="17">
        <f t="shared" si="52"/>
        <v>16.2</v>
      </c>
      <c r="S78" s="14">
        <f t="shared" si="53"/>
        <v>14.856911999999999</v>
      </c>
      <c r="T78" s="14">
        <f t="shared" si="54"/>
        <v>26.9892</v>
      </c>
      <c r="U78" s="14">
        <f t="shared" si="55"/>
        <v>16.730550000000001</v>
      </c>
      <c r="V78" s="14">
        <f t="shared" si="56"/>
        <v>0</v>
      </c>
      <c r="W78" s="14">
        <f t="shared" si="57"/>
        <v>7.6919220000000017</v>
      </c>
      <c r="X78" s="14">
        <f t="shared" si="58"/>
        <v>6.6922199999999998</v>
      </c>
      <c r="Y78" s="14">
        <f t="shared" si="59"/>
        <v>3.5691839999999999</v>
      </c>
      <c r="Z78" s="14">
        <f t="shared" si="60"/>
        <v>1.11537</v>
      </c>
      <c r="AA78" s="14">
        <f t="shared" si="61"/>
        <v>15.308999999999997</v>
      </c>
      <c r="AB78" s="36">
        <f t="shared" si="62"/>
        <v>92.954357999999999</v>
      </c>
      <c r="AC78" s="33">
        <v>31.141999999999999</v>
      </c>
      <c r="AD78" s="19">
        <v>39.957000000000001</v>
      </c>
      <c r="AE78" s="40">
        <f t="shared" si="63"/>
        <v>2894.78</v>
      </c>
      <c r="AF78" s="17">
        <f t="shared" si="64"/>
        <v>3714.17</v>
      </c>
    </row>
    <row r="79" spans="1:32" x14ac:dyDescent="0.25">
      <c r="A79">
        <v>72</v>
      </c>
      <c r="B79" t="s">
        <v>22</v>
      </c>
      <c r="C79" t="s">
        <v>23</v>
      </c>
      <c r="D79" s="1" t="s">
        <v>24</v>
      </c>
      <c r="E79" s="8">
        <v>12</v>
      </c>
      <c r="F79" s="5">
        <v>4.5</v>
      </c>
      <c r="G79" s="5">
        <v>4.4000000000000004</v>
      </c>
      <c r="H79" s="23">
        <f t="shared" si="44"/>
        <v>13.200000000000001</v>
      </c>
      <c r="I79" s="24">
        <f t="shared" si="45"/>
        <v>46.2</v>
      </c>
      <c r="J79" s="24">
        <f t="shared" si="46"/>
        <v>237.60000000000002</v>
      </c>
      <c r="K79" s="23">
        <f t="shared" si="47"/>
        <v>12</v>
      </c>
      <c r="L79" s="26">
        <v>0</v>
      </c>
      <c r="M79" s="25">
        <f t="shared" si="48"/>
        <v>46.2</v>
      </c>
      <c r="N79" s="24">
        <f t="shared" si="49"/>
        <v>123.464</v>
      </c>
      <c r="O79" s="24">
        <f t="shared" si="50"/>
        <v>123.464</v>
      </c>
      <c r="P79" s="94">
        <f t="shared" si="65"/>
        <v>12</v>
      </c>
      <c r="Q79" s="14">
        <f t="shared" si="51"/>
        <v>12</v>
      </c>
      <c r="R79" s="17">
        <f t="shared" si="52"/>
        <v>12</v>
      </c>
      <c r="S79" s="14">
        <f t="shared" si="53"/>
        <v>11.673287999999999</v>
      </c>
      <c r="T79" s="14">
        <f t="shared" si="54"/>
        <v>21.205800000000004</v>
      </c>
      <c r="U79" s="14">
        <f t="shared" si="55"/>
        <v>12.393000000000002</v>
      </c>
      <c r="V79" s="14">
        <f t="shared" si="56"/>
        <v>0</v>
      </c>
      <c r="W79" s="14">
        <f t="shared" si="57"/>
        <v>8.0582040000000017</v>
      </c>
      <c r="X79" s="14">
        <f t="shared" si="58"/>
        <v>4.9572000000000003</v>
      </c>
      <c r="Y79" s="14">
        <f t="shared" si="59"/>
        <v>2.6438399999999995</v>
      </c>
      <c r="Z79" s="14">
        <f t="shared" si="60"/>
        <v>0.82620000000000005</v>
      </c>
      <c r="AA79" s="14">
        <f t="shared" si="61"/>
        <v>11.880000000000003</v>
      </c>
      <c r="AB79" s="36">
        <f t="shared" si="62"/>
        <v>73.637532000000007</v>
      </c>
      <c r="AC79" s="33">
        <v>8.7279999999999998</v>
      </c>
      <c r="AD79" s="19">
        <v>3.18</v>
      </c>
      <c r="AE79" s="40">
        <f t="shared" si="63"/>
        <v>642.70000000000005</v>
      </c>
      <c r="AF79" s="17">
        <f t="shared" si="64"/>
        <v>234.16</v>
      </c>
    </row>
    <row r="80" spans="1:32" x14ac:dyDescent="0.25">
      <c r="A80">
        <v>73</v>
      </c>
      <c r="B80" t="s">
        <v>25</v>
      </c>
      <c r="C80" t="s">
        <v>23</v>
      </c>
      <c r="D80" s="1" t="s">
        <v>26</v>
      </c>
      <c r="E80" s="8">
        <v>17.7</v>
      </c>
      <c r="F80" s="5">
        <v>4.5</v>
      </c>
      <c r="G80" s="5">
        <v>4.5</v>
      </c>
      <c r="H80" s="23">
        <f>ROUNDUP((E80/6)+1,0)</f>
        <v>4</v>
      </c>
      <c r="I80" s="24">
        <f t="shared" si="45"/>
        <v>14</v>
      </c>
      <c r="J80" s="24">
        <f t="shared" si="46"/>
        <v>358.42499999999995</v>
      </c>
      <c r="K80" s="23">
        <f t="shared" si="47"/>
        <v>17.7</v>
      </c>
      <c r="L80" s="26">
        <v>0</v>
      </c>
      <c r="M80" s="25">
        <f t="shared" si="48"/>
        <v>47.25</v>
      </c>
      <c r="N80" s="24">
        <f t="shared" si="49"/>
        <v>126.27</v>
      </c>
      <c r="O80" s="24">
        <f t="shared" si="50"/>
        <v>126.27</v>
      </c>
      <c r="P80" s="94">
        <f t="shared" si="65"/>
        <v>17.7</v>
      </c>
      <c r="Q80" s="14">
        <f t="shared" si="51"/>
        <v>17.7</v>
      </c>
      <c r="R80" s="17">
        <f t="shared" si="52"/>
        <v>17.7</v>
      </c>
      <c r="S80" s="14">
        <f t="shared" si="53"/>
        <v>3.5373599999999996</v>
      </c>
      <c r="T80" s="14">
        <f t="shared" si="54"/>
        <v>6.4260000000000002</v>
      </c>
      <c r="U80" s="14">
        <f t="shared" si="55"/>
        <v>18.279675000000001</v>
      </c>
      <c r="V80" s="14">
        <f t="shared" si="56"/>
        <v>0</v>
      </c>
      <c r="W80" s="14">
        <f t="shared" si="57"/>
        <v>8.241344999999999</v>
      </c>
      <c r="X80" s="14">
        <f t="shared" si="58"/>
        <v>7.3118699999999999</v>
      </c>
      <c r="Y80" s="14">
        <f t="shared" si="59"/>
        <v>3.8996639999999991</v>
      </c>
      <c r="Z80" s="14">
        <f t="shared" si="60"/>
        <v>1.218645</v>
      </c>
      <c r="AA80" s="14">
        <f t="shared" si="61"/>
        <v>17.921249999999997</v>
      </c>
      <c r="AB80" s="36">
        <f t="shared" si="62"/>
        <v>66.835808999999998</v>
      </c>
      <c r="AC80" s="33">
        <v>14.422000000000001</v>
      </c>
      <c r="AD80" s="19">
        <v>7.1520000000000001</v>
      </c>
      <c r="AE80" s="40">
        <f t="shared" si="63"/>
        <v>963.9</v>
      </c>
      <c r="AF80" s="17">
        <f t="shared" si="64"/>
        <v>478</v>
      </c>
    </row>
    <row r="81" spans="1:32" x14ac:dyDescent="0.25">
      <c r="A81">
        <v>74</v>
      </c>
      <c r="B81" t="s">
        <v>69</v>
      </c>
      <c r="C81" t="s">
        <v>173</v>
      </c>
      <c r="D81" s="11" t="s">
        <v>179</v>
      </c>
      <c r="E81" s="8">
        <v>30</v>
      </c>
      <c r="F81" s="5">
        <v>4.5</v>
      </c>
      <c r="G81" s="5">
        <v>5</v>
      </c>
      <c r="H81" s="23">
        <f t="shared" ref="H81:H87" si="66">ROUNDUP((E81/6)+1,0)*G81</f>
        <v>30</v>
      </c>
      <c r="I81" s="24">
        <f t="shared" si="45"/>
        <v>105</v>
      </c>
      <c r="J81" s="24">
        <f t="shared" si="46"/>
        <v>675</v>
      </c>
      <c r="K81" s="23">
        <f t="shared" si="47"/>
        <v>30</v>
      </c>
      <c r="L81" s="26">
        <v>0</v>
      </c>
      <c r="M81" s="25">
        <f t="shared" si="48"/>
        <v>52.5</v>
      </c>
      <c r="N81" s="24">
        <f t="shared" si="49"/>
        <v>140.29999999999998</v>
      </c>
      <c r="O81" s="24">
        <f t="shared" si="50"/>
        <v>140.29999999999998</v>
      </c>
      <c r="P81" s="94">
        <f t="shared" si="65"/>
        <v>30</v>
      </c>
      <c r="Q81" s="14">
        <f t="shared" si="51"/>
        <v>30</v>
      </c>
      <c r="R81" s="17">
        <f t="shared" si="52"/>
        <v>30</v>
      </c>
      <c r="S81" s="14">
        <f t="shared" si="53"/>
        <v>26.530200000000001</v>
      </c>
      <c r="T81" s="14">
        <f t="shared" si="54"/>
        <v>48.195</v>
      </c>
      <c r="U81" s="14">
        <f t="shared" si="55"/>
        <v>30.982500000000002</v>
      </c>
      <c r="V81" s="14">
        <f t="shared" si="56"/>
        <v>0</v>
      </c>
      <c r="W81" s="14">
        <f t="shared" si="57"/>
        <v>9.1570499999999999</v>
      </c>
      <c r="X81" s="14">
        <f t="shared" si="58"/>
        <v>12.393000000000002</v>
      </c>
      <c r="Y81" s="14">
        <f t="shared" si="59"/>
        <v>6.6095999999999995</v>
      </c>
      <c r="Z81" s="14">
        <f t="shared" si="60"/>
        <v>2.0654999999999997</v>
      </c>
      <c r="AA81" s="14">
        <f t="shared" si="61"/>
        <v>33.75</v>
      </c>
      <c r="AB81" s="36">
        <f t="shared" si="62"/>
        <v>169.68284999999997</v>
      </c>
      <c r="AC81" s="33">
        <v>136.21600000000001</v>
      </c>
      <c r="AD81" s="19">
        <v>42.6</v>
      </c>
      <c r="AE81" s="40">
        <f t="shared" si="63"/>
        <v>23113.51</v>
      </c>
      <c r="AF81" s="17">
        <f t="shared" si="64"/>
        <v>7228.48</v>
      </c>
    </row>
    <row r="82" spans="1:32" x14ac:dyDescent="0.25">
      <c r="A82">
        <v>75</v>
      </c>
      <c r="B82" t="s">
        <v>101</v>
      </c>
      <c r="C82" t="s">
        <v>138</v>
      </c>
      <c r="D82" s="11" t="s">
        <v>139</v>
      </c>
      <c r="E82" s="8">
        <v>44.5</v>
      </c>
      <c r="F82" s="5">
        <v>4.5</v>
      </c>
      <c r="G82" s="5">
        <v>5.6</v>
      </c>
      <c r="H82" s="23">
        <f t="shared" si="66"/>
        <v>50.4</v>
      </c>
      <c r="I82" s="24">
        <f t="shared" si="45"/>
        <v>176.4</v>
      </c>
      <c r="J82" s="24">
        <f t="shared" si="46"/>
        <v>1121.3999999999999</v>
      </c>
      <c r="K82" s="23">
        <f t="shared" si="47"/>
        <v>44.5</v>
      </c>
      <c r="L82" s="26">
        <v>0</v>
      </c>
      <c r="M82" s="25">
        <f t="shared" si="48"/>
        <v>58.8</v>
      </c>
      <c r="N82" s="24">
        <f t="shared" si="49"/>
        <v>157.136</v>
      </c>
      <c r="O82" s="24">
        <f t="shared" si="50"/>
        <v>157.136</v>
      </c>
      <c r="P82" s="94">
        <f t="shared" si="65"/>
        <v>44.5</v>
      </c>
      <c r="Q82" s="14">
        <f t="shared" si="51"/>
        <v>44.5</v>
      </c>
      <c r="R82" s="17">
        <f t="shared" si="52"/>
        <v>44.5</v>
      </c>
      <c r="S82" s="14">
        <f t="shared" si="53"/>
        <v>44.570735999999997</v>
      </c>
      <c r="T82" s="14">
        <f t="shared" si="54"/>
        <v>80.967600000000004</v>
      </c>
      <c r="U82" s="14">
        <f t="shared" si="55"/>
        <v>45.957375000000006</v>
      </c>
      <c r="V82" s="14">
        <f t="shared" si="56"/>
        <v>0</v>
      </c>
      <c r="W82" s="14">
        <f t="shared" si="57"/>
        <v>10.255896</v>
      </c>
      <c r="X82" s="14">
        <f t="shared" si="58"/>
        <v>18.382950000000001</v>
      </c>
      <c r="Y82" s="14">
        <f t="shared" si="59"/>
        <v>9.8042400000000001</v>
      </c>
      <c r="Z82" s="14">
        <f t="shared" si="60"/>
        <v>3.063825</v>
      </c>
      <c r="AA82" s="14">
        <f t="shared" si="61"/>
        <v>56.069999999999993</v>
      </c>
      <c r="AB82" s="36">
        <f t="shared" si="62"/>
        <v>269.07262200000002</v>
      </c>
      <c r="AC82" s="33">
        <v>77.778000000000006</v>
      </c>
      <c r="AD82" s="19">
        <v>15.286</v>
      </c>
      <c r="AE82" s="40">
        <f t="shared" si="63"/>
        <v>20927.93</v>
      </c>
      <c r="AF82" s="17">
        <f t="shared" si="64"/>
        <v>4113.04</v>
      </c>
    </row>
    <row r="83" spans="1:32" x14ac:dyDescent="0.25">
      <c r="A83">
        <v>76</v>
      </c>
      <c r="B83" t="s">
        <v>101</v>
      </c>
      <c r="C83" t="s">
        <v>102</v>
      </c>
      <c r="D83" s="1" t="s">
        <v>103</v>
      </c>
      <c r="E83" s="8">
        <v>60</v>
      </c>
      <c r="F83" s="5">
        <v>4.5</v>
      </c>
      <c r="G83" s="5">
        <v>6</v>
      </c>
      <c r="H83" s="23">
        <f t="shared" si="66"/>
        <v>66</v>
      </c>
      <c r="I83" s="24">
        <f t="shared" si="45"/>
        <v>231</v>
      </c>
      <c r="J83" s="24">
        <f t="shared" si="46"/>
        <v>1620</v>
      </c>
      <c r="K83" s="23">
        <f t="shared" si="47"/>
        <v>60</v>
      </c>
      <c r="L83" s="26">
        <v>0</v>
      </c>
      <c r="M83" s="25">
        <f t="shared" si="48"/>
        <v>63</v>
      </c>
      <c r="N83" s="24">
        <f t="shared" si="49"/>
        <v>168.35999999999999</v>
      </c>
      <c r="O83" s="24">
        <f t="shared" si="50"/>
        <v>168.35999999999999</v>
      </c>
      <c r="P83" s="94">
        <f t="shared" si="65"/>
        <v>60</v>
      </c>
      <c r="Q83" s="14">
        <f t="shared" si="51"/>
        <v>60</v>
      </c>
      <c r="R83" s="17">
        <f t="shared" si="52"/>
        <v>60</v>
      </c>
      <c r="S83" s="14">
        <f t="shared" si="53"/>
        <v>58.366439999999997</v>
      </c>
      <c r="T83" s="14">
        <f t="shared" si="54"/>
        <v>106.029</v>
      </c>
      <c r="U83" s="14">
        <f t="shared" si="55"/>
        <v>61.965000000000003</v>
      </c>
      <c r="V83" s="14">
        <f t="shared" si="56"/>
        <v>0</v>
      </c>
      <c r="W83" s="14">
        <f t="shared" si="57"/>
        <v>10.98846</v>
      </c>
      <c r="X83" s="14">
        <f t="shared" si="58"/>
        <v>24.786000000000005</v>
      </c>
      <c r="Y83" s="14">
        <f t="shared" si="59"/>
        <v>13.219199999999999</v>
      </c>
      <c r="Z83" s="14">
        <f t="shared" si="60"/>
        <v>4.1309999999999993</v>
      </c>
      <c r="AA83" s="14">
        <f t="shared" si="61"/>
        <v>81</v>
      </c>
      <c r="AB83" s="36">
        <f t="shared" si="62"/>
        <v>360.48509999999999</v>
      </c>
      <c r="AC83" s="33">
        <v>175.01499999999999</v>
      </c>
      <c r="AD83" s="19">
        <v>3.9119999999999999</v>
      </c>
      <c r="AE83" s="40">
        <f t="shared" si="63"/>
        <v>63090.29</v>
      </c>
      <c r="AF83" s="17">
        <f t="shared" si="64"/>
        <v>1410.21</v>
      </c>
    </row>
    <row r="84" spans="1:32" x14ac:dyDescent="0.25">
      <c r="A84">
        <v>77</v>
      </c>
      <c r="B84" t="s">
        <v>101</v>
      </c>
      <c r="C84" t="s">
        <v>117</v>
      </c>
      <c r="D84" s="1" t="s">
        <v>118</v>
      </c>
      <c r="E84" s="8">
        <v>60</v>
      </c>
      <c r="F84" s="5">
        <v>4.5</v>
      </c>
      <c r="G84" s="5">
        <v>6</v>
      </c>
      <c r="H84" s="23">
        <f t="shared" si="66"/>
        <v>66</v>
      </c>
      <c r="I84" s="24">
        <f t="shared" si="45"/>
        <v>231</v>
      </c>
      <c r="J84" s="24">
        <f t="shared" si="46"/>
        <v>1620</v>
      </c>
      <c r="K84" s="23">
        <f t="shared" si="47"/>
        <v>60</v>
      </c>
      <c r="L84" s="26">
        <v>0</v>
      </c>
      <c r="M84" s="25">
        <f t="shared" si="48"/>
        <v>63</v>
      </c>
      <c r="N84" s="24">
        <f t="shared" si="49"/>
        <v>168.35999999999999</v>
      </c>
      <c r="O84" s="24">
        <f t="shared" si="50"/>
        <v>168.35999999999999</v>
      </c>
      <c r="P84" s="94">
        <f t="shared" si="65"/>
        <v>60</v>
      </c>
      <c r="Q84" s="14">
        <f t="shared" si="51"/>
        <v>60</v>
      </c>
      <c r="R84" s="17">
        <f t="shared" si="52"/>
        <v>60</v>
      </c>
      <c r="S84" s="14">
        <f t="shared" si="53"/>
        <v>58.366439999999997</v>
      </c>
      <c r="T84" s="14">
        <f t="shared" si="54"/>
        <v>106.029</v>
      </c>
      <c r="U84" s="14">
        <f t="shared" si="55"/>
        <v>61.965000000000003</v>
      </c>
      <c r="V84" s="14">
        <f t="shared" si="56"/>
        <v>0</v>
      </c>
      <c r="W84" s="14">
        <f t="shared" si="57"/>
        <v>10.98846</v>
      </c>
      <c r="X84" s="14">
        <f t="shared" si="58"/>
        <v>24.786000000000005</v>
      </c>
      <c r="Y84" s="14">
        <f t="shared" si="59"/>
        <v>13.219199999999999</v>
      </c>
      <c r="Z84" s="14">
        <f t="shared" si="60"/>
        <v>4.1309999999999993</v>
      </c>
      <c r="AA84" s="14">
        <f t="shared" si="61"/>
        <v>81</v>
      </c>
      <c r="AB84" s="36">
        <f t="shared" si="62"/>
        <v>360.48509999999999</v>
      </c>
      <c r="AC84" s="33">
        <v>193.68899999999999</v>
      </c>
      <c r="AD84" s="19">
        <v>7.4480000000000004</v>
      </c>
      <c r="AE84" s="40">
        <f t="shared" si="63"/>
        <v>69821.990000000005</v>
      </c>
      <c r="AF84" s="17">
        <f t="shared" si="64"/>
        <v>2684.89</v>
      </c>
    </row>
    <row r="85" spans="1:32" x14ac:dyDescent="0.25">
      <c r="A85">
        <v>78</v>
      </c>
      <c r="B85" t="s">
        <v>101</v>
      </c>
      <c r="C85" t="s">
        <v>137</v>
      </c>
      <c r="D85" s="1" t="s">
        <v>140</v>
      </c>
      <c r="E85" s="8">
        <v>59</v>
      </c>
      <c r="F85" s="5">
        <v>4.5</v>
      </c>
      <c r="G85" s="5">
        <v>6</v>
      </c>
      <c r="H85" s="23">
        <f t="shared" si="66"/>
        <v>66</v>
      </c>
      <c r="I85" s="24">
        <f t="shared" si="45"/>
        <v>231</v>
      </c>
      <c r="J85" s="24">
        <f t="shared" si="46"/>
        <v>1593</v>
      </c>
      <c r="K85" s="23">
        <f t="shared" si="47"/>
        <v>59</v>
      </c>
      <c r="L85" s="26">
        <v>0</v>
      </c>
      <c r="M85" s="25">
        <f t="shared" si="48"/>
        <v>63</v>
      </c>
      <c r="N85" s="24">
        <f t="shared" si="49"/>
        <v>168.35999999999999</v>
      </c>
      <c r="O85" s="24">
        <f t="shared" si="50"/>
        <v>168.35999999999999</v>
      </c>
      <c r="P85" s="94">
        <f t="shared" si="65"/>
        <v>59</v>
      </c>
      <c r="Q85" s="14">
        <f t="shared" si="51"/>
        <v>59</v>
      </c>
      <c r="R85" s="17">
        <f t="shared" si="52"/>
        <v>59</v>
      </c>
      <c r="S85" s="14">
        <f t="shared" si="53"/>
        <v>58.366439999999997</v>
      </c>
      <c r="T85" s="14">
        <f t="shared" si="54"/>
        <v>106.029</v>
      </c>
      <c r="U85" s="14">
        <f t="shared" si="55"/>
        <v>60.932250000000003</v>
      </c>
      <c r="V85" s="14">
        <f t="shared" si="56"/>
        <v>0</v>
      </c>
      <c r="W85" s="14">
        <f t="shared" si="57"/>
        <v>10.98846</v>
      </c>
      <c r="X85" s="14">
        <f t="shared" si="58"/>
        <v>24.372900000000001</v>
      </c>
      <c r="Y85" s="14">
        <f t="shared" si="59"/>
        <v>12.998879999999998</v>
      </c>
      <c r="Z85" s="14">
        <f t="shared" si="60"/>
        <v>4.0621499999999999</v>
      </c>
      <c r="AA85" s="14">
        <f t="shared" si="61"/>
        <v>79.650000000000006</v>
      </c>
      <c r="AB85" s="36">
        <f t="shared" si="62"/>
        <v>357.40008</v>
      </c>
      <c r="AC85" s="33">
        <v>136.38999999999999</v>
      </c>
      <c r="AD85" s="19">
        <v>18.677</v>
      </c>
      <c r="AE85" s="40">
        <f t="shared" si="63"/>
        <v>48745.79</v>
      </c>
      <c r="AF85" s="17">
        <f t="shared" si="64"/>
        <v>6675.16</v>
      </c>
    </row>
    <row r="86" spans="1:32" x14ac:dyDescent="0.25">
      <c r="A86">
        <v>79</v>
      </c>
      <c r="B86" t="s">
        <v>101</v>
      </c>
      <c r="C86" t="s">
        <v>193</v>
      </c>
      <c r="D86" s="1" t="s">
        <v>194</v>
      </c>
      <c r="E86" s="8">
        <v>53</v>
      </c>
      <c r="F86" s="5">
        <v>4.5</v>
      </c>
      <c r="G86" s="5">
        <v>6</v>
      </c>
      <c r="H86" s="23">
        <f t="shared" si="66"/>
        <v>60</v>
      </c>
      <c r="I86" s="24">
        <f t="shared" si="45"/>
        <v>210</v>
      </c>
      <c r="J86" s="24">
        <f t="shared" si="46"/>
        <v>1431</v>
      </c>
      <c r="K86" s="23">
        <f t="shared" si="47"/>
        <v>53</v>
      </c>
      <c r="L86" s="26">
        <v>0</v>
      </c>
      <c r="M86" s="25">
        <f t="shared" si="48"/>
        <v>63</v>
      </c>
      <c r="N86" s="24">
        <f t="shared" si="49"/>
        <v>168.35999999999999</v>
      </c>
      <c r="O86" s="24">
        <f t="shared" si="50"/>
        <v>168.35999999999999</v>
      </c>
      <c r="P86" s="94">
        <f t="shared" si="65"/>
        <v>53</v>
      </c>
      <c r="Q86" s="14">
        <f t="shared" si="51"/>
        <v>53</v>
      </c>
      <c r="R86" s="17">
        <f t="shared" si="52"/>
        <v>53</v>
      </c>
      <c r="S86" s="14">
        <f t="shared" si="53"/>
        <v>53.060400000000001</v>
      </c>
      <c r="T86" s="14">
        <f t="shared" si="54"/>
        <v>96.39</v>
      </c>
      <c r="U86" s="14">
        <f t="shared" si="55"/>
        <v>54.73575000000001</v>
      </c>
      <c r="V86" s="14">
        <f t="shared" si="56"/>
        <v>0</v>
      </c>
      <c r="W86" s="14">
        <f t="shared" si="57"/>
        <v>10.98846</v>
      </c>
      <c r="X86" s="14">
        <f t="shared" si="58"/>
        <v>21.894300000000001</v>
      </c>
      <c r="Y86" s="14">
        <f t="shared" si="59"/>
        <v>11.676959999999999</v>
      </c>
      <c r="Z86" s="14">
        <f t="shared" si="60"/>
        <v>3.6490499999999999</v>
      </c>
      <c r="AA86" s="14">
        <f t="shared" si="61"/>
        <v>71.55</v>
      </c>
      <c r="AB86" s="36">
        <f t="shared" si="62"/>
        <v>323.94492000000002</v>
      </c>
      <c r="AC86" s="33">
        <v>88.103999999999999</v>
      </c>
      <c r="AD86" s="19">
        <v>29.443999999999999</v>
      </c>
      <c r="AE86" s="40">
        <f t="shared" si="63"/>
        <v>28540.84</v>
      </c>
      <c r="AF86" s="17">
        <f t="shared" si="64"/>
        <v>9538.23</v>
      </c>
    </row>
    <row r="87" spans="1:32" x14ac:dyDescent="0.25">
      <c r="A87">
        <v>80</v>
      </c>
      <c r="B87" t="s">
        <v>59</v>
      </c>
      <c r="C87" t="s">
        <v>57</v>
      </c>
      <c r="D87" s="1" t="s">
        <v>60</v>
      </c>
      <c r="E87" s="8">
        <v>24</v>
      </c>
      <c r="F87" s="5">
        <v>4.5</v>
      </c>
      <c r="G87" s="5">
        <v>7</v>
      </c>
      <c r="H87" s="23">
        <f t="shared" si="66"/>
        <v>35</v>
      </c>
      <c r="I87" s="24">
        <f t="shared" si="45"/>
        <v>122.5</v>
      </c>
      <c r="J87" s="24">
        <f t="shared" si="46"/>
        <v>756</v>
      </c>
      <c r="K87" s="23">
        <f t="shared" si="47"/>
        <v>24</v>
      </c>
      <c r="L87" s="26">
        <v>0</v>
      </c>
      <c r="M87" s="25">
        <f t="shared" si="48"/>
        <v>73.5</v>
      </c>
      <c r="N87" s="24">
        <f t="shared" si="49"/>
        <v>196.42</v>
      </c>
      <c r="O87" s="24">
        <f t="shared" si="50"/>
        <v>196.42</v>
      </c>
      <c r="P87" s="94">
        <f t="shared" si="65"/>
        <v>24</v>
      </c>
      <c r="Q87" s="14">
        <f t="shared" si="51"/>
        <v>24</v>
      </c>
      <c r="R87" s="17">
        <f t="shared" si="52"/>
        <v>24</v>
      </c>
      <c r="S87" s="14">
        <f t="shared" si="53"/>
        <v>30.951899999999995</v>
      </c>
      <c r="T87" s="14">
        <f t="shared" si="54"/>
        <v>56.227499999999999</v>
      </c>
      <c r="U87" s="14">
        <f t="shared" si="55"/>
        <v>24.786000000000005</v>
      </c>
      <c r="V87" s="14">
        <f t="shared" si="56"/>
        <v>0</v>
      </c>
      <c r="W87" s="14">
        <f t="shared" si="57"/>
        <v>12.81987</v>
      </c>
      <c r="X87" s="14">
        <f t="shared" si="58"/>
        <v>9.9144000000000005</v>
      </c>
      <c r="Y87" s="14">
        <f t="shared" si="59"/>
        <v>5.287679999999999</v>
      </c>
      <c r="Z87" s="14">
        <f t="shared" si="60"/>
        <v>1.6524000000000001</v>
      </c>
      <c r="AA87" s="14">
        <f t="shared" si="61"/>
        <v>37.800000000000004</v>
      </c>
      <c r="AB87" s="36">
        <f t="shared" si="62"/>
        <v>179.43974999999998</v>
      </c>
      <c r="AC87" s="33">
        <v>39.594000000000001</v>
      </c>
      <c r="AD87" s="19">
        <v>11.003</v>
      </c>
      <c r="AE87" s="40">
        <f t="shared" si="63"/>
        <v>7104.73</v>
      </c>
      <c r="AF87" s="17">
        <f t="shared" si="64"/>
        <v>1974.37</v>
      </c>
    </row>
    <row r="88" spans="1:32" x14ac:dyDescent="0.25">
      <c r="D88" s="1"/>
      <c r="H88" s="23"/>
      <c r="I88" s="24"/>
      <c r="J88" s="24"/>
      <c r="K88" s="23"/>
      <c r="L88" s="26"/>
      <c r="M88" s="25"/>
      <c r="N88" s="24"/>
      <c r="O88" s="24"/>
      <c r="P88" s="15"/>
      <c r="Q88" s="14"/>
      <c r="R88" s="17"/>
      <c r="S88" s="14"/>
      <c r="T88" s="14"/>
      <c r="U88" s="14"/>
      <c r="V88" s="14"/>
      <c r="W88" s="14"/>
      <c r="X88" s="14"/>
      <c r="Y88" s="14"/>
      <c r="Z88" s="14"/>
      <c r="AA88" s="14"/>
      <c r="AB88" s="36"/>
      <c r="AC88" s="33"/>
      <c r="AD88" s="19"/>
      <c r="AE88" s="41"/>
      <c r="AF88" s="18"/>
    </row>
    <row r="89" spans="1:32" ht="15.75" thickBot="1" x14ac:dyDescent="0.3">
      <c r="H89" s="30">
        <f>SUM(H8:H87)</f>
        <v>991.5</v>
      </c>
      <c r="I89" s="32">
        <f>SUM(I8:I87)</f>
        <v>3470.25</v>
      </c>
      <c r="J89" s="31">
        <f>SUM(J8:J87)</f>
        <v>19556.797500000001</v>
      </c>
      <c r="K89" s="30">
        <f>SUM(K8:K87)</f>
        <v>1123.6000000000001</v>
      </c>
      <c r="L89" s="32">
        <f t="shared" ref="L89:R89" si="67">SUM(L8:L87)</f>
        <v>54</v>
      </c>
      <c r="M89" s="31">
        <f t="shared" si="67"/>
        <v>2380.8749999999995</v>
      </c>
      <c r="N89" s="32">
        <f t="shared" si="67"/>
        <v>6362.6049999999959</v>
      </c>
      <c r="O89" s="31">
        <f t="shared" si="67"/>
        <v>6362.6049999999959</v>
      </c>
      <c r="P89" s="32">
        <f>SUM(P8:P87)</f>
        <v>1177.6000000000001</v>
      </c>
      <c r="Q89" s="32">
        <f t="shared" si="67"/>
        <v>1177.6000000000001</v>
      </c>
      <c r="R89" s="31">
        <f t="shared" si="67"/>
        <v>1177.6000000000001</v>
      </c>
      <c r="S89" s="32"/>
      <c r="T89" s="32"/>
      <c r="U89" s="32"/>
      <c r="V89" s="32"/>
      <c r="W89" s="32"/>
      <c r="X89" s="32"/>
      <c r="Y89" s="32"/>
      <c r="Z89" s="32"/>
      <c r="AA89" s="32"/>
      <c r="AB89" s="37"/>
      <c r="AC89" s="34"/>
      <c r="AD89" s="29"/>
      <c r="AE89" s="30">
        <f>SUM(AE8:AE87)</f>
        <v>477911.12</v>
      </c>
      <c r="AF89" s="31">
        <f>SUM(AF8:AF87)</f>
        <v>99481.420000000013</v>
      </c>
    </row>
    <row r="91" spans="1:32" x14ac:dyDescent="0.25">
      <c r="G91" s="95"/>
      <c r="H91" s="95">
        <v>0.1</v>
      </c>
      <c r="I91" s="95">
        <v>0.06</v>
      </c>
      <c r="J91" s="95">
        <v>0.1</v>
      </c>
      <c r="K91" s="95">
        <v>0.1</v>
      </c>
      <c r="L91" s="95">
        <v>0.8</v>
      </c>
      <c r="M91" s="95">
        <v>0.2</v>
      </c>
      <c r="N91" s="95">
        <v>0.2</v>
      </c>
      <c r="O91" s="95">
        <v>0.2</v>
      </c>
      <c r="P91" s="95">
        <v>0.2</v>
      </c>
      <c r="Q91" s="95">
        <v>0.2</v>
      </c>
      <c r="R91" s="95">
        <v>0.2</v>
      </c>
      <c r="AE91" s="97"/>
      <c r="AF91" s="97"/>
    </row>
    <row r="93" spans="1:32" x14ac:dyDescent="0.25">
      <c r="E93" s="8" t="s">
        <v>485</v>
      </c>
      <c r="G93" s="5">
        <f>SUM(H8:H35)</f>
        <v>121.1</v>
      </c>
      <c r="H93" s="5">
        <f>G93*H91</f>
        <v>12.11</v>
      </c>
      <c r="I93" s="5">
        <f t="shared" ref="I93:R93" si="68">I89*I91</f>
        <v>208.215</v>
      </c>
      <c r="J93" s="5">
        <f t="shared" si="68"/>
        <v>1955.6797500000002</v>
      </c>
      <c r="K93" s="5">
        <f t="shared" si="68"/>
        <v>112.36000000000001</v>
      </c>
      <c r="L93" s="5">
        <f t="shared" si="68"/>
        <v>43.2</v>
      </c>
      <c r="M93" s="5">
        <f t="shared" si="68"/>
        <v>476.17499999999995</v>
      </c>
      <c r="N93" s="5">
        <f t="shared" si="68"/>
        <v>1272.5209999999993</v>
      </c>
      <c r="O93" s="5">
        <f t="shared" si="68"/>
        <v>1272.5209999999993</v>
      </c>
      <c r="P93">
        <f t="shared" si="68"/>
        <v>235.52000000000004</v>
      </c>
      <c r="Q93">
        <f t="shared" si="68"/>
        <v>235.52000000000004</v>
      </c>
      <c r="R93">
        <f t="shared" si="68"/>
        <v>235.52000000000004</v>
      </c>
      <c r="AE93" s="96"/>
      <c r="AF93" s="96"/>
    </row>
    <row r="94" spans="1:32" x14ac:dyDescent="0.25">
      <c r="E94" s="8" t="s">
        <v>486</v>
      </c>
      <c r="G94" s="5">
        <f>SUM(H36:H87)</f>
        <v>870.4</v>
      </c>
      <c r="H94" s="5">
        <f>G94*H91</f>
        <v>87.04</v>
      </c>
    </row>
    <row r="96" spans="1:32" x14ac:dyDescent="0.25">
      <c r="G96" s="5">
        <f>SUM(G93:G94)</f>
        <v>991.5</v>
      </c>
      <c r="H96" s="5">
        <f>SUM(H93:H94)</f>
        <v>99.15</v>
      </c>
    </row>
    <row r="99" spans="8:13" x14ac:dyDescent="0.25">
      <c r="H99" s="5" t="s">
        <v>488</v>
      </c>
      <c r="J99" s="5">
        <v>1.53</v>
      </c>
      <c r="L99" s="97" t="s">
        <v>487</v>
      </c>
      <c r="M99" s="97" t="s">
        <v>487</v>
      </c>
    </row>
    <row r="100" spans="8:13" x14ac:dyDescent="0.25">
      <c r="L100" s="12"/>
      <c r="M100" s="12"/>
    </row>
    <row r="101" spans="8:13" x14ac:dyDescent="0.25">
      <c r="L101" s="12">
        <f>SUM(AC8:AC87)/80</f>
        <v>61.785112500000011</v>
      </c>
      <c r="M101" s="12">
        <f>SUM(AD8:AD87)/80</f>
        <v>16.686175000000002</v>
      </c>
    </row>
    <row r="103" spans="8:13" x14ac:dyDescent="0.25">
      <c r="H103" s="5" t="s">
        <v>497</v>
      </c>
    </row>
    <row r="105" spans="8:13" x14ac:dyDescent="0.25">
      <c r="H105" s="5" t="s">
        <v>489</v>
      </c>
      <c r="J105" s="98">
        <v>0.57799999999999996</v>
      </c>
      <c r="L105" s="5">
        <f>$J$99*$J$105*$L$101*$H$96</f>
        <v>5417.4614493949875</v>
      </c>
      <c r="M105" s="5">
        <f>$J$99*$J$105*$M$101*$H$96</f>
        <v>1463.0823857504251</v>
      </c>
    </row>
    <row r="106" spans="8:13" x14ac:dyDescent="0.25">
      <c r="H106" s="5" t="s">
        <v>490</v>
      </c>
      <c r="J106" s="98">
        <f>0.3</f>
        <v>0.3</v>
      </c>
      <c r="L106" s="5">
        <f>$J$99*$J$106*$L$101*$I$93</f>
        <v>5904.8455244270635</v>
      </c>
      <c r="M106" s="5">
        <f>$J$99*$J$106*$M$101*$I$93</f>
        <v>1594.7091747798752</v>
      </c>
    </row>
    <row r="107" spans="8:13" x14ac:dyDescent="0.25">
      <c r="H107" s="5" t="s">
        <v>223</v>
      </c>
      <c r="J107" s="98">
        <v>0.05</v>
      </c>
      <c r="L107" s="5">
        <f>$J$99*$J$107*$M$101*$J$93</f>
        <v>2496.4103132629039</v>
      </c>
      <c r="M107" s="5">
        <f>$J$99*$J$107*$M$101*$J$93</f>
        <v>2496.4103132629039</v>
      </c>
    </row>
    <row r="108" spans="8:13" x14ac:dyDescent="0.25">
      <c r="H108" s="5" t="s">
        <v>491</v>
      </c>
      <c r="J108" s="98">
        <v>0.67500000000000004</v>
      </c>
      <c r="L108" s="5">
        <f>$J$99*$J$108*$L$101*$K$93</f>
        <v>7169.5314796263774</v>
      </c>
      <c r="M108" s="5">
        <f>$J$99*$J$108*$M$101*$K$93</f>
        <v>1936.2602429032504</v>
      </c>
    </row>
    <row r="109" spans="8:13" x14ac:dyDescent="0.25">
      <c r="H109" s="5" t="s">
        <v>492</v>
      </c>
      <c r="J109" s="98">
        <f>J108</f>
        <v>0.67500000000000004</v>
      </c>
      <c r="L109" s="5">
        <f>$J$99*$J$109*$L$101*$L$93</f>
        <v>2756.5304371650009</v>
      </c>
      <c r="M109" s="5">
        <f>$J$99*$J$109*$M$101*$L$93</f>
        <v>744.45036039000013</v>
      </c>
    </row>
    <row r="110" spans="8:13" x14ac:dyDescent="0.25">
      <c r="H110" s="5" t="s">
        <v>493</v>
      </c>
      <c r="J110" s="98">
        <v>0.14399999999999999</v>
      </c>
      <c r="L110" s="5">
        <f>$J$99*$J$110*$L$101*$M$93</f>
        <v>6481.9302761335503</v>
      </c>
      <c r="M110" s="5">
        <f>$J$99*$J$110*$M$101*$M$93</f>
        <v>1750.5612363393</v>
      </c>
    </row>
    <row r="111" spans="8:13" x14ac:dyDescent="0.25">
      <c r="H111" s="5" t="s">
        <v>494</v>
      </c>
      <c r="J111" s="98">
        <v>0.27</v>
      </c>
      <c r="L111" s="5">
        <f>$J$99*$J$111*$L$101*$P$93</f>
        <v>6011.2782274176025</v>
      </c>
      <c r="M111" s="5">
        <f>$J$99*$J$111*$M$101*$P$93</f>
        <v>1623.4532303616004</v>
      </c>
    </row>
    <row r="112" spans="8:13" x14ac:dyDescent="0.25">
      <c r="H112" s="5" t="s">
        <v>495</v>
      </c>
      <c r="J112" s="98">
        <v>0.14399999999999999</v>
      </c>
      <c r="L112" s="5">
        <f>$J$99*$J$112*$L$101*$Q$93</f>
        <v>3206.015054622721</v>
      </c>
      <c r="M112" s="5">
        <f>$J$99*$J$112*$M$101*$Q$93</f>
        <v>865.84172285952013</v>
      </c>
    </row>
    <row r="113" spans="8:13" x14ac:dyDescent="0.25">
      <c r="H113" s="5" t="s">
        <v>496</v>
      </c>
      <c r="J113" s="98">
        <v>4.4999999999999998E-2</v>
      </c>
      <c r="L113" s="5">
        <f>$J$99*$J$113*$L$101*$R$93</f>
        <v>1001.8797045696003</v>
      </c>
      <c r="M113" s="5">
        <f>$J$99*$J$113*$M$101*$R$93</f>
        <v>270.57553839360008</v>
      </c>
    </row>
    <row r="115" spans="8:13" x14ac:dyDescent="0.25">
      <c r="L115" s="8">
        <f>SUM(L105:L113)</f>
        <v>40445.882466619805</v>
      </c>
      <c r="M115" s="8">
        <f>SUM(M105:M113)</f>
        <v>12745.344205040474</v>
      </c>
    </row>
  </sheetData>
  <autoFilter ref="B6:AF89"/>
  <sortState ref="B8:AF87">
    <sortCondition ref="G8:G87"/>
  </sortState>
  <mergeCells count="6">
    <mergeCell ref="S5:AF5"/>
    <mergeCell ref="A2:AF2"/>
    <mergeCell ref="H5:J5"/>
    <mergeCell ref="P5:R5"/>
    <mergeCell ref="K5:M5"/>
    <mergeCell ref="N5:O5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5</vt:i4>
      </vt:variant>
    </vt:vector>
  </HeadingPairs>
  <TitlesOfParts>
    <vt:vector size="15" baseType="lpstr">
      <vt:lpstr>COMP N DESON</vt:lpstr>
      <vt:lpstr>PLAN N DESON</vt:lpstr>
      <vt:lpstr>PLAN DESON</vt:lpstr>
      <vt:lpstr>RESUMO</vt:lpstr>
      <vt:lpstr>CRONOGRAMA </vt:lpstr>
      <vt:lpstr>BDI SERVIÇO COM DESONERAÇÃO</vt:lpstr>
      <vt:lpstr>BDI SERVIÇO SEM DESONERAÇÃO</vt:lpstr>
      <vt:lpstr>BDI MATERIAIS</vt:lpstr>
      <vt:lpstr>PUBLICIDADE BANCOS AGESUL E SBC</vt:lpstr>
      <vt:lpstr>PONTES DE MADEIRA - MEMÓRIA</vt:lpstr>
      <vt:lpstr>'BDI MATERIAIS'!Area_de_impressao</vt:lpstr>
      <vt:lpstr>'BDI SERVIÇO COM DESONERAÇÃO'!Area_de_impressao</vt:lpstr>
      <vt:lpstr>'BDI SERVIÇO SEM DESONERAÇÃO'!Area_de_impressao</vt:lpstr>
      <vt:lpstr>'CRONOGRAMA '!Area_de_impressao</vt:lpstr>
      <vt:lpstr>RESUMO!Area_de_impressao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Ferreira Faria</dc:creator>
  <cp:lastModifiedBy>Carolina Bortolotto Machado</cp:lastModifiedBy>
  <cp:lastPrinted>2023-09-19T20:45:17Z</cp:lastPrinted>
  <dcterms:created xsi:type="dcterms:W3CDTF">2023-04-14T12:34:35Z</dcterms:created>
  <dcterms:modified xsi:type="dcterms:W3CDTF">2023-12-08T18:28:16Z</dcterms:modified>
</cp:coreProperties>
</file>