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EstaPasta_de_trabalho" defaultThemeVersion="124226"/>
  <mc:AlternateContent xmlns:mc="http://schemas.openxmlformats.org/markup-compatibility/2006">
    <mc:Choice Requires="x15">
      <x15ac:absPath xmlns:x15ac="http://schemas.microsoft.com/office/spreadsheetml/2010/11/ac" url="C:\Users\jean.azeredo\Downloads\"/>
    </mc:Choice>
  </mc:AlternateContent>
  <bookViews>
    <workbookView xWindow="0" yWindow="0" windowWidth="28800" windowHeight="12210" tabRatio="952" firstSheet="22" activeTab="37"/>
  </bookViews>
  <sheets>
    <sheet name="LINHA 13" sheetId="1" r:id="rId1"/>
    <sheet name="LINHA 14" sheetId="2" r:id="rId2"/>
    <sheet name="LINHA 28" sheetId="3" r:id="rId3"/>
    <sheet name="LINHA 29" sheetId="4" r:id="rId4"/>
    <sheet name="LINHA 30" sheetId="5" r:id="rId5"/>
    <sheet name="LINHA 31" sheetId="6" r:id="rId6"/>
    <sheet name="LINHA 32" sheetId="38" r:id="rId7"/>
    <sheet name="LINHA 33" sheetId="39" r:id="rId8"/>
    <sheet name="LINHA 34" sheetId="40" r:id="rId9"/>
    <sheet name="LINHA 35" sheetId="41" r:id="rId10"/>
    <sheet name="LINHA 36" sheetId="42" r:id="rId11"/>
    <sheet name="LINHA 37" sheetId="43" r:id="rId12"/>
    <sheet name="LINHA 38" sheetId="44" r:id="rId13"/>
    <sheet name="LINHA 39" sheetId="45" r:id="rId14"/>
    <sheet name="LINHA 40" sheetId="46" r:id="rId15"/>
    <sheet name="LINHA 41" sheetId="47" r:id="rId16"/>
    <sheet name="LINHA 42" sheetId="48" r:id="rId17"/>
    <sheet name="LINHA 43" sheetId="49" r:id="rId18"/>
    <sheet name="LINHA 44" sheetId="50" r:id="rId19"/>
    <sheet name="LINHA 45" sheetId="51" r:id="rId20"/>
    <sheet name="LINHA 46" sheetId="52" r:id="rId21"/>
    <sheet name="LINHA 47" sheetId="53" r:id="rId22"/>
    <sheet name="LINHA 48" sheetId="54" r:id="rId23"/>
    <sheet name="LINHA 50" sheetId="55" r:id="rId24"/>
    <sheet name="LINHA 51" sheetId="56" r:id="rId25"/>
    <sheet name="LINHA 52" sheetId="57" r:id="rId26"/>
    <sheet name="LINHA 53" sheetId="58" r:id="rId27"/>
    <sheet name="LINHA 54" sheetId="59" r:id="rId28"/>
    <sheet name="LINHA 55" sheetId="60" r:id="rId29"/>
    <sheet name="LINHA 56" sheetId="61" r:id="rId30"/>
    <sheet name="LINHA 57" sheetId="62" r:id="rId31"/>
    <sheet name="LINHA 58 -A TRANSB  LIN 58 -B" sheetId="63" r:id="rId32"/>
    <sheet name="LINHA 58 -B FINALIZA NA ESCOLA" sheetId="64" r:id="rId33"/>
    <sheet name="LINHA 60" sheetId="65" r:id="rId34"/>
    <sheet name="LINHA 61" sheetId="66" r:id="rId35"/>
    <sheet name="LINHA 62" sheetId="67" r:id="rId36"/>
    <sheet name="LINHA 63" sheetId="68" r:id="rId37"/>
    <sheet name="LINHA 90" sheetId="69" r:id="rId38"/>
  </sheets>
  <definedNames>
    <definedName name="A" localSheetId="1">#REF!</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 localSheetId="33">#REF!</definedName>
    <definedName name="A" localSheetId="34">#REF!</definedName>
    <definedName name="A" localSheetId="35">#REF!</definedName>
    <definedName name="A" localSheetId="36">#REF!</definedName>
    <definedName name="A" localSheetId="37">#REF!</definedName>
    <definedName name="A">#REF!</definedName>
  </definedNames>
  <calcPr calcId="162913"/>
</workbook>
</file>

<file path=xl/calcChain.xml><?xml version="1.0" encoding="utf-8"?>
<calcChain xmlns="http://schemas.openxmlformats.org/spreadsheetml/2006/main">
  <c r="C336" i="69" l="1"/>
  <c r="C321" i="69"/>
  <c r="C317" i="69"/>
  <c r="C254" i="69" s="1"/>
  <c r="D299" i="69"/>
  <c r="D301" i="69" s="1"/>
  <c r="C309" i="69" s="1"/>
  <c r="G293" i="69"/>
  <c r="C293" i="69"/>
  <c r="G292" i="69"/>
  <c r="G291" i="69" s="1"/>
  <c r="D292" i="69"/>
  <c r="D293" i="69" s="1"/>
  <c r="D294" i="69" s="1"/>
  <c r="C294" i="69" s="1"/>
  <c r="C295" i="69" s="1"/>
  <c r="D291" i="69"/>
  <c r="C287" i="69"/>
  <c r="C286" i="69"/>
  <c r="C307" i="69" s="1"/>
  <c r="C283" i="69"/>
  <c r="C277" i="69"/>
  <c r="C306" i="69" s="1"/>
  <c r="C310" i="69" s="1"/>
  <c r="C333" i="69" s="1"/>
  <c r="C276" i="69"/>
  <c r="C275" i="69"/>
  <c r="C273" i="69"/>
  <c r="C253" i="69"/>
  <c r="C252" i="69"/>
  <c r="C251" i="69"/>
  <c r="H250" i="69"/>
  <c r="G250" i="69"/>
  <c r="F250" i="69"/>
  <c r="C250" i="69"/>
  <c r="C257" i="69" s="1"/>
  <c r="C327" i="69" s="1"/>
  <c r="C249" i="69"/>
  <c r="D242" i="69"/>
  <c r="D241" i="69"/>
  <c r="C264" i="69" s="1"/>
  <c r="D239" i="69"/>
  <c r="D238" i="69"/>
  <c r="C232" i="69"/>
  <c r="C231" i="69"/>
  <c r="C263" i="69" s="1"/>
  <c r="C208" i="69"/>
  <c r="C160" i="69"/>
  <c r="D156" i="69"/>
  <c r="C150" i="69"/>
  <c r="D149" i="69"/>
  <c r="D148" i="69"/>
  <c r="D146" i="69"/>
  <c r="D145" i="69"/>
  <c r="D144" i="69"/>
  <c r="D139" i="69"/>
  <c r="D132" i="69"/>
  <c r="C127" i="69"/>
  <c r="D119" i="69"/>
  <c r="C119" i="69"/>
  <c r="D117" i="69"/>
  <c r="C112" i="69"/>
  <c r="C99" i="69"/>
  <c r="C86" i="69"/>
  <c r="C218" i="69" s="1"/>
  <c r="C75" i="69"/>
  <c r="C64" i="69"/>
  <c r="C52" i="69"/>
  <c r="C336" i="68"/>
  <c r="C321" i="68"/>
  <c r="C317" i="68"/>
  <c r="C254" i="68" s="1"/>
  <c r="D299" i="68"/>
  <c r="D301" i="68" s="1"/>
  <c r="C309" i="68" s="1"/>
  <c r="G293" i="68"/>
  <c r="C293" i="68"/>
  <c r="G292" i="68"/>
  <c r="G291" i="68" s="1"/>
  <c r="D292" i="68"/>
  <c r="D291" i="68"/>
  <c r="D293" i="68" s="1"/>
  <c r="D294" i="68" s="1"/>
  <c r="C294" i="68" s="1"/>
  <c r="C287" i="68"/>
  <c r="C286" i="68"/>
  <c r="C307" i="68" s="1"/>
  <c r="C283" i="68"/>
  <c r="C277" i="68"/>
  <c r="C306" i="68" s="1"/>
  <c r="C310" i="68" s="1"/>
  <c r="C333" i="68" s="1"/>
  <c r="C276" i="68"/>
  <c r="C275" i="68"/>
  <c r="C273" i="68"/>
  <c r="C253" i="68"/>
  <c r="C252" i="68"/>
  <c r="C251" i="68"/>
  <c r="H250" i="68"/>
  <c r="G250" i="68"/>
  <c r="F250" i="68"/>
  <c r="C250" i="68"/>
  <c r="C257" i="68" s="1"/>
  <c r="C327" i="68" s="1"/>
  <c r="C249" i="68"/>
  <c r="D242" i="68"/>
  <c r="D241" i="68"/>
  <c r="C264" i="68" s="1"/>
  <c r="D239" i="68"/>
  <c r="D238" i="68"/>
  <c r="C232" i="68"/>
  <c r="C231" i="68"/>
  <c r="C263" i="68" s="1"/>
  <c r="C208" i="68"/>
  <c r="C160" i="68"/>
  <c r="D159" i="68"/>
  <c r="D156" i="68"/>
  <c r="D155" i="68"/>
  <c r="C150" i="68"/>
  <c r="D149" i="68"/>
  <c r="D146" i="68"/>
  <c r="D145" i="68"/>
  <c r="D139" i="68"/>
  <c r="D140" i="68" s="1"/>
  <c r="C200" i="68" s="1"/>
  <c r="D138" i="68"/>
  <c r="D132" i="68"/>
  <c r="C127" i="68"/>
  <c r="D127" i="68" s="1"/>
  <c r="D126" i="68"/>
  <c r="D125" i="68"/>
  <c r="D119" i="68"/>
  <c r="C119" i="68"/>
  <c r="C112" i="68"/>
  <c r="C99" i="68"/>
  <c r="C86" i="68"/>
  <c r="C218" i="68" s="1"/>
  <c r="C75" i="68"/>
  <c r="C64" i="68"/>
  <c r="C217" i="68" s="1"/>
  <c r="C52" i="68"/>
  <c r="C336" i="67"/>
  <c r="C321" i="67"/>
  <c r="C317" i="67"/>
  <c r="C254" i="67" s="1"/>
  <c r="D299" i="67"/>
  <c r="D301" i="67" s="1"/>
  <c r="C309" i="67" s="1"/>
  <c r="G293" i="67"/>
  <c r="C293" i="67"/>
  <c r="G292" i="67"/>
  <c r="G291" i="67" s="1"/>
  <c r="D292" i="67"/>
  <c r="D291" i="67"/>
  <c r="D293" i="67" s="1"/>
  <c r="D294" i="67" s="1"/>
  <c r="C294" i="67" s="1"/>
  <c r="C287" i="67"/>
  <c r="C286" i="67"/>
  <c r="C307" i="67" s="1"/>
  <c r="C283" i="67"/>
  <c r="C277" i="67"/>
  <c r="C306" i="67" s="1"/>
  <c r="C310" i="67" s="1"/>
  <c r="C333" i="67" s="1"/>
  <c r="C276" i="67"/>
  <c r="C275" i="67"/>
  <c r="C273" i="67"/>
  <c r="C253" i="67"/>
  <c r="C252" i="67"/>
  <c r="C251" i="67"/>
  <c r="H250" i="67"/>
  <c r="G250" i="67"/>
  <c r="F250" i="67"/>
  <c r="C250" i="67"/>
  <c r="C257" i="67" s="1"/>
  <c r="C327" i="67" s="1"/>
  <c r="C249" i="67"/>
  <c r="D242" i="67"/>
  <c r="D241" i="67"/>
  <c r="C264" i="67" s="1"/>
  <c r="D239" i="67"/>
  <c r="D238" i="67"/>
  <c r="C232" i="67"/>
  <c r="C231" i="67"/>
  <c r="C263" i="67" s="1"/>
  <c r="C208" i="67"/>
  <c r="C160" i="67"/>
  <c r="D159" i="67"/>
  <c r="D156" i="67"/>
  <c r="D155" i="67"/>
  <c r="C150" i="67"/>
  <c r="D149" i="67"/>
  <c r="D146" i="67"/>
  <c r="D145" i="67"/>
  <c r="D139" i="67"/>
  <c r="D140" i="67" s="1"/>
  <c r="C200" i="67" s="1"/>
  <c r="D138" i="67"/>
  <c r="D132" i="67"/>
  <c r="C127" i="67"/>
  <c r="D127" i="67" s="1"/>
  <c r="D126" i="67"/>
  <c r="D125" i="67"/>
  <c r="D119" i="67"/>
  <c r="C119" i="67"/>
  <c r="C112" i="67"/>
  <c r="C99" i="67"/>
  <c r="C86" i="67"/>
  <c r="C218" i="67" s="1"/>
  <c r="C75" i="67"/>
  <c r="C64" i="67"/>
  <c r="C217" i="67" s="1"/>
  <c r="C52" i="67"/>
  <c r="C336" i="66"/>
  <c r="C321" i="66"/>
  <c r="C317" i="66"/>
  <c r="C254" i="66" s="1"/>
  <c r="D299" i="66"/>
  <c r="D301" i="66" s="1"/>
  <c r="C309" i="66" s="1"/>
  <c r="G293" i="66"/>
  <c r="C293" i="66"/>
  <c r="G292" i="66"/>
  <c r="G291" i="66" s="1"/>
  <c r="D292" i="66"/>
  <c r="D291" i="66"/>
  <c r="D293" i="66" s="1"/>
  <c r="C287" i="66"/>
  <c r="C286" i="66"/>
  <c r="C307" i="66" s="1"/>
  <c r="C283" i="66"/>
  <c r="C275" i="66"/>
  <c r="C273" i="66"/>
  <c r="C276" i="66" s="1"/>
  <c r="C277" i="66" s="1"/>
  <c r="C263" i="66"/>
  <c r="C253" i="66"/>
  <c r="C252" i="66"/>
  <c r="C251" i="66"/>
  <c r="H250" i="66"/>
  <c r="G250" i="66"/>
  <c r="F250" i="66"/>
  <c r="C250" i="66"/>
  <c r="C249" i="66"/>
  <c r="C257" i="66" s="1"/>
  <c r="C327" i="66" s="1"/>
  <c r="D239" i="66"/>
  <c r="D238" i="66"/>
  <c r="D241" i="66" s="1"/>
  <c r="C232" i="66"/>
  <c r="C231" i="66"/>
  <c r="C209" i="66"/>
  <c r="C208" i="66"/>
  <c r="C160" i="66"/>
  <c r="D156" i="66"/>
  <c r="C150" i="66"/>
  <c r="D146" i="66"/>
  <c r="D139" i="66"/>
  <c r="D132" i="66"/>
  <c r="C127" i="66"/>
  <c r="D127" i="66" s="1"/>
  <c r="D119" i="66"/>
  <c r="C119" i="66"/>
  <c r="C112" i="66"/>
  <c r="C99" i="66"/>
  <c r="C86" i="66"/>
  <c r="C218" i="66" s="1"/>
  <c r="C75" i="66"/>
  <c r="C64" i="66"/>
  <c r="C52" i="66"/>
  <c r="C336" i="65"/>
  <c r="C321" i="65"/>
  <c r="C317" i="65"/>
  <c r="C254" i="65" s="1"/>
  <c r="C307" i="65"/>
  <c r="D299" i="65"/>
  <c r="D301" i="65" s="1"/>
  <c r="C309" i="65" s="1"/>
  <c r="G293" i="65"/>
  <c r="D293" i="65"/>
  <c r="D294" i="65" s="1"/>
  <c r="C294" i="65" s="1"/>
  <c r="C295" i="65" s="1"/>
  <c r="C293" i="65"/>
  <c r="G292" i="65"/>
  <c r="G291" i="65" s="1"/>
  <c r="D292" i="65"/>
  <c r="D291" i="65"/>
  <c r="C287" i="65"/>
  <c r="C286" i="65"/>
  <c r="C283" i="65"/>
  <c r="C275" i="65"/>
  <c r="C276" i="65" s="1"/>
  <c r="C277" i="65" s="1"/>
  <c r="C273" i="65"/>
  <c r="C263" i="65"/>
  <c r="C253" i="65"/>
  <c r="C252" i="65"/>
  <c r="C251" i="65"/>
  <c r="H250" i="65"/>
  <c r="G250" i="65"/>
  <c r="F250" i="65"/>
  <c r="C250" i="65"/>
  <c r="C249" i="65"/>
  <c r="D239" i="65"/>
  <c r="D238" i="65"/>
  <c r="D241" i="65" s="1"/>
  <c r="C232" i="65"/>
  <c r="C231" i="65"/>
  <c r="C209" i="65"/>
  <c r="C208" i="65"/>
  <c r="C160" i="65"/>
  <c r="D156" i="65"/>
  <c r="C150" i="65"/>
  <c r="D146" i="65"/>
  <c r="D139" i="65"/>
  <c r="D132" i="65"/>
  <c r="C127" i="65"/>
  <c r="D119" i="65"/>
  <c r="C119" i="65"/>
  <c r="C112" i="65"/>
  <c r="C99" i="65"/>
  <c r="C86" i="65"/>
  <c r="C218" i="65" s="1"/>
  <c r="C75" i="65"/>
  <c r="C64" i="65"/>
  <c r="C52" i="65"/>
  <c r="C336" i="64"/>
  <c r="C321" i="64"/>
  <c r="C317" i="64"/>
  <c r="C254" i="64" s="1"/>
  <c r="D299" i="64"/>
  <c r="D301" i="64" s="1"/>
  <c r="C309" i="64" s="1"/>
  <c r="G293" i="64"/>
  <c r="C293" i="64"/>
  <c r="G292" i="64"/>
  <c r="G291" i="64" s="1"/>
  <c r="D292" i="64"/>
  <c r="D291" i="64"/>
  <c r="D293" i="64" s="1"/>
  <c r="C287" i="64"/>
  <c r="C286" i="64"/>
  <c r="C307" i="64" s="1"/>
  <c r="C283" i="64"/>
  <c r="C275" i="64"/>
  <c r="C273" i="64"/>
  <c r="C276" i="64" s="1"/>
  <c r="C277" i="64" s="1"/>
  <c r="C263" i="64"/>
  <c r="C253" i="64"/>
  <c r="C252" i="64"/>
  <c r="C251" i="64"/>
  <c r="H250" i="64"/>
  <c r="G250" i="64"/>
  <c r="F250" i="64"/>
  <c r="C250" i="64"/>
  <c r="C249" i="64"/>
  <c r="C257" i="64" s="1"/>
  <c r="C327" i="64" s="1"/>
  <c r="D239" i="64"/>
  <c r="D238" i="64"/>
  <c r="D241" i="64" s="1"/>
  <c r="C232" i="64"/>
  <c r="C231" i="64"/>
  <c r="C209" i="64"/>
  <c r="C208" i="64"/>
  <c r="C160" i="64"/>
  <c r="D156" i="64"/>
  <c r="C150" i="64"/>
  <c r="D146" i="64"/>
  <c r="D139" i="64"/>
  <c r="D132" i="64"/>
  <c r="C127" i="64"/>
  <c r="D127" i="64" s="1"/>
  <c r="D119" i="64"/>
  <c r="C119" i="64"/>
  <c r="C112" i="64"/>
  <c r="C99" i="64"/>
  <c r="C86" i="64"/>
  <c r="C218" i="64" s="1"/>
  <c r="C75" i="64"/>
  <c r="C64" i="64"/>
  <c r="C52" i="64"/>
  <c r="C336" i="63"/>
  <c r="C321" i="63"/>
  <c r="C317" i="63"/>
  <c r="C254" i="63" s="1"/>
  <c r="D299" i="63"/>
  <c r="C300" i="63" s="1"/>
  <c r="D300" i="63" s="1"/>
  <c r="C301" i="63" s="1"/>
  <c r="G293" i="63"/>
  <c r="C293" i="63"/>
  <c r="G292" i="63"/>
  <c r="G291" i="63" s="1"/>
  <c r="D292" i="63"/>
  <c r="D291" i="63"/>
  <c r="D293" i="63" s="1"/>
  <c r="D294" i="63" s="1"/>
  <c r="C294" i="63" s="1"/>
  <c r="C287" i="63"/>
  <c r="C286" i="63"/>
  <c r="C307" i="63" s="1"/>
  <c r="C283" i="63"/>
  <c r="C277" i="63"/>
  <c r="C306" i="63" s="1"/>
  <c r="C310" i="63" s="1"/>
  <c r="C333" i="63" s="1"/>
  <c r="C276" i="63"/>
  <c r="C275" i="63"/>
  <c r="C273" i="63"/>
  <c r="C253" i="63"/>
  <c r="C252" i="63"/>
  <c r="C251" i="63"/>
  <c r="H250" i="63"/>
  <c r="G250" i="63"/>
  <c r="F250" i="63"/>
  <c r="C250" i="63"/>
  <c r="C257" i="63" s="1"/>
  <c r="C327" i="63" s="1"/>
  <c r="C249" i="63"/>
  <c r="D242" i="63"/>
  <c r="D241" i="63"/>
  <c r="C264" i="63" s="1"/>
  <c r="D239" i="63"/>
  <c r="D238" i="63"/>
  <c r="C232" i="63"/>
  <c r="C231" i="63"/>
  <c r="C263" i="63" s="1"/>
  <c r="C208" i="63"/>
  <c r="C160" i="63"/>
  <c r="D159" i="63"/>
  <c r="D156" i="63"/>
  <c r="D155" i="63"/>
  <c r="C150" i="63"/>
  <c r="D149" i="63"/>
  <c r="D146" i="63"/>
  <c r="D145" i="63"/>
  <c r="D139" i="63"/>
  <c r="D140" i="63" s="1"/>
  <c r="C200" i="63" s="1"/>
  <c r="D138" i="63"/>
  <c r="D132" i="63"/>
  <c r="C127" i="63"/>
  <c r="D127" i="63" s="1"/>
  <c r="D126" i="63"/>
  <c r="D125" i="63"/>
  <c r="D119" i="63"/>
  <c r="C119" i="63"/>
  <c r="C112" i="63"/>
  <c r="C99" i="63"/>
  <c r="C86" i="63"/>
  <c r="C218" i="63" s="1"/>
  <c r="C75" i="63"/>
  <c r="C64" i="63"/>
  <c r="C217" i="63" s="1"/>
  <c r="C52" i="63"/>
  <c r="C336" i="62"/>
  <c r="C321" i="62"/>
  <c r="C317" i="62"/>
  <c r="C254" i="62" s="1"/>
  <c r="D299" i="62"/>
  <c r="D301" i="62" s="1"/>
  <c r="C309" i="62" s="1"/>
  <c r="G293" i="62"/>
  <c r="C293" i="62"/>
  <c r="G292" i="62"/>
  <c r="G291" i="62" s="1"/>
  <c r="D292" i="62"/>
  <c r="D291" i="62"/>
  <c r="D293" i="62" s="1"/>
  <c r="C287" i="62"/>
  <c r="C286" i="62"/>
  <c r="C307" i="62" s="1"/>
  <c r="C283" i="62"/>
  <c r="C277" i="62"/>
  <c r="C306" i="62" s="1"/>
  <c r="C310" i="62" s="1"/>
  <c r="C333" i="62" s="1"/>
  <c r="C276" i="62"/>
  <c r="C275" i="62"/>
  <c r="C273" i="62"/>
  <c r="C253" i="62"/>
  <c r="C252" i="62"/>
  <c r="C251" i="62"/>
  <c r="H250" i="62"/>
  <c r="G250" i="62"/>
  <c r="F250" i="62"/>
  <c r="C250" i="62"/>
  <c r="C257" i="62" s="1"/>
  <c r="C327" i="62" s="1"/>
  <c r="C249" i="62"/>
  <c r="D242" i="62"/>
  <c r="D241" i="62"/>
  <c r="C264" i="62" s="1"/>
  <c r="D239" i="62"/>
  <c r="D238" i="62"/>
  <c r="C232" i="62"/>
  <c r="C231" i="62"/>
  <c r="C263" i="62" s="1"/>
  <c r="C208" i="62"/>
  <c r="C160" i="62"/>
  <c r="D159" i="62"/>
  <c r="D156" i="62"/>
  <c r="D155" i="62"/>
  <c r="C150" i="62"/>
  <c r="D149" i="62"/>
  <c r="D146" i="62"/>
  <c r="D145" i="62"/>
  <c r="D139" i="62"/>
  <c r="D140" i="62" s="1"/>
  <c r="C200" i="62" s="1"/>
  <c r="D138" i="62"/>
  <c r="D132" i="62"/>
  <c r="C127" i="62"/>
  <c r="D127" i="62" s="1"/>
  <c r="D126" i="62"/>
  <c r="D125" i="62"/>
  <c r="D119" i="62"/>
  <c r="C119" i="62"/>
  <c r="C112" i="62"/>
  <c r="C99" i="62"/>
  <c r="C86" i="62"/>
  <c r="C218" i="62" s="1"/>
  <c r="C75" i="62"/>
  <c r="C64" i="62"/>
  <c r="C217" i="62" s="1"/>
  <c r="C52" i="62"/>
  <c r="C336" i="61"/>
  <c r="C321" i="61"/>
  <c r="C317" i="61"/>
  <c r="C254" i="61" s="1"/>
  <c r="D299" i="61"/>
  <c r="D301" i="61" s="1"/>
  <c r="C309" i="61" s="1"/>
  <c r="G293" i="61"/>
  <c r="C293" i="61"/>
  <c r="G292" i="61"/>
  <c r="G291" i="61" s="1"/>
  <c r="D292" i="61"/>
  <c r="D291" i="61"/>
  <c r="D293" i="61" s="1"/>
  <c r="C287" i="61"/>
  <c r="C286" i="61"/>
  <c r="C307" i="61" s="1"/>
  <c r="C283" i="61"/>
  <c r="C277" i="61"/>
  <c r="C306" i="61" s="1"/>
  <c r="C310" i="61" s="1"/>
  <c r="C333" i="61" s="1"/>
  <c r="C276" i="61"/>
  <c r="C275" i="61"/>
  <c r="C273" i="61"/>
  <c r="C253" i="61"/>
  <c r="C252" i="61"/>
  <c r="C251" i="61"/>
  <c r="H250" i="61"/>
  <c r="G250" i="61"/>
  <c r="F250" i="61"/>
  <c r="C250" i="61"/>
  <c r="C257" i="61" s="1"/>
  <c r="C327" i="61" s="1"/>
  <c r="C249" i="61"/>
  <c r="D242" i="61"/>
  <c r="D241" i="61"/>
  <c r="C264" i="61" s="1"/>
  <c r="D239" i="61"/>
  <c r="D238" i="61"/>
  <c r="C232" i="61"/>
  <c r="C231" i="61"/>
  <c r="C263" i="61" s="1"/>
  <c r="C208" i="61"/>
  <c r="C160" i="61"/>
  <c r="D159" i="61"/>
  <c r="D156" i="61"/>
  <c r="D155" i="61"/>
  <c r="C150" i="61"/>
  <c r="D149" i="61"/>
  <c r="D146" i="61"/>
  <c r="D145" i="61"/>
  <c r="D139" i="61"/>
  <c r="D140" i="61" s="1"/>
  <c r="C200" i="61" s="1"/>
  <c r="D138" i="61"/>
  <c r="D132" i="61"/>
  <c r="C127" i="61"/>
  <c r="D127" i="61" s="1"/>
  <c r="D126" i="61"/>
  <c r="D125" i="61"/>
  <c r="D119" i="61"/>
  <c r="C119" i="61"/>
  <c r="C112" i="61"/>
  <c r="C99" i="61"/>
  <c r="C86" i="61"/>
  <c r="C218" i="61" s="1"/>
  <c r="C75" i="61"/>
  <c r="C64" i="61"/>
  <c r="C217" i="61" s="1"/>
  <c r="C52" i="61"/>
  <c r="C336" i="60"/>
  <c r="C321" i="60"/>
  <c r="C317" i="60"/>
  <c r="C254" i="60" s="1"/>
  <c r="D299" i="60"/>
  <c r="C300" i="60" s="1"/>
  <c r="D300" i="60" s="1"/>
  <c r="C301" i="60" s="1"/>
  <c r="G293" i="60"/>
  <c r="C293" i="60"/>
  <c r="G292" i="60"/>
  <c r="G291" i="60" s="1"/>
  <c r="D292" i="60"/>
  <c r="D291" i="60"/>
  <c r="D293" i="60" s="1"/>
  <c r="C287" i="60"/>
  <c r="C286" i="60"/>
  <c r="C307" i="60" s="1"/>
  <c r="C283" i="60"/>
  <c r="C275" i="60"/>
  <c r="C273" i="60"/>
  <c r="C276" i="60" s="1"/>
  <c r="C277" i="60" s="1"/>
  <c r="C263" i="60"/>
  <c r="C253" i="60"/>
  <c r="C252" i="60"/>
  <c r="C251" i="60"/>
  <c r="H250" i="60"/>
  <c r="G250" i="60"/>
  <c r="F250" i="60"/>
  <c r="C250" i="60"/>
  <c r="C249" i="60"/>
  <c r="D239" i="60"/>
  <c r="D238" i="60"/>
  <c r="D241" i="60" s="1"/>
  <c r="C232" i="60"/>
  <c r="C231" i="60"/>
  <c r="C209" i="60"/>
  <c r="C208" i="60"/>
  <c r="C160" i="60"/>
  <c r="D157" i="60"/>
  <c r="D156" i="60"/>
  <c r="C150" i="60"/>
  <c r="D146" i="60"/>
  <c r="D139" i="60"/>
  <c r="D132" i="60"/>
  <c r="C127" i="60"/>
  <c r="D127" i="60" s="1"/>
  <c r="D119" i="60"/>
  <c r="C119" i="60"/>
  <c r="C112" i="60"/>
  <c r="C99" i="60"/>
  <c r="C86" i="60"/>
  <c r="C218" i="60" s="1"/>
  <c r="C75" i="60"/>
  <c r="C64" i="60"/>
  <c r="C52" i="60"/>
  <c r="C336" i="59"/>
  <c r="C321" i="59"/>
  <c r="C317" i="59"/>
  <c r="C254" i="59" s="1"/>
  <c r="D299" i="59"/>
  <c r="C300" i="59" s="1"/>
  <c r="D300" i="59" s="1"/>
  <c r="C301" i="59" s="1"/>
  <c r="G293" i="59"/>
  <c r="C293" i="59"/>
  <c r="G292" i="59"/>
  <c r="G291" i="59" s="1"/>
  <c r="D292" i="59"/>
  <c r="D291" i="59"/>
  <c r="D293" i="59" s="1"/>
  <c r="C287" i="59"/>
  <c r="C286" i="59"/>
  <c r="C307" i="59" s="1"/>
  <c r="C283" i="59"/>
  <c r="C275" i="59"/>
  <c r="C273" i="59"/>
  <c r="C276" i="59" s="1"/>
  <c r="C277" i="59" s="1"/>
  <c r="C263" i="59"/>
  <c r="C253" i="59"/>
  <c r="C252" i="59"/>
  <c r="C251" i="59"/>
  <c r="H250" i="59"/>
  <c r="G250" i="59"/>
  <c r="F250" i="59"/>
  <c r="C250" i="59"/>
  <c r="C249" i="59"/>
  <c r="D239" i="59"/>
  <c r="D238" i="59"/>
  <c r="D241" i="59" s="1"/>
  <c r="C232" i="59"/>
  <c r="C231" i="59"/>
  <c r="C209" i="59"/>
  <c r="C208" i="59"/>
  <c r="C160" i="59"/>
  <c r="D157" i="59"/>
  <c r="D156" i="59"/>
  <c r="C150" i="59"/>
  <c r="D146" i="59"/>
  <c r="D139" i="59"/>
  <c r="D140" i="59" s="1"/>
  <c r="C200" i="59" s="1"/>
  <c r="D138" i="59"/>
  <c r="D132" i="59"/>
  <c r="C127" i="59"/>
  <c r="D127" i="59" s="1"/>
  <c r="D126" i="59"/>
  <c r="D125" i="59"/>
  <c r="D119" i="59"/>
  <c r="C119" i="59"/>
  <c r="C112" i="59"/>
  <c r="C99" i="59"/>
  <c r="C86" i="59"/>
  <c r="C218" i="59" s="1"/>
  <c r="C75" i="59"/>
  <c r="C64" i="59"/>
  <c r="C52" i="59"/>
  <c r="C336" i="58"/>
  <c r="C321" i="58"/>
  <c r="C317" i="58"/>
  <c r="C254" i="58" s="1"/>
  <c r="D299" i="58"/>
  <c r="C300" i="58" s="1"/>
  <c r="D300" i="58" s="1"/>
  <c r="C301" i="58" s="1"/>
  <c r="G293" i="58"/>
  <c r="C293" i="58"/>
  <c r="G292" i="58"/>
  <c r="G291" i="58" s="1"/>
  <c r="D292" i="58"/>
  <c r="D291" i="58"/>
  <c r="D293" i="58" s="1"/>
  <c r="C287" i="58"/>
  <c r="C286" i="58"/>
  <c r="C307" i="58" s="1"/>
  <c r="C283" i="58"/>
  <c r="C277" i="58"/>
  <c r="C306" i="58" s="1"/>
  <c r="C310" i="58" s="1"/>
  <c r="C333" i="58" s="1"/>
  <c r="C276" i="58"/>
  <c r="C275" i="58"/>
  <c r="C273" i="58"/>
  <c r="C253" i="58"/>
  <c r="C252" i="58"/>
  <c r="C251" i="58"/>
  <c r="H250" i="58"/>
  <c r="G250" i="58"/>
  <c r="F250" i="58"/>
  <c r="C250" i="58"/>
  <c r="C257" i="58" s="1"/>
  <c r="C327" i="58" s="1"/>
  <c r="C249" i="58"/>
  <c r="D239" i="58"/>
  <c r="D238" i="58"/>
  <c r="D241" i="58" s="1"/>
  <c r="C232" i="58"/>
  <c r="C231" i="58"/>
  <c r="C263" i="58" s="1"/>
  <c r="C209" i="58"/>
  <c r="C208" i="58"/>
  <c r="C160" i="58"/>
  <c r="D156" i="58"/>
  <c r="C150" i="58"/>
  <c r="D146" i="58"/>
  <c r="D139" i="58"/>
  <c r="D132" i="58"/>
  <c r="C127" i="58"/>
  <c r="D127" i="58" s="1"/>
  <c r="D119" i="58"/>
  <c r="C119" i="58"/>
  <c r="C112" i="58"/>
  <c r="C99" i="58"/>
  <c r="C86" i="58"/>
  <c r="C218" i="58" s="1"/>
  <c r="C75" i="58"/>
  <c r="C64" i="58"/>
  <c r="C52" i="58"/>
  <c r="C336" i="57"/>
  <c r="C321" i="57"/>
  <c r="C317" i="57"/>
  <c r="C307" i="57"/>
  <c r="D301" i="57"/>
  <c r="C309" i="57" s="1"/>
  <c r="C300" i="57"/>
  <c r="D300" i="57" s="1"/>
  <c r="C301" i="57" s="1"/>
  <c r="D299" i="57"/>
  <c r="D294" i="57"/>
  <c r="C294" i="57"/>
  <c r="C295" i="57" s="1"/>
  <c r="G293" i="57"/>
  <c r="D293" i="57"/>
  <c r="C293" i="57"/>
  <c r="G292" i="57"/>
  <c r="D292" i="57"/>
  <c r="G291" i="57"/>
  <c r="D291" i="57"/>
  <c r="C287" i="57"/>
  <c r="C286" i="57"/>
  <c r="C283" i="57"/>
  <c r="C277" i="57"/>
  <c r="C306" i="57" s="1"/>
  <c r="C310" i="57" s="1"/>
  <c r="C333" i="57" s="1"/>
  <c r="C276" i="57"/>
  <c r="C275" i="57"/>
  <c r="C273" i="57"/>
  <c r="C263" i="57"/>
  <c r="C254" i="57"/>
  <c r="C257" i="57" s="1"/>
  <c r="C327" i="57" s="1"/>
  <c r="C253" i="57"/>
  <c r="C252" i="57"/>
  <c r="C251" i="57"/>
  <c r="H250" i="57"/>
  <c r="G250" i="57"/>
  <c r="F250" i="57"/>
  <c r="C250" i="57"/>
  <c r="C249" i="57"/>
  <c r="D243" i="57"/>
  <c r="D242" i="57"/>
  <c r="D241" i="57"/>
  <c r="C264" i="57" s="1"/>
  <c r="D239" i="57"/>
  <c r="D238" i="57"/>
  <c r="C232" i="57"/>
  <c r="C231" i="57"/>
  <c r="C218" i="57"/>
  <c r="C217" i="57"/>
  <c r="C209" i="57"/>
  <c r="C208" i="57"/>
  <c r="C200" i="57"/>
  <c r="C160" i="57"/>
  <c r="D159" i="57"/>
  <c r="D158" i="57"/>
  <c r="D157" i="57"/>
  <c r="D160" i="57" s="1"/>
  <c r="C201" i="57" s="1"/>
  <c r="D156" i="57"/>
  <c r="D155" i="57"/>
  <c r="D154" i="57"/>
  <c r="C150" i="57"/>
  <c r="D149" i="57"/>
  <c r="D148" i="57"/>
  <c r="D147" i="57"/>
  <c r="D150" i="57" s="1"/>
  <c r="C191" i="57" s="1"/>
  <c r="D146" i="57"/>
  <c r="D145" i="57"/>
  <c r="D144" i="57"/>
  <c r="D140" i="57"/>
  <c r="D139" i="57"/>
  <c r="D138" i="57"/>
  <c r="D133" i="57"/>
  <c r="D134" i="57" s="1"/>
  <c r="C190" i="57" s="1"/>
  <c r="D132" i="57"/>
  <c r="D127" i="57"/>
  <c r="C127" i="57"/>
  <c r="D126" i="57"/>
  <c r="D125" i="57"/>
  <c r="D124" i="57"/>
  <c r="D128" i="57" s="1"/>
  <c r="C199" i="57" s="1"/>
  <c r="D119" i="57"/>
  <c r="C119" i="57"/>
  <c r="D117" i="57"/>
  <c r="D116" i="57"/>
  <c r="D97" i="57" s="1"/>
  <c r="C112" i="57"/>
  <c r="D111" i="57"/>
  <c r="D110" i="57"/>
  <c r="D109" i="57"/>
  <c r="D107" i="57"/>
  <c r="D106" i="57"/>
  <c r="D105" i="57"/>
  <c r="C99" i="57"/>
  <c r="D98" i="57"/>
  <c r="D95" i="57"/>
  <c r="D94" i="57"/>
  <c r="D91" i="57"/>
  <c r="C86" i="57"/>
  <c r="C75" i="57"/>
  <c r="C64" i="57"/>
  <c r="C52" i="57"/>
  <c r="C336" i="56"/>
  <c r="C321" i="56"/>
  <c r="C317" i="56"/>
  <c r="C254" i="56" s="1"/>
  <c r="D299" i="56"/>
  <c r="D301" i="56" s="1"/>
  <c r="C309" i="56" s="1"/>
  <c r="G293" i="56"/>
  <c r="C293" i="56"/>
  <c r="G292" i="56"/>
  <c r="G291" i="56" s="1"/>
  <c r="D292" i="56"/>
  <c r="D293" i="56" s="1"/>
  <c r="D294" i="56" s="1"/>
  <c r="C294" i="56" s="1"/>
  <c r="C295" i="56" s="1"/>
  <c r="D291" i="56"/>
  <c r="C287" i="56"/>
  <c r="C286" i="56"/>
  <c r="C307" i="56" s="1"/>
  <c r="C283" i="56"/>
  <c r="C277" i="56"/>
  <c r="C306" i="56" s="1"/>
  <c r="C310" i="56" s="1"/>
  <c r="C333" i="56" s="1"/>
  <c r="C276" i="56"/>
  <c r="C275" i="56"/>
  <c r="C273" i="56"/>
  <c r="C253" i="56"/>
  <c r="C252" i="56"/>
  <c r="C251" i="56"/>
  <c r="H250" i="56"/>
  <c r="G250" i="56"/>
  <c r="F250" i="56"/>
  <c r="C250" i="56"/>
  <c r="C257" i="56" s="1"/>
  <c r="C327" i="56" s="1"/>
  <c r="C249" i="56"/>
  <c r="D242" i="56"/>
  <c r="D241" i="56"/>
  <c r="C264" i="56" s="1"/>
  <c r="D239" i="56"/>
  <c r="D238" i="56"/>
  <c r="C232" i="56"/>
  <c r="C231" i="56"/>
  <c r="C263" i="56" s="1"/>
  <c r="C208" i="56"/>
  <c r="C160" i="56"/>
  <c r="D156" i="56"/>
  <c r="C150" i="56"/>
  <c r="D149" i="56"/>
  <c r="D148" i="56"/>
  <c r="D146" i="56"/>
  <c r="D145" i="56"/>
  <c r="D144" i="56"/>
  <c r="D139" i="56"/>
  <c r="D132" i="56"/>
  <c r="C127" i="56"/>
  <c r="D119" i="56"/>
  <c r="C119" i="56"/>
  <c r="D117" i="56"/>
  <c r="C112" i="56"/>
  <c r="C99" i="56"/>
  <c r="C86" i="56"/>
  <c r="C218" i="56" s="1"/>
  <c r="C75" i="56"/>
  <c r="C64" i="56"/>
  <c r="C52" i="56"/>
  <c r="C336" i="55"/>
  <c r="C321" i="55"/>
  <c r="C317" i="55"/>
  <c r="C254" i="55" s="1"/>
  <c r="D299" i="55"/>
  <c r="C300" i="55" s="1"/>
  <c r="D300" i="55" s="1"/>
  <c r="C301" i="55" s="1"/>
  <c r="G293" i="55"/>
  <c r="C293" i="55"/>
  <c r="G292" i="55"/>
  <c r="G291" i="55" s="1"/>
  <c r="D292" i="55"/>
  <c r="D291" i="55"/>
  <c r="D293" i="55" s="1"/>
  <c r="C287" i="55"/>
  <c r="C286" i="55"/>
  <c r="C307" i="55" s="1"/>
  <c r="C283" i="55"/>
  <c r="C275" i="55"/>
  <c r="C273" i="55"/>
  <c r="C276" i="55" s="1"/>
  <c r="C277" i="55" s="1"/>
  <c r="C263" i="55"/>
  <c r="C253" i="55"/>
  <c r="C252" i="55"/>
  <c r="C251" i="55"/>
  <c r="H250" i="55"/>
  <c r="G250" i="55"/>
  <c r="F250" i="55"/>
  <c r="C250" i="55"/>
  <c r="C249" i="55"/>
  <c r="D239" i="55"/>
  <c r="D238" i="55"/>
  <c r="D241" i="55" s="1"/>
  <c r="C232" i="55"/>
  <c r="C231" i="55"/>
  <c r="C209" i="55"/>
  <c r="C208" i="55"/>
  <c r="C160" i="55"/>
  <c r="D157" i="55"/>
  <c r="D156" i="55"/>
  <c r="C150" i="55"/>
  <c r="D146" i="55"/>
  <c r="D139" i="55"/>
  <c r="D132" i="55"/>
  <c r="C127" i="55"/>
  <c r="D127" i="55" s="1"/>
  <c r="D119" i="55"/>
  <c r="C119" i="55"/>
  <c r="C112" i="55"/>
  <c r="C99" i="55"/>
  <c r="C86" i="55"/>
  <c r="C218" i="55" s="1"/>
  <c r="C75" i="55"/>
  <c r="C64" i="55"/>
  <c r="C52" i="55"/>
  <c r="C336" i="54"/>
  <c r="C321" i="54"/>
  <c r="C317" i="54"/>
  <c r="C254" i="54" s="1"/>
  <c r="D299" i="54"/>
  <c r="C300" i="54" s="1"/>
  <c r="D300" i="54" s="1"/>
  <c r="C301" i="54" s="1"/>
  <c r="G293" i="54"/>
  <c r="C293" i="54"/>
  <c r="G292" i="54"/>
  <c r="G291" i="54" s="1"/>
  <c r="D292" i="54"/>
  <c r="D293" i="54" s="1"/>
  <c r="D291" i="54"/>
  <c r="C287" i="54"/>
  <c r="C286" i="54"/>
  <c r="C307" i="54" s="1"/>
  <c r="C283" i="54"/>
  <c r="C277" i="54"/>
  <c r="C306" i="54" s="1"/>
  <c r="C310" i="54" s="1"/>
  <c r="C333" i="54" s="1"/>
  <c r="C276" i="54"/>
  <c r="C275" i="54"/>
  <c r="C273" i="54"/>
  <c r="C253" i="54"/>
  <c r="C252" i="54"/>
  <c r="C251" i="54"/>
  <c r="H250" i="54"/>
  <c r="G250" i="54"/>
  <c r="F250" i="54"/>
  <c r="C250" i="54"/>
  <c r="C257" i="54" s="1"/>
  <c r="C327" i="54" s="1"/>
  <c r="C249" i="54"/>
  <c r="D242" i="54"/>
  <c r="D241" i="54"/>
  <c r="C264" i="54" s="1"/>
  <c r="D239" i="54"/>
  <c r="D238" i="54"/>
  <c r="C232" i="54"/>
  <c r="C231" i="54"/>
  <c r="C263" i="54" s="1"/>
  <c r="C208" i="54"/>
  <c r="C160" i="54"/>
  <c r="D156" i="54"/>
  <c r="C150" i="54"/>
  <c r="D149" i="54"/>
  <c r="D148" i="54"/>
  <c r="D146" i="54"/>
  <c r="D145" i="54"/>
  <c r="D144" i="54"/>
  <c r="D139" i="54"/>
  <c r="D132" i="54"/>
  <c r="C127" i="54"/>
  <c r="D119" i="54"/>
  <c r="C119" i="54"/>
  <c r="D117" i="54"/>
  <c r="C112" i="54"/>
  <c r="C99" i="54"/>
  <c r="C86" i="54"/>
  <c r="C218" i="54" s="1"/>
  <c r="C75" i="54"/>
  <c r="C64" i="54"/>
  <c r="C52" i="54"/>
  <c r="C336" i="53"/>
  <c r="C321" i="53"/>
  <c r="C317" i="53"/>
  <c r="C254" i="53" s="1"/>
  <c r="C307" i="53"/>
  <c r="D299" i="53"/>
  <c r="D301" i="53" s="1"/>
  <c r="C309" i="53" s="1"/>
  <c r="G293" i="53"/>
  <c r="C293" i="53"/>
  <c r="G292" i="53"/>
  <c r="G291" i="53" s="1"/>
  <c r="D292" i="53"/>
  <c r="D291" i="53"/>
  <c r="D293" i="53" s="1"/>
  <c r="C287" i="53"/>
  <c r="C286" i="53"/>
  <c r="C283" i="53"/>
  <c r="C275" i="53"/>
  <c r="C276" i="53" s="1"/>
  <c r="C277" i="53" s="1"/>
  <c r="C273" i="53"/>
  <c r="C263" i="53"/>
  <c r="C253" i="53"/>
  <c r="C252" i="53"/>
  <c r="C251" i="53"/>
  <c r="H250" i="53"/>
  <c r="G250" i="53"/>
  <c r="F250" i="53"/>
  <c r="C250" i="53"/>
  <c r="C249" i="53"/>
  <c r="D239" i="53"/>
  <c r="D238" i="53"/>
  <c r="D241" i="53" s="1"/>
  <c r="C232" i="53"/>
  <c r="C231" i="53"/>
  <c r="C209" i="53"/>
  <c r="C208" i="53"/>
  <c r="C160" i="53"/>
  <c r="D157" i="53"/>
  <c r="D156" i="53"/>
  <c r="C150" i="53"/>
  <c r="D146" i="53"/>
  <c r="D139" i="53"/>
  <c r="D132" i="53"/>
  <c r="C127" i="53"/>
  <c r="D127" i="53" s="1"/>
  <c r="D119" i="53"/>
  <c r="C119" i="53"/>
  <c r="C112" i="53"/>
  <c r="C99" i="53"/>
  <c r="C86" i="53"/>
  <c r="C218" i="53" s="1"/>
  <c r="C75" i="53"/>
  <c r="C64" i="53"/>
  <c r="C52" i="53"/>
  <c r="C336" i="52"/>
  <c r="C321" i="52"/>
  <c r="C317" i="52"/>
  <c r="C254" i="52" s="1"/>
  <c r="C307" i="52"/>
  <c r="D299" i="52"/>
  <c r="D301" i="52" s="1"/>
  <c r="C309" i="52" s="1"/>
  <c r="G293" i="52"/>
  <c r="D293" i="52"/>
  <c r="C293" i="52"/>
  <c r="G292" i="52"/>
  <c r="G291" i="52" s="1"/>
  <c r="D292" i="52"/>
  <c r="D291" i="52"/>
  <c r="C287" i="52"/>
  <c r="C286" i="52"/>
  <c r="C283" i="52"/>
  <c r="C275" i="52"/>
  <c r="C276" i="52" s="1"/>
  <c r="C277" i="52" s="1"/>
  <c r="C273" i="52"/>
  <c r="C264" i="52"/>
  <c r="C253" i="52"/>
  <c r="C252" i="52"/>
  <c r="C251" i="52"/>
  <c r="H250" i="52"/>
  <c r="G250" i="52"/>
  <c r="F250" i="52"/>
  <c r="C250" i="52"/>
  <c r="C249" i="52"/>
  <c r="C257" i="52" s="1"/>
  <c r="C327" i="52" s="1"/>
  <c r="D242" i="52"/>
  <c r="D241" i="52"/>
  <c r="D243" i="52" s="1"/>
  <c r="D239" i="52"/>
  <c r="D238" i="52"/>
  <c r="C232" i="52"/>
  <c r="C231" i="52"/>
  <c r="C263" i="52" s="1"/>
  <c r="C208" i="52"/>
  <c r="C160" i="52"/>
  <c r="D156" i="52"/>
  <c r="C150" i="52"/>
  <c r="D148" i="52"/>
  <c r="D146" i="52"/>
  <c r="D144" i="52"/>
  <c r="D139" i="52"/>
  <c r="D132" i="52"/>
  <c r="C127" i="52"/>
  <c r="D119" i="52"/>
  <c r="C119" i="52"/>
  <c r="D117" i="52"/>
  <c r="C112" i="52"/>
  <c r="C99" i="52"/>
  <c r="C86" i="52"/>
  <c r="C218" i="52" s="1"/>
  <c r="C75" i="52"/>
  <c r="C209" i="52" s="1"/>
  <c r="C64" i="52"/>
  <c r="C52" i="52"/>
  <c r="C336" i="51"/>
  <c r="C321" i="51"/>
  <c r="C317" i="51"/>
  <c r="C254" i="51" s="1"/>
  <c r="C307" i="51"/>
  <c r="D299" i="51"/>
  <c r="C300" i="51" s="1"/>
  <c r="D300" i="51" s="1"/>
  <c r="C301" i="51" s="1"/>
  <c r="G293" i="51"/>
  <c r="C293" i="51"/>
  <c r="G292" i="51"/>
  <c r="G291" i="51" s="1"/>
  <c r="D292" i="51"/>
  <c r="D291" i="51"/>
  <c r="D293" i="51" s="1"/>
  <c r="C287" i="51"/>
  <c r="C286" i="51"/>
  <c r="C283" i="51"/>
  <c r="C275" i="51"/>
  <c r="C276" i="51" s="1"/>
  <c r="C277" i="51" s="1"/>
  <c r="C273" i="51"/>
  <c r="C263" i="51"/>
  <c r="C253" i="51"/>
  <c r="C252" i="51"/>
  <c r="C251" i="51"/>
  <c r="H250" i="51"/>
  <c r="G250" i="51"/>
  <c r="F250" i="51"/>
  <c r="C250" i="51"/>
  <c r="C249" i="51"/>
  <c r="C257" i="51" s="1"/>
  <c r="C327" i="51" s="1"/>
  <c r="D239" i="51"/>
  <c r="D238" i="51"/>
  <c r="D241" i="51" s="1"/>
  <c r="C232" i="51"/>
  <c r="C231" i="51"/>
  <c r="C209" i="51"/>
  <c r="C208" i="51"/>
  <c r="C160" i="51"/>
  <c r="D157" i="51"/>
  <c r="D156" i="51"/>
  <c r="C150" i="51"/>
  <c r="D146" i="51"/>
  <c r="D139" i="51"/>
  <c r="D132" i="51"/>
  <c r="C127" i="51"/>
  <c r="D127" i="51" s="1"/>
  <c r="D119" i="51"/>
  <c r="C119" i="51"/>
  <c r="C112" i="51"/>
  <c r="C99" i="51"/>
  <c r="C86" i="51"/>
  <c r="C218" i="51" s="1"/>
  <c r="C75" i="51"/>
  <c r="C64" i="51"/>
  <c r="C52" i="51"/>
  <c r="C336" i="50"/>
  <c r="C321" i="50"/>
  <c r="C317" i="50"/>
  <c r="C254" i="50" s="1"/>
  <c r="D299" i="50"/>
  <c r="C300" i="50" s="1"/>
  <c r="D300" i="50" s="1"/>
  <c r="C301" i="50" s="1"/>
  <c r="G293" i="50"/>
  <c r="C293" i="50"/>
  <c r="G292" i="50"/>
  <c r="G291" i="50" s="1"/>
  <c r="D292" i="50"/>
  <c r="D291" i="50"/>
  <c r="D293" i="50" s="1"/>
  <c r="C287" i="50"/>
  <c r="C286" i="50"/>
  <c r="C307" i="50" s="1"/>
  <c r="C283" i="50"/>
  <c r="C275" i="50"/>
  <c r="C273" i="50"/>
  <c r="C276" i="50" s="1"/>
  <c r="C277" i="50" s="1"/>
  <c r="C263" i="50"/>
  <c r="C253" i="50"/>
  <c r="C252" i="50"/>
  <c r="C251" i="50"/>
  <c r="H250" i="50"/>
  <c r="G250" i="50"/>
  <c r="F250" i="50"/>
  <c r="C250" i="50"/>
  <c r="C249" i="50"/>
  <c r="C257" i="50" s="1"/>
  <c r="C327" i="50" s="1"/>
  <c r="D239" i="50"/>
  <c r="D238" i="50"/>
  <c r="D241" i="50" s="1"/>
  <c r="C232" i="50"/>
  <c r="C231" i="50"/>
  <c r="C209" i="50"/>
  <c r="C208" i="50"/>
  <c r="C160" i="50"/>
  <c r="D156" i="50"/>
  <c r="C150" i="50"/>
  <c r="D146" i="50"/>
  <c r="D139" i="50"/>
  <c r="D132" i="50"/>
  <c r="C127" i="50"/>
  <c r="D127" i="50" s="1"/>
  <c r="D119" i="50"/>
  <c r="C119" i="50"/>
  <c r="C112" i="50"/>
  <c r="C99" i="50"/>
  <c r="C86" i="50"/>
  <c r="C218" i="50" s="1"/>
  <c r="C75" i="50"/>
  <c r="C64" i="50"/>
  <c r="C52" i="50"/>
  <c r="C336" i="49"/>
  <c r="C321" i="49"/>
  <c r="C317" i="49"/>
  <c r="C254" i="49" s="1"/>
  <c r="D299" i="49"/>
  <c r="C300" i="49" s="1"/>
  <c r="D300" i="49" s="1"/>
  <c r="C301" i="49" s="1"/>
  <c r="G293" i="49"/>
  <c r="C293" i="49"/>
  <c r="G292" i="49"/>
  <c r="G291" i="49" s="1"/>
  <c r="D292" i="49"/>
  <c r="D291" i="49"/>
  <c r="D293" i="49" s="1"/>
  <c r="C287" i="49"/>
  <c r="C286" i="49"/>
  <c r="C307" i="49" s="1"/>
  <c r="C283" i="49"/>
  <c r="C276" i="49"/>
  <c r="C277" i="49" s="1"/>
  <c r="C275" i="49"/>
  <c r="C273" i="49"/>
  <c r="C253" i="49"/>
  <c r="C252" i="49"/>
  <c r="C251" i="49"/>
  <c r="H250" i="49"/>
  <c r="G250" i="49"/>
  <c r="F250" i="49"/>
  <c r="C250" i="49"/>
  <c r="C249" i="49"/>
  <c r="D241" i="49"/>
  <c r="C264" i="49" s="1"/>
  <c r="D239" i="49"/>
  <c r="D238" i="49"/>
  <c r="C231" i="49"/>
  <c r="C263" i="49" s="1"/>
  <c r="C218" i="49"/>
  <c r="C208" i="49"/>
  <c r="C160" i="49"/>
  <c r="D159" i="49"/>
  <c r="D156" i="49"/>
  <c r="D155" i="49"/>
  <c r="C150" i="49"/>
  <c r="D149" i="49"/>
  <c r="D146" i="49"/>
  <c r="D145" i="49"/>
  <c r="D139" i="49"/>
  <c r="D140" i="49" s="1"/>
  <c r="C200" i="49" s="1"/>
  <c r="D138" i="49"/>
  <c r="D132" i="49"/>
  <c r="C127" i="49"/>
  <c r="D127" i="49" s="1"/>
  <c r="D125" i="49"/>
  <c r="D126" i="49" s="1"/>
  <c r="C119" i="49"/>
  <c r="D119" i="49" s="1"/>
  <c r="C112" i="49"/>
  <c r="C99" i="49"/>
  <c r="C86" i="49"/>
  <c r="C75" i="49"/>
  <c r="C64" i="49"/>
  <c r="C217" i="49" s="1"/>
  <c r="C52" i="49"/>
  <c r="C336" i="48"/>
  <c r="C321" i="48"/>
  <c r="C317" i="48"/>
  <c r="C254" i="48" s="1"/>
  <c r="D299" i="48"/>
  <c r="D301" i="48" s="1"/>
  <c r="C309" i="48" s="1"/>
  <c r="G293" i="48"/>
  <c r="C293" i="48"/>
  <c r="C295" i="48" s="1"/>
  <c r="G292" i="48"/>
  <c r="G291" i="48" s="1"/>
  <c r="D292" i="48"/>
  <c r="D291" i="48"/>
  <c r="D293" i="48" s="1"/>
  <c r="D294" i="48" s="1"/>
  <c r="C294" i="48" s="1"/>
  <c r="C287" i="48"/>
  <c r="C286" i="48"/>
  <c r="C307" i="48" s="1"/>
  <c r="C283" i="48"/>
  <c r="C277" i="48"/>
  <c r="C306" i="48" s="1"/>
  <c r="C310" i="48" s="1"/>
  <c r="C333" i="48" s="1"/>
  <c r="C276" i="48"/>
  <c r="C275" i="48"/>
  <c r="C273" i="48"/>
  <c r="C253" i="48"/>
  <c r="C252" i="48"/>
  <c r="C251" i="48"/>
  <c r="H250" i="48"/>
  <c r="G250" i="48"/>
  <c r="F250" i="48"/>
  <c r="C250" i="48"/>
  <c r="C257" i="48" s="1"/>
  <c r="C327" i="48" s="1"/>
  <c r="C249" i="48"/>
  <c r="D242" i="48"/>
  <c r="D241" i="48"/>
  <c r="C264" i="48" s="1"/>
  <c r="D239" i="48"/>
  <c r="D238" i="48"/>
  <c r="C232" i="48"/>
  <c r="C231" i="48"/>
  <c r="C263" i="48" s="1"/>
  <c r="C208" i="48"/>
  <c r="C160" i="48"/>
  <c r="D156" i="48"/>
  <c r="C150" i="48"/>
  <c r="D146" i="48"/>
  <c r="D139" i="48"/>
  <c r="D132" i="48"/>
  <c r="C127" i="48"/>
  <c r="D127" i="48" s="1"/>
  <c r="D119" i="48"/>
  <c r="C119" i="48"/>
  <c r="C112" i="48"/>
  <c r="C99" i="48"/>
  <c r="C86" i="48"/>
  <c r="C218" i="48" s="1"/>
  <c r="C75" i="48"/>
  <c r="C209" i="48" s="1"/>
  <c r="C64" i="48"/>
  <c r="C52" i="48"/>
  <c r="C336" i="47"/>
  <c r="C321" i="47"/>
  <c r="C317" i="47"/>
  <c r="C254" i="47" s="1"/>
  <c r="C307" i="47"/>
  <c r="D299" i="47"/>
  <c r="D301" i="47" s="1"/>
  <c r="C309" i="47" s="1"/>
  <c r="G293" i="47"/>
  <c r="C293" i="47"/>
  <c r="G292" i="47"/>
  <c r="G291" i="47" s="1"/>
  <c r="D292" i="47"/>
  <c r="D291" i="47"/>
  <c r="D293" i="47" s="1"/>
  <c r="C287" i="47"/>
  <c r="C286" i="47"/>
  <c r="C283" i="47"/>
  <c r="C275" i="47"/>
  <c r="C276" i="47" s="1"/>
  <c r="C277" i="47" s="1"/>
  <c r="C273" i="47"/>
  <c r="C263" i="47"/>
  <c r="C253" i="47"/>
  <c r="C252" i="47"/>
  <c r="C251" i="47"/>
  <c r="H250" i="47"/>
  <c r="G250" i="47"/>
  <c r="F250" i="47"/>
  <c r="C250" i="47"/>
  <c r="C249" i="47"/>
  <c r="C257" i="47" s="1"/>
  <c r="C327" i="47" s="1"/>
  <c r="D239" i="47"/>
  <c r="D238" i="47"/>
  <c r="D241" i="47" s="1"/>
  <c r="C232" i="47"/>
  <c r="C231" i="47"/>
  <c r="C209" i="47"/>
  <c r="C208" i="47"/>
  <c r="C160" i="47"/>
  <c r="D157" i="47"/>
  <c r="D156" i="47"/>
  <c r="C150" i="47"/>
  <c r="D146" i="47"/>
  <c r="D139" i="47"/>
  <c r="D132" i="47"/>
  <c r="C127" i="47"/>
  <c r="D127" i="47" s="1"/>
  <c r="D119" i="47"/>
  <c r="C119" i="47"/>
  <c r="C112" i="47"/>
  <c r="C99" i="47"/>
  <c r="C86" i="47"/>
  <c r="C218" i="47" s="1"/>
  <c r="C75" i="47"/>
  <c r="C64" i="47"/>
  <c r="C52" i="47"/>
  <c r="C336" i="46"/>
  <c r="C321" i="46"/>
  <c r="C317" i="46"/>
  <c r="C254" i="46" s="1"/>
  <c r="D299" i="46"/>
  <c r="D301" i="46" s="1"/>
  <c r="C309" i="46" s="1"/>
  <c r="G293" i="46"/>
  <c r="C293" i="46"/>
  <c r="G292" i="46"/>
  <c r="G291" i="46" s="1"/>
  <c r="D292" i="46"/>
  <c r="D291" i="46"/>
  <c r="D293" i="46" s="1"/>
  <c r="D294" i="46" s="1"/>
  <c r="C294" i="46" s="1"/>
  <c r="C287" i="46"/>
  <c r="C286" i="46"/>
  <c r="C307" i="46" s="1"/>
  <c r="C283" i="46"/>
  <c r="C275" i="46"/>
  <c r="C276" i="46" s="1"/>
  <c r="C277" i="46" s="1"/>
  <c r="C273" i="46"/>
  <c r="C263" i="46"/>
  <c r="C253" i="46"/>
  <c r="C252" i="46"/>
  <c r="C251" i="46"/>
  <c r="H250" i="46"/>
  <c r="G250" i="46"/>
  <c r="F250" i="46"/>
  <c r="C250" i="46"/>
  <c r="C249" i="46"/>
  <c r="C257" i="46" s="1"/>
  <c r="C327" i="46" s="1"/>
  <c r="D239" i="46"/>
  <c r="D238" i="46"/>
  <c r="D241" i="46" s="1"/>
  <c r="C232" i="46"/>
  <c r="C231" i="46"/>
  <c r="C209" i="46"/>
  <c r="C208" i="46"/>
  <c r="C160" i="46"/>
  <c r="D157" i="46"/>
  <c r="D156" i="46"/>
  <c r="C150" i="46"/>
  <c r="D146" i="46"/>
  <c r="D139" i="46"/>
  <c r="D132" i="46"/>
  <c r="C127" i="46"/>
  <c r="D127" i="46" s="1"/>
  <c r="D119" i="46"/>
  <c r="C119" i="46"/>
  <c r="C112" i="46"/>
  <c r="C99" i="46"/>
  <c r="C86" i="46"/>
  <c r="C218" i="46" s="1"/>
  <c r="C75" i="46"/>
  <c r="C64" i="46"/>
  <c r="C52" i="46"/>
  <c r="C336" i="45"/>
  <c r="C321" i="45"/>
  <c r="C317" i="45"/>
  <c r="C254" i="45" s="1"/>
  <c r="D299" i="45"/>
  <c r="C300" i="45" s="1"/>
  <c r="D300" i="45" s="1"/>
  <c r="C301" i="45" s="1"/>
  <c r="G293" i="45"/>
  <c r="C293" i="45"/>
  <c r="G292" i="45"/>
  <c r="G291" i="45" s="1"/>
  <c r="D292" i="45"/>
  <c r="D291" i="45"/>
  <c r="D293" i="45" s="1"/>
  <c r="D294" i="45" s="1"/>
  <c r="C294" i="45" s="1"/>
  <c r="C287" i="45"/>
  <c r="C286" i="45"/>
  <c r="C307" i="45" s="1"/>
  <c r="C283" i="45"/>
  <c r="C275" i="45"/>
  <c r="C273" i="45"/>
  <c r="C276" i="45" s="1"/>
  <c r="C277" i="45" s="1"/>
  <c r="C263" i="45"/>
  <c r="C253" i="45"/>
  <c r="C252" i="45"/>
  <c r="C251" i="45"/>
  <c r="H250" i="45"/>
  <c r="G250" i="45"/>
  <c r="F250" i="45"/>
  <c r="C250" i="45"/>
  <c r="C257" i="45" s="1"/>
  <c r="C327" i="45" s="1"/>
  <c r="C249" i="45"/>
  <c r="D239" i="45"/>
  <c r="D238" i="45"/>
  <c r="D241" i="45" s="1"/>
  <c r="C232" i="45"/>
  <c r="C231" i="45"/>
  <c r="C209" i="45"/>
  <c r="C208" i="45"/>
  <c r="C160" i="45"/>
  <c r="D156" i="45"/>
  <c r="C150" i="45"/>
  <c r="D146" i="45"/>
  <c r="D139" i="45"/>
  <c r="D132" i="45"/>
  <c r="C127" i="45"/>
  <c r="D127" i="45" s="1"/>
  <c r="D119" i="45"/>
  <c r="C119" i="45"/>
  <c r="C112" i="45"/>
  <c r="C99" i="45"/>
  <c r="C86" i="45"/>
  <c r="C218" i="45" s="1"/>
  <c r="C75" i="45"/>
  <c r="C64" i="45"/>
  <c r="C52" i="45"/>
  <c r="C336" i="44"/>
  <c r="C321" i="44"/>
  <c r="C317" i="44"/>
  <c r="C254" i="44" s="1"/>
  <c r="D299" i="44"/>
  <c r="C300" i="44" s="1"/>
  <c r="D300" i="44" s="1"/>
  <c r="C301" i="44" s="1"/>
  <c r="G293" i="44"/>
  <c r="C293" i="44"/>
  <c r="G292" i="44"/>
  <c r="G291" i="44" s="1"/>
  <c r="D292" i="44"/>
  <c r="D293" i="44" s="1"/>
  <c r="D294" i="44" s="1"/>
  <c r="C294" i="44" s="1"/>
  <c r="C295" i="44" s="1"/>
  <c r="D291" i="44"/>
  <c r="C287" i="44"/>
  <c r="C286" i="44"/>
  <c r="C307" i="44" s="1"/>
  <c r="C283" i="44"/>
  <c r="C277" i="44"/>
  <c r="C306" i="44" s="1"/>
  <c r="C310" i="44" s="1"/>
  <c r="C333" i="44" s="1"/>
  <c r="C276" i="44"/>
  <c r="C275" i="44"/>
  <c r="C273" i="44"/>
  <c r="C253" i="44"/>
  <c r="C252" i="44"/>
  <c r="C251" i="44"/>
  <c r="H250" i="44"/>
  <c r="G250" i="44"/>
  <c r="F250" i="44"/>
  <c r="C250" i="44"/>
  <c r="C257" i="44" s="1"/>
  <c r="C327" i="44" s="1"/>
  <c r="C249" i="44"/>
  <c r="D242" i="44"/>
  <c r="D241" i="44"/>
  <c r="C264" i="44" s="1"/>
  <c r="D239" i="44"/>
  <c r="D238" i="44"/>
  <c r="C232" i="44"/>
  <c r="C231" i="44"/>
  <c r="C263" i="44" s="1"/>
  <c r="C208" i="44"/>
  <c r="C160" i="44"/>
  <c r="D156" i="44"/>
  <c r="C150" i="44"/>
  <c r="D149" i="44"/>
  <c r="D148" i="44"/>
  <c r="D146" i="44"/>
  <c r="D145" i="44"/>
  <c r="D144" i="44"/>
  <c r="D139" i="44"/>
  <c r="D132" i="44"/>
  <c r="C127" i="44"/>
  <c r="D119" i="44"/>
  <c r="C119" i="44"/>
  <c r="D117" i="44"/>
  <c r="C112" i="44"/>
  <c r="C99" i="44"/>
  <c r="C86" i="44"/>
  <c r="C218" i="44" s="1"/>
  <c r="C75" i="44"/>
  <c r="C64" i="44"/>
  <c r="C52" i="44"/>
  <c r="C336" i="43"/>
  <c r="C321" i="43"/>
  <c r="C317" i="43"/>
  <c r="C254" i="43" s="1"/>
  <c r="D299" i="43"/>
  <c r="D301" i="43" s="1"/>
  <c r="C309" i="43" s="1"/>
  <c r="G293" i="43"/>
  <c r="C293" i="43"/>
  <c r="G292" i="43"/>
  <c r="G291" i="43" s="1"/>
  <c r="D292" i="43"/>
  <c r="D291" i="43"/>
  <c r="D293" i="43" s="1"/>
  <c r="C287" i="43"/>
  <c r="C286" i="43"/>
  <c r="C307" i="43" s="1"/>
  <c r="C283" i="43"/>
  <c r="C275" i="43"/>
  <c r="C273" i="43"/>
  <c r="C276" i="43" s="1"/>
  <c r="C277" i="43" s="1"/>
  <c r="C253" i="43"/>
  <c r="C252" i="43"/>
  <c r="C251" i="43"/>
  <c r="H250" i="43"/>
  <c r="G250" i="43"/>
  <c r="F250" i="43"/>
  <c r="C250" i="43"/>
  <c r="C257" i="43" s="1"/>
  <c r="C327" i="43" s="1"/>
  <c r="C249" i="43"/>
  <c r="D239" i="43"/>
  <c r="D238" i="43"/>
  <c r="D241" i="43" s="1"/>
  <c r="C232" i="43"/>
  <c r="C231" i="43"/>
  <c r="C263" i="43" s="1"/>
  <c r="C209" i="43"/>
  <c r="C208" i="43"/>
  <c r="C160" i="43"/>
  <c r="D156" i="43"/>
  <c r="C150" i="43"/>
  <c r="D146" i="43"/>
  <c r="D139" i="43"/>
  <c r="D132" i="43"/>
  <c r="C127" i="43"/>
  <c r="D127" i="43" s="1"/>
  <c r="D119" i="43"/>
  <c r="C119" i="43"/>
  <c r="C112" i="43"/>
  <c r="C99" i="43"/>
  <c r="C86" i="43"/>
  <c r="C218" i="43" s="1"/>
  <c r="C75" i="43"/>
  <c r="C64" i="43"/>
  <c r="C52" i="43"/>
  <c r="C336" i="42"/>
  <c r="C321" i="42"/>
  <c r="C317" i="42"/>
  <c r="C254" i="42" s="1"/>
  <c r="D299" i="42"/>
  <c r="D301" i="42" s="1"/>
  <c r="C309" i="42" s="1"/>
  <c r="G293" i="42"/>
  <c r="C293" i="42"/>
  <c r="G292" i="42"/>
  <c r="G291" i="42" s="1"/>
  <c r="D292" i="42"/>
  <c r="D291" i="42"/>
  <c r="D293" i="42" s="1"/>
  <c r="C287" i="42"/>
  <c r="C286" i="42"/>
  <c r="C307" i="42" s="1"/>
  <c r="C283" i="42"/>
  <c r="C275" i="42"/>
  <c r="C273" i="42"/>
  <c r="C276" i="42" s="1"/>
  <c r="C277" i="42" s="1"/>
  <c r="C263" i="42"/>
  <c r="C253" i="42"/>
  <c r="C252" i="42"/>
  <c r="C251" i="42"/>
  <c r="H250" i="42"/>
  <c r="G250" i="42"/>
  <c r="F250" i="42"/>
  <c r="C250" i="42"/>
  <c r="C257" i="42" s="1"/>
  <c r="C327" i="42" s="1"/>
  <c r="C249" i="42"/>
  <c r="D239" i="42"/>
  <c r="D238" i="42"/>
  <c r="D241" i="42" s="1"/>
  <c r="C232" i="42"/>
  <c r="C231" i="42"/>
  <c r="C209" i="42"/>
  <c r="C208" i="42"/>
  <c r="C160" i="42"/>
  <c r="D156" i="42"/>
  <c r="C150" i="42"/>
  <c r="D146" i="42"/>
  <c r="D139" i="42"/>
  <c r="D132" i="42"/>
  <c r="C127" i="42"/>
  <c r="D127" i="42" s="1"/>
  <c r="D119" i="42"/>
  <c r="C119" i="42"/>
  <c r="C112" i="42"/>
  <c r="C99" i="42"/>
  <c r="C86" i="42"/>
  <c r="C218" i="42" s="1"/>
  <c r="C75" i="42"/>
  <c r="C64" i="42"/>
  <c r="C52" i="42"/>
  <c r="C336" i="41"/>
  <c r="C321" i="41"/>
  <c r="C317" i="41"/>
  <c r="C307" i="41"/>
  <c r="D299" i="41"/>
  <c r="C300" i="41" s="1"/>
  <c r="D300" i="41" s="1"/>
  <c r="C301" i="41" s="1"/>
  <c r="G293" i="41"/>
  <c r="D293" i="41"/>
  <c r="D294" i="41" s="1"/>
  <c r="C294" i="41" s="1"/>
  <c r="C295" i="41" s="1"/>
  <c r="C293" i="41"/>
  <c r="G292" i="41"/>
  <c r="D292" i="41"/>
  <c r="G291" i="41"/>
  <c r="D291" i="41"/>
  <c r="C286" i="41"/>
  <c r="C283" i="41"/>
  <c r="C287" i="41" s="1"/>
  <c r="C275" i="41"/>
  <c r="C276" i="41" s="1"/>
  <c r="C277" i="41" s="1"/>
  <c r="C273" i="41"/>
  <c r="C264" i="41"/>
  <c r="C254" i="41"/>
  <c r="C253" i="41"/>
  <c r="C252" i="41"/>
  <c r="C251" i="41"/>
  <c r="H250" i="41"/>
  <c r="G250" i="41"/>
  <c r="F250" i="41"/>
  <c r="C250" i="41"/>
  <c r="C249" i="41"/>
  <c r="C257" i="41" s="1"/>
  <c r="C327" i="41" s="1"/>
  <c r="D242" i="41"/>
  <c r="D241" i="41"/>
  <c r="D243" i="41" s="1"/>
  <c r="D239" i="41"/>
  <c r="D238" i="41"/>
  <c r="C232" i="41"/>
  <c r="C231" i="41"/>
  <c r="C263" i="41" s="1"/>
  <c r="C208" i="41"/>
  <c r="C160" i="41"/>
  <c r="C150" i="41"/>
  <c r="D149" i="41"/>
  <c r="D148" i="41"/>
  <c r="D146" i="41"/>
  <c r="D145" i="41"/>
  <c r="D144" i="41"/>
  <c r="D139" i="41"/>
  <c r="D132" i="41"/>
  <c r="C127" i="41"/>
  <c r="D119" i="41"/>
  <c r="C119" i="41"/>
  <c r="D117" i="41"/>
  <c r="C112" i="41"/>
  <c r="C99" i="41"/>
  <c r="C86" i="41"/>
  <c r="C218" i="41" s="1"/>
  <c r="C75" i="41"/>
  <c r="C64" i="41"/>
  <c r="C52" i="41"/>
  <c r="C336" i="40"/>
  <c r="C321" i="40"/>
  <c r="C317" i="40"/>
  <c r="C254" i="40" s="1"/>
  <c r="C307" i="40"/>
  <c r="D299" i="40"/>
  <c r="C300" i="40" s="1"/>
  <c r="D300" i="40" s="1"/>
  <c r="C301" i="40" s="1"/>
  <c r="G293" i="40"/>
  <c r="D293" i="40"/>
  <c r="D294" i="40" s="1"/>
  <c r="C294" i="40" s="1"/>
  <c r="C295" i="40" s="1"/>
  <c r="C293" i="40"/>
  <c r="G292" i="40"/>
  <c r="G291" i="40" s="1"/>
  <c r="D292" i="40"/>
  <c r="D291" i="40"/>
  <c r="C287" i="40"/>
  <c r="C286" i="40"/>
  <c r="C283" i="40"/>
  <c r="C275" i="40"/>
  <c r="C276" i="40" s="1"/>
  <c r="C277" i="40" s="1"/>
  <c r="C273" i="40"/>
  <c r="C253" i="40"/>
  <c r="C252" i="40"/>
  <c r="C251" i="40"/>
  <c r="H250" i="40"/>
  <c r="G250" i="40"/>
  <c r="F250" i="40"/>
  <c r="C250" i="40"/>
  <c r="C249" i="40"/>
  <c r="C257" i="40" s="1"/>
  <c r="C327" i="40" s="1"/>
  <c r="D239" i="40"/>
  <c r="D238" i="40"/>
  <c r="D241" i="40" s="1"/>
  <c r="C232" i="40"/>
  <c r="C231" i="40"/>
  <c r="C263" i="40" s="1"/>
  <c r="C209" i="40"/>
  <c r="C208" i="40"/>
  <c r="C160" i="40"/>
  <c r="D156" i="40"/>
  <c r="C150" i="40"/>
  <c r="D148" i="40"/>
  <c r="D146" i="40"/>
  <c r="D144" i="40"/>
  <c r="D139" i="40"/>
  <c r="D132" i="40"/>
  <c r="C127" i="40"/>
  <c r="D119" i="40"/>
  <c r="C119" i="40"/>
  <c r="D117" i="40"/>
  <c r="C112" i="40"/>
  <c r="C99" i="40"/>
  <c r="C86" i="40"/>
  <c r="C218" i="40" s="1"/>
  <c r="C75" i="40"/>
  <c r="C64" i="40"/>
  <c r="C52" i="40"/>
  <c r="C336" i="39"/>
  <c r="C321" i="39"/>
  <c r="C317" i="39"/>
  <c r="C254" i="39" s="1"/>
  <c r="D299" i="39"/>
  <c r="D301" i="39" s="1"/>
  <c r="C309" i="39" s="1"/>
  <c r="G293" i="39"/>
  <c r="C293" i="39"/>
  <c r="G292" i="39"/>
  <c r="G291" i="39" s="1"/>
  <c r="D292" i="39"/>
  <c r="D291" i="39"/>
  <c r="D293" i="39" s="1"/>
  <c r="C287" i="39"/>
  <c r="C286" i="39"/>
  <c r="C307" i="39" s="1"/>
  <c r="C283" i="39"/>
  <c r="C275" i="39"/>
  <c r="C273" i="39"/>
  <c r="C276" i="39" s="1"/>
  <c r="C277" i="39" s="1"/>
  <c r="C263" i="39"/>
  <c r="C253" i="39"/>
  <c r="C252" i="39"/>
  <c r="C251" i="39"/>
  <c r="H250" i="39"/>
  <c r="G250" i="39"/>
  <c r="F250" i="39"/>
  <c r="C250" i="39"/>
  <c r="C257" i="39" s="1"/>
  <c r="C327" i="39" s="1"/>
  <c r="C249" i="39"/>
  <c r="D239" i="39"/>
  <c r="D238" i="39"/>
  <c r="D241" i="39" s="1"/>
  <c r="C232" i="39"/>
  <c r="C231" i="39"/>
  <c r="C209" i="39"/>
  <c r="C208" i="39"/>
  <c r="C160" i="39"/>
  <c r="D156" i="39"/>
  <c r="C150" i="39"/>
  <c r="D146" i="39"/>
  <c r="D139" i="39"/>
  <c r="D132" i="39"/>
  <c r="C127" i="39"/>
  <c r="D127" i="39" s="1"/>
  <c r="D119" i="39"/>
  <c r="C119" i="39"/>
  <c r="C112" i="39"/>
  <c r="C99" i="39"/>
  <c r="C86" i="39"/>
  <c r="C218" i="39" s="1"/>
  <c r="C75" i="39"/>
  <c r="C64" i="39"/>
  <c r="C52" i="39"/>
  <c r="C336" i="38"/>
  <c r="C321" i="38"/>
  <c r="C317" i="38"/>
  <c r="C254" i="38" s="1"/>
  <c r="D299" i="38"/>
  <c r="D301" i="38" s="1"/>
  <c r="C309" i="38" s="1"/>
  <c r="G293" i="38"/>
  <c r="C293" i="38"/>
  <c r="G292" i="38"/>
  <c r="G291" i="38" s="1"/>
  <c r="D292" i="38"/>
  <c r="D291" i="38"/>
  <c r="D293" i="38" s="1"/>
  <c r="D294" i="38" s="1"/>
  <c r="C294" i="38" s="1"/>
  <c r="C287" i="38"/>
  <c r="C286" i="38"/>
  <c r="C307" i="38" s="1"/>
  <c r="C283" i="38"/>
  <c r="C277" i="38"/>
  <c r="C306" i="38" s="1"/>
  <c r="C310" i="38" s="1"/>
  <c r="C333" i="38" s="1"/>
  <c r="C276" i="38"/>
  <c r="C275" i="38"/>
  <c r="C273" i="38"/>
  <c r="C253" i="38"/>
  <c r="C252" i="38"/>
  <c r="C251" i="38"/>
  <c r="H250" i="38"/>
  <c r="G250" i="38"/>
  <c r="F250" i="38"/>
  <c r="C250" i="38"/>
  <c r="C257" i="38" s="1"/>
  <c r="C327" i="38" s="1"/>
  <c r="C249" i="38"/>
  <c r="D242" i="38"/>
  <c r="D241" i="38"/>
  <c r="C264" i="38" s="1"/>
  <c r="D239" i="38"/>
  <c r="D238" i="38"/>
  <c r="C232" i="38"/>
  <c r="C231" i="38"/>
  <c r="C263" i="38" s="1"/>
  <c r="C208" i="38"/>
  <c r="C160" i="38"/>
  <c r="D159" i="38"/>
  <c r="D156" i="38"/>
  <c r="D155" i="38"/>
  <c r="C150" i="38"/>
  <c r="D149" i="38"/>
  <c r="D146" i="38"/>
  <c r="D145" i="38"/>
  <c r="D139" i="38"/>
  <c r="D140" i="38" s="1"/>
  <c r="C200" i="38" s="1"/>
  <c r="D138" i="38"/>
  <c r="D132" i="38"/>
  <c r="C127" i="38"/>
  <c r="D127" i="38" s="1"/>
  <c r="D126" i="38"/>
  <c r="D125" i="38"/>
  <c r="D119" i="38"/>
  <c r="C119" i="38"/>
  <c r="C112" i="38"/>
  <c r="C99" i="38"/>
  <c r="C86" i="38"/>
  <c r="C218" i="38" s="1"/>
  <c r="C75" i="38"/>
  <c r="C64" i="38"/>
  <c r="C217" i="38" s="1"/>
  <c r="C52" i="38"/>
  <c r="C336" i="6"/>
  <c r="C321" i="6"/>
  <c r="C317" i="6"/>
  <c r="C254" i="6" s="1"/>
  <c r="C307" i="6"/>
  <c r="D299" i="6"/>
  <c r="D301" i="6" s="1"/>
  <c r="C309" i="6" s="1"/>
  <c r="G293" i="6"/>
  <c r="C293" i="6"/>
  <c r="G292" i="6"/>
  <c r="G291" i="6" s="1"/>
  <c r="D292" i="6"/>
  <c r="D291" i="6"/>
  <c r="D293" i="6" s="1"/>
  <c r="C287" i="6"/>
  <c r="C286" i="6"/>
  <c r="C283" i="6"/>
  <c r="C275" i="6"/>
  <c r="C276" i="6" s="1"/>
  <c r="C277" i="6" s="1"/>
  <c r="C273" i="6"/>
  <c r="C263" i="6"/>
  <c r="C253" i="6"/>
  <c r="C252" i="6"/>
  <c r="C251" i="6"/>
  <c r="H250" i="6"/>
  <c r="G250" i="6"/>
  <c r="F250" i="6"/>
  <c r="C250" i="6"/>
  <c r="C249" i="6"/>
  <c r="C257" i="6" s="1"/>
  <c r="C327" i="6" s="1"/>
  <c r="D239" i="6"/>
  <c r="D238" i="6"/>
  <c r="D241" i="6" s="1"/>
  <c r="C232" i="6"/>
  <c r="C231" i="6"/>
  <c r="C209" i="6"/>
  <c r="C208" i="6"/>
  <c r="C160" i="6"/>
  <c r="D157" i="6"/>
  <c r="D156" i="6"/>
  <c r="C150" i="6"/>
  <c r="D146" i="6"/>
  <c r="D139" i="6"/>
  <c r="D132" i="6"/>
  <c r="C127" i="6"/>
  <c r="D127" i="6" s="1"/>
  <c r="D119" i="6"/>
  <c r="C119" i="6"/>
  <c r="C112" i="6"/>
  <c r="C99" i="6"/>
  <c r="C86" i="6"/>
  <c r="C218" i="6" s="1"/>
  <c r="C75" i="6"/>
  <c r="C64" i="6"/>
  <c r="C52" i="6"/>
  <c r="C336" i="5"/>
  <c r="C321" i="5"/>
  <c r="C317" i="5"/>
  <c r="C254" i="5" s="1"/>
  <c r="D299" i="5"/>
  <c r="D301" i="5" s="1"/>
  <c r="C309" i="5" s="1"/>
  <c r="G293" i="5"/>
  <c r="C293" i="5"/>
  <c r="G292" i="5"/>
  <c r="G291" i="5" s="1"/>
  <c r="D292" i="5"/>
  <c r="D291" i="5"/>
  <c r="D293" i="5" s="1"/>
  <c r="C287" i="5"/>
  <c r="C286" i="5"/>
  <c r="C307" i="5" s="1"/>
  <c r="C283" i="5"/>
  <c r="C277" i="5"/>
  <c r="C306" i="5" s="1"/>
  <c r="C310" i="5" s="1"/>
  <c r="C333" i="5" s="1"/>
  <c r="C276" i="5"/>
  <c r="C275" i="5"/>
  <c r="C273" i="5"/>
  <c r="C253" i="5"/>
  <c r="C252" i="5"/>
  <c r="C251" i="5"/>
  <c r="H250" i="5"/>
  <c r="G250" i="5"/>
  <c r="F250" i="5"/>
  <c r="C250" i="5"/>
  <c r="C257" i="5" s="1"/>
  <c r="C327" i="5" s="1"/>
  <c r="C249" i="5"/>
  <c r="D242" i="5"/>
  <c r="D241" i="5"/>
  <c r="C264" i="5" s="1"/>
  <c r="D239" i="5"/>
  <c r="D238" i="5"/>
  <c r="C232" i="5"/>
  <c r="C231" i="5"/>
  <c r="C263" i="5" s="1"/>
  <c r="C208" i="5"/>
  <c r="C160" i="5"/>
  <c r="D159" i="5"/>
  <c r="D156" i="5"/>
  <c r="D155" i="5"/>
  <c r="C150" i="5"/>
  <c r="D149" i="5"/>
  <c r="D146" i="5"/>
  <c r="D145" i="5"/>
  <c r="D139" i="5"/>
  <c r="D140" i="5" s="1"/>
  <c r="C200" i="5" s="1"/>
  <c r="D138" i="5"/>
  <c r="D132" i="5"/>
  <c r="C127" i="5"/>
  <c r="D127" i="5" s="1"/>
  <c r="D126" i="5"/>
  <c r="D125" i="5"/>
  <c r="D119" i="5"/>
  <c r="C119" i="5"/>
  <c r="C112" i="5"/>
  <c r="C99" i="5"/>
  <c r="C86" i="5"/>
  <c r="C218" i="5" s="1"/>
  <c r="C75" i="5"/>
  <c r="C64" i="5"/>
  <c r="C217" i="5" s="1"/>
  <c r="C52" i="5"/>
  <c r="C336" i="4"/>
  <c r="C321" i="4"/>
  <c r="C317" i="4"/>
  <c r="C307" i="4"/>
  <c r="D301" i="4"/>
  <c r="C309" i="4" s="1"/>
  <c r="C300" i="4"/>
  <c r="D300" i="4" s="1"/>
  <c r="C301" i="4" s="1"/>
  <c r="D299" i="4"/>
  <c r="D294" i="4"/>
  <c r="C294" i="4"/>
  <c r="C295" i="4" s="1"/>
  <c r="G293" i="4"/>
  <c r="D293" i="4"/>
  <c r="C293" i="4"/>
  <c r="G292" i="4"/>
  <c r="D292" i="4"/>
  <c r="G291" i="4"/>
  <c r="D291" i="4"/>
  <c r="C287" i="4"/>
  <c r="C286" i="4"/>
  <c r="C283" i="4"/>
  <c r="C277" i="4"/>
  <c r="C306" i="4" s="1"/>
  <c r="C310" i="4" s="1"/>
  <c r="C333" i="4" s="1"/>
  <c r="C276" i="4"/>
  <c r="C275" i="4"/>
  <c r="C273" i="4"/>
  <c r="C264" i="4"/>
  <c r="C263" i="4"/>
  <c r="C257" i="4"/>
  <c r="C327" i="4" s="1"/>
  <c r="C254" i="4"/>
  <c r="C253" i="4"/>
  <c r="C252" i="4"/>
  <c r="C251" i="4"/>
  <c r="H250" i="4"/>
  <c r="G250" i="4"/>
  <c r="F250" i="4"/>
  <c r="C250" i="4"/>
  <c r="C249" i="4"/>
  <c r="D243" i="4"/>
  <c r="D242" i="4"/>
  <c r="D241" i="4"/>
  <c r="D239" i="4"/>
  <c r="D238" i="4"/>
  <c r="C232" i="4"/>
  <c r="C231" i="4"/>
  <c r="C218" i="4"/>
  <c r="C217" i="4"/>
  <c r="C209" i="4"/>
  <c r="C208" i="4"/>
  <c r="C200" i="4"/>
  <c r="C160" i="4"/>
  <c r="D159" i="4"/>
  <c r="D158" i="4"/>
  <c r="D157" i="4"/>
  <c r="D156" i="4"/>
  <c r="D160" i="4" s="1"/>
  <c r="C201" i="4" s="1"/>
  <c r="D155" i="4"/>
  <c r="D154" i="4"/>
  <c r="C150" i="4"/>
  <c r="D149" i="4"/>
  <c r="D148" i="4"/>
  <c r="D147" i="4"/>
  <c r="D150" i="4" s="1"/>
  <c r="C191" i="4" s="1"/>
  <c r="D146" i="4"/>
  <c r="D145" i="4"/>
  <c r="D144" i="4"/>
  <c r="D140" i="4"/>
  <c r="D139" i="4"/>
  <c r="D138" i="4"/>
  <c r="D133" i="4"/>
  <c r="D134" i="4" s="1"/>
  <c r="C190" i="4" s="1"/>
  <c r="D132" i="4"/>
  <c r="D127" i="4"/>
  <c r="C127" i="4"/>
  <c r="D126" i="4"/>
  <c r="D125" i="4"/>
  <c r="D124" i="4"/>
  <c r="D128" i="4" s="1"/>
  <c r="C199" i="4" s="1"/>
  <c r="D119" i="4"/>
  <c r="D95" i="4" s="1"/>
  <c r="C119" i="4"/>
  <c r="D117" i="4"/>
  <c r="D116" i="4"/>
  <c r="D97" i="4" s="1"/>
  <c r="C112" i="4"/>
  <c r="D111" i="4"/>
  <c r="D110" i="4"/>
  <c r="D109" i="4"/>
  <c r="D107" i="4"/>
  <c r="D106" i="4"/>
  <c r="D105" i="4"/>
  <c r="C99" i="4"/>
  <c r="D98" i="4"/>
  <c r="D94" i="4"/>
  <c r="C86" i="4"/>
  <c r="C75" i="4"/>
  <c r="C64" i="4"/>
  <c r="C52" i="4"/>
  <c r="C336" i="3"/>
  <c r="C321" i="3"/>
  <c r="C317" i="3"/>
  <c r="C254" i="3" s="1"/>
  <c r="D299" i="3"/>
  <c r="C300" i="3" s="1"/>
  <c r="D300" i="3" s="1"/>
  <c r="C301" i="3" s="1"/>
  <c r="G293" i="3"/>
  <c r="C293" i="3"/>
  <c r="G292" i="3"/>
  <c r="G291" i="3" s="1"/>
  <c r="D292" i="3"/>
  <c r="D291" i="3"/>
  <c r="D293" i="3" s="1"/>
  <c r="C287" i="3"/>
  <c r="C286" i="3"/>
  <c r="C307" i="3" s="1"/>
  <c r="C283" i="3"/>
  <c r="C275" i="3"/>
  <c r="C273" i="3"/>
  <c r="C276" i="3" s="1"/>
  <c r="C277" i="3" s="1"/>
  <c r="C253" i="3"/>
  <c r="C252" i="3"/>
  <c r="C251" i="3"/>
  <c r="H250" i="3"/>
  <c r="G250" i="3"/>
  <c r="F250" i="3"/>
  <c r="C250" i="3"/>
  <c r="C249" i="3"/>
  <c r="C257" i="3" s="1"/>
  <c r="C327" i="3" s="1"/>
  <c r="D239" i="3"/>
  <c r="D238" i="3"/>
  <c r="D241" i="3" s="1"/>
  <c r="C232" i="3"/>
  <c r="C231" i="3"/>
  <c r="C263" i="3" s="1"/>
  <c r="C209" i="3"/>
  <c r="C208" i="3"/>
  <c r="C160" i="3"/>
  <c r="D156" i="3"/>
  <c r="C150" i="3"/>
  <c r="D146" i="3"/>
  <c r="D139" i="3"/>
  <c r="D132" i="3"/>
  <c r="C127" i="3"/>
  <c r="D119" i="3"/>
  <c r="C119" i="3"/>
  <c r="C112" i="3"/>
  <c r="C99" i="3"/>
  <c r="C86" i="3"/>
  <c r="C218" i="3" s="1"/>
  <c r="C75" i="3"/>
  <c r="C64" i="3"/>
  <c r="C52" i="3"/>
  <c r="C336" i="2"/>
  <c r="C321" i="2"/>
  <c r="C317" i="2"/>
  <c r="C307" i="2"/>
  <c r="D301" i="2"/>
  <c r="C309" i="2" s="1"/>
  <c r="C300" i="2"/>
  <c r="D300" i="2" s="1"/>
  <c r="C301" i="2" s="1"/>
  <c r="D299" i="2"/>
  <c r="D294" i="2"/>
  <c r="C294" i="2"/>
  <c r="C295" i="2" s="1"/>
  <c r="G293" i="2"/>
  <c r="D293" i="2"/>
  <c r="C293" i="2"/>
  <c r="G292" i="2"/>
  <c r="D292" i="2"/>
  <c r="G291" i="2"/>
  <c r="D291" i="2"/>
  <c r="C287" i="2"/>
  <c r="C286" i="2"/>
  <c r="C283" i="2"/>
  <c r="C277" i="2"/>
  <c r="C306" i="2" s="1"/>
  <c r="C310" i="2" s="1"/>
  <c r="C333" i="2" s="1"/>
  <c r="C276" i="2"/>
  <c r="C275" i="2"/>
  <c r="C273" i="2"/>
  <c r="C264" i="2"/>
  <c r="C263" i="2"/>
  <c r="C257" i="2"/>
  <c r="C327" i="2" s="1"/>
  <c r="C254" i="2"/>
  <c r="C253" i="2"/>
  <c r="C252" i="2"/>
  <c r="C251" i="2"/>
  <c r="H250" i="2"/>
  <c r="G250" i="2"/>
  <c r="F250" i="2"/>
  <c r="C250" i="2"/>
  <c r="C249" i="2"/>
  <c r="D243" i="2"/>
  <c r="D242" i="2"/>
  <c r="D241" i="2"/>
  <c r="D239" i="2"/>
  <c r="D238" i="2"/>
  <c r="C232" i="2"/>
  <c r="C231" i="2"/>
  <c r="C218" i="2"/>
  <c r="C217" i="2"/>
  <c r="C209" i="2"/>
  <c r="C208" i="2"/>
  <c r="C200" i="2"/>
  <c r="C160" i="2"/>
  <c r="D159" i="2"/>
  <c r="D158" i="2"/>
  <c r="D157" i="2"/>
  <c r="D156" i="2"/>
  <c r="D155" i="2"/>
  <c r="D154" i="2"/>
  <c r="D160" i="2" s="1"/>
  <c r="C201" i="2" s="1"/>
  <c r="C150" i="2"/>
  <c r="D149" i="2"/>
  <c r="D148" i="2"/>
  <c r="D147" i="2"/>
  <c r="D150" i="2" s="1"/>
  <c r="C191" i="2" s="1"/>
  <c r="D146" i="2"/>
  <c r="D145" i="2"/>
  <c r="D144" i="2"/>
  <c r="D140" i="2"/>
  <c r="D139" i="2"/>
  <c r="D138" i="2"/>
  <c r="D133" i="2"/>
  <c r="D134" i="2" s="1"/>
  <c r="C190" i="2" s="1"/>
  <c r="D132" i="2"/>
  <c r="D128" i="2"/>
  <c r="C199" i="2" s="1"/>
  <c r="D127" i="2"/>
  <c r="C127" i="2"/>
  <c r="D126" i="2"/>
  <c r="D125" i="2"/>
  <c r="D124" i="2"/>
  <c r="D119" i="2"/>
  <c r="D96" i="2" s="1"/>
  <c r="C119" i="2"/>
  <c r="D117" i="2"/>
  <c r="D116" i="2"/>
  <c r="D120" i="2" s="1"/>
  <c r="C189" i="2" s="1"/>
  <c r="C112" i="2"/>
  <c r="D111" i="2"/>
  <c r="D110" i="2"/>
  <c r="D109" i="2"/>
  <c r="C198" i="2" s="1"/>
  <c r="D108" i="2"/>
  <c r="D107" i="2"/>
  <c r="D106" i="2"/>
  <c r="D105" i="2"/>
  <c r="D104" i="2"/>
  <c r="D112" i="2" s="1"/>
  <c r="C99" i="2"/>
  <c r="D98" i="2"/>
  <c r="D97" i="2"/>
  <c r="D94" i="2"/>
  <c r="D93" i="2"/>
  <c r="C86" i="2"/>
  <c r="C75" i="2"/>
  <c r="C64" i="2"/>
  <c r="C52" i="2"/>
  <c r="C336" i="1"/>
  <c r="C321" i="1"/>
  <c r="C317" i="1"/>
  <c r="C254" i="1" s="1"/>
  <c r="D299" i="1"/>
  <c r="C300" i="1" s="1"/>
  <c r="D300" i="1" s="1"/>
  <c r="C301" i="1" s="1"/>
  <c r="G293" i="1"/>
  <c r="C293" i="1"/>
  <c r="G292" i="1"/>
  <c r="G291" i="1" s="1"/>
  <c r="D292" i="1"/>
  <c r="D291" i="1"/>
  <c r="D293" i="1" s="1"/>
  <c r="C287" i="1"/>
  <c r="C286" i="1"/>
  <c r="C307" i="1" s="1"/>
  <c r="C283" i="1"/>
  <c r="C277" i="1"/>
  <c r="C306" i="1" s="1"/>
  <c r="C310" i="1" s="1"/>
  <c r="C333" i="1" s="1"/>
  <c r="C276" i="1"/>
  <c r="C275" i="1"/>
  <c r="C273" i="1"/>
  <c r="C253" i="1"/>
  <c r="C252" i="1"/>
  <c r="C251" i="1"/>
  <c r="H250" i="1"/>
  <c r="G250" i="1"/>
  <c r="F250" i="1"/>
  <c r="C250" i="1"/>
  <c r="C257" i="1" s="1"/>
  <c r="C327" i="1" s="1"/>
  <c r="C249" i="1"/>
  <c r="D239" i="1"/>
  <c r="D238" i="1"/>
  <c r="D241" i="1" s="1"/>
  <c r="C232" i="1"/>
  <c r="C231" i="1"/>
  <c r="C263" i="1" s="1"/>
  <c r="C209" i="1"/>
  <c r="C208" i="1"/>
  <c r="C160" i="1"/>
  <c r="D156" i="1"/>
  <c r="C150" i="1"/>
  <c r="D146" i="1"/>
  <c r="D139" i="1"/>
  <c r="D132" i="1"/>
  <c r="C127" i="1"/>
  <c r="D127" i="1" s="1"/>
  <c r="D119" i="1"/>
  <c r="C119" i="1"/>
  <c r="C112" i="1"/>
  <c r="C99" i="1"/>
  <c r="C86" i="1"/>
  <c r="C218" i="1" s="1"/>
  <c r="C75" i="1"/>
  <c r="C64" i="1"/>
  <c r="C52" i="1"/>
  <c r="D140" i="69" l="1"/>
  <c r="C200" i="69" s="1"/>
  <c r="C308" i="69"/>
  <c r="D295" i="69"/>
  <c r="D116" i="69"/>
  <c r="D95" i="69" s="1"/>
  <c r="D133" i="69"/>
  <c r="D134" i="69" s="1"/>
  <c r="C190" i="69" s="1"/>
  <c r="D147" i="69"/>
  <c r="D150" i="69" s="1"/>
  <c r="C191" i="69" s="1"/>
  <c r="D157" i="69"/>
  <c r="C209" i="69"/>
  <c r="D243" i="69"/>
  <c r="D278" i="69"/>
  <c r="C300" i="69"/>
  <c r="D300" i="69" s="1"/>
  <c r="C301" i="69" s="1"/>
  <c r="D124" i="69"/>
  <c r="D127" i="69"/>
  <c r="D110" i="69" s="1"/>
  <c r="D154" i="69"/>
  <c r="D158" i="69"/>
  <c r="C217" i="69"/>
  <c r="D104" i="69"/>
  <c r="D125" i="69"/>
  <c r="D126" i="69" s="1"/>
  <c r="D138" i="69"/>
  <c r="D155" i="69"/>
  <c r="D159" i="69"/>
  <c r="C295" i="68"/>
  <c r="D95" i="68"/>
  <c r="D116" i="68"/>
  <c r="D133" i="68"/>
  <c r="D134" i="68" s="1"/>
  <c r="C190" i="68" s="1"/>
  <c r="D147" i="68"/>
  <c r="D157" i="68"/>
  <c r="C209" i="68"/>
  <c r="D243" i="68"/>
  <c r="D278" i="68"/>
  <c r="C300" i="68"/>
  <c r="D300" i="68" s="1"/>
  <c r="C301" i="68" s="1"/>
  <c r="D92" i="68"/>
  <c r="D96" i="68"/>
  <c r="D117" i="68"/>
  <c r="D124" i="68"/>
  <c r="D106" i="68" s="1"/>
  <c r="D144" i="68"/>
  <c r="D150" i="68" s="1"/>
  <c r="C191" i="68" s="1"/>
  <c r="D148" i="68"/>
  <c r="D154" i="68"/>
  <c r="D158" i="68"/>
  <c r="C295" i="67"/>
  <c r="D95" i="67"/>
  <c r="D116" i="67"/>
  <c r="D133" i="67"/>
  <c r="D134" i="67" s="1"/>
  <c r="C190" i="67" s="1"/>
  <c r="D147" i="67"/>
  <c r="D157" i="67"/>
  <c r="C209" i="67"/>
  <c r="D243" i="67"/>
  <c r="D278" i="67"/>
  <c r="C300" i="67"/>
  <c r="D300" i="67" s="1"/>
  <c r="C301" i="67" s="1"/>
  <c r="D92" i="67"/>
  <c r="D96" i="67"/>
  <c r="D117" i="67"/>
  <c r="D124" i="67"/>
  <c r="D144" i="67"/>
  <c r="D150" i="67" s="1"/>
  <c r="C191" i="67" s="1"/>
  <c r="D148" i="67"/>
  <c r="D154" i="67"/>
  <c r="D158" i="67"/>
  <c r="D140" i="66"/>
  <c r="C200" i="66" s="1"/>
  <c r="C306" i="66"/>
  <c r="C310" i="66" s="1"/>
  <c r="C333" i="66" s="1"/>
  <c r="D278" i="66"/>
  <c r="D242" i="66"/>
  <c r="C264" i="66"/>
  <c r="D243" i="66"/>
  <c r="D294" i="66"/>
  <c r="C294" i="66" s="1"/>
  <c r="C295" i="66" s="1"/>
  <c r="D95" i="66"/>
  <c r="D106" i="66"/>
  <c r="D110" i="66"/>
  <c r="D116" i="66"/>
  <c r="D133" i="66"/>
  <c r="D134" i="66" s="1"/>
  <c r="C190" i="66" s="1"/>
  <c r="D147" i="66"/>
  <c r="D157" i="66"/>
  <c r="C300" i="66"/>
  <c r="D300" i="66" s="1"/>
  <c r="C301" i="66" s="1"/>
  <c r="D92" i="66"/>
  <c r="D96" i="66"/>
  <c r="D107" i="66"/>
  <c r="D111" i="66"/>
  <c r="D117" i="66"/>
  <c r="D124" i="66"/>
  <c r="D144" i="66"/>
  <c r="D148" i="66"/>
  <c r="D154" i="66"/>
  <c r="D158" i="66"/>
  <c r="C217" i="66"/>
  <c r="D93" i="66"/>
  <c r="D97" i="66"/>
  <c r="D104" i="66"/>
  <c r="D108" i="66"/>
  <c r="D125" i="66"/>
  <c r="D126" i="66" s="1"/>
  <c r="D138" i="66"/>
  <c r="D145" i="66"/>
  <c r="D149" i="66"/>
  <c r="D155" i="66"/>
  <c r="D159" i="66"/>
  <c r="C306" i="65"/>
  <c r="C310" i="65" s="1"/>
  <c r="C333" i="65" s="1"/>
  <c r="D278" i="65"/>
  <c r="D140" i="65"/>
  <c r="C200" i="65" s="1"/>
  <c r="D242" i="65"/>
  <c r="C264" i="65"/>
  <c r="D243" i="65"/>
  <c r="C308" i="65"/>
  <c r="D295" i="65"/>
  <c r="C257" i="65"/>
  <c r="C327" i="65" s="1"/>
  <c r="D95" i="65"/>
  <c r="D106" i="65"/>
  <c r="D116" i="65"/>
  <c r="D133" i="65"/>
  <c r="D134" i="65" s="1"/>
  <c r="C190" i="65" s="1"/>
  <c r="D147" i="65"/>
  <c r="D157" i="65"/>
  <c r="C300" i="65"/>
  <c r="D300" i="65" s="1"/>
  <c r="C301" i="65" s="1"/>
  <c r="D111" i="65"/>
  <c r="D117" i="65"/>
  <c r="D124" i="65"/>
  <c r="D127" i="65"/>
  <c r="D107" i="65" s="1"/>
  <c r="D144" i="65"/>
  <c r="D148" i="65"/>
  <c r="D154" i="65"/>
  <c r="D158" i="65"/>
  <c r="C217" i="65"/>
  <c r="D93" i="65"/>
  <c r="D97" i="65"/>
  <c r="D104" i="65"/>
  <c r="D108" i="65"/>
  <c r="D125" i="65"/>
  <c r="D126" i="65" s="1"/>
  <c r="D138" i="65"/>
  <c r="D145" i="65"/>
  <c r="D149" i="65"/>
  <c r="D155" i="65"/>
  <c r="D159" i="65"/>
  <c r="C306" i="64"/>
  <c r="C310" i="64" s="1"/>
  <c r="C333" i="64" s="1"/>
  <c r="D278" i="64"/>
  <c r="D242" i="64"/>
  <c r="C264" i="64"/>
  <c r="D243" i="64"/>
  <c r="D294" i="64"/>
  <c r="C294" i="64" s="1"/>
  <c r="C295" i="64" s="1"/>
  <c r="D95" i="64"/>
  <c r="D106" i="64"/>
  <c r="D110" i="64"/>
  <c r="D116" i="64"/>
  <c r="D133" i="64"/>
  <c r="D134" i="64" s="1"/>
  <c r="C190" i="64" s="1"/>
  <c r="D147" i="64"/>
  <c r="D157" i="64"/>
  <c r="C300" i="64"/>
  <c r="D300" i="64" s="1"/>
  <c r="C301" i="64" s="1"/>
  <c r="D92" i="64"/>
  <c r="D96" i="64"/>
  <c r="D107" i="64"/>
  <c r="D111" i="64"/>
  <c r="D117" i="64"/>
  <c r="D124" i="64"/>
  <c r="D144" i="64"/>
  <c r="D148" i="64"/>
  <c r="D154" i="64"/>
  <c r="D158" i="64"/>
  <c r="C217" i="64"/>
  <c r="D93" i="64"/>
  <c r="D97" i="64"/>
  <c r="D104" i="64"/>
  <c r="D108" i="64"/>
  <c r="D125" i="64"/>
  <c r="D126" i="64" s="1"/>
  <c r="D138" i="64"/>
  <c r="D140" i="64" s="1"/>
  <c r="C200" i="64" s="1"/>
  <c r="D145" i="64"/>
  <c r="D149" i="64"/>
  <c r="D155" i="64"/>
  <c r="D159" i="64"/>
  <c r="C295" i="63"/>
  <c r="D301" i="63"/>
  <c r="C309" i="63" s="1"/>
  <c r="D95" i="63"/>
  <c r="D106" i="63"/>
  <c r="D116" i="63"/>
  <c r="D133" i="63"/>
  <c r="D134" i="63" s="1"/>
  <c r="C190" i="63" s="1"/>
  <c r="D147" i="63"/>
  <c r="D157" i="63"/>
  <c r="C209" i="63"/>
  <c r="D243" i="63"/>
  <c r="D278" i="63"/>
  <c r="D92" i="63"/>
  <c r="D107" i="63"/>
  <c r="D111" i="63"/>
  <c r="D117" i="63"/>
  <c r="D124" i="63"/>
  <c r="D144" i="63"/>
  <c r="D148" i="63"/>
  <c r="D154" i="63"/>
  <c r="D160" i="63" s="1"/>
  <c r="C201" i="63" s="1"/>
  <c r="D158" i="63"/>
  <c r="C295" i="62"/>
  <c r="D294" i="62"/>
  <c r="C294" i="62" s="1"/>
  <c r="D95" i="62"/>
  <c r="D116" i="62"/>
  <c r="D133" i="62"/>
  <c r="D134" i="62" s="1"/>
  <c r="C190" i="62" s="1"/>
  <c r="D147" i="62"/>
  <c r="D157" i="62"/>
  <c r="C209" i="62"/>
  <c r="D243" i="62"/>
  <c r="D278" i="62"/>
  <c r="C300" i="62"/>
  <c r="D300" i="62" s="1"/>
  <c r="C301" i="62" s="1"/>
  <c r="D92" i="62"/>
  <c r="D96" i="62"/>
  <c r="D117" i="62"/>
  <c r="D124" i="62"/>
  <c r="D144" i="62"/>
  <c r="D148" i="62"/>
  <c r="D154" i="62"/>
  <c r="D158" i="62"/>
  <c r="C295" i="61"/>
  <c r="D294" i="61"/>
  <c r="C294" i="61" s="1"/>
  <c r="D106" i="61"/>
  <c r="D116" i="61"/>
  <c r="D133" i="61"/>
  <c r="D134" i="61" s="1"/>
  <c r="C190" i="61" s="1"/>
  <c r="D147" i="61"/>
  <c r="D157" i="61"/>
  <c r="C209" i="61"/>
  <c r="D243" i="61"/>
  <c r="D278" i="61"/>
  <c r="C300" i="61"/>
  <c r="D300" i="61" s="1"/>
  <c r="C301" i="61" s="1"/>
  <c r="D92" i="61"/>
  <c r="D107" i="61"/>
  <c r="D111" i="61"/>
  <c r="D117" i="61"/>
  <c r="D124" i="61"/>
  <c r="D110" i="61" s="1"/>
  <c r="D144" i="61"/>
  <c r="D150" i="61" s="1"/>
  <c r="C191" i="61" s="1"/>
  <c r="D148" i="61"/>
  <c r="D154" i="61"/>
  <c r="D160" i="61" s="1"/>
  <c r="C201" i="61" s="1"/>
  <c r="D158" i="61"/>
  <c r="C257" i="60"/>
  <c r="C327" i="60" s="1"/>
  <c r="C306" i="60"/>
  <c r="C310" i="60" s="1"/>
  <c r="C333" i="60" s="1"/>
  <c r="D278" i="60"/>
  <c r="D140" i="60"/>
  <c r="C200" i="60" s="1"/>
  <c r="D242" i="60"/>
  <c r="C264" i="60"/>
  <c r="D243" i="60"/>
  <c r="D294" i="60"/>
  <c r="C294" i="60" s="1"/>
  <c r="C295" i="60" s="1"/>
  <c r="D301" i="60"/>
  <c r="C309" i="60" s="1"/>
  <c r="D91" i="60"/>
  <c r="D116" i="60"/>
  <c r="D133" i="60"/>
  <c r="D134" i="60" s="1"/>
  <c r="C190" i="60" s="1"/>
  <c r="D147" i="60"/>
  <c r="D96" i="60"/>
  <c r="D111" i="60"/>
  <c r="D117" i="60"/>
  <c r="D124" i="60"/>
  <c r="D144" i="60"/>
  <c r="D148" i="60"/>
  <c r="D154" i="60"/>
  <c r="D158" i="60"/>
  <c r="C217" i="60"/>
  <c r="D97" i="60"/>
  <c r="D108" i="60"/>
  <c r="D125" i="60"/>
  <c r="D126" i="60" s="1"/>
  <c r="D138" i="60"/>
  <c r="D145" i="60"/>
  <c r="D149" i="60"/>
  <c r="D155" i="60"/>
  <c r="D159" i="60"/>
  <c r="C257" i="59"/>
  <c r="C327" i="59" s="1"/>
  <c r="C306" i="59"/>
  <c r="C310" i="59" s="1"/>
  <c r="C333" i="59" s="1"/>
  <c r="D278" i="59"/>
  <c r="C295" i="59"/>
  <c r="D243" i="59"/>
  <c r="D242" i="59"/>
  <c r="C264" i="59"/>
  <c r="D294" i="59"/>
  <c r="C294" i="59" s="1"/>
  <c r="D91" i="59"/>
  <c r="D116" i="59"/>
  <c r="D133" i="59"/>
  <c r="D134" i="59" s="1"/>
  <c r="C190" i="59" s="1"/>
  <c r="D147" i="59"/>
  <c r="D92" i="59"/>
  <c r="D96" i="59"/>
  <c r="D107" i="59"/>
  <c r="D111" i="59"/>
  <c r="D117" i="59"/>
  <c r="D124" i="59"/>
  <c r="D144" i="59"/>
  <c r="D148" i="59"/>
  <c r="D154" i="59"/>
  <c r="D160" i="59" s="1"/>
  <c r="C201" i="59" s="1"/>
  <c r="D158" i="59"/>
  <c r="C217" i="59"/>
  <c r="D301" i="59"/>
  <c r="C309" i="59" s="1"/>
  <c r="D93" i="59"/>
  <c r="D97" i="59"/>
  <c r="D145" i="59"/>
  <c r="D149" i="59"/>
  <c r="D155" i="59"/>
  <c r="D159" i="59"/>
  <c r="C264" i="58"/>
  <c r="D243" i="58"/>
  <c r="D242" i="58"/>
  <c r="C295" i="58"/>
  <c r="D294" i="58"/>
  <c r="C294" i="58" s="1"/>
  <c r="D301" i="58"/>
  <c r="C309" i="58" s="1"/>
  <c r="D95" i="58"/>
  <c r="D110" i="58"/>
  <c r="D116" i="58"/>
  <c r="D133" i="58"/>
  <c r="D134" i="58" s="1"/>
  <c r="C190" i="58" s="1"/>
  <c r="D147" i="58"/>
  <c r="D157" i="58"/>
  <c r="D278" i="58"/>
  <c r="D92" i="58"/>
  <c r="D96" i="58"/>
  <c r="D107" i="58"/>
  <c r="D117" i="58"/>
  <c r="D124" i="58"/>
  <c r="D144" i="58"/>
  <c r="D148" i="58"/>
  <c r="D154" i="58"/>
  <c r="D158" i="58"/>
  <c r="C217" i="58"/>
  <c r="D93" i="58"/>
  <c r="D97" i="58"/>
  <c r="D104" i="58"/>
  <c r="D108" i="58"/>
  <c r="D125" i="58"/>
  <c r="D126" i="58" s="1"/>
  <c r="D138" i="58"/>
  <c r="D140" i="58" s="1"/>
  <c r="C200" i="58" s="1"/>
  <c r="D145" i="58"/>
  <c r="D149" i="58"/>
  <c r="D155" i="58"/>
  <c r="D159" i="58"/>
  <c r="C308" i="57"/>
  <c r="D295" i="57"/>
  <c r="D120" i="57"/>
  <c r="C189" i="57" s="1"/>
  <c r="D278" i="57"/>
  <c r="D92" i="57"/>
  <c r="D99" i="57" s="1"/>
  <c r="D96" i="57"/>
  <c r="C188" i="57" s="1"/>
  <c r="D93" i="57"/>
  <c r="D104" i="57"/>
  <c r="D108" i="57"/>
  <c r="C308" i="56"/>
  <c r="D295" i="56"/>
  <c r="D95" i="56"/>
  <c r="D116" i="56"/>
  <c r="D133" i="56"/>
  <c r="D134" i="56" s="1"/>
  <c r="C190" i="56" s="1"/>
  <c r="D147" i="56"/>
  <c r="D150" i="56" s="1"/>
  <c r="C191" i="56" s="1"/>
  <c r="D157" i="56"/>
  <c r="C209" i="56"/>
  <c r="D243" i="56"/>
  <c r="D278" i="56"/>
  <c r="C300" i="56"/>
  <c r="D300" i="56" s="1"/>
  <c r="C301" i="56" s="1"/>
  <c r="D124" i="56"/>
  <c r="D127" i="56"/>
  <c r="D106" i="56" s="1"/>
  <c r="D154" i="56"/>
  <c r="D158" i="56"/>
  <c r="C217" i="56"/>
  <c r="D104" i="56"/>
  <c r="D125" i="56"/>
  <c r="D126" i="56" s="1"/>
  <c r="D138" i="56"/>
  <c r="D140" i="56" s="1"/>
  <c r="C200" i="56" s="1"/>
  <c r="D155" i="56"/>
  <c r="D159" i="56"/>
  <c r="C257" i="55"/>
  <c r="C327" i="55" s="1"/>
  <c r="C306" i="55"/>
  <c r="C310" i="55" s="1"/>
  <c r="C333" i="55" s="1"/>
  <c r="D278" i="55"/>
  <c r="D243" i="55"/>
  <c r="C264" i="55"/>
  <c r="D242" i="55"/>
  <c r="D294" i="55"/>
  <c r="C294" i="55" s="1"/>
  <c r="C295" i="55" s="1"/>
  <c r="D96" i="55"/>
  <c r="D107" i="55"/>
  <c r="D117" i="55"/>
  <c r="D124" i="55"/>
  <c r="D144" i="55"/>
  <c r="D150" i="55" s="1"/>
  <c r="C191" i="55" s="1"/>
  <c r="D148" i="55"/>
  <c r="D154" i="55"/>
  <c r="D158" i="55"/>
  <c r="C217" i="55"/>
  <c r="D301" i="55"/>
  <c r="C309" i="55" s="1"/>
  <c r="D91" i="55"/>
  <c r="D95" i="55"/>
  <c r="D116" i="55"/>
  <c r="D92" i="55" s="1"/>
  <c r="D133" i="55"/>
  <c r="D134" i="55" s="1"/>
  <c r="C190" i="55" s="1"/>
  <c r="D147" i="55"/>
  <c r="D93" i="55"/>
  <c r="D97" i="55"/>
  <c r="D125" i="55"/>
  <c r="D126" i="55" s="1"/>
  <c r="D138" i="55"/>
  <c r="D140" i="55" s="1"/>
  <c r="C200" i="55" s="1"/>
  <c r="D145" i="55"/>
  <c r="D149" i="55"/>
  <c r="D155" i="55"/>
  <c r="D159" i="55"/>
  <c r="D294" i="54"/>
  <c r="C294" i="54" s="1"/>
  <c r="C295" i="54" s="1"/>
  <c r="D301" i="54"/>
  <c r="C309" i="54" s="1"/>
  <c r="D95" i="54"/>
  <c r="D106" i="54"/>
  <c r="D116" i="54"/>
  <c r="D133" i="54"/>
  <c r="D134" i="54" s="1"/>
  <c r="C190" i="54" s="1"/>
  <c r="D147" i="54"/>
  <c r="D150" i="54" s="1"/>
  <c r="C191" i="54" s="1"/>
  <c r="D157" i="54"/>
  <c r="C209" i="54"/>
  <c r="D243" i="54"/>
  <c r="D278" i="54"/>
  <c r="D107" i="54"/>
  <c r="D111" i="54"/>
  <c r="D124" i="54"/>
  <c r="D127" i="54"/>
  <c r="D154" i="54"/>
  <c r="D158" i="54"/>
  <c r="C217" i="54"/>
  <c r="D104" i="54"/>
  <c r="D108" i="54"/>
  <c r="D125" i="54"/>
  <c r="D126" i="54" s="1"/>
  <c r="D138" i="54"/>
  <c r="D140" i="54" s="1"/>
  <c r="C200" i="54" s="1"/>
  <c r="D155" i="54"/>
  <c r="D159" i="54"/>
  <c r="C257" i="53"/>
  <c r="C327" i="53" s="1"/>
  <c r="D242" i="53"/>
  <c r="C264" i="53"/>
  <c r="D243" i="53"/>
  <c r="C306" i="53"/>
  <c r="C310" i="53" s="1"/>
  <c r="C333" i="53" s="1"/>
  <c r="D278" i="53"/>
  <c r="D294" i="53"/>
  <c r="C294" i="53" s="1"/>
  <c r="C295" i="53" s="1"/>
  <c r="D116" i="53"/>
  <c r="D133" i="53"/>
  <c r="D134" i="53" s="1"/>
  <c r="C190" i="53" s="1"/>
  <c r="D147" i="53"/>
  <c r="C300" i="53"/>
  <c r="D300" i="53" s="1"/>
  <c r="C301" i="53" s="1"/>
  <c r="D96" i="53"/>
  <c r="D117" i="53"/>
  <c r="D124" i="53"/>
  <c r="D144" i="53"/>
  <c r="D148" i="53"/>
  <c r="D154" i="53"/>
  <c r="D158" i="53"/>
  <c r="C217" i="53"/>
  <c r="D97" i="53"/>
  <c r="D125" i="53"/>
  <c r="D126" i="53" s="1"/>
  <c r="D138" i="53"/>
  <c r="D140" i="53" s="1"/>
  <c r="C200" i="53" s="1"/>
  <c r="D145" i="53"/>
  <c r="D149" i="53"/>
  <c r="D155" i="53"/>
  <c r="D159" i="53"/>
  <c r="C306" i="52"/>
  <c r="C310" i="52" s="1"/>
  <c r="C333" i="52" s="1"/>
  <c r="D278" i="52"/>
  <c r="D294" i="52"/>
  <c r="C294" i="52" s="1"/>
  <c r="C295" i="52" s="1"/>
  <c r="D95" i="52"/>
  <c r="D116" i="52"/>
  <c r="D133" i="52"/>
  <c r="D134" i="52" s="1"/>
  <c r="C190" i="52" s="1"/>
  <c r="D147" i="52"/>
  <c r="D157" i="52"/>
  <c r="C300" i="52"/>
  <c r="D300" i="52" s="1"/>
  <c r="C301" i="52" s="1"/>
  <c r="D107" i="52"/>
  <c r="D124" i="52"/>
  <c r="D104" i="52" s="1"/>
  <c r="D127" i="52"/>
  <c r="D154" i="52"/>
  <c r="D160" i="52" s="1"/>
  <c r="C201" i="52" s="1"/>
  <c r="D158" i="52"/>
  <c r="C217" i="52"/>
  <c r="D93" i="52"/>
  <c r="D97" i="52"/>
  <c r="D108" i="52"/>
  <c r="D125" i="52"/>
  <c r="D126" i="52" s="1"/>
  <c r="D138" i="52"/>
  <c r="D140" i="52" s="1"/>
  <c r="C200" i="52" s="1"/>
  <c r="D145" i="52"/>
  <c r="D150" i="52" s="1"/>
  <c r="C191" i="52" s="1"/>
  <c r="D149" i="52"/>
  <c r="D155" i="52"/>
  <c r="D159" i="52"/>
  <c r="C295" i="51"/>
  <c r="D243" i="51"/>
  <c r="C264" i="51"/>
  <c r="D242" i="51"/>
  <c r="C306" i="51"/>
  <c r="C310" i="51" s="1"/>
  <c r="C333" i="51" s="1"/>
  <c r="D278" i="51"/>
  <c r="D294" i="51"/>
  <c r="C294" i="51" s="1"/>
  <c r="D91" i="51"/>
  <c r="D116" i="51"/>
  <c r="D133" i="51"/>
  <c r="D134" i="51" s="1"/>
  <c r="C190" i="51" s="1"/>
  <c r="D147" i="51"/>
  <c r="D96" i="51"/>
  <c r="C188" i="51" s="1"/>
  <c r="D117" i="51"/>
  <c r="D124" i="51"/>
  <c r="D107" i="51" s="1"/>
  <c r="D144" i="51"/>
  <c r="D148" i="51"/>
  <c r="D154" i="51"/>
  <c r="D158" i="51"/>
  <c r="C217" i="51"/>
  <c r="D301" i="51"/>
  <c r="C309" i="51" s="1"/>
  <c r="D95" i="51"/>
  <c r="D93" i="51"/>
  <c r="D97" i="51"/>
  <c r="D125" i="51"/>
  <c r="D126" i="51" s="1"/>
  <c r="D138" i="51"/>
  <c r="D140" i="51" s="1"/>
  <c r="C200" i="51" s="1"/>
  <c r="D145" i="51"/>
  <c r="D149" i="51"/>
  <c r="D155" i="51"/>
  <c r="D159" i="51"/>
  <c r="C306" i="50"/>
  <c r="C310" i="50" s="1"/>
  <c r="C333" i="50" s="1"/>
  <c r="D278" i="50"/>
  <c r="C264" i="50"/>
  <c r="D243" i="50"/>
  <c r="D242" i="50"/>
  <c r="D294" i="50"/>
  <c r="C294" i="50" s="1"/>
  <c r="C295" i="50" s="1"/>
  <c r="D301" i="50"/>
  <c r="C309" i="50" s="1"/>
  <c r="D95" i="50"/>
  <c r="D116" i="50"/>
  <c r="D133" i="50"/>
  <c r="D134" i="50" s="1"/>
  <c r="C190" i="50" s="1"/>
  <c r="D147" i="50"/>
  <c r="D157" i="50"/>
  <c r="D92" i="50"/>
  <c r="D96" i="50"/>
  <c r="D107" i="50"/>
  <c r="D117" i="50"/>
  <c r="D124" i="50"/>
  <c r="D110" i="50" s="1"/>
  <c r="D144" i="50"/>
  <c r="D148" i="50"/>
  <c r="D154" i="50"/>
  <c r="D158" i="50"/>
  <c r="C217" i="50"/>
  <c r="D93" i="50"/>
  <c r="D97" i="50"/>
  <c r="D104" i="50"/>
  <c r="D108" i="50"/>
  <c r="D125" i="50"/>
  <c r="D126" i="50" s="1"/>
  <c r="D138" i="50"/>
  <c r="D140" i="50" s="1"/>
  <c r="C200" i="50" s="1"/>
  <c r="D145" i="50"/>
  <c r="D149" i="50"/>
  <c r="D155" i="50"/>
  <c r="D159" i="50"/>
  <c r="C257" i="49"/>
  <c r="C327" i="49" s="1"/>
  <c r="C306" i="49"/>
  <c r="C310" i="49" s="1"/>
  <c r="C333" i="49" s="1"/>
  <c r="D278" i="49"/>
  <c r="D294" i="49"/>
  <c r="C294" i="49" s="1"/>
  <c r="C295" i="49" s="1"/>
  <c r="C232" i="49"/>
  <c r="D242" i="49"/>
  <c r="D301" i="49"/>
  <c r="C309" i="49" s="1"/>
  <c r="D110" i="49"/>
  <c r="D116" i="49"/>
  <c r="D133" i="49"/>
  <c r="D134" i="49" s="1"/>
  <c r="C190" i="49" s="1"/>
  <c r="D147" i="49"/>
  <c r="D157" i="49"/>
  <c r="C209" i="49"/>
  <c r="D243" i="49"/>
  <c r="D107" i="49"/>
  <c r="D111" i="49"/>
  <c r="D117" i="49"/>
  <c r="D124" i="49"/>
  <c r="D144" i="49"/>
  <c r="D148" i="49"/>
  <c r="D154" i="49"/>
  <c r="D158" i="49"/>
  <c r="D140" i="48"/>
  <c r="C200" i="48" s="1"/>
  <c r="C308" i="48"/>
  <c r="D295" i="48"/>
  <c r="D95" i="48"/>
  <c r="D116" i="48"/>
  <c r="D133" i="48"/>
  <c r="D134" i="48" s="1"/>
  <c r="C190" i="48" s="1"/>
  <c r="D147" i="48"/>
  <c r="D157" i="48"/>
  <c r="D243" i="48"/>
  <c r="D278" i="48"/>
  <c r="C300" i="48"/>
  <c r="D300" i="48" s="1"/>
  <c r="C301" i="48" s="1"/>
  <c r="D92" i="48"/>
  <c r="D96" i="48"/>
  <c r="D107" i="48"/>
  <c r="D117" i="48"/>
  <c r="D124" i="48"/>
  <c r="D106" i="48" s="1"/>
  <c r="D144" i="48"/>
  <c r="D148" i="48"/>
  <c r="D154" i="48"/>
  <c r="D158" i="48"/>
  <c r="C217" i="48"/>
  <c r="D125" i="48"/>
  <c r="D126" i="48" s="1"/>
  <c r="D138" i="48"/>
  <c r="D145" i="48"/>
  <c r="D149" i="48"/>
  <c r="D155" i="48"/>
  <c r="D159" i="48"/>
  <c r="D243" i="47"/>
  <c r="D242" i="47"/>
  <c r="C264" i="47"/>
  <c r="D278" i="47"/>
  <c r="C306" i="47"/>
  <c r="C310" i="47" s="1"/>
  <c r="C333" i="47" s="1"/>
  <c r="D294" i="47"/>
  <c r="C294" i="47" s="1"/>
  <c r="C295" i="47" s="1"/>
  <c r="D91" i="47"/>
  <c r="D116" i="47"/>
  <c r="D133" i="47"/>
  <c r="D134" i="47" s="1"/>
  <c r="C190" i="47" s="1"/>
  <c r="C300" i="47"/>
  <c r="D300" i="47" s="1"/>
  <c r="C301" i="47" s="1"/>
  <c r="D96" i="47"/>
  <c r="D107" i="47"/>
  <c r="D111" i="47"/>
  <c r="D117" i="47"/>
  <c r="D124" i="47"/>
  <c r="D144" i="47"/>
  <c r="D148" i="47"/>
  <c r="D154" i="47"/>
  <c r="D158" i="47"/>
  <c r="C217" i="47"/>
  <c r="D147" i="47"/>
  <c r="D93" i="47"/>
  <c r="D97" i="47"/>
  <c r="D104" i="47"/>
  <c r="D108" i="47"/>
  <c r="D125" i="47"/>
  <c r="D126" i="47" s="1"/>
  <c r="D138" i="47"/>
  <c r="D140" i="47" s="1"/>
  <c r="C200" i="47" s="1"/>
  <c r="D145" i="47"/>
  <c r="D149" i="47"/>
  <c r="D155" i="47"/>
  <c r="D159" i="47"/>
  <c r="C295" i="46"/>
  <c r="C264" i="46"/>
  <c r="D243" i="46"/>
  <c r="D242" i="46"/>
  <c r="C306" i="46"/>
  <c r="C310" i="46" s="1"/>
  <c r="C333" i="46" s="1"/>
  <c r="D278" i="46"/>
  <c r="D91" i="46"/>
  <c r="D116" i="46"/>
  <c r="D133" i="46"/>
  <c r="D134" i="46" s="1"/>
  <c r="C190" i="46" s="1"/>
  <c r="D147" i="46"/>
  <c r="C300" i="46"/>
  <c r="D300" i="46" s="1"/>
  <c r="C301" i="46" s="1"/>
  <c r="D96" i="46"/>
  <c r="D107" i="46"/>
  <c r="D111" i="46"/>
  <c r="D117" i="46"/>
  <c r="D124" i="46"/>
  <c r="D144" i="46"/>
  <c r="D148" i="46"/>
  <c r="D154" i="46"/>
  <c r="D158" i="46"/>
  <c r="C217" i="46"/>
  <c r="D93" i="46"/>
  <c r="D97" i="46"/>
  <c r="D104" i="46"/>
  <c r="D108" i="46"/>
  <c r="D125" i="46"/>
  <c r="D126" i="46" s="1"/>
  <c r="D138" i="46"/>
  <c r="D140" i="46" s="1"/>
  <c r="C200" i="46" s="1"/>
  <c r="D145" i="46"/>
  <c r="D149" i="46"/>
  <c r="D155" i="46"/>
  <c r="D159" i="46"/>
  <c r="C264" i="45"/>
  <c r="D242" i="45"/>
  <c r="D243" i="45"/>
  <c r="D140" i="45"/>
  <c r="C200" i="45" s="1"/>
  <c r="C306" i="45"/>
  <c r="C310" i="45" s="1"/>
  <c r="C333" i="45" s="1"/>
  <c r="D278" i="45"/>
  <c r="C295" i="45"/>
  <c r="D301" i="45"/>
  <c r="C309" i="45" s="1"/>
  <c r="D95" i="45"/>
  <c r="D106" i="45"/>
  <c r="D110" i="45"/>
  <c r="D116" i="45"/>
  <c r="D133" i="45"/>
  <c r="D134" i="45" s="1"/>
  <c r="C190" i="45" s="1"/>
  <c r="D147" i="45"/>
  <c r="D157" i="45"/>
  <c r="D92" i="45"/>
  <c r="D96" i="45"/>
  <c r="D107" i="45"/>
  <c r="D111" i="45"/>
  <c r="D117" i="45"/>
  <c r="D124" i="45"/>
  <c r="D144" i="45"/>
  <c r="D148" i="45"/>
  <c r="D154" i="45"/>
  <c r="D158" i="45"/>
  <c r="C217" i="45"/>
  <c r="D93" i="45"/>
  <c r="D97" i="45"/>
  <c r="D104" i="45"/>
  <c r="D108" i="45"/>
  <c r="D125" i="45"/>
  <c r="D126" i="45" s="1"/>
  <c r="D138" i="45"/>
  <c r="D145" i="45"/>
  <c r="D149" i="45"/>
  <c r="D155" i="45"/>
  <c r="D159" i="45"/>
  <c r="C308" i="44"/>
  <c r="D295" i="44"/>
  <c r="D301" i="44"/>
  <c r="C309" i="44" s="1"/>
  <c r="D91" i="44"/>
  <c r="D116" i="44"/>
  <c r="D133" i="44"/>
  <c r="D134" i="44" s="1"/>
  <c r="C190" i="44" s="1"/>
  <c r="D147" i="44"/>
  <c r="D150" i="44" s="1"/>
  <c r="C191" i="44" s="1"/>
  <c r="D157" i="44"/>
  <c r="C209" i="44"/>
  <c r="D243" i="44"/>
  <c r="D278" i="44"/>
  <c r="D124" i="44"/>
  <c r="D127" i="44"/>
  <c r="D154" i="44"/>
  <c r="D158" i="44"/>
  <c r="C217" i="44"/>
  <c r="D104" i="44"/>
  <c r="D125" i="44"/>
  <c r="D126" i="44" s="1"/>
  <c r="D138" i="44"/>
  <c r="D140" i="44" s="1"/>
  <c r="C200" i="44" s="1"/>
  <c r="D155" i="44"/>
  <c r="D159" i="44"/>
  <c r="C264" i="43"/>
  <c r="D243" i="43"/>
  <c r="D242" i="43"/>
  <c r="C306" i="43"/>
  <c r="C310" i="43" s="1"/>
  <c r="C333" i="43" s="1"/>
  <c r="D278" i="43"/>
  <c r="D294" i="43"/>
  <c r="C294" i="43" s="1"/>
  <c r="C295" i="43" s="1"/>
  <c r="D95" i="43"/>
  <c r="D116" i="43"/>
  <c r="D133" i="43"/>
  <c r="D134" i="43" s="1"/>
  <c r="C190" i="43" s="1"/>
  <c r="D147" i="43"/>
  <c r="D157" i="43"/>
  <c r="C300" i="43"/>
  <c r="D300" i="43" s="1"/>
  <c r="C301" i="43" s="1"/>
  <c r="D92" i="43"/>
  <c r="D96" i="43"/>
  <c r="D117" i="43"/>
  <c r="D124" i="43"/>
  <c r="D106" i="43" s="1"/>
  <c r="D144" i="43"/>
  <c r="D148" i="43"/>
  <c r="D154" i="43"/>
  <c r="D158" i="43"/>
  <c r="C217" i="43"/>
  <c r="D93" i="43"/>
  <c r="D97" i="43"/>
  <c r="D104" i="43"/>
  <c r="D108" i="43"/>
  <c r="D125" i="43"/>
  <c r="D126" i="43" s="1"/>
  <c r="D138" i="43"/>
  <c r="D140" i="43" s="1"/>
  <c r="C200" i="43" s="1"/>
  <c r="D145" i="43"/>
  <c r="D149" i="43"/>
  <c r="D155" i="43"/>
  <c r="D159" i="43"/>
  <c r="C306" i="42"/>
  <c r="C310" i="42" s="1"/>
  <c r="C333" i="42" s="1"/>
  <c r="D278" i="42"/>
  <c r="C264" i="42"/>
  <c r="D242" i="42"/>
  <c r="D243" i="42"/>
  <c r="D294" i="42"/>
  <c r="C294" i="42" s="1"/>
  <c r="C295" i="42" s="1"/>
  <c r="D95" i="42"/>
  <c r="D110" i="42"/>
  <c r="D116" i="42"/>
  <c r="D133" i="42"/>
  <c r="D134" i="42" s="1"/>
  <c r="C190" i="42" s="1"/>
  <c r="D147" i="42"/>
  <c r="D157" i="42"/>
  <c r="C300" i="42"/>
  <c r="D300" i="42" s="1"/>
  <c r="C301" i="42" s="1"/>
  <c r="D92" i="42"/>
  <c r="D107" i="42"/>
  <c r="D111" i="42"/>
  <c r="D117" i="42"/>
  <c r="D124" i="42"/>
  <c r="D144" i="42"/>
  <c r="D148" i="42"/>
  <c r="D154" i="42"/>
  <c r="D158" i="42"/>
  <c r="C217" i="42"/>
  <c r="D93" i="42"/>
  <c r="D104" i="42"/>
  <c r="D108" i="42"/>
  <c r="D125" i="42"/>
  <c r="D126" i="42" s="1"/>
  <c r="D138" i="42"/>
  <c r="D140" i="42" s="1"/>
  <c r="C200" i="42" s="1"/>
  <c r="D145" i="42"/>
  <c r="D149" i="42"/>
  <c r="D155" i="42"/>
  <c r="D159" i="42"/>
  <c r="C306" i="41"/>
  <c r="C310" i="41" s="1"/>
  <c r="C333" i="41" s="1"/>
  <c r="D278" i="41"/>
  <c r="C308" i="41"/>
  <c r="D295" i="41"/>
  <c r="D127" i="41"/>
  <c r="D111" i="41" s="1"/>
  <c r="D156" i="41"/>
  <c r="D301" i="41"/>
  <c r="C309" i="41" s="1"/>
  <c r="D95" i="41"/>
  <c r="D116" i="41"/>
  <c r="D133" i="41"/>
  <c r="D134" i="41" s="1"/>
  <c r="C190" i="41" s="1"/>
  <c r="D147" i="41"/>
  <c r="D150" i="41" s="1"/>
  <c r="C191" i="41" s="1"/>
  <c r="D157" i="41"/>
  <c r="C209" i="41"/>
  <c r="D124" i="41"/>
  <c r="D154" i="41"/>
  <c r="D160" i="41" s="1"/>
  <c r="C201" i="41" s="1"/>
  <c r="D158" i="41"/>
  <c r="C217" i="41"/>
  <c r="D125" i="41"/>
  <c r="D126" i="41" s="1"/>
  <c r="D138" i="41"/>
  <c r="D140" i="41" s="1"/>
  <c r="C200" i="41" s="1"/>
  <c r="D155" i="41"/>
  <c r="D159" i="41"/>
  <c r="C306" i="40"/>
  <c r="C310" i="40" s="1"/>
  <c r="C333" i="40" s="1"/>
  <c r="D278" i="40"/>
  <c r="C264" i="40"/>
  <c r="D243" i="40"/>
  <c r="D242" i="40"/>
  <c r="D150" i="40"/>
  <c r="C191" i="40" s="1"/>
  <c r="C308" i="40"/>
  <c r="D295" i="40"/>
  <c r="D140" i="40"/>
  <c r="C200" i="40" s="1"/>
  <c r="D301" i="40"/>
  <c r="C309" i="40" s="1"/>
  <c r="D110" i="40"/>
  <c r="D116" i="40"/>
  <c r="D133" i="40"/>
  <c r="D134" i="40" s="1"/>
  <c r="C190" i="40" s="1"/>
  <c r="D147" i="40"/>
  <c r="D157" i="40"/>
  <c r="D107" i="40"/>
  <c r="D111" i="40"/>
  <c r="D124" i="40"/>
  <c r="D127" i="40"/>
  <c r="D106" i="40" s="1"/>
  <c r="D154" i="40"/>
  <c r="D158" i="40"/>
  <c r="C217" i="40"/>
  <c r="D93" i="40"/>
  <c r="D104" i="40"/>
  <c r="D108" i="40"/>
  <c r="D125" i="40"/>
  <c r="D126" i="40" s="1"/>
  <c r="D138" i="40"/>
  <c r="D145" i="40"/>
  <c r="D149" i="40"/>
  <c r="D155" i="40"/>
  <c r="D159" i="40"/>
  <c r="C306" i="39"/>
  <c r="C310" i="39" s="1"/>
  <c r="C333" i="39" s="1"/>
  <c r="D278" i="39"/>
  <c r="C264" i="39"/>
  <c r="D242" i="39"/>
  <c r="D243" i="39"/>
  <c r="D294" i="39"/>
  <c r="C294" i="39" s="1"/>
  <c r="C295" i="39" s="1"/>
  <c r="D110" i="39"/>
  <c r="D116" i="39"/>
  <c r="D95" i="39" s="1"/>
  <c r="D133" i="39"/>
  <c r="D134" i="39" s="1"/>
  <c r="C190" i="39" s="1"/>
  <c r="D147" i="39"/>
  <c r="D157" i="39"/>
  <c r="C300" i="39"/>
  <c r="D300" i="39" s="1"/>
  <c r="C301" i="39" s="1"/>
  <c r="D92" i="39"/>
  <c r="D96" i="39"/>
  <c r="D107" i="39"/>
  <c r="D111" i="39"/>
  <c r="D117" i="39"/>
  <c r="D124" i="39"/>
  <c r="D106" i="39" s="1"/>
  <c r="D144" i="39"/>
  <c r="D148" i="39"/>
  <c r="D154" i="39"/>
  <c r="D158" i="39"/>
  <c r="C217" i="39"/>
  <c r="D93" i="39"/>
  <c r="D97" i="39"/>
  <c r="D104" i="39"/>
  <c r="D108" i="39"/>
  <c r="D125" i="39"/>
  <c r="D126" i="39" s="1"/>
  <c r="D138" i="39"/>
  <c r="D140" i="39" s="1"/>
  <c r="C200" i="39" s="1"/>
  <c r="D145" i="39"/>
  <c r="D149" i="39"/>
  <c r="D155" i="39"/>
  <c r="D159" i="39"/>
  <c r="C295" i="38"/>
  <c r="D95" i="38"/>
  <c r="D116" i="38"/>
  <c r="D133" i="38"/>
  <c r="D134" i="38" s="1"/>
  <c r="C190" i="38" s="1"/>
  <c r="D147" i="38"/>
  <c r="D157" i="38"/>
  <c r="C209" i="38"/>
  <c r="D243" i="38"/>
  <c r="D278" i="38"/>
  <c r="C300" i="38"/>
  <c r="D300" i="38" s="1"/>
  <c r="C301" i="38" s="1"/>
  <c r="D92" i="38"/>
  <c r="D96" i="38"/>
  <c r="D117" i="38"/>
  <c r="D124" i="38"/>
  <c r="D110" i="38" s="1"/>
  <c r="D144" i="38"/>
  <c r="D148" i="38"/>
  <c r="D154" i="38"/>
  <c r="D158" i="38"/>
  <c r="C264" i="6"/>
  <c r="D243" i="6"/>
  <c r="D242" i="6"/>
  <c r="C295" i="6"/>
  <c r="C306" i="6"/>
  <c r="C310" i="6" s="1"/>
  <c r="C333" i="6" s="1"/>
  <c r="D278" i="6"/>
  <c r="D294" i="6"/>
  <c r="C294" i="6" s="1"/>
  <c r="C300" i="6"/>
  <c r="D300" i="6" s="1"/>
  <c r="C301" i="6" s="1"/>
  <c r="D91" i="6"/>
  <c r="D95" i="6"/>
  <c r="D92" i="6"/>
  <c r="D96" i="6"/>
  <c r="C188" i="6" s="1"/>
  <c r="D107" i="6"/>
  <c r="D117" i="6"/>
  <c r="D124" i="6"/>
  <c r="D144" i="6"/>
  <c r="D148" i="6"/>
  <c r="D154" i="6"/>
  <c r="D158" i="6"/>
  <c r="C217" i="6"/>
  <c r="D116" i="6"/>
  <c r="D133" i="6"/>
  <c r="D134" i="6" s="1"/>
  <c r="C190" i="6" s="1"/>
  <c r="D147" i="6"/>
  <c r="D93" i="6"/>
  <c r="D97" i="6"/>
  <c r="D104" i="6"/>
  <c r="D125" i="6"/>
  <c r="D126" i="6" s="1"/>
  <c r="D138" i="6"/>
  <c r="D140" i="6" s="1"/>
  <c r="C200" i="6" s="1"/>
  <c r="D145" i="6"/>
  <c r="D149" i="6"/>
  <c r="D155" i="6"/>
  <c r="D159" i="6"/>
  <c r="D294" i="5"/>
  <c r="C294" i="5" s="1"/>
  <c r="C295" i="5" s="1"/>
  <c r="D95" i="5"/>
  <c r="D106" i="5"/>
  <c r="D110" i="5"/>
  <c r="D116" i="5"/>
  <c r="D133" i="5"/>
  <c r="D134" i="5" s="1"/>
  <c r="C190" i="5" s="1"/>
  <c r="D147" i="5"/>
  <c r="D157" i="5"/>
  <c r="C209" i="5"/>
  <c r="D243" i="5"/>
  <c r="D278" i="5"/>
  <c r="C300" i="5"/>
  <c r="D300" i="5" s="1"/>
  <c r="C301" i="5" s="1"/>
  <c r="D92" i="5"/>
  <c r="D96" i="5"/>
  <c r="D107" i="5"/>
  <c r="D111" i="5"/>
  <c r="D117" i="5"/>
  <c r="D124" i="5"/>
  <c r="D144" i="5"/>
  <c r="D148" i="5"/>
  <c r="D154" i="5"/>
  <c r="D158" i="5"/>
  <c r="C308" i="4"/>
  <c r="D295" i="4"/>
  <c r="D91" i="4"/>
  <c r="D120" i="4"/>
  <c r="C189" i="4" s="1"/>
  <c r="D92" i="4"/>
  <c r="D96" i="4"/>
  <c r="C188" i="4" s="1"/>
  <c r="D278" i="4"/>
  <c r="D93" i="4"/>
  <c r="D104" i="4"/>
  <c r="D112" i="4" s="1"/>
  <c r="D108" i="4"/>
  <c r="C264" i="3"/>
  <c r="D243" i="3"/>
  <c r="D242" i="3"/>
  <c r="C306" i="3"/>
  <c r="C310" i="3" s="1"/>
  <c r="C333" i="3" s="1"/>
  <c r="D278" i="3"/>
  <c r="C295" i="3"/>
  <c r="D294" i="3"/>
  <c r="C294" i="3" s="1"/>
  <c r="D301" i="3"/>
  <c r="C309" i="3" s="1"/>
  <c r="D95" i="3"/>
  <c r="D116" i="3"/>
  <c r="D133" i="3"/>
  <c r="D134" i="3" s="1"/>
  <c r="C190" i="3" s="1"/>
  <c r="D147" i="3"/>
  <c r="D157" i="3"/>
  <c r="D111" i="3"/>
  <c r="D117" i="3"/>
  <c r="D124" i="3"/>
  <c r="D110" i="3" s="1"/>
  <c r="D144" i="3"/>
  <c r="D148" i="3"/>
  <c r="D154" i="3"/>
  <c r="D160" i="3" s="1"/>
  <c r="C201" i="3" s="1"/>
  <c r="D158" i="3"/>
  <c r="C217" i="3"/>
  <c r="D92" i="3"/>
  <c r="D107" i="3"/>
  <c r="D127" i="3"/>
  <c r="D93" i="3"/>
  <c r="D97" i="3"/>
  <c r="D104" i="3"/>
  <c r="D108" i="3"/>
  <c r="D125" i="3"/>
  <c r="D126" i="3" s="1"/>
  <c r="D138" i="3"/>
  <c r="D140" i="3" s="1"/>
  <c r="C200" i="3" s="1"/>
  <c r="D145" i="3"/>
  <c r="D149" i="3"/>
  <c r="D155" i="3"/>
  <c r="D159" i="3"/>
  <c r="D183" i="2"/>
  <c r="D179" i="2"/>
  <c r="D181" i="2"/>
  <c r="D180" i="2"/>
  <c r="D176" i="2"/>
  <c r="D178" i="2"/>
  <c r="D177" i="2"/>
  <c r="C308" i="2"/>
  <c r="D295" i="2"/>
  <c r="D91" i="2"/>
  <c r="C188" i="2" s="1"/>
  <c r="D95" i="2"/>
  <c r="D278" i="2"/>
  <c r="D92" i="2"/>
  <c r="C264" i="1"/>
  <c r="D243" i="1"/>
  <c r="D242" i="1"/>
  <c r="C295" i="1"/>
  <c r="D294" i="1"/>
  <c r="C294" i="1" s="1"/>
  <c r="D301" i="1"/>
  <c r="C309" i="1" s="1"/>
  <c r="D116" i="1"/>
  <c r="D92" i="1" s="1"/>
  <c r="D147" i="1"/>
  <c r="D157" i="1"/>
  <c r="D278" i="1"/>
  <c r="D95" i="1"/>
  <c r="D124" i="1"/>
  <c r="D133" i="1"/>
  <c r="D134" i="1" s="1"/>
  <c r="C190" i="1" s="1"/>
  <c r="D96" i="1"/>
  <c r="D117" i="1"/>
  <c r="D144" i="1"/>
  <c r="D148" i="1"/>
  <c r="D154" i="1"/>
  <c r="D158" i="1"/>
  <c r="C217" i="1"/>
  <c r="D97" i="1"/>
  <c r="D108" i="1"/>
  <c r="D125" i="1"/>
  <c r="D126" i="1" s="1"/>
  <c r="D138" i="1"/>
  <c r="D140" i="1" s="1"/>
  <c r="C200" i="1" s="1"/>
  <c r="D145" i="1"/>
  <c r="D149" i="1"/>
  <c r="D155" i="1"/>
  <c r="D159" i="1"/>
  <c r="E26" i="69"/>
  <c r="E25" i="69"/>
  <c r="E26" i="68"/>
  <c r="E25" i="68"/>
  <c r="E26" i="67"/>
  <c r="E25" i="67"/>
  <c r="E26" i="66"/>
  <c r="E25" i="66"/>
  <c r="E26" i="65"/>
  <c r="E25" i="65"/>
  <c r="E26" i="64"/>
  <c r="E25" i="64"/>
  <c r="E26" i="63"/>
  <c r="E25" i="63"/>
  <c r="E26" i="62"/>
  <c r="E25" i="62"/>
  <c r="E26" i="61"/>
  <c r="E25" i="61"/>
  <c r="E26" i="60"/>
  <c r="E25" i="60"/>
  <c r="E26" i="59"/>
  <c r="E25" i="59"/>
  <c r="E26" i="58"/>
  <c r="E25" i="58"/>
  <c r="E26" i="57"/>
  <c r="E25" i="57"/>
  <c r="E26" i="56"/>
  <c r="E25" i="56"/>
  <c r="E26" i="55"/>
  <c r="E25" i="55"/>
  <c r="E26" i="54"/>
  <c r="E25" i="54"/>
  <c r="E26" i="53"/>
  <c r="E25" i="53"/>
  <c r="E26" i="52"/>
  <c r="E25" i="52"/>
  <c r="E26" i="51"/>
  <c r="E25" i="51"/>
  <c r="E26" i="50"/>
  <c r="E25" i="50"/>
  <c r="E26" i="49"/>
  <c r="E25" i="49"/>
  <c r="E26" i="48"/>
  <c r="E25" i="48"/>
  <c r="E26" i="47"/>
  <c r="E25" i="47"/>
  <c r="E26" i="46"/>
  <c r="E25" i="46"/>
  <c r="E26" i="45"/>
  <c r="E25" i="45"/>
  <c r="E26" i="44"/>
  <c r="E25" i="44"/>
  <c r="E26" i="43"/>
  <c r="E25" i="43"/>
  <c r="E26" i="42"/>
  <c r="E25" i="42"/>
  <c r="E26" i="41"/>
  <c r="E25" i="41"/>
  <c r="E26" i="40"/>
  <c r="E25" i="40"/>
  <c r="E26" i="39"/>
  <c r="E25" i="39"/>
  <c r="E26" i="38"/>
  <c r="E25" i="38"/>
  <c r="E26" i="6"/>
  <c r="E25" i="6"/>
  <c r="E26" i="5"/>
  <c r="E25" i="5"/>
  <c r="E26" i="4"/>
  <c r="E25" i="4"/>
  <c r="E26" i="3"/>
  <c r="E25" i="3"/>
  <c r="E26" i="2"/>
  <c r="E25" i="2"/>
  <c r="E25" i="1"/>
  <c r="E26" i="1" s="1"/>
  <c r="D106" i="69" l="1"/>
  <c r="D112" i="69" s="1"/>
  <c r="D128" i="69"/>
  <c r="C199" i="69" s="1"/>
  <c r="D105" i="69"/>
  <c r="D109" i="69"/>
  <c r="C198" i="69" s="1"/>
  <c r="D111" i="69"/>
  <c r="D97" i="69"/>
  <c r="D93" i="69"/>
  <c r="D94" i="69"/>
  <c r="D96" i="69"/>
  <c r="D92" i="69"/>
  <c r="D98" i="69"/>
  <c r="D120" i="69"/>
  <c r="C189" i="69" s="1"/>
  <c r="D91" i="69"/>
  <c r="D99" i="69" s="1"/>
  <c r="D108" i="69"/>
  <c r="D160" i="69"/>
  <c r="C201" i="69" s="1"/>
  <c r="D107" i="69"/>
  <c r="C308" i="68"/>
  <c r="D295" i="68"/>
  <c r="D111" i="68"/>
  <c r="D110" i="68"/>
  <c r="D160" i="68"/>
  <c r="C201" i="68" s="1"/>
  <c r="D97" i="68"/>
  <c r="D93" i="68"/>
  <c r="D94" i="68"/>
  <c r="D120" i="68"/>
  <c r="C189" i="68" s="1"/>
  <c r="D98" i="68"/>
  <c r="D91" i="68"/>
  <c r="D99" i="68" s="1"/>
  <c r="D107" i="68"/>
  <c r="D128" i="68"/>
  <c r="C199" i="68" s="1"/>
  <c r="D108" i="68"/>
  <c r="D104" i="68"/>
  <c r="D112" i="68" s="1"/>
  <c r="D109" i="68"/>
  <c r="D105" i="68"/>
  <c r="D160" i="67"/>
  <c r="C201" i="67" s="1"/>
  <c r="D97" i="67"/>
  <c r="D93" i="67"/>
  <c r="D98" i="67"/>
  <c r="D94" i="67"/>
  <c r="D120" i="67"/>
  <c r="C189" i="67" s="1"/>
  <c r="D91" i="67"/>
  <c r="D99" i="67" s="1"/>
  <c r="D128" i="67"/>
  <c r="C199" i="67" s="1"/>
  <c r="D108" i="67"/>
  <c r="D104" i="67"/>
  <c r="D109" i="67"/>
  <c r="C198" i="67" s="1"/>
  <c r="D105" i="67"/>
  <c r="C308" i="67"/>
  <c r="D295" i="67"/>
  <c r="D111" i="67"/>
  <c r="D110" i="67"/>
  <c r="D107" i="67"/>
  <c r="D106" i="67"/>
  <c r="C308" i="66"/>
  <c r="D295" i="66"/>
  <c r="D128" i="66"/>
  <c r="C199" i="66" s="1"/>
  <c r="D109" i="66"/>
  <c r="C198" i="66" s="1"/>
  <c r="D105" i="66"/>
  <c r="D112" i="66"/>
  <c r="D150" i="66"/>
  <c r="C191" i="66" s="1"/>
  <c r="D160" i="66"/>
  <c r="C201" i="66" s="1"/>
  <c r="D98" i="66"/>
  <c r="D94" i="66"/>
  <c r="D120" i="66"/>
  <c r="C189" i="66" s="1"/>
  <c r="D91" i="66"/>
  <c r="D150" i="65"/>
  <c r="C191" i="65" s="1"/>
  <c r="D96" i="65"/>
  <c r="C188" i="65" s="1"/>
  <c r="D92" i="65"/>
  <c r="D94" i="65"/>
  <c r="D120" i="65"/>
  <c r="C189" i="65" s="1"/>
  <c r="D98" i="65"/>
  <c r="D91" i="65"/>
  <c r="D160" i="65"/>
  <c r="C201" i="65" s="1"/>
  <c r="D128" i="65"/>
  <c r="C199" i="65" s="1"/>
  <c r="D105" i="65"/>
  <c r="D112" i="65" s="1"/>
  <c r="D109" i="65"/>
  <c r="C198" i="65" s="1"/>
  <c r="D110" i="65"/>
  <c r="C308" i="64"/>
  <c r="D295" i="64"/>
  <c r="D150" i="64"/>
  <c r="C191" i="64" s="1"/>
  <c r="D128" i="64"/>
  <c r="C199" i="64" s="1"/>
  <c r="D105" i="64"/>
  <c r="D112" i="64" s="1"/>
  <c r="D109" i="64"/>
  <c r="C198" i="64" s="1"/>
  <c r="D160" i="64"/>
  <c r="C201" i="64" s="1"/>
  <c r="D94" i="64"/>
  <c r="D120" i="64"/>
  <c r="C189" i="64" s="1"/>
  <c r="D98" i="64"/>
  <c r="D91" i="64"/>
  <c r="C308" i="63"/>
  <c r="D295" i="63"/>
  <c r="D150" i="63"/>
  <c r="C191" i="63" s="1"/>
  <c r="D97" i="63"/>
  <c r="D93" i="63"/>
  <c r="D94" i="63"/>
  <c r="D120" i="63"/>
  <c r="C189" i="63" s="1"/>
  <c r="D98" i="63"/>
  <c r="D91" i="63"/>
  <c r="D128" i="63"/>
  <c r="C199" i="63" s="1"/>
  <c r="D108" i="63"/>
  <c r="D104" i="63"/>
  <c r="D109" i="63"/>
  <c r="D105" i="63"/>
  <c r="D96" i="63"/>
  <c r="C188" i="63" s="1"/>
  <c r="D110" i="63"/>
  <c r="D128" i="62"/>
  <c r="C199" i="62" s="1"/>
  <c r="D108" i="62"/>
  <c r="D104" i="62"/>
  <c r="D105" i="62"/>
  <c r="D109" i="62"/>
  <c r="C188" i="62"/>
  <c r="D160" i="62"/>
  <c r="C201" i="62" s="1"/>
  <c r="D97" i="62"/>
  <c r="D93" i="62"/>
  <c r="D94" i="62"/>
  <c r="D120" i="62"/>
  <c r="C189" i="62" s="1"/>
  <c r="D98" i="62"/>
  <c r="C308" i="62"/>
  <c r="D295" i="62"/>
  <c r="D111" i="62"/>
  <c r="D110" i="62"/>
  <c r="D91" i="62"/>
  <c r="D150" i="62"/>
  <c r="C191" i="62" s="1"/>
  <c r="D107" i="62"/>
  <c r="D106" i="62"/>
  <c r="D97" i="61"/>
  <c r="D93" i="61"/>
  <c r="D98" i="61"/>
  <c r="D120" i="61"/>
  <c r="C189" i="61" s="1"/>
  <c r="D94" i="61"/>
  <c r="D91" i="61"/>
  <c r="C308" i="61"/>
  <c r="D295" i="61"/>
  <c r="D128" i="61"/>
  <c r="C199" i="61" s="1"/>
  <c r="D108" i="61"/>
  <c r="D104" i="61"/>
  <c r="D105" i="61"/>
  <c r="D109" i="61"/>
  <c r="C198" i="61" s="1"/>
  <c r="D96" i="61"/>
  <c r="C188" i="61" s="1"/>
  <c r="D95" i="61"/>
  <c r="C308" i="60"/>
  <c r="D295" i="60"/>
  <c r="D128" i="60"/>
  <c r="C199" i="60" s="1"/>
  <c r="D109" i="60"/>
  <c r="D105" i="60"/>
  <c r="D110" i="60"/>
  <c r="D106" i="60"/>
  <c r="C188" i="60"/>
  <c r="D94" i="60"/>
  <c r="D120" i="60"/>
  <c r="C189" i="60" s="1"/>
  <c r="D98" i="60"/>
  <c r="D93" i="60"/>
  <c r="D160" i="60"/>
  <c r="C201" i="60" s="1"/>
  <c r="D92" i="60"/>
  <c r="D99" i="60" s="1"/>
  <c r="D95" i="60"/>
  <c r="D104" i="60"/>
  <c r="D150" i="60"/>
  <c r="C191" i="60" s="1"/>
  <c r="D107" i="60"/>
  <c r="C308" i="59"/>
  <c r="D295" i="59"/>
  <c r="D150" i="59"/>
  <c r="C191" i="59" s="1"/>
  <c r="D128" i="59"/>
  <c r="C199" i="59" s="1"/>
  <c r="D108" i="59"/>
  <c r="D104" i="59"/>
  <c r="D110" i="59"/>
  <c r="D109" i="59"/>
  <c r="D106" i="59"/>
  <c r="D105" i="59"/>
  <c r="C188" i="59"/>
  <c r="D98" i="59"/>
  <c r="D120" i="59"/>
  <c r="C189" i="59" s="1"/>
  <c r="D94" i="59"/>
  <c r="D99" i="59" s="1"/>
  <c r="D95" i="59"/>
  <c r="D128" i="58"/>
  <c r="C199" i="58" s="1"/>
  <c r="D109" i="58"/>
  <c r="C198" i="58" s="1"/>
  <c r="D105" i="58"/>
  <c r="D112" i="58" s="1"/>
  <c r="D106" i="58"/>
  <c r="C308" i="58"/>
  <c r="D295" i="58"/>
  <c r="D160" i="58"/>
  <c r="C201" i="58" s="1"/>
  <c r="D150" i="58"/>
  <c r="C191" i="58" s="1"/>
  <c r="D111" i="58"/>
  <c r="D94" i="58"/>
  <c r="D98" i="58"/>
  <c r="D120" i="58"/>
  <c r="C189" i="58" s="1"/>
  <c r="D91" i="58"/>
  <c r="D99" i="58" s="1"/>
  <c r="D169" i="57"/>
  <c r="D165" i="57"/>
  <c r="D166" i="57"/>
  <c r="D168" i="57"/>
  <c r="D164" i="57"/>
  <c r="D171" i="57"/>
  <c r="D167" i="57"/>
  <c r="D112" i="57"/>
  <c r="C198" i="57"/>
  <c r="D128" i="56"/>
  <c r="C199" i="56" s="1"/>
  <c r="D105" i="56"/>
  <c r="D112" i="56" s="1"/>
  <c r="D109" i="56"/>
  <c r="C198" i="56" s="1"/>
  <c r="D111" i="56"/>
  <c r="D97" i="56"/>
  <c r="D93" i="56"/>
  <c r="D96" i="56"/>
  <c r="D92" i="56"/>
  <c r="D98" i="56"/>
  <c r="D120" i="56"/>
  <c r="C189" i="56" s="1"/>
  <c r="D94" i="56"/>
  <c r="D91" i="56"/>
  <c r="D108" i="56"/>
  <c r="D160" i="56"/>
  <c r="C201" i="56" s="1"/>
  <c r="D107" i="56"/>
  <c r="D110" i="56"/>
  <c r="C308" i="55"/>
  <c r="D295" i="55"/>
  <c r="D128" i="55"/>
  <c r="C199" i="55" s="1"/>
  <c r="D110" i="55"/>
  <c r="D106" i="55"/>
  <c r="D109" i="55"/>
  <c r="C198" i="55" s="1"/>
  <c r="D105" i="55"/>
  <c r="C188" i="55"/>
  <c r="D108" i="55"/>
  <c r="D160" i="55"/>
  <c r="C201" i="55" s="1"/>
  <c r="D104" i="55"/>
  <c r="D120" i="55"/>
  <c r="C189" i="55" s="1"/>
  <c r="D98" i="55"/>
  <c r="D94" i="55"/>
  <c r="D99" i="55" s="1"/>
  <c r="D111" i="55"/>
  <c r="D160" i="54"/>
  <c r="C201" i="54" s="1"/>
  <c r="D128" i="54"/>
  <c r="C199" i="54" s="1"/>
  <c r="D105" i="54"/>
  <c r="D112" i="54" s="1"/>
  <c r="D109" i="54"/>
  <c r="C198" i="54" s="1"/>
  <c r="D97" i="54"/>
  <c r="D93" i="54"/>
  <c r="D98" i="54"/>
  <c r="D96" i="54"/>
  <c r="D92" i="54"/>
  <c r="D94" i="54"/>
  <c r="D120" i="54"/>
  <c r="C189" i="54" s="1"/>
  <c r="D91" i="54"/>
  <c r="C308" i="54"/>
  <c r="D295" i="54"/>
  <c r="D110" i="54"/>
  <c r="C308" i="53"/>
  <c r="D295" i="53"/>
  <c r="D128" i="53"/>
  <c r="C199" i="53" s="1"/>
  <c r="D109" i="53"/>
  <c r="D105" i="53"/>
  <c r="D110" i="53"/>
  <c r="D106" i="53"/>
  <c r="C188" i="53"/>
  <c r="D98" i="53"/>
  <c r="D120" i="53"/>
  <c r="C189" i="53" s="1"/>
  <c r="D94" i="53"/>
  <c r="D93" i="53"/>
  <c r="D160" i="53"/>
  <c r="C201" i="53" s="1"/>
  <c r="D92" i="53"/>
  <c r="D95" i="53"/>
  <c r="D108" i="53"/>
  <c r="D111" i="53"/>
  <c r="D91" i="53"/>
  <c r="D104" i="53"/>
  <c r="D150" i="53"/>
  <c r="C191" i="53" s="1"/>
  <c r="D107" i="53"/>
  <c r="D111" i="52"/>
  <c r="D106" i="52"/>
  <c r="D96" i="52"/>
  <c r="C188" i="52" s="1"/>
  <c r="D92" i="52"/>
  <c r="D94" i="52"/>
  <c r="D120" i="52"/>
  <c r="C189" i="52" s="1"/>
  <c r="D98" i="52"/>
  <c r="D91" i="52"/>
  <c r="D128" i="52"/>
  <c r="C199" i="52" s="1"/>
  <c r="D105" i="52"/>
  <c r="D112" i="52" s="1"/>
  <c r="D109" i="52"/>
  <c r="C198" i="52" s="1"/>
  <c r="D110" i="52"/>
  <c r="C308" i="52"/>
  <c r="D295" i="52"/>
  <c r="D104" i="51"/>
  <c r="D111" i="51"/>
  <c r="D150" i="51"/>
  <c r="C191" i="51" s="1"/>
  <c r="D98" i="51"/>
  <c r="D120" i="51"/>
  <c r="C189" i="51" s="1"/>
  <c r="D94" i="51"/>
  <c r="C308" i="51"/>
  <c r="D295" i="51"/>
  <c r="D128" i="51"/>
  <c r="C199" i="51" s="1"/>
  <c r="D106" i="51"/>
  <c r="D109" i="51"/>
  <c r="C198" i="51" s="1"/>
  <c r="D110" i="51"/>
  <c r="D105" i="51"/>
  <c r="D108" i="51"/>
  <c r="D160" i="51"/>
  <c r="C201" i="51" s="1"/>
  <c r="D92" i="51"/>
  <c r="D99" i="51" s="1"/>
  <c r="C308" i="50"/>
  <c r="D295" i="50"/>
  <c r="D150" i="50"/>
  <c r="C191" i="50" s="1"/>
  <c r="D128" i="50"/>
  <c r="C199" i="50" s="1"/>
  <c r="D109" i="50"/>
  <c r="C198" i="50" s="1"/>
  <c r="D105" i="50"/>
  <c r="D112" i="50" s="1"/>
  <c r="D106" i="50"/>
  <c r="D160" i="50"/>
  <c r="C201" i="50" s="1"/>
  <c r="D111" i="50"/>
  <c r="D94" i="50"/>
  <c r="D98" i="50"/>
  <c r="D120" i="50"/>
  <c r="C189" i="50" s="1"/>
  <c r="D91" i="50"/>
  <c r="C188" i="50" s="1"/>
  <c r="D295" i="49"/>
  <c r="C308" i="49"/>
  <c r="D98" i="49"/>
  <c r="D94" i="49"/>
  <c r="D97" i="49"/>
  <c r="D120" i="49"/>
  <c r="C189" i="49" s="1"/>
  <c r="D93" i="49"/>
  <c r="D91" i="49"/>
  <c r="D150" i="49"/>
  <c r="C191" i="49" s="1"/>
  <c r="D109" i="49"/>
  <c r="D108" i="49"/>
  <c r="D105" i="49"/>
  <c r="D128" i="49"/>
  <c r="C199" i="49" s="1"/>
  <c r="D104" i="49"/>
  <c r="D112" i="49" s="1"/>
  <c r="D96" i="49"/>
  <c r="D106" i="49"/>
  <c r="D160" i="49"/>
  <c r="C201" i="49" s="1"/>
  <c r="D92" i="49"/>
  <c r="D95" i="49"/>
  <c r="D160" i="48"/>
  <c r="C201" i="48" s="1"/>
  <c r="D110" i="48"/>
  <c r="D111" i="48"/>
  <c r="D150" i="48"/>
  <c r="C191" i="48" s="1"/>
  <c r="D128" i="48"/>
  <c r="C199" i="48" s="1"/>
  <c r="D108" i="48"/>
  <c r="D104" i="48"/>
  <c r="D112" i="48" s="1"/>
  <c r="D109" i="48"/>
  <c r="D105" i="48"/>
  <c r="C188" i="48"/>
  <c r="D97" i="48"/>
  <c r="D93" i="48"/>
  <c r="D94" i="48"/>
  <c r="D120" i="48"/>
  <c r="C189" i="48" s="1"/>
  <c r="D98" i="48"/>
  <c r="D91" i="48"/>
  <c r="C308" i="47"/>
  <c r="D295" i="47"/>
  <c r="D128" i="47"/>
  <c r="C199" i="47" s="1"/>
  <c r="D110" i="47"/>
  <c r="D109" i="47"/>
  <c r="C198" i="47" s="1"/>
  <c r="D106" i="47"/>
  <c r="D105" i="47"/>
  <c r="D112" i="47" s="1"/>
  <c r="C188" i="47"/>
  <c r="D98" i="47"/>
  <c r="D120" i="47"/>
  <c r="C189" i="47" s="1"/>
  <c r="D94" i="47"/>
  <c r="D150" i="47"/>
  <c r="C191" i="47" s="1"/>
  <c r="D160" i="47"/>
  <c r="C201" i="47" s="1"/>
  <c r="D92" i="47"/>
  <c r="D99" i="47" s="1"/>
  <c r="D95" i="47"/>
  <c r="D150" i="46"/>
  <c r="C191" i="46" s="1"/>
  <c r="D128" i="46"/>
  <c r="C199" i="46" s="1"/>
  <c r="D105" i="46"/>
  <c r="D112" i="46" s="1"/>
  <c r="D110" i="46"/>
  <c r="D106" i="46"/>
  <c r="D109" i="46"/>
  <c r="C198" i="46" s="1"/>
  <c r="C188" i="46"/>
  <c r="D98" i="46"/>
  <c r="D120" i="46"/>
  <c r="C189" i="46" s="1"/>
  <c r="D94" i="46"/>
  <c r="C308" i="46"/>
  <c r="D295" i="46"/>
  <c r="D160" i="46"/>
  <c r="C201" i="46" s="1"/>
  <c r="D92" i="46"/>
  <c r="D99" i="46" s="1"/>
  <c r="D95" i="46"/>
  <c r="D160" i="45"/>
  <c r="C201" i="45" s="1"/>
  <c r="D150" i="45"/>
  <c r="C191" i="45" s="1"/>
  <c r="C308" i="45"/>
  <c r="D295" i="45"/>
  <c r="D128" i="45"/>
  <c r="C199" i="45" s="1"/>
  <c r="D109" i="45"/>
  <c r="C198" i="45" s="1"/>
  <c r="D105" i="45"/>
  <c r="D112" i="45" s="1"/>
  <c r="D94" i="45"/>
  <c r="D98" i="45"/>
  <c r="D120" i="45"/>
  <c r="C189" i="45" s="1"/>
  <c r="D91" i="45"/>
  <c r="D97" i="44"/>
  <c r="D93" i="44"/>
  <c r="D98" i="44"/>
  <c r="D96" i="44"/>
  <c r="C188" i="44" s="1"/>
  <c r="D92" i="44"/>
  <c r="D120" i="44"/>
  <c r="C189" i="44" s="1"/>
  <c r="D94" i="44"/>
  <c r="D128" i="44"/>
  <c r="C199" i="44" s="1"/>
  <c r="D109" i="44"/>
  <c r="C198" i="44" s="1"/>
  <c r="D105" i="44"/>
  <c r="D112" i="44" s="1"/>
  <c r="D110" i="44"/>
  <c r="D111" i="44"/>
  <c r="D106" i="44"/>
  <c r="D108" i="44"/>
  <c r="D160" i="44"/>
  <c r="C201" i="44" s="1"/>
  <c r="D107" i="44"/>
  <c r="D95" i="44"/>
  <c r="D99" i="44" s="1"/>
  <c r="C308" i="43"/>
  <c r="D295" i="43"/>
  <c r="D111" i="43"/>
  <c r="D110" i="43"/>
  <c r="D150" i="43"/>
  <c r="C191" i="43" s="1"/>
  <c r="D107" i="43"/>
  <c r="D128" i="43"/>
  <c r="C199" i="43" s="1"/>
  <c r="D105" i="43"/>
  <c r="D112" i="43" s="1"/>
  <c r="D109" i="43"/>
  <c r="C198" i="43" s="1"/>
  <c r="D160" i="43"/>
  <c r="C201" i="43" s="1"/>
  <c r="D98" i="43"/>
  <c r="D120" i="43"/>
  <c r="C189" i="43" s="1"/>
  <c r="D94" i="43"/>
  <c r="D91" i="43"/>
  <c r="C308" i="42"/>
  <c r="D295" i="42"/>
  <c r="D98" i="42"/>
  <c r="D94" i="42"/>
  <c r="D120" i="42"/>
  <c r="C189" i="42" s="1"/>
  <c r="D91" i="42"/>
  <c r="D160" i="42"/>
  <c r="C201" i="42" s="1"/>
  <c r="D150" i="42"/>
  <c r="C191" i="42" s="1"/>
  <c r="D97" i="42"/>
  <c r="D128" i="42"/>
  <c r="C199" i="42" s="1"/>
  <c r="D109" i="42"/>
  <c r="C198" i="42" s="1"/>
  <c r="D105" i="42"/>
  <c r="D112" i="42" s="1"/>
  <c r="D96" i="42"/>
  <c r="C188" i="42" s="1"/>
  <c r="D106" i="42"/>
  <c r="D128" i="41"/>
  <c r="C199" i="41" s="1"/>
  <c r="D97" i="41"/>
  <c r="D93" i="41"/>
  <c r="D92" i="41"/>
  <c r="D120" i="41"/>
  <c r="C189" i="41" s="1"/>
  <c r="D98" i="41"/>
  <c r="D94" i="41"/>
  <c r="D96" i="41"/>
  <c r="C188" i="41" s="1"/>
  <c r="D91" i="41"/>
  <c r="D107" i="41"/>
  <c r="D108" i="41"/>
  <c r="D110" i="41"/>
  <c r="D109" i="41"/>
  <c r="D104" i="41"/>
  <c r="D112" i="41" s="1"/>
  <c r="D106" i="41"/>
  <c r="D105" i="41"/>
  <c r="D96" i="40"/>
  <c r="D92" i="40"/>
  <c r="D120" i="40"/>
  <c r="C189" i="40" s="1"/>
  <c r="D98" i="40"/>
  <c r="D94" i="40"/>
  <c r="D91" i="40"/>
  <c r="D160" i="40"/>
  <c r="C201" i="40" s="1"/>
  <c r="D97" i="40"/>
  <c r="D128" i="40"/>
  <c r="C199" i="40" s="1"/>
  <c r="D109" i="40"/>
  <c r="C198" i="40" s="1"/>
  <c r="D105" i="40"/>
  <c r="D112" i="40" s="1"/>
  <c r="D95" i="40"/>
  <c r="C308" i="39"/>
  <c r="D295" i="39"/>
  <c r="D150" i="39"/>
  <c r="C191" i="39" s="1"/>
  <c r="D128" i="39"/>
  <c r="C199" i="39" s="1"/>
  <c r="D105" i="39"/>
  <c r="D112" i="39" s="1"/>
  <c r="D109" i="39"/>
  <c r="C198" i="39" s="1"/>
  <c r="D160" i="39"/>
  <c r="C201" i="39" s="1"/>
  <c r="D98" i="39"/>
  <c r="D94" i="39"/>
  <c r="D120" i="39"/>
  <c r="C189" i="39" s="1"/>
  <c r="D91" i="39"/>
  <c r="D97" i="38"/>
  <c r="D93" i="38"/>
  <c r="D94" i="38"/>
  <c r="D120" i="38"/>
  <c r="C189" i="38" s="1"/>
  <c r="D98" i="38"/>
  <c r="D111" i="38"/>
  <c r="D128" i="38"/>
  <c r="C199" i="38" s="1"/>
  <c r="D108" i="38"/>
  <c r="D104" i="38"/>
  <c r="D105" i="38"/>
  <c r="D109" i="38"/>
  <c r="D160" i="38"/>
  <c r="C201" i="38" s="1"/>
  <c r="D91" i="38"/>
  <c r="D150" i="38"/>
  <c r="C191" i="38" s="1"/>
  <c r="D107" i="38"/>
  <c r="D106" i="38"/>
  <c r="C308" i="38"/>
  <c r="D295" i="38"/>
  <c r="D150" i="6"/>
  <c r="C191" i="6" s="1"/>
  <c r="C308" i="6"/>
  <c r="D295" i="6"/>
  <c r="D128" i="6"/>
  <c r="C199" i="6" s="1"/>
  <c r="D106" i="6"/>
  <c r="D109" i="6"/>
  <c r="C198" i="6" s="1"/>
  <c r="D110" i="6"/>
  <c r="D105" i="6"/>
  <c r="D112" i="6" s="1"/>
  <c r="D99" i="6"/>
  <c r="D160" i="6"/>
  <c r="C201" i="6" s="1"/>
  <c r="D108" i="6"/>
  <c r="D98" i="6"/>
  <c r="D120" i="6"/>
  <c r="C189" i="6" s="1"/>
  <c r="D94" i="6"/>
  <c r="D111" i="6"/>
  <c r="C308" i="5"/>
  <c r="D295" i="5"/>
  <c r="D128" i="5"/>
  <c r="C199" i="5" s="1"/>
  <c r="D108" i="5"/>
  <c r="D104" i="5"/>
  <c r="D105" i="5"/>
  <c r="D109" i="5"/>
  <c r="C198" i="5" s="1"/>
  <c r="D150" i="5"/>
  <c r="C191" i="5" s="1"/>
  <c r="D160" i="5"/>
  <c r="C201" i="5" s="1"/>
  <c r="D97" i="5"/>
  <c r="D93" i="5"/>
  <c r="D94" i="5"/>
  <c r="D120" i="5"/>
  <c r="C189" i="5" s="1"/>
  <c r="D98" i="5"/>
  <c r="D91" i="5"/>
  <c r="D180" i="4"/>
  <c r="D176" i="4"/>
  <c r="D177" i="4"/>
  <c r="D183" i="4"/>
  <c r="D179" i="4"/>
  <c r="D178" i="4"/>
  <c r="D181" i="4"/>
  <c r="D99" i="4"/>
  <c r="C198" i="4"/>
  <c r="C308" i="3"/>
  <c r="D295" i="3"/>
  <c r="D94" i="3"/>
  <c r="D98" i="3"/>
  <c r="D120" i="3"/>
  <c r="C189" i="3" s="1"/>
  <c r="D91" i="3"/>
  <c r="D150" i="3"/>
  <c r="C191" i="3" s="1"/>
  <c r="D96" i="3"/>
  <c r="D128" i="3"/>
  <c r="C199" i="3" s="1"/>
  <c r="D109" i="3"/>
  <c r="C198" i="3" s="1"/>
  <c r="D105" i="3"/>
  <c r="D112" i="3" s="1"/>
  <c r="D106" i="3"/>
  <c r="D182" i="2"/>
  <c r="D99" i="2"/>
  <c r="D93" i="1"/>
  <c r="D150" i="1"/>
  <c r="C191" i="1" s="1"/>
  <c r="C308" i="1"/>
  <c r="D295" i="1"/>
  <c r="D128" i="1"/>
  <c r="C199" i="1" s="1"/>
  <c r="D110" i="1"/>
  <c r="D106" i="1"/>
  <c r="D109" i="1"/>
  <c r="D105" i="1"/>
  <c r="C188" i="1"/>
  <c r="D120" i="1"/>
  <c r="C189" i="1" s="1"/>
  <c r="D98" i="1"/>
  <c r="D94" i="1"/>
  <c r="D104" i="1"/>
  <c r="D160" i="1"/>
  <c r="C201" i="1" s="1"/>
  <c r="D107" i="1"/>
  <c r="D91" i="1"/>
  <c r="D99" i="1" s="1"/>
  <c r="D111" i="1"/>
  <c r="L232" i="69"/>
  <c r="K232" i="69"/>
  <c r="L231" i="69"/>
  <c r="K231" i="69"/>
  <c r="L230" i="69"/>
  <c r="K230" i="69"/>
  <c r="L232" i="68"/>
  <c r="K232" i="68"/>
  <c r="L231" i="68"/>
  <c r="K231" i="68"/>
  <c r="L230" i="68"/>
  <c r="K230" i="68"/>
  <c r="L232" i="67"/>
  <c r="K232" i="67"/>
  <c r="L231" i="67"/>
  <c r="K231" i="67"/>
  <c r="L230" i="67"/>
  <c r="K230" i="67"/>
  <c r="L232" i="66"/>
  <c r="K232" i="66"/>
  <c r="L231" i="66"/>
  <c r="K231" i="66"/>
  <c r="L230" i="66"/>
  <c r="K230" i="66"/>
  <c r="L232" i="65"/>
  <c r="K232" i="65"/>
  <c r="L231" i="65"/>
  <c r="K231" i="65"/>
  <c r="L230" i="65"/>
  <c r="K230" i="65"/>
  <c r="L232" i="64"/>
  <c r="K232" i="64"/>
  <c r="L231" i="64"/>
  <c r="K231" i="64"/>
  <c r="L230" i="64"/>
  <c r="K230" i="64"/>
  <c r="L232" i="63"/>
  <c r="K232" i="63"/>
  <c r="L231" i="63"/>
  <c r="K231" i="63"/>
  <c r="L230" i="63"/>
  <c r="K230" i="63"/>
  <c r="L232" i="62"/>
  <c r="K232" i="62"/>
  <c r="L231" i="62"/>
  <c r="K231" i="62"/>
  <c r="L230" i="62"/>
  <c r="K230" i="62"/>
  <c r="L232" i="61"/>
  <c r="K232" i="61"/>
  <c r="L231" i="61"/>
  <c r="K231" i="61"/>
  <c r="L230" i="61"/>
  <c r="K230" i="61"/>
  <c r="L232" i="60"/>
  <c r="K232" i="60"/>
  <c r="L231" i="60"/>
  <c r="K231" i="60"/>
  <c r="L230" i="60"/>
  <c r="K230" i="60"/>
  <c r="L232" i="59"/>
  <c r="K232" i="59"/>
  <c r="L231" i="59"/>
  <c r="K231" i="59"/>
  <c r="L230" i="59"/>
  <c r="K230" i="59"/>
  <c r="L232" i="58"/>
  <c r="K232" i="58"/>
  <c r="L231" i="58"/>
  <c r="K231" i="58"/>
  <c r="L230" i="58"/>
  <c r="K230" i="58"/>
  <c r="L232" i="57"/>
  <c r="K232" i="57"/>
  <c r="L231" i="57"/>
  <c r="K231" i="57"/>
  <c r="L230" i="57"/>
  <c r="K230" i="57"/>
  <c r="L232" i="56"/>
  <c r="K232" i="56"/>
  <c r="L231" i="56"/>
  <c r="K231" i="56"/>
  <c r="L230" i="56"/>
  <c r="K230" i="56"/>
  <c r="L232" i="55"/>
  <c r="K232" i="55"/>
  <c r="L231" i="55"/>
  <c r="K231" i="55"/>
  <c r="L230" i="55"/>
  <c r="K230" i="55"/>
  <c r="L232" i="54"/>
  <c r="K232" i="54"/>
  <c r="L231" i="54"/>
  <c r="K231" i="54"/>
  <c r="L230" i="54"/>
  <c r="K230" i="54"/>
  <c r="L232" i="53"/>
  <c r="K232" i="53"/>
  <c r="L231" i="53"/>
  <c r="K231" i="53"/>
  <c r="L230" i="53"/>
  <c r="K230" i="53"/>
  <c r="L232" i="52"/>
  <c r="K232" i="52"/>
  <c r="L231" i="52"/>
  <c r="K231" i="52"/>
  <c r="L230" i="52"/>
  <c r="K230" i="52"/>
  <c r="L232" i="51"/>
  <c r="K232" i="51"/>
  <c r="L231" i="51"/>
  <c r="K231" i="51"/>
  <c r="L230" i="51"/>
  <c r="K230" i="51"/>
  <c r="L232" i="50"/>
  <c r="K232" i="50"/>
  <c r="L231" i="50"/>
  <c r="K231" i="50"/>
  <c r="L230" i="50"/>
  <c r="K230" i="50"/>
  <c r="L232" i="49"/>
  <c r="K232" i="49"/>
  <c r="L231" i="49"/>
  <c r="K231" i="49"/>
  <c r="L230" i="49"/>
  <c r="K230" i="49"/>
  <c r="L232" i="48"/>
  <c r="K232" i="48"/>
  <c r="L231" i="48"/>
  <c r="K231" i="48"/>
  <c r="L230" i="48"/>
  <c r="K230" i="48"/>
  <c r="L232" i="47"/>
  <c r="K232" i="47"/>
  <c r="L231" i="47"/>
  <c r="K231" i="47"/>
  <c r="L230" i="47"/>
  <c r="K230" i="47"/>
  <c r="L232" i="46"/>
  <c r="K232" i="46"/>
  <c r="L231" i="46"/>
  <c r="K231" i="46"/>
  <c r="L230" i="46"/>
  <c r="K230" i="46"/>
  <c r="L232" i="45"/>
  <c r="K232" i="45"/>
  <c r="L231" i="45"/>
  <c r="K231" i="45"/>
  <c r="L230" i="45"/>
  <c r="K230" i="45"/>
  <c r="L232" i="44"/>
  <c r="K232" i="44"/>
  <c r="L231" i="44"/>
  <c r="K231" i="44"/>
  <c r="L230" i="44"/>
  <c r="K230" i="44"/>
  <c r="L232" i="43"/>
  <c r="K232" i="43"/>
  <c r="L231" i="43"/>
  <c r="K231" i="43"/>
  <c r="L230" i="43"/>
  <c r="K230" i="43"/>
  <c r="L232" i="42"/>
  <c r="K232" i="42"/>
  <c r="L231" i="42"/>
  <c r="K231" i="42"/>
  <c r="L230" i="42"/>
  <c r="K230" i="42"/>
  <c r="L232" i="41"/>
  <c r="K232" i="41"/>
  <c r="L231" i="41"/>
  <c r="K231" i="41"/>
  <c r="L230" i="41"/>
  <c r="K230" i="41"/>
  <c r="L232" i="40"/>
  <c r="K232" i="40"/>
  <c r="L231" i="40"/>
  <c r="K231" i="40"/>
  <c r="L230" i="40"/>
  <c r="K230" i="40"/>
  <c r="L232" i="39"/>
  <c r="K232" i="39"/>
  <c r="L231" i="39"/>
  <c r="K231" i="39"/>
  <c r="L230" i="39"/>
  <c r="K230" i="39"/>
  <c r="L232" i="38"/>
  <c r="K232" i="38"/>
  <c r="L231" i="38"/>
  <c r="K231" i="38"/>
  <c r="L230" i="38"/>
  <c r="K230" i="38"/>
  <c r="L232" i="6"/>
  <c r="K232" i="6"/>
  <c r="L231" i="6"/>
  <c r="K231" i="6"/>
  <c r="L230" i="6"/>
  <c r="K230" i="6"/>
  <c r="L232" i="5"/>
  <c r="K232" i="5"/>
  <c r="L231" i="5"/>
  <c r="K231" i="5"/>
  <c r="L230" i="5"/>
  <c r="K230" i="5"/>
  <c r="L232" i="4"/>
  <c r="K232" i="4"/>
  <c r="L231" i="4"/>
  <c r="K231" i="4"/>
  <c r="L230" i="4"/>
  <c r="K230" i="4"/>
  <c r="L232" i="3"/>
  <c r="K232" i="3"/>
  <c r="L231" i="3"/>
  <c r="K231" i="3"/>
  <c r="L230" i="3"/>
  <c r="K230" i="3"/>
  <c r="L232" i="2"/>
  <c r="K232" i="2"/>
  <c r="L231" i="2"/>
  <c r="K231" i="2"/>
  <c r="L230" i="2"/>
  <c r="K230" i="2"/>
  <c r="L232" i="1"/>
  <c r="K232" i="1"/>
  <c r="L231" i="1"/>
  <c r="K231" i="1"/>
  <c r="L230" i="1"/>
  <c r="K230" i="1"/>
  <c r="D183" i="69" l="1"/>
  <c r="D180" i="69"/>
  <c r="D178" i="69"/>
  <c r="D177" i="69"/>
  <c r="D176" i="69"/>
  <c r="D181" i="69"/>
  <c r="D179" i="69"/>
  <c r="C188" i="69"/>
  <c r="D164" i="69"/>
  <c r="D166" i="69"/>
  <c r="D167" i="69"/>
  <c r="D165" i="69"/>
  <c r="D168" i="69"/>
  <c r="D171" i="69"/>
  <c r="D169" i="69"/>
  <c r="D176" i="68"/>
  <c r="D178" i="68"/>
  <c r="D180" i="68"/>
  <c r="D181" i="68"/>
  <c r="D177" i="68"/>
  <c r="D179" i="68"/>
  <c r="D183" i="68"/>
  <c r="D166" i="68"/>
  <c r="D168" i="68"/>
  <c r="D171" i="68"/>
  <c r="D165" i="68"/>
  <c r="D169" i="68"/>
  <c r="D164" i="68"/>
  <c r="D167" i="68"/>
  <c r="C188" i="68"/>
  <c r="C198" i="68"/>
  <c r="D166" i="67"/>
  <c r="D168" i="67"/>
  <c r="D164" i="67"/>
  <c r="D170" i="67" s="1"/>
  <c r="D172" i="67" s="1"/>
  <c r="C192" i="67" s="1"/>
  <c r="D165" i="67"/>
  <c r="D169" i="67"/>
  <c r="D171" i="67"/>
  <c r="D167" i="67"/>
  <c r="D112" i="67"/>
  <c r="C188" i="67"/>
  <c r="D99" i="66"/>
  <c r="C188" i="66"/>
  <c r="D179" i="66"/>
  <c r="D178" i="66"/>
  <c r="D181" i="66"/>
  <c r="D177" i="66"/>
  <c r="D176" i="66"/>
  <c r="D182" i="66" s="1"/>
  <c r="D180" i="66"/>
  <c r="D183" i="66"/>
  <c r="D177" i="65"/>
  <c r="D179" i="65"/>
  <c r="D183" i="65"/>
  <c r="D178" i="65"/>
  <c r="D181" i="65"/>
  <c r="D176" i="65"/>
  <c r="D180" i="65"/>
  <c r="D99" i="65"/>
  <c r="D180" i="64"/>
  <c r="D179" i="64"/>
  <c r="D183" i="64"/>
  <c r="D176" i="64"/>
  <c r="D182" i="64" s="1"/>
  <c r="D178" i="64"/>
  <c r="D181" i="64"/>
  <c r="D177" i="64"/>
  <c r="D99" i="64"/>
  <c r="C188" i="64"/>
  <c r="D112" i="63"/>
  <c r="C198" i="63"/>
  <c r="D99" i="63"/>
  <c r="D112" i="62"/>
  <c r="D99" i="62"/>
  <c r="C198" i="62"/>
  <c r="D112" i="61"/>
  <c r="D99" i="61"/>
  <c r="D166" i="60"/>
  <c r="D164" i="60"/>
  <c r="D165" i="60"/>
  <c r="D169" i="60"/>
  <c r="D167" i="60"/>
  <c r="D171" i="60"/>
  <c r="D168" i="60"/>
  <c r="D112" i="60"/>
  <c r="C198" i="60"/>
  <c r="D166" i="59"/>
  <c r="D169" i="59"/>
  <c r="D167" i="59"/>
  <c r="D164" i="59"/>
  <c r="D170" i="59" s="1"/>
  <c r="D172" i="59" s="1"/>
  <c r="C192" i="59" s="1"/>
  <c r="C194" i="59" s="1"/>
  <c r="C210" i="59" s="1"/>
  <c r="C211" i="59" s="1"/>
  <c r="C212" i="59" s="1"/>
  <c r="D171" i="59"/>
  <c r="D168" i="59"/>
  <c r="D165" i="59"/>
  <c r="D112" i="59"/>
  <c r="C198" i="59"/>
  <c r="D180" i="58"/>
  <c r="D181" i="58"/>
  <c r="D179" i="58"/>
  <c r="D176" i="58"/>
  <c r="D182" i="58" s="1"/>
  <c r="D177" i="58"/>
  <c r="D178" i="58"/>
  <c r="D183" i="58"/>
  <c r="D166" i="58"/>
  <c r="D167" i="58"/>
  <c r="D168" i="58"/>
  <c r="D169" i="58"/>
  <c r="D171" i="58"/>
  <c r="D164" i="58"/>
  <c r="D165" i="58"/>
  <c r="C188" i="58"/>
  <c r="D180" i="57"/>
  <c r="D176" i="57"/>
  <c r="D181" i="57"/>
  <c r="D183" i="57"/>
  <c r="D179" i="57"/>
  <c r="D178" i="57"/>
  <c r="D177" i="57"/>
  <c r="D170" i="57"/>
  <c r="D172" i="57" s="1"/>
  <c r="C192" i="57" s="1"/>
  <c r="C194" i="57" s="1"/>
  <c r="C210" i="57" s="1"/>
  <c r="C211" i="57" s="1"/>
  <c r="C212" i="57" s="1"/>
  <c r="D183" i="56"/>
  <c r="D180" i="56"/>
  <c r="D178" i="56"/>
  <c r="D181" i="56"/>
  <c r="D176" i="56"/>
  <c r="D177" i="56"/>
  <c r="D179" i="56"/>
  <c r="D99" i="56"/>
  <c r="C188" i="56"/>
  <c r="D166" i="55"/>
  <c r="D168" i="55"/>
  <c r="D171" i="55"/>
  <c r="D165" i="55"/>
  <c r="D164" i="55"/>
  <c r="D169" i="55"/>
  <c r="D167" i="55"/>
  <c r="D112" i="55"/>
  <c r="D180" i="54"/>
  <c r="D177" i="54"/>
  <c r="D176" i="54"/>
  <c r="D178" i="54"/>
  <c r="D181" i="54"/>
  <c r="D179" i="54"/>
  <c r="D183" i="54"/>
  <c r="D99" i="54"/>
  <c r="C188" i="54"/>
  <c r="C198" i="53"/>
  <c r="D112" i="53"/>
  <c r="D99" i="53"/>
  <c r="D177" i="52"/>
  <c r="D179" i="52"/>
  <c r="D181" i="52"/>
  <c r="D183" i="52"/>
  <c r="D176" i="52"/>
  <c r="D182" i="52" s="1"/>
  <c r="D180" i="52"/>
  <c r="D178" i="52"/>
  <c r="D99" i="52"/>
  <c r="D166" i="51"/>
  <c r="D169" i="51"/>
  <c r="D171" i="51"/>
  <c r="D164" i="51"/>
  <c r="D168" i="51"/>
  <c r="D165" i="51"/>
  <c r="D167" i="51"/>
  <c r="D112" i="51"/>
  <c r="D180" i="50"/>
  <c r="D181" i="50"/>
  <c r="D179" i="50"/>
  <c r="D178" i="50"/>
  <c r="D183" i="50"/>
  <c r="D177" i="50"/>
  <c r="D176" i="50"/>
  <c r="D99" i="50"/>
  <c r="D180" i="49"/>
  <c r="D176" i="49"/>
  <c r="D183" i="49"/>
  <c r="D178" i="49"/>
  <c r="D177" i="49"/>
  <c r="D181" i="49"/>
  <c r="D179" i="49"/>
  <c r="C198" i="49"/>
  <c r="D99" i="49"/>
  <c r="C188" i="49"/>
  <c r="D183" i="48"/>
  <c r="D176" i="48"/>
  <c r="D178" i="48"/>
  <c r="D177" i="48"/>
  <c r="D181" i="48"/>
  <c r="D179" i="48"/>
  <c r="D180" i="48"/>
  <c r="D99" i="48"/>
  <c r="C198" i="48"/>
  <c r="D181" i="47"/>
  <c r="D178" i="47"/>
  <c r="D176" i="47"/>
  <c r="D177" i="47"/>
  <c r="D179" i="47"/>
  <c r="D180" i="47"/>
  <c r="D183" i="47"/>
  <c r="D166" i="47"/>
  <c r="D168" i="47"/>
  <c r="D164" i="47"/>
  <c r="D169" i="47"/>
  <c r="D167" i="47"/>
  <c r="D171" i="47"/>
  <c r="D165" i="47"/>
  <c r="D179" i="46"/>
  <c r="D183" i="46"/>
  <c r="D176" i="46"/>
  <c r="D180" i="46"/>
  <c r="D177" i="46"/>
  <c r="D178" i="46"/>
  <c r="D181" i="46"/>
  <c r="D166" i="46"/>
  <c r="D169" i="46"/>
  <c r="D167" i="46"/>
  <c r="D171" i="46"/>
  <c r="D168" i="46"/>
  <c r="D164" i="46"/>
  <c r="D165" i="46"/>
  <c r="D183" i="45"/>
  <c r="D176" i="45"/>
  <c r="D179" i="45"/>
  <c r="D180" i="45"/>
  <c r="D181" i="45"/>
  <c r="D178" i="45"/>
  <c r="D177" i="45"/>
  <c r="D99" i="45"/>
  <c r="C188" i="45"/>
  <c r="D178" i="44"/>
  <c r="D183" i="44"/>
  <c r="D180" i="44"/>
  <c r="D181" i="44"/>
  <c r="D177" i="44"/>
  <c r="D176" i="44"/>
  <c r="D179" i="44"/>
  <c r="D164" i="44"/>
  <c r="D170" i="44" s="1"/>
  <c r="D172" i="44" s="1"/>
  <c r="C192" i="44" s="1"/>
  <c r="C194" i="44" s="1"/>
  <c r="C210" i="44" s="1"/>
  <c r="C211" i="44" s="1"/>
  <c r="C212" i="44" s="1"/>
  <c r="D166" i="44"/>
  <c r="D171" i="44"/>
  <c r="D165" i="44"/>
  <c r="D169" i="44"/>
  <c r="D168" i="44"/>
  <c r="D167" i="44"/>
  <c r="D179" i="43"/>
  <c r="D180" i="43"/>
  <c r="D183" i="43"/>
  <c r="D178" i="43"/>
  <c r="D181" i="43"/>
  <c r="D177" i="43"/>
  <c r="D176" i="43"/>
  <c r="D99" i="43"/>
  <c r="C188" i="43"/>
  <c r="D180" i="42"/>
  <c r="D178" i="42"/>
  <c r="D183" i="42"/>
  <c r="D179" i="42"/>
  <c r="D177" i="42"/>
  <c r="D181" i="42"/>
  <c r="D176" i="42"/>
  <c r="D182" i="42" s="1"/>
  <c r="D99" i="42"/>
  <c r="D181" i="41"/>
  <c r="D180" i="41"/>
  <c r="D179" i="41"/>
  <c r="D176" i="41"/>
  <c r="D182" i="41" s="1"/>
  <c r="D183" i="41"/>
  <c r="D177" i="41"/>
  <c r="D178" i="41"/>
  <c r="C198" i="41"/>
  <c r="D99" i="41"/>
  <c r="D180" i="40"/>
  <c r="D177" i="40"/>
  <c r="D179" i="40"/>
  <c r="D181" i="40"/>
  <c r="D178" i="40"/>
  <c r="D183" i="40"/>
  <c r="D176" i="40"/>
  <c r="D99" i="40"/>
  <c r="C188" i="40"/>
  <c r="D179" i="39"/>
  <c r="D180" i="39"/>
  <c r="D183" i="39"/>
  <c r="D178" i="39"/>
  <c r="D181" i="39"/>
  <c r="D177" i="39"/>
  <c r="D176" i="39"/>
  <c r="D182" i="39" s="1"/>
  <c r="D99" i="39"/>
  <c r="C188" i="39"/>
  <c r="D99" i="38"/>
  <c r="D112" i="38"/>
  <c r="C188" i="38"/>
  <c r="C198" i="38"/>
  <c r="D178" i="6"/>
  <c r="D176" i="6"/>
  <c r="D180" i="6"/>
  <c r="D177" i="6"/>
  <c r="D179" i="6"/>
  <c r="D183" i="6"/>
  <c r="D181" i="6"/>
  <c r="D166" i="6"/>
  <c r="D169" i="6"/>
  <c r="D171" i="6"/>
  <c r="D168" i="6"/>
  <c r="D164" i="6"/>
  <c r="D167" i="6"/>
  <c r="D165" i="6"/>
  <c r="D112" i="5"/>
  <c r="D99" i="5"/>
  <c r="C188" i="5"/>
  <c r="D182" i="4"/>
  <c r="D169" i="4"/>
  <c r="D165" i="4"/>
  <c r="D171" i="4"/>
  <c r="D168" i="4"/>
  <c r="D164" i="4"/>
  <c r="D167" i="4"/>
  <c r="D166" i="4"/>
  <c r="D180" i="3"/>
  <c r="D181" i="3"/>
  <c r="D178" i="3"/>
  <c r="D183" i="3"/>
  <c r="D176" i="3"/>
  <c r="D179" i="3"/>
  <c r="D177" i="3"/>
  <c r="D99" i="3"/>
  <c r="C188" i="3"/>
  <c r="D168" i="2"/>
  <c r="D164" i="2"/>
  <c r="D169" i="2"/>
  <c r="D165" i="2"/>
  <c r="D171" i="2"/>
  <c r="D167" i="2"/>
  <c r="D166" i="2"/>
  <c r="C202" i="2"/>
  <c r="C204" i="2" s="1"/>
  <c r="C219" i="2" s="1"/>
  <c r="C220" i="2" s="1"/>
  <c r="C221" i="2" s="1"/>
  <c r="D184" i="2"/>
  <c r="D112" i="1"/>
  <c r="D166" i="1"/>
  <c r="D165" i="1"/>
  <c r="D169" i="1"/>
  <c r="D171" i="1"/>
  <c r="D167" i="1"/>
  <c r="D168" i="1"/>
  <c r="D164" i="1"/>
  <c r="C198" i="1"/>
  <c r="D170" i="69" l="1"/>
  <c r="D172" i="69" s="1"/>
  <c r="C192" i="69" s="1"/>
  <c r="C194" i="69" s="1"/>
  <c r="C210" i="69" s="1"/>
  <c r="C211" i="69" s="1"/>
  <c r="C212" i="69" s="1"/>
  <c r="D182" i="69"/>
  <c r="D170" i="68"/>
  <c r="D172" i="68" s="1"/>
  <c r="C192" i="68" s="1"/>
  <c r="C194" i="68" s="1"/>
  <c r="C210" i="68" s="1"/>
  <c r="C211" i="68" s="1"/>
  <c r="C212" i="68" s="1"/>
  <c r="D182" i="68"/>
  <c r="C194" i="67"/>
  <c r="C210" i="67" s="1"/>
  <c r="C211" i="67" s="1"/>
  <c r="C212" i="67" s="1"/>
  <c r="D176" i="67"/>
  <c r="D178" i="67"/>
  <c r="D177" i="67"/>
  <c r="D179" i="67"/>
  <c r="D180" i="67"/>
  <c r="D181" i="67"/>
  <c r="D183" i="67"/>
  <c r="D184" i="66"/>
  <c r="C202" i="66"/>
  <c r="C204" i="66" s="1"/>
  <c r="C219" i="66" s="1"/>
  <c r="C220" i="66" s="1"/>
  <c r="C221" i="66" s="1"/>
  <c r="D166" i="66"/>
  <c r="D169" i="66"/>
  <c r="D167" i="66"/>
  <c r="D164" i="66"/>
  <c r="D165" i="66"/>
  <c r="D168" i="66"/>
  <c r="D171" i="66"/>
  <c r="D166" i="65"/>
  <c r="D167" i="65"/>
  <c r="D165" i="65"/>
  <c r="D168" i="65"/>
  <c r="D169" i="65"/>
  <c r="D171" i="65"/>
  <c r="D164" i="65"/>
  <c r="D182" i="65"/>
  <c r="D166" i="64"/>
  <c r="D167" i="64"/>
  <c r="D169" i="64"/>
  <c r="D171" i="64"/>
  <c r="D168" i="64"/>
  <c r="D164" i="64"/>
  <c r="D165" i="64"/>
  <c r="D184" i="64"/>
  <c r="C202" i="64"/>
  <c r="C204" i="64" s="1"/>
  <c r="C219" i="64" s="1"/>
  <c r="C220" i="64" s="1"/>
  <c r="C221" i="64" s="1"/>
  <c r="D166" i="63"/>
  <c r="D168" i="63"/>
  <c r="D165" i="63"/>
  <c r="D169" i="63"/>
  <c r="D167" i="63"/>
  <c r="D164" i="63"/>
  <c r="D171" i="63"/>
  <c r="D176" i="63"/>
  <c r="D180" i="63"/>
  <c r="D177" i="63"/>
  <c r="D179" i="63"/>
  <c r="D181" i="63"/>
  <c r="D178" i="63"/>
  <c r="D183" i="63"/>
  <c r="D166" i="62"/>
  <c r="D164" i="62"/>
  <c r="D165" i="62"/>
  <c r="D167" i="62"/>
  <c r="D169" i="62"/>
  <c r="D168" i="62"/>
  <c r="D171" i="62"/>
  <c r="D176" i="62"/>
  <c r="D178" i="62"/>
  <c r="D183" i="62"/>
  <c r="D177" i="62"/>
  <c r="D179" i="62"/>
  <c r="D180" i="62"/>
  <c r="D181" i="62"/>
  <c r="D166" i="61"/>
  <c r="D168" i="61"/>
  <c r="D171" i="61"/>
  <c r="D164" i="61"/>
  <c r="D170" i="61" s="1"/>
  <c r="D172" i="61" s="1"/>
  <c r="C192" i="61" s="1"/>
  <c r="C194" i="61" s="1"/>
  <c r="C210" i="61" s="1"/>
  <c r="C211" i="61" s="1"/>
  <c r="C212" i="61" s="1"/>
  <c r="D165" i="61"/>
  <c r="D169" i="61"/>
  <c r="D167" i="61"/>
  <c r="D176" i="61"/>
  <c r="D177" i="61"/>
  <c r="D178" i="61"/>
  <c r="D181" i="61"/>
  <c r="D179" i="61"/>
  <c r="D180" i="61"/>
  <c r="D183" i="61"/>
  <c r="D180" i="60"/>
  <c r="D178" i="60"/>
  <c r="D179" i="60"/>
  <c r="D183" i="60"/>
  <c r="D181" i="60"/>
  <c r="D177" i="60"/>
  <c r="D176" i="60"/>
  <c r="D182" i="60" s="1"/>
  <c r="D170" i="60"/>
  <c r="D172" i="60" s="1"/>
  <c r="C192" i="60" s="1"/>
  <c r="C194" i="60" s="1"/>
  <c r="C210" i="60" s="1"/>
  <c r="C211" i="60" s="1"/>
  <c r="C212" i="60" s="1"/>
  <c r="D214" i="59"/>
  <c r="D178" i="59"/>
  <c r="D176" i="59"/>
  <c r="D180" i="59"/>
  <c r="D183" i="59"/>
  <c r="D179" i="59"/>
  <c r="D177" i="59"/>
  <c r="D181" i="59"/>
  <c r="D184" i="58"/>
  <c r="C202" i="58"/>
  <c r="C204" i="58" s="1"/>
  <c r="C219" i="58" s="1"/>
  <c r="C220" i="58" s="1"/>
  <c r="C221" i="58" s="1"/>
  <c r="D170" i="58"/>
  <c r="D172" i="58" s="1"/>
  <c r="C192" i="58" s="1"/>
  <c r="C194" i="58" s="1"/>
  <c r="C210" i="58" s="1"/>
  <c r="C211" i="58" s="1"/>
  <c r="C212" i="58" s="1"/>
  <c r="D182" i="57"/>
  <c r="D214" i="57"/>
  <c r="D166" i="56"/>
  <c r="D164" i="56"/>
  <c r="D169" i="56"/>
  <c r="D171" i="56"/>
  <c r="D167" i="56"/>
  <c r="D165" i="56"/>
  <c r="D168" i="56"/>
  <c r="D182" i="56"/>
  <c r="D180" i="55"/>
  <c r="D177" i="55"/>
  <c r="D181" i="55"/>
  <c r="D179" i="55"/>
  <c r="D178" i="55"/>
  <c r="D176" i="55"/>
  <c r="D183" i="55"/>
  <c r="D170" i="55"/>
  <c r="D172" i="55" s="1"/>
  <c r="C192" i="55" s="1"/>
  <c r="C194" i="55" s="1"/>
  <c r="C210" i="55" s="1"/>
  <c r="C211" i="55" s="1"/>
  <c r="C212" i="55" s="1"/>
  <c r="D164" i="54"/>
  <c r="D166" i="54"/>
  <c r="D165" i="54"/>
  <c r="D167" i="54"/>
  <c r="D168" i="54"/>
  <c r="D171" i="54"/>
  <c r="D169" i="54"/>
  <c r="D182" i="54"/>
  <c r="D166" i="53"/>
  <c r="D164" i="53"/>
  <c r="D165" i="53"/>
  <c r="D168" i="53"/>
  <c r="D167" i="53"/>
  <c r="D169" i="53"/>
  <c r="D171" i="53"/>
  <c r="D177" i="53"/>
  <c r="D178" i="53"/>
  <c r="D180" i="53"/>
  <c r="D181" i="53"/>
  <c r="D176" i="53"/>
  <c r="D179" i="53"/>
  <c r="D183" i="53"/>
  <c r="D184" i="52"/>
  <c r="C202" i="52"/>
  <c r="C204" i="52" s="1"/>
  <c r="C219" i="52" s="1"/>
  <c r="C220" i="52" s="1"/>
  <c r="C221" i="52" s="1"/>
  <c r="D168" i="52"/>
  <c r="D164" i="52"/>
  <c r="D166" i="52"/>
  <c r="D169" i="52"/>
  <c r="D167" i="52"/>
  <c r="D165" i="52"/>
  <c r="D171" i="52"/>
  <c r="D170" i="51"/>
  <c r="D172" i="51" s="1"/>
  <c r="C192" i="51" s="1"/>
  <c r="C194" i="51" s="1"/>
  <c r="C210" i="51" s="1"/>
  <c r="C211" i="51" s="1"/>
  <c r="C212" i="51" s="1"/>
  <c r="D181" i="51"/>
  <c r="D179" i="51"/>
  <c r="D176" i="51"/>
  <c r="D183" i="51"/>
  <c r="D180" i="51"/>
  <c r="D177" i="51"/>
  <c r="D178" i="51"/>
  <c r="D182" i="50"/>
  <c r="D166" i="50"/>
  <c r="D167" i="50"/>
  <c r="D168" i="50"/>
  <c r="D169" i="50"/>
  <c r="D171" i="50"/>
  <c r="D165" i="50"/>
  <c r="D164" i="50"/>
  <c r="D170" i="50" s="1"/>
  <c r="D172" i="50" s="1"/>
  <c r="C192" i="50" s="1"/>
  <c r="C194" i="50" s="1"/>
  <c r="C210" i="50" s="1"/>
  <c r="C211" i="50" s="1"/>
  <c r="C212" i="50" s="1"/>
  <c r="D182" i="49"/>
  <c r="D171" i="49"/>
  <c r="D169" i="49"/>
  <c r="D168" i="49"/>
  <c r="D165" i="49"/>
  <c r="D166" i="49"/>
  <c r="D164" i="49"/>
  <c r="D167" i="49"/>
  <c r="D182" i="48"/>
  <c r="D166" i="48"/>
  <c r="D167" i="48"/>
  <c r="D165" i="48"/>
  <c r="D171" i="48"/>
  <c r="D169" i="48"/>
  <c r="D168" i="48"/>
  <c r="D164" i="48"/>
  <c r="D170" i="48" s="1"/>
  <c r="D172" i="48" s="1"/>
  <c r="C192" i="48" s="1"/>
  <c r="C194" i="48" s="1"/>
  <c r="C210" i="48" s="1"/>
  <c r="C211" i="48" s="1"/>
  <c r="C212" i="48" s="1"/>
  <c r="D182" i="47"/>
  <c r="D170" i="47"/>
  <c r="D172" i="47" s="1"/>
  <c r="C192" i="47" s="1"/>
  <c r="C194" i="47" s="1"/>
  <c r="C210" i="47" s="1"/>
  <c r="C211" i="47" s="1"/>
  <c r="C212" i="47" s="1"/>
  <c r="D182" i="46"/>
  <c r="D170" i="46"/>
  <c r="D172" i="46" s="1"/>
  <c r="C192" i="46" s="1"/>
  <c r="C194" i="46" s="1"/>
  <c r="C210" i="46" s="1"/>
  <c r="C211" i="46" s="1"/>
  <c r="C212" i="46" s="1"/>
  <c r="D166" i="45"/>
  <c r="D167" i="45"/>
  <c r="D171" i="45"/>
  <c r="D164" i="45"/>
  <c r="D165" i="45"/>
  <c r="D168" i="45"/>
  <c r="D169" i="45"/>
  <c r="D182" i="45"/>
  <c r="D214" i="44"/>
  <c r="D182" i="44"/>
  <c r="D182" i="43"/>
  <c r="D166" i="43"/>
  <c r="D169" i="43"/>
  <c r="D167" i="43"/>
  <c r="D171" i="43"/>
  <c r="D164" i="43"/>
  <c r="D165" i="43"/>
  <c r="D168" i="43"/>
  <c r="D184" i="42"/>
  <c r="C202" i="42"/>
  <c r="C204" i="42" s="1"/>
  <c r="C219" i="42" s="1"/>
  <c r="C220" i="42" s="1"/>
  <c r="C221" i="42" s="1"/>
  <c r="D166" i="42"/>
  <c r="D164" i="42"/>
  <c r="D165" i="42"/>
  <c r="D171" i="42"/>
  <c r="D167" i="42"/>
  <c r="D168" i="42"/>
  <c r="D169" i="42"/>
  <c r="D168" i="41"/>
  <c r="D164" i="41"/>
  <c r="D166" i="41"/>
  <c r="D171" i="41"/>
  <c r="D167" i="41"/>
  <c r="D165" i="41"/>
  <c r="D169" i="41"/>
  <c r="D184" i="41"/>
  <c r="C202" i="41"/>
  <c r="C204" i="41"/>
  <c r="C219" i="41" s="1"/>
  <c r="C220" i="41" s="1"/>
  <c r="C221" i="41" s="1"/>
  <c r="D168" i="40"/>
  <c r="D164" i="40"/>
  <c r="D166" i="40"/>
  <c r="D169" i="40"/>
  <c r="D171" i="40"/>
  <c r="D165" i="40"/>
  <c r="D167" i="40"/>
  <c r="D182" i="40"/>
  <c r="D166" i="39"/>
  <c r="D169" i="39"/>
  <c r="D167" i="39"/>
  <c r="D171" i="39"/>
  <c r="D164" i="39"/>
  <c r="D165" i="39"/>
  <c r="D168" i="39"/>
  <c r="D184" i="39"/>
  <c r="C202" i="39"/>
  <c r="C204" i="39" s="1"/>
  <c r="C219" i="39" s="1"/>
  <c r="C220" i="39" s="1"/>
  <c r="C221" i="39" s="1"/>
  <c r="D176" i="38"/>
  <c r="D178" i="38"/>
  <c r="D180" i="38"/>
  <c r="D181" i="38"/>
  <c r="D177" i="38"/>
  <c r="D179" i="38"/>
  <c r="D183" i="38"/>
  <c r="D166" i="38"/>
  <c r="D169" i="38"/>
  <c r="D164" i="38"/>
  <c r="D167" i="38"/>
  <c r="D171" i="38"/>
  <c r="D165" i="38"/>
  <c r="D168" i="38"/>
  <c r="D182" i="6"/>
  <c r="D170" i="6"/>
  <c r="D172" i="6" s="1"/>
  <c r="C192" i="6" s="1"/>
  <c r="C194" i="6" s="1"/>
  <c r="C210" i="6" s="1"/>
  <c r="C211" i="6" s="1"/>
  <c r="C212" i="6" s="1"/>
  <c r="D166" i="5"/>
  <c r="D168" i="5"/>
  <c r="D167" i="5"/>
  <c r="D169" i="5"/>
  <c r="D164" i="5"/>
  <c r="D171" i="5"/>
  <c r="D165" i="5"/>
  <c r="D176" i="5"/>
  <c r="D183" i="5"/>
  <c r="D178" i="5"/>
  <c r="D180" i="5"/>
  <c r="D177" i="5"/>
  <c r="D181" i="5"/>
  <c r="D179" i="5"/>
  <c r="D170" i="4"/>
  <c r="D172" i="4" s="1"/>
  <c r="C192" i="4" s="1"/>
  <c r="C194" i="4" s="1"/>
  <c r="C210" i="4" s="1"/>
  <c r="C211" i="4" s="1"/>
  <c r="C212" i="4" s="1"/>
  <c r="D184" i="4"/>
  <c r="C202" i="4"/>
  <c r="C204" i="4" s="1"/>
  <c r="C219" i="4" s="1"/>
  <c r="C220" i="4" s="1"/>
  <c r="C221" i="4" s="1"/>
  <c r="D166" i="3"/>
  <c r="D169" i="3"/>
  <c r="D165" i="3"/>
  <c r="D164" i="3"/>
  <c r="D170" i="3" s="1"/>
  <c r="D172" i="3" s="1"/>
  <c r="C192" i="3" s="1"/>
  <c r="D167" i="3"/>
  <c r="D168" i="3"/>
  <c r="D171" i="3"/>
  <c r="C194" i="3"/>
  <c r="C210" i="3" s="1"/>
  <c r="C211" i="3" s="1"/>
  <c r="C212" i="3" s="1"/>
  <c r="D182" i="3"/>
  <c r="D170" i="2"/>
  <c r="D172" i="2" s="1"/>
  <c r="C192" i="2" s="1"/>
  <c r="C194" i="2" s="1"/>
  <c r="C210" i="2" s="1"/>
  <c r="C211" i="2" s="1"/>
  <c r="C212" i="2" s="1"/>
  <c r="D170" i="1"/>
  <c r="D172" i="1" s="1"/>
  <c r="C192" i="1" s="1"/>
  <c r="C194" i="1" s="1"/>
  <c r="C210" i="1" s="1"/>
  <c r="C211" i="1" s="1"/>
  <c r="C212" i="1" s="1"/>
  <c r="D180" i="1"/>
  <c r="D178" i="1"/>
  <c r="D183" i="1"/>
  <c r="D181" i="1"/>
  <c r="D176" i="1"/>
  <c r="D177" i="1"/>
  <c r="D179" i="1"/>
  <c r="D214" i="69" l="1"/>
  <c r="D184" i="69"/>
  <c r="C202" i="69"/>
  <c r="C204" i="69" s="1"/>
  <c r="C219" i="69" s="1"/>
  <c r="C220" i="69" s="1"/>
  <c r="C221" i="69" s="1"/>
  <c r="C262" i="69" s="1"/>
  <c r="C265" i="69" s="1"/>
  <c r="C266" i="69" s="1"/>
  <c r="C332" i="69" s="1"/>
  <c r="D214" i="68"/>
  <c r="D184" i="68"/>
  <c r="C202" i="68"/>
  <c r="C204" i="68" s="1"/>
  <c r="C219" i="68" s="1"/>
  <c r="C220" i="68" s="1"/>
  <c r="C221" i="68" s="1"/>
  <c r="C262" i="68" s="1"/>
  <c r="C265" i="68" s="1"/>
  <c r="C266" i="68" s="1"/>
  <c r="C332" i="68" s="1"/>
  <c r="D182" i="67"/>
  <c r="D214" i="67"/>
  <c r="D170" i="66"/>
  <c r="D172" i="66" s="1"/>
  <c r="C192" i="66" s="1"/>
  <c r="C194" i="66" s="1"/>
  <c r="C210" i="66" s="1"/>
  <c r="C211" i="66" s="1"/>
  <c r="C212" i="66" s="1"/>
  <c r="D184" i="65"/>
  <c r="C202" i="65"/>
  <c r="C204" i="65" s="1"/>
  <c r="C219" i="65" s="1"/>
  <c r="C220" i="65" s="1"/>
  <c r="C221" i="65" s="1"/>
  <c r="D170" i="65"/>
  <c r="D172" i="65" s="1"/>
  <c r="C192" i="65" s="1"/>
  <c r="C194" i="65" s="1"/>
  <c r="C210" i="65" s="1"/>
  <c r="C211" i="65" s="1"/>
  <c r="C212" i="65" s="1"/>
  <c r="D170" i="64"/>
  <c r="D172" i="64" s="1"/>
  <c r="C192" i="64" s="1"/>
  <c r="C194" i="64" s="1"/>
  <c r="C210" i="64" s="1"/>
  <c r="C211" i="64" s="1"/>
  <c r="C212" i="64" s="1"/>
  <c r="D170" i="63"/>
  <c r="D172" i="63" s="1"/>
  <c r="C192" i="63" s="1"/>
  <c r="C194" i="63" s="1"/>
  <c r="C210" i="63" s="1"/>
  <c r="C211" i="63" s="1"/>
  <c r="C212" i="63" s="1"/>
  <c r="D182" i="63"/>
  <c r="D170" i="62"/>
  <c r="D172" i="62" s="1"/>
  <c r="C192" i="62" s="1"/>
  <c r="C194" i="62" s="1"/>
  <c r="C210" i="62" s="1"/>
  <c r="C211" i="62" s="1"/>
  <c r="C212" i="62" s="1"/>
  <c r="D182" i="62"/>
  <c r="D182" i="61"/>
  <c r="D214" i="61"/>
  <c r="D184" i="60"/>
  <c r="C202" i="60"/>
  <c r="C204" i="60" s="1"/>
  <c r="C219" i="60" s="1"/>
  <c r="C220" i="60" s="1"/>
  <c r="C221" i="60" s="1"/>
  <c r="D214" i="60"/>
  <c r="C262" i="60"/>
  <c r="C265" i="60" s="1"/>
  <c r="C266" i="60" s="1"/>
  <c r="C332" i="60" s="1"/>
  <c r="D182" i="59"/>
  <c r="D214" i="58"/>
  <c r="C262" i="58"/>
  <c r="C265" i="58" s="1"/>
  <c r="C266" i="58" s="1"/>
  <c r="C332" i="58" s="1"/>
  <c r="D184" i="57"/>
  <c r="C202" i="57"/>
  <c r="C204" i="57" s="1"/>
  <c r="C219" i="57" s="1"/>
  <c r="C220" i="57" s="1"/>
  <c r="C221" i="57" s="1"/>
  <c r="C262" i="57" s="1"/>
  <c r="C265" i="57" s="1"/>
  <c r="C266" i="57" s="1"/>
  <c r="C332" i="57" s="1"/>
  <c r="D170" i="56"/>
  <c r="D172" i="56" s="1"/>
  <c r="C192" i="56" s="1"/>
  <c r="C194" i="56" s="1"/>
  <c r="C210" i="56" s="1"/>
  <c r="C211" i="56" s="1"/>
  <c r="C212" i="56" s="1"/>
  <c r="D184" i="56"/>
  <c r="C202" i="56"/>
  <c r="C204" i="56" s="1"/>
  <c r="C219" i="56" s="1"/>
  <c r="C220" i="56" s="1"/>
  <c r="C221" i="56" s="1"/>
  <c r="D214" i="55"/>
  <c r="D182" i="55"/>
  <c r="D184" i="54"/>
  <c r="C202" i="54"/>
  <c r="C204" i="54" s="1"/>
  <c r="C219" i="54" s="1"/>
  <c r="C220" i="54" s="1"/>
  <c r="C221" i="54" s="1"/>
  <c r="D170" i="54"/>
  <c r="D172" i="54" s="1"/>
  <c r="C192" i="54" s="1"/>
  <c r="C194" i="54" s="1"/>
  <c r="C210" i="54" s="1"/>
  <c r="C211" i="54" s="1"/>
  <c r="C212" i="54" s="1"/>
  <c r="D182" i="53"/>
  <c r="D170" i="53"/>
  <c r="D172" i="53" s="1"/>
  <c r="C192" i="53" s="1"/>
  <c r="C194" i="53" s="1"/>
  <c r="C210" i="53" s="1"/>
  <c r="C211" i="53" s="1"/>
  <c r="C212" i="53" s="1"/>
  <c r="D170" i="52"/>
  <c r="D172" i="52" s="1"/>
  <c r="C192" i="52" s="1"/>
  <c r="C194" i="52" s="1"/>
  <c r="C210" i="52" s="1"/>
  <c r="C211" i="52" s="1"/>
  <c r="C212" i="52" s="1"/>
  <c r="D182" i="51"/>
  <c r="D214" i="51"/>
  <c r="D214" i="50"/>
  <c r="D184" i="50"/>
  <c r="C202" i="50"/>
  <c r="C204" i="50" s="1"/>
  <c r="C219" i="50" s="1"/>
  <c r="C220" i="50" s="1"/>
  <c r="C221" i="50" s="1"/>
  <c r="C262" i="50" s="1"/>
  <c r="C265" i="50" s="1"/>
  <c r="C266" i="50" s="1"/>
  <c r="C332" i="50" s="1"/>
  <c r="C202" i="49"/>
  <c r="C204" i="49" s="1"/>
  <c r="C219" i="49" s="1"/>
  <c r="C220" i="49" s="1"/>
  <c r="C221" i="49" s="1"/>
  <c r="D184" i="49"/>
  <c r="D170" i="49"/>
  <c r="D172" i="49" s="1"/>
  <c r="C192" i="49" s="1"/>
  <c r="C194" i="49" s="1"/>
  <c r="C210" i="49" s="1"/>
  <c r="C211" i="49" s="1"/>
  <c r="C212" i="49" s="1"/>
  <c r="D184" i="48"/>
  <c r="C202" i="48"/>
  <c r="C204" i="48" s="1"/>
  <c r="C219" i="48" s="1"/>
  <c r="C220" i="48" s="1"/>
  <c r="C221" i="48" s="1"/>
  <c r="D214" i="48"/>
  <c r="C262" i="48"/>
  <c r="C265" i="48" s="1"/>
  <c r="C266" i="48" s="1"/>
  <c r="C332" i="48" s="1"/>
  <c r="D214" i="47"/>
  <c r="D184" i="47"/>
  <c r="C202" i="47"/>
  <c r="C204" i="47" s="1"/>
  <c r="C219" i="47" s="1"/>
  <c r="C220" i="47" s="1"/>
  <c r="C221" i="47" s="1"/>
  <c r="C262" i="47" s="1"/>
  <c r="C265" i="47" s="1"/>
  <c r="C266" i="47" s="1"/>
  <c r="C332" i="47" s="1"/>
  <c r="D214" i="46"/>
  <c r="D184" i="46"/>
  <c r="C202" i="46"/>
  <c r="C204" i="46" s="1"/>
  <c r="C219" i="46" s="1"/>
  <c r="C220" i="46" s="1"/>
  <c r="C221" i="46" s="1"/>
  <c r="C262" i="46" s="1"/>
  <c r="C265" i="46" s="1"/>
  <c r="C266" i="46" s="1"/>
  <c r="C332" i="46" s="1"/>
  <c r="D184" i="45"/>
  <c r="C202" i="45"/>
  <c r="C204" i="45" s="1"/>
  <c r="C219" i="45" s="1"/>
  <c r="C220" i="45" s="1"/>
  <c r="C221" i="45" s="1"/>
  <c r="D170" i="45"/>
  <c r="D172" i="45" s="1"/>
  <c r="C192" i="45" s="1"/>
  <c r="C194" i="45" s="1"/>
  <c r="C210" i="45" s="1"/>
  <c r="C211" i="45" s="1"/>
  <c r="C212" i="45" s="1"/>
  <c r="D184" i="44"/>
  <c r="C202" i="44"/>
  <c r="C204" i="44" s="1"/>
  <c r="C219" i="44" s="1"/>
  <c r="C220" i="44" s="1"/>
  <c r="C221" i="44" s="1"/>
  <c r="C262" i="44" s="1"/>
  <c r="C265" i="44" s="1"/>
  <c r="C266" i="44" s="1"/>
  <c r="C332" i="44" s="1"/>
  <c r="D170" i="43"/>
  <c r="D172" i="43" s="1"/>
  <c r="C192" i="43" s="1"/>
  <c r="C194" i="43" s="1"/>
  <c r="C210" i="43" s="1"/>
  <c r="C211" i="43" s="1"/>
  <c r="C212" i="43" s="1"/>
  <c r="D184" i="43"/>
  <c r="C202" i="43"/>
  <c r="C204" i="43" s="1"/>
  <c r="C219" i="43" s="1"/>
  <c r="C220" i="43" s="1"/>
  <c r="C221" i="43" s="1"/>
  <c r="D170" i="42"/>
  <c r="D172" i="42" s="1"/>
  <c r="C192" i="42" s="1"/>
  <c r="C194" i="42" s="1"/>
  <c r="C210" i="42" s="1"/>
  <c r="C211" i="42" s="1"/>
  <c r="C212" i="42" s="1"/>
  <c r="D170" i="41"/>
  <c r="D172" i="41" s="1"/>
  <c r="C192" i="41" s="1"/>
  <c r="C194" i="41" s="1"/>
  <c r="C210" i="41" s="1"/>
  <c r="C211" i="41" s="1"/>
  <c r="C212" i="41" s="1"/>
  <c r="D184" i="40"/>
  <c r="C202" i="40"/>
  <c r="C204" i="40" s="1"/>
  <c r="C219" i="40" s="1"/>
  <c r="C220" i="40" s="1"/>
  <c r="C221" i="40" s="1"/>
  <c r="D170" i="40"/>
  <c r="D172" i="40" s="1"/>
  <c r="C192" i="40" s="1"/>
  <c r="C194" i="40" s="1"/>
  <c r="C210" i="40" s="1"/>
  <c r="C211" i="40" s="1"/>
  <c r="C212" i="40" s="1"/>
  <c r="D170" i="39"/>
  <c r="D172" i="39" s="1"/>
  <c r="C192" i="39" s="1"/>
  <c r="C194" i="39" s="1"/>
  <c r="C210" i="39" s="1"/>
  <c r="C211" i="39" s="1"/>
  <c r="C212" i="39" s="1"/>
  <c r="D170" i="38"/>
  <c r="D172" i="38" s="1"/>
  <c r="C192" i="38" s="1"/>
  <c r="C194" i="38" s="1"/>
  <c r="C210" i="38" s="1"/>
  <c r="C211" i="38" s="1"/>
  <c r="C212" i="38" s="1"/>
  <c r="D182" i="38"/>
  <c r="D214" i="6"/>
  <c r="D184" i="6"/>
  <c r="C202" i="6"/>
  <c r="C204" i="6" s="1"/>
  <c r="C219" i="6" s="1"/>
  <c r="C220" i="6" s="1"/>
  <c r="C221" i="6" s="1"/>
  <c r="C262" i="6" s="1"/>
  <c r="C265" i="6" s="1"/>
  <c r="C266" i="6" s="1"/>
  <c r="C332" i="6" s="1"/>
  <c r="D170" i="5"/>
  <c r="D172" i="5" s="1"/>
  <c r="C192" i="5" s="1"/>
  <c r="C194" i="5" s="1"/>
  <c r="C210" i="5" s="1"/>
  <c r="C211" i="5" s="1"/>
  <c r="C212" i="5" s="1"/>
  <c r="D182" i="5"/>
  <c r="D214" i="4"/>
  <c r="C262" i="4"/>
  <c r="C265" i="4" s="1"/>
  <c r="C266" i="4" s="1"/>
  <c r="C332" i="4" s="1"/>
  <c r="D214" i="3"/>
  <c r="D184" i="3"/>
  <c r="C202" i="3"/>
  <c r="C204" i="3" s="1"/>
  <c r="C219" i="3" s="1"/>
  <c r="C220" i="3" s="1"/>
  <c r="C221" i="3" s="1"/>
  <c r="C262" i="3" s="1"/>
  <c r="C265" i="3" s="1"/>
  <c r="C266" i="3" s="1"/>
  <c r="C332" i="3" s="1"/>
  <c r="D214" i="2"/>
  <c r="C262" i="2"/>
  <c r="C265" i="2" s="1"/>
  <c r="C266" i="2" s="1"/>
  <c r="C332" i="2" s="1"/>
  <c r="D182" i="1"/>
  <c r="D214" i="1"/>
  <c r="D319" i="69" l="1"/>
  <c r="D324" i="69"/>
  <c r="B327" i="69"/>
  <c r="D327" i="69" s="1"/>
  <c r="D318" i="69"/>
  <c r="D317" i="69" s="1"/>
  <c r="D315" i="69"/>
  <c r="D325" i="69"/>
  <c r="D322" i="69"/>
  <c r="D321" i="69" s="1"/>
  <c r="D319" i="68"/>
  <c r="D324" i="68"/>
  <c r="B327" i="68"/>
  <c r="D327" i="68" s="1"/>
  <c r="D318" i="68"/>
  <c r="D317" i="68" s="1"/>
  <c r="D315" i="68"/>
  <c r="D325" i="68"/>
  <c r="D322" i="68"/>
  <c r="D321" i="68" s="1"/>
  <c r="D184" i="67"/>
  <c r="C202" i="67"/>
  <c r="C204" i="67" s="1"/>
  <c r="C219" i="67" s="1"/>
  <c r="C220" i="67" s="1"/>
  <c r="C221" i="67" s="1"/>
  <c r="C262" i="67" s="1"/>
  <c r="C265" i="67" s="1"/>
  <c r="C266" i="67" s="1"/>
  <c r="C332" i="67" s="1"/>
  <c r="C262" i="66"/>
  <c r="C265" i="66" s="1"/>
  <c r="C266" i="66" s="1"/>
  <c r="C332" i="66" s="1"/>
  <c r="D214" i="66"/>
  <c r="D214" i="65"/>
  <c r="C262" i="65"/>
  <c r="C265" i="65" s="1"/>
  <c r="C266" i="65" s="1"/>
  <c r="C332" i="65" s="1"/>
  <c r="D214" i="64"/>
  <c r="C262" i="64"/>
  <c r="C265" i="64" s="1"/>
  <c r="C266" i="64" s="1"/>
  <c r="C332" i="64" s="1"/>
  <c r="D184" i="63"/>
  <c r="C202" i="63"/>
  <c r="C204" i="63" s="1"/>
  <c r="C219" i="63" s="1"/>
  <c r="C220" i="63" s="1"/>
  <c r="C221" i="63" s="1"/>
  <c r="D214" i="63"/>
  <c r="C262" i="63"/>
  <c r="C265" i="63" s="1"/>
  <c r="C266" i="63" s="1"/>
  <c r="C332" i="63" s="1"/>
  <c r="D184" i="62"/>
  <c r="C202" i="62"/>
  <c r="C204" i="62" s="1"/>
  <c r="C219" i="62" s="1"/>
  <c r="C220" i="62" s="1"/>
  <c r="C221" i="62" s="1"/>
  <c r="D214" i="62"/>
  <c r="C262" i="62"/>
  <c r="C265" i="62" s="1"/>
  <c r="C266" i="62" s="1"/>
  <c r="C332" i="62" s="1"/>
  <c r="D184" i="61"/>
  <c r="C202" i="61"/>
  <c r="C204" i="61" s="1"/>
  <c r="C219" i="61" s="1"/>
  <c r="C220" i="61" s="1"/>
  <c r="C221" i="61" s="1"/>
  <c r="C262" i="61" s="1"/>
  <c r="C265" i="61" s="1"/>
  <c r="C266" i="61" s="1"/>
  <c r="C332" i="61" s="1"/>
  <c r="D319" i="60"/>
  <c r="D324" i="60"/>
  <c r="B327" i="60"/>
  <c r="D327" i="60" s="1"/>
  <c r="D318" i="60"/>
  <c r="D317" i="60" s="1"/>
  <c r="D315" i="60"/>
  <c r="D325" i="60"/>
  <c r="D322" i="60"/>
  <c r="D321" i="60" s="1"/>
  <c r="D184" i="59"/>
  <c r="C202" i="59"/>
  <c r="C204" i="59" s="1"/>
  <c r="C219" i="59" s="1"/>
  <c r="C220" i="59" s="1"/>
  <c r="C221" i="59" s="1"/>
  <c r="C262" i="59" s="1"/>
  <c r="C265" i="59" s="1"/>
  <c r="C266" i="59" s="1"/>
  <c r="C332" i="59" s="1"/>
  <c r="D319" i="58"/>
  <c r="D324" i="58"/>
  <c r="B327" i="58"/>
  <c r="D327" i="58" s="1"/>
  <c r="D318" i="58"/>
  <c r="D317" i="58" s="1"/>
  <c r="D315" i="58"/>
  <c r="D325" i="58"/>
  <c r="D322" i="58"/>
  <c r="D321" i="58" s="1"/>
  <c r="D319" i="57"/>
  <c r="D324" i="57"/>
  <c r="B327" i="57"/>
  <c r="D327" i="57" s="1"/>
  <c r="D318" i="57"/>
  <c r="D317" i="57" s="1"/>
  <c r="D315" i="57"/>
  <c r="D325" i="57"/>
  <c r="D322" i="57"/>
  <c r="D321" i="57" s="1"/>
  <c r="C262" i="56"/>
  <c r="C265" i="56" s="1"/>
  <c r="C266" i="56" s="1"/>
  <c r="C332" i="56" s="1"/>
  <c r="D214" i="56"/>
  <c r="D184" i="55"/>
  <c r="C202" i="55"/>
  <c r="C204" i="55" s="1"/>
  <c r="C219" i="55" s="1"/>
  <c r="C220" i="55" s="1"/>
  <c r="C221" i="55" s="1"/>
  <c r="C262" i="55" s="1"/>
  <c r="C265" i="55" s="1"/>
  <c r="C266" i="55" s="1"/>
  <c r="C332" i="55" s="1"/>
  <c r="C262" i="54"/>
  <c r="C265" i="54" s="1"/>
  <c r="C266" i="54" s="1"/>
  <c r="C332" i="54" s="1"/>
  <c r="D214" i="54"/>
  <c r="D214" i="53"/>
  <c r="D184" i="53"/>
  <c r="C202" i="53"/>
  <c r="C204" i="53" s="1"/>
  <c r="C219" i="53" s="1"/>
  <c r="C220" i="53" s="1"/>
  <c r="C221" i="53" s="1"/>
  <c r="C262" i="53" s="1"/>
  <c r="C265" i="53" s="1"/>
  <c r="C266" i="53" s="1"/>
  <c r="C332" i="53" s="1"/>
  <c r="C262" i="52"/>
  <c r="C265" i="52" s="1"/>
  <c r="C266" i="52" s="1"/>
  <c r="C332" i="52" s="1"/>
  <c r="D214" i="52"/>
  <c r="D184" i="51"/>
  <c r="C202" i="51"/>
  <c r="C204" i="51" s="1"/>
  <c r="C219" i="51" s="1"/>
  <c r="C220" i="51" s="1"/>
  <c r="C221" i="51" s="1"/>
  <c r="C262" i="51" s="1"/>
  <c r="C265" i="51" s="1"/>
  <c r="C266" i="51" s="1"/>
  <c r="C332" i="51" s="1"/>
  <c r="D319" i="50"/>
  <c r="D324" i="50"/>
  <c r="B327" i="50"/>
  <c r="D327" i="50" s="1"/>
  <c r="D318" i="50"/>
  <c r="D317" i="50" s="1"/>
  <c r="D315" i="50"/>
  <c r="D325" i="50"/>
  <c r="D322" i="50"/>
  <c r="D321" i="50" s="1"/>
  <c r="C262" i="49"/>
  <c r="C265" i="49" s="1"/>
  <c r="C266" i="49" s="1"/>
  <c r="C332" i="49" s="1"/>
  <c r="D214" i="49"/>
  <c r="D319" i="48"/>
  <c r="D324" i="48"/>
  <c r="B327" i="48"/>
  <c r="D327" i="48" s="1"/>
  <c r="D318" i="48"/>
  <c r="D317" i="48" s="1"/>
  <c r="D315" i="48"/>
  <c r="D325" i="48"/>
  <c r="D322" i="48"/>
  <c r="D321" i="48" s="1"/>
  <c r="D319" i="47"/>
  <c r="B327" i="47"/>
  <c r="D327" i="47" s="1"/>
  <c r="D318" i="47"/>
  <c r="D317" i="47" s="1"/>
  <c r="D315" i="47"/>
  <c r="D325" i="47"/>
  <c r="D324" i="47"/>
  <c r="D322" i="47"/>
  <c r="D321" i="47" s="1"/>
  <c r="D319" i="46"/>
  <c r="D324" i="46"/>
  <c r="B327" i="46"/>
  <c r="D327" i="46" s="1"/>
  <c r="D318" i="46"/>
  <c r="D317" i="46" s="1"/>
  <c r="D315" i="46"/>
  <c r="D325" i="46"/>
  <c r="D322" i="46"/>
  <c r="D321" i="46" s="1"/>
  <c r="C262" i="45"/>
  <c r="C265" i="45" s="1"/>
  <c r="C266" i="45" s="1"/>
  <c r="C332" i="45" s="1"/>
  <c r="D214" i="45"/>
  <c r="D319" i="44"/>
  <c r="B327" i="44"/>
  <c r="D327" i="44" s="1"/>
  <c r="D318" i="44"/>
  <c r="D317" i="44" s="1"/>
  <c r="D315" i="44"/>
  <c r="D325" i="44"/>
  <c r="D324" i="44"/>
  <c r="D322" i="44"/>
  <c r="D321" i="44" s="1"/>
  <c r="C262" i="43"/>
  <c r="C265" i="43" s="1"/>
  <c r="C266" i="43" s="1"/>
  <c r="C332" i="43" s="1"/>
  <c r="D214" i="43"/>
  <c r="C262" i="42"/>
  <c r="C265" i="42" s="1"/>
  <c r="C266" i="42" s="1"/>
  <c r="C332" i="42" s="1"/>
  <c r="D214" i="42"/>
  <c r="D214" i="41"/>
  <c r="C262" i="41"/>
  <c r="C265" i="41" s="1"/>
  <c r="C266" i="41" s="1"/>
  <c r="C332" i="41" s="1"/>
  <c r="D214" i="40"/>
  <c r="C262" i="40"/>
  <c r="C265" i="40" s="1"/>
  <c r="C266" i="40" s="1"/>
  <c r="C332" i="40" s="1"/>
  <c r="D214" i="39"/>
  <c r="C262" i="39"/>
  <c r="C265" i="39" s="1"/>
  <c r="C266" i="39" s="1"/>
  <c r="C332" i="39" s="1"/>
  <c r="D184" i="38"/>
  <c r="C202" i="38"/>
  <c r="C204" i="38" s="1"/>
  <c r="C219" i="38" s="1"/>
  <c r="C220" i="38" s="1"/>
  <c r="C221" i="38" s="1"/>
  <c r="D214" i="38"/>
  <c r="C262" i="38"/>
  <c r="C265" i="38" s="1"/>
  <c r="C266" i="38" s="1"/>
  <c r="C332" i="38" s="1"/>
  <c r="D319" i="6"/>
  <c r="B327" i="6"/>
  <c r="D327" i="6" s="1"/>
  <c r="D318" i="6"/>
  <c r="D315" i="6"/>
  <c r="D325" i="6"/>
  <c r="D324" i="6"/>
  <c r="D322" i="6"/>
  <c r="D321" i="6" s="1"/>
  <c r="D184" i="5"/>
  <c r="C202" i="5"/>
  <c r="C204" i="5" s="1"/>
  <c r="C219" i="5" s="1"/>
  <c r="C220" i="5" s="1"/>
  <c r="C221" i="5" s="1"/>
  <c r="C262" i="5"/>
  <c r="C265" i="5" s="1"/>
  <c r="C266" i="5" s="1"/>
  <c r="C332" i="5" s="1"/>
  <c r="D214" i="5"/>
  <c r="D319" i="4"/>
  <c r="D324" i="4"/>
  <c r="B327" i="4"/>
  <c r="D327" i="4" s="1"/>
  <c r="D318" i="4"/>
  <c r="D317" i="4" s="1"/>
  <c r="D315" i="4"/>
  <c r="D325" i="4"/>
  <c r="D322" i="4"/>
  <c r="D321" i="4" s="1"/>
  <c r="D319" i="3"/>
  <c r="B327" i="3"/>
  <c r="D327" i="3" s="1"/>
  <c r="D318" i="3"/>
  <c r="D317" i="3" s="1"/>
  <c r="D315" i="3"/>
  <c r="D325" i="3"/>
  <c r="D324" i="3"/>
  <c r="D322" i="3"/>
  <c r="D321" i="3" s="1"/>
  <c r="B327" i="2"/>
  <c r="D327" i="2" s="1"/>
  <c r="D318" i="2"/>
  <c r="D315" i="2"/>
  <c r="D319" i="2"/>
  <c r="D325" i="2"/>
  <c r="D324" i="2"/>
  <c r="D322" i="2"/>
  <c r="D321" i="2" s="1"/>
  <c r="D184" i="1"/>
  <c r="C202" i="1"/>
  <c r="C204" i="1" s="1"/>
  <c r="C219" i="1" s="1"/>
  <c r="C220" i="1" s="1"/>
  <c r="C221" i="1" s="1"/>
  <c r="C262" i="1" s="1"/>
  <c r="C265" i="1" s="1"/>
  <c r="C266" i="1" s="1"/>
  <c r="C332" i="1" s="1"/>
  <c r="D323" i="69" l="1"/>
  <c r="D328" i="69"/>
  <c r="C334" i="69" s="1"/>
  <c r="C335" i="69" s="1"/>
  <c r="C337" i="69" s="1"/>
  <c r="D316" i="69"/>
  <c r="D323" i="68"/>
  <c r="D316" i="68" s="1"/>
  <c r="D328" i="68"/>
  <c r="C334" i="68" s="1"/>
  <c r="C335" i="68" s="1"/>
  <c r="C337" i="68" s="1"/>
  <c r="D319" i="67"/>
  <c r="B327" i="67"/>
  <c r="D327" i="67" s="1"/>
  <c r="D318" i="67"/>
  <c r="D317" i="67" s="1"/>
  <c r="D315" i="67"/>
  <c r="D324" i="67"/>
  <c r="D325" i="67"/>
  <c r="D322" i="67"/>
  <c r="D321" i="67" s="1"/>
  <c r="D319" i="66"/>
  <c r="D324" i="66"/>
  <c r="B327" i="66"/>
  <c r="D327" i="66" s="1"/>
  <c r="D318" i="66"/>
  <c r="D317" i="66" s="1"/>
  <c r="D315" i="66"/>
  <c r="D325" i="66"/>
  <c r="D322" i="66"/>
  <c r="D321" i="66" s="1"/>
  <c r="D319" i="65"/>
  <c r="D324" i="65"/>
  <c r="B327" i="65"/>
  <c r="D327" i="65" s="1"/>
  <c r="D318" i="65"/>
  <c r="D317" i="65" s="1"/>
  <c r="D315" i="65"/>
  <c r="D325" i="65"/>
  <c r="D322" i="65"/>
  <c r="D321" i="65" s="1"/>
  <c r="D319" i="64"/>
  <c r="D324" i="64"/>
  <c r="B327" i="64"/>
  <c r="D327" i="64" s="1"/>
  <c r="D318" i="64"/>
  <c r="D317" i="64" s="1"/>
  <c r="D315" i="64"/>
  <c r="D325" i="64"/>
  <c r="D322" i="64"/>
  <c r="D321" i="64" s="1"/>
  <c r="D319" i="63"/>
  <c r="B327" i="63"/>
  <c r="D327" i="63" s="1"/>
  <c r="D318" i="63"/>
  <c r="D317" i="63" s="1"/>
  <c r="D315" i="63"/>
  <c r="D325" i="63"/>
  <c r="D324" i="63"/>
  <c r="D322" i="63"/>
  <c r="D321" i="63" s="1"/>
  <c r="D319" i="62"/>
  <c r="D324" i="62"/>
  <c r="B327" i="62"/>
  <c r="D327" i="62" s="1"/>
  <c r="D318" i="62"/>
  <c r="D315" i="62"/>
  <c r="D325" i="62"/>
  <c r="D322" i="62"/>
  <c r="D321" i="62" s="1"/>
  <c r="D319" i="61"/>
  <c r="D324" i="61"/>
  <c r="B327" i="61"/>
  <c r="D327" i="61" s="1"/>
  <c r="D318" i="61"/>
  <c r="D317" i="61" s="1"/>
  <c r="D315" i="61"/>
  <c r="D325" i="61"/>
  <c r="D322" i="61"/>
  <c r="D321" i="61" s="1"/>
  <c r="D323" i="60"/>
  <c r="D328" i="60"/>
  <c r="C334" i="60" s="1"/>
  <c r="C335" i="60" s="1"/>
  <c r="C337" i="60" s="1"/>
  <c r="D316" i="60"/>
  <c r="D319" i="59"/>
  <c r="D325" i="59"/>
  <c r="B327" i="59"/>
  <c r="D327" i="59" s="1"/>
  <c r="D318" i="59"/>
  <c r="D317" i="59" s="1"/>
  <c r="D315" i="59"/>
  <c r="D324" i="59"/>
  <c r="D322" i="59"/>
  <c r="D321" i="59" s="1"/>
  <c r="D323" i="58"/>
  <c r="D316" i="58" s="1"/>
  <c r="D328" i="58"/>
  <c r="C334" i="58" s="1"/>
  <c r="C335" i="58" s="1"/>
  <c r="C337" i="58" s="1"/>
  <c r="D323" i="57"/>
  <c r="D316" i="57" s="1"/>
  <c r="D328" i="57"/>
  <c r="C334" i="57" s="1"/>
  <c r="C335" i="57" s="1"/>
  <c r="C337" i="57" s="1"/>
  <c r="D319" i="56"/>
  <c r="B327" i="56"/>
  <c r="D327" i="56" s="1"/>
  <c r="D318" i="56"/>
  <c r="D317" i="56" s="1"/>
  <c r="D315" i="56"/>
  <c r="D324" i="56"/>
  <c r="D325" i="56"/>
  <c r="D322" i="56"/>
  <c r="D321" i="56" s="1"/>
  <c r="D319" i="55"/>
  <c r="D325" i="55"/>
  <c r="D324" i="55"/>
  <c r="B327" i="55"/>
  <c r="D327" i="55" s="1"/>
  <c r="D318" i="55"/>
  <c r="D317" i="55" s="1"/>
  <c r="D315" i="55"/>
  <c r="D322" i="55"/>
  <c r="D321" i="55" s="1"/>
  <c r="D319" i="54"/>
  <c r="D324" i="54"/>
  <c r="B327" i="54"/>
  <c r="D327" i="54" s="1"/>
  <c r="D318" i="54"/>
  <c r="D315" i="54"/>
  <c r="D325" i="54"/>
  <c r="D322" i="54"/>
  <c r="D321" i="54" s="1"/>
  <c r="D319" i="53"/>
  <c r="B327" i="53"/>
  <c r="D327" i="53" s="1"/>
  <c r="D318" i="53"/>
  <c r="D317" i="53" s="1"/>
  <c r="D315" i="53"/>
  <c r="D325" i="53"/>
  <c r="D324" i="53"/>
  <c r="D322" i="53"/>
  <c r="D321" i="53" s="1"/>
  <c r="D319" i="52"/>
  <c r="D324" i="52"/>
  <c r="B327" i="52"/>
  <c r="D327" i="52" s="1"/>
  <c r="D318" i="52"/>
  <c r="D315" i="52"/>
  <c r="D325" i="52"/>
  <c r="D322" i="52"/>
  <c r="D321" i="52" s="1"/>
  <c r="D319" i="51"/>
  <c r="D325" i="51"/>
  <c r="D324" i="51"/>
  <c r="B327" i="51"/>
  <c r="D327" i="51" s="1"/>
  <c r="D318" i="51"/>
  <c r="D317" i="51" s="1"/>
  <c r="D315" i="51"/>
  <c r="D322" i="51"/>
  <c r="D321" i="51" s="1"/>
  <c r="D323" i="50"/>
  <c r="D316" i="50" s="1"/>
  <c r="D328" i="50"/>
  <c r="C334" i="50" s="1"/>
  <c r="C335" i="50" s="1"/>
  <c r="C337" i="50" s="1"/>
  <c r="B327" i="49"/>
  <c r="D327" i="49" s="1"/>
  <c r="D318" i="49"/>
  <c r="D315" i="49"/>
  <c r="D325" i="49"/>
  <c r="D324" i="49"/>
  <c r="D319" i="49"/>
  <c r="D322" i="49"/>
  <c r="D321" i="49" s="1"/>
  <c r="D323" i="48"/>
  <c r="D316" i="48" s="1"/>
  <c r="D328" i="48"/>
  <c r="C334" i="48" s="1"/>
  <c r="C335" i="48" s="1"/>
  <c r="C337" i="48" s="1"/>
  <c r="D323" i="47"/>
  <c r="D316" i="47" s="1"/>
  <c r="D328" i="47"/>
  <c r="C334" i="47" s="1"/>
  <c r="C335" i="47" s="1"/>
  <c r="C337" i="47" s="1"/>
  <c r="D323" i="46"/>
  <c r="D316" i="46" s="1"/>
  <c r="D328" i="46"/>
  <c r="C334" i="46" s="1"/>
  <c r="C335" i="46" s="1"/>
  <c r="C337" i="46" s="1"/>
  <c r="D319" i="45"/>
  <c r="D324" i="45"/>
  <c r="B327" i="45"/>
  <c r="D327" i="45" s="1"/>
  <c r="D318" i="45"/>
  <c r="D317" i="45" s="1"/>
  <c r="D315" i="45"/>
  <c r="D325" i="45"/>
  <c r="D322" i="45"/>
  <c r="D321" i="45" s="1"/>
  <c r="D323" i="44"/>
  <c r="D316" i="44" s="1"/>
  <c r="D328" i="44"/>
  <c r="C334" i="44" s="1"/>
  <c r="C335" i="44" s="1"/>
  <c r="C337" i="44" s="1"/>
  <c r="D319" i="43"/>
  <c r="D324" i="43"/>
  <c r="B327" i="43"/>
  <c r="D327" i="43" s="1"/>
  <c r="D318" i="43"/>
  <c r="D317" i="43" s="1"/>
  <c r="D315" i="43"/>
  <c r="D325" i="43"/>
  <c r="D322" i="43"/>
  <c r="D321" i="43" s="1"/>
  <c r="D319" i="42"/>
  <c r="B327" i="42"/>
  <c r="D327" i="42" s="1"/>
  <c r="D318" i="42"/>
  <c r="D317" i="42" s="1"/>
  <c r="D315" i="42"/>
  <c r="D324" i="42"/>
  <c r="D325" i="42"/>
  <c r="D322" i="42"/>
  <c r="D321" i="42" s="1"/>
  <c r="D319" i="41"/>
  <c r="B327" i="41"/>
  <c r="D327" i="41" s="1"/>
  <c r="D318" i="41"/>
  <c r="D317" i="41" s="1"/>
  <c r="D315" i="41"/>
  <c r="D325" i="41"/>
  <c r="D324" i="41"/>
  <c r="D322" i="41"/>
  <c r="D321" i="41" s="1"/>
  <c r="D319" i="40"/>
  <c r="B327" i="40"/>
  <c r="D327" i="40" s="1"/>
  <c r="D318" i="40"/>
  <c r="D317" i="40" s="1"/>
  <c r="D315" i="40"/>
  <c r="D325" i="40"/>
  <c r="D324" i="40"/>
  <c r="D322" i="40"/>
  <c r="D321" i="40" s="1"/>
  <c r="D319" i="39"/>
  <c r="B327" i="39"/>
  <c r="D327" i="39" s="1"/>
  <c r="D318" i="39"/>
  <c r="D317" i="39" s="1"/>
  <c r="D315" i="39"/>
  <c r="D324" i="39"/>
  <c r="D325" i="39"/>
  <c r="D322" i="39"/>
  <c r="D321" i="39" s="1"/>
  <c r="D319" i="38"/>
  <c r="B327" i="38"/>
  <c r="D327" i="38" s="1"/>
  <c r="D318" i="38"/>
  <c r="D315" i="38"/>
  <c r="D324" i="38"/>
  <c r="D325" i="38"/>
  <c r="D322" i="38"/>
  <c r="D321" i="38" s="1"/>
  <c r="D317" i="6"/>
  <c r="D316" i="6" s="1"/>
  <c r="D323" i="6"/>
  <c r="D328" i="6"/>
  <c r="C334" i="6" s="1"/>
  <c r="C335" i="6" s="1"/>
  <c r="C337" i="6" s="1"/>
  <c r="D319" i="5"/>
  <c r="B327" i="5"/>
  <c r="D327" i="5" s="1"/>
  <c r="D318" i="5"/>
  <c r="D317" i="5" s="1"/>
  <c r="D315" i="5"/>
  <c r="D325" i="5"/>
  <c r="D324" i="5"/>
  <c r="D322" i="5"/>
  <c r="D321" i="5" s="1"/>
  <c r="D323" i="4"/>
  <c r="D328" i="4"/>
  <c r="C334" i="4" s="1"/>
  <c r="C335" i="4" s="1"/>
  <c r="C337" i="4" s="1"/>
  <c r="D316" i="4"/>
  <c r="D316" i="3"/>
  <c r="D323" i="3"/>
  <c r="D328" i="3"/>
  <c r="C334" i="3" s="1"/>
  <c r="C335" i="3" s="1"/>
  <c r="C337" i="3" s="1"/>
  <c r="D317" i="2"/>
  <c r="D328" i="2"/>
  <c r="C334" i="2" s="1"/>
  <c r="C335" i="2" s="1"/>
  <c r="C337" i="2" s="1"/>
  <c r="D323" i="2"/>
  <c r="D319" i="1"/>
  <c r="D324" i="1"/>
  <c r="B327" i="1"/>
  <c r="D327" i="1" s="1"/>
  <c r="D318" i="1"/>
  <c r="D317" i="1" s="1"/>
  <c r="D315" i="1"/>
  <c r="D325" i="1"/>
  <c r="D322" i="1"/>
  <c r="D321" i="1" s="1"/>
  <c r="D323" i="67" l="1"/>
  <c r="D316" i="67" s="1"/>
  <c r="D328" i="67"/>
  <c r="C334" i="67" s="1"/>
  <c r="C335" i="67" s="1"/>
  <c r="C337" i="67" s="1"/>
  <c r="D323" i="66"/>
  <c r="D328" i="66"/>
  <c r="C334" i="66" s="1"/>
  <c r="C335" i="66" s="1"/>
  <c r="C337" i="66" s="1"/>
  <c r="D316" i="66"/>
  <c r="D323" i="65"/>
  <c r="D316" i="65" s="1"/>
  <c r="D328" i="65"/>
  <c r="C334" i="65" s="1"/>
  <c r="C335" i="65" s="1"/>
  <c r="C337" i="65" s="1"/>
  <c r="D323" i="64"/>
  <c r="D328" i="64"/>
  <c r="C334" i="64" s="1"/>
  <c r="C335" i="64" s="1"/>
  <c r="C337" i="64" s="1"/>
  <c r="D316" i="64"/>
  <c r="D323" i="63"/>
  <c r="D316" i="63" s="1"/>
  <c r="D328" i="63"/>
  <c r="C334" i="63" s="1"/>
  <c r="C335" i="63" s="1"/>
  <c r="C337" i="63" s="1"/>
  <c r="D317" i="62"/>
  <c r="D323" i="62"/>
  <c r="D328" i="62"/>
  <c r="C334" i="62" s="1"/>
  <c r="C335" i="62" s="1"/>
  <c r="C337" i="62" s="1"/>
  <c r="D323" i="61"/>
  <c r="D328" i="61"/>
  <c r="C334" i="61" s="1"/>
  <c r="C335" i="61" s="1"/>
  <c r="C337" i="61" s="1"/>
  <c r="D316" i="61"/>
  <c r="D323" i="59"/>
  <c r="D328" i="59"/>
  <c r="C334" i="59" s="1"/>
  <c r="C335" i="59" s="1"/>
  <c r="C337" i="59" s="1"/>
  <c r="D316" i="59"/>
  <c r="D323" i="56"/>
  <c r="D316" i="56" s="1"/>
  <c r="D328" i="56"/>
  <c r="C334" i="56" s="1"/>
  <c r="C335" i="56" s="1"/>
  <c r="C337" i="56" s="1"/>
  <c r="D323" i="55"/>
  <c r="D328" i="55"/>
  <c r="C334" i="55" s="1"/>
  <c r="C335" i="55" s="1"/>
  <c r="C337" i="55" s="1"/>
  <c r="D316" i="55"/>
  <c r="D317" i="54"/>
  <c r="D323" i="54"/>
  <c r="D328" i="54"/>
  <c r="C334" i="54" s="1"/>
  <c r="C335" i="54" s="1"/>
  <c r="C337" i="54" s="1"/>
  <c r="D323" i="53"/>
  <c r="D316" i="53" s="1"/>
  <c r="D328" i="53"/>
  <c r="C334" i="53" s="1"/>
  <c r="C335" i="53" s="1"/>
  <c r="C337" i="53" s="1"/>
  <c r="D317" i="52"/>
  <c r="D316" i="52" s="1"/>
  <c r="D323" i="52"/>
  <c r="D328" i="52"/>
  <c r="C334" i="52" s="1"/>
  <c r="C335" i="52" s="1"/>
  <c r="C337" i="52" s="1"/>
  <c r="D323" i="51"/>
  <c r="D316" i="51" s="1"/>
  <c r="D328" i="51"/>
  <c r="C334" i="51" s="1"/>
  <c r="C335" i="51" s="1"/>
  <c r="C337" i="51" s="1"/>
  <c r="D323" i="49"/>
  <c r="D328" i="49"/>
  <c r="C334" i="49" s="1"/>
  <c r="C335" i="49" s="1"/>
  <c r="C337" i="49" s="1"/>
  <c r="D317" i="49"/>
  <c r="D316" i="49" s="1"/>
  <c r="D323" i="45"/>
  <c r="D328" i="45"/>
  <c r="C334" i="45" s="1"/>
  <c r="C335" i="45" s="1"/>
  <c r="C337" i="45" s="1"/>
  <c r="D316" i="45"/>
  <c r="D323" i="43"/>
  <c r="D328" i="43"/>
  <c r="C334" i="43" s="1"/>
  <c r="C335" i="43" s="1"/>
  <c r="C337" i="43" s="1"/>
  <c r="D316" i="43"/>
  <c r="D323" i="42"/>
  <c r="D316" i="42" s="1"/>
  <c r="D328" i="42"/>
  <c r="C334" i="42" s="1"/>
  <c r="C335" i="42" s="1"/>
  <c r="C337" i="42" s="1"/>
  <c r="D323" i="41"/>
  <c r="D328" i="41"/>
  <c r="C334" i="41" s="1"/>
  <c r="C335" i="41" s="1"/>
  <c r="C337" i="41" s="1"/>
  <c r="D316" i="41"/>
  <c r="D323" i="40"/>
  <c r="D316" i="40" s="1"/>
  <c r="D328" i="40"/>
  <c r="C334" i="40" s="1"/>
  <c r="C335" i="40" s="1"/>
  <c r="C337" i="40" s="1"/>
  <c r="D323" i="39"/>
  <c r="D328" i="39"/>
  <c r="C334" i="39" s="1"/>
  <c r="C335" i="39" s="1"/>
  <c r="C337" i="39" s="1"/>
  <c r="D316" i="39"/>
  <c r="D317" i="38"/>
  <c r="D316" i="38" s="1"/>
  <c r="D323" i="38"/>
  <c r="D328" i="38"/>
  <c r="C334" i="38" s="1"/>
  <c r="C335" i="38" s="1"/>
  <c r="C337" i="38" s="1"/>
  <c r="D323" i="5"/>
  <c r="D316" i="5" s="1"/>
  <c r="D328" i="5"/>
  <c r="C334" i="5" s="1"/>
  <c r="C335" i="5" s="1"/>
  <c r="C337" i="5" s="1"/>
  <c r="D316" i="2"/>
  <c r="D323" i="1"/>
  <c r="D316" i="1" s="1"/>
  <c r="D328" i="1"/>
  <c r="C334" i="1" s="1"/>
  <c r="C335" i="1" s="1"/>
  <c r="C337" i="1" s="1"/>
  <c r="D316" i="62" l="1"/>
  <c r="D316" i="54"/>
</calcChain>
</file>

<file path=xl/sharedStrings.xml><?xml version="1.0" encoding="utf-8"?>
<sst xmlns="http://schemas.openxmlformats.org/spreadsheetml/2006/main" count="21622" uniqueCount="390">
  <si>
    <t>I</t>
  </si>
  <si>
    <t>Composição da Remuneração</t>
  </si>
  <si>
    <t>Valor (R$)</t>
  </si>
  <si>
    <t>A</t>
  </si>
  <si>
    <t>Salário Base</t>
  </si>
  <si>
    <t>B</t>
  </si>
  <si>
    <t>C</t>
  </si>
  <si>
    <t>Adicional de insalubridade</t>
  </si>
  <si>
    <t>D</t>
  </si>
  <si>
    <t>Adicional noturno</t>
  </si>
  <si>
    <t>E</t>
  </si>
  <si>
    <t>F</t>
  </si>
  <si>
    <t>G</t>
  </si>
  <si>
    <t>H</t>
  </si>
  <si>
    <t>Outros (especificar)</t>
  </si>
  <si>
    <t>Total da Remuneração</t>
  </si>
  <si>
    <t>II</t>
  </si>
  <si>
    <t>Benefícios Mensais e Diários</t>
  </si>
  <si>
    <t>Transporte</t>
  </si>
  <si>
    <t>Auxílio alimentação (vales, cesta básica etc.)</t>
  </si>
  <si>
    <t>Seguro de vida, invalidez e funeral</t>
  </si>
  <si>
    <t>Total de benefícios mensais e diários</t>
  </si>
  <si>
    <t>4.1</t>
  </si>
  <si>
    <t>Encargos previdenciários e FGTS</t>
  </si>
  <si>
    <t>%</t>
  </si>
  <si>
    <t>INSS</t>
  </si>
  <si>
    <t>SESI OU SESC</t>
  </si>
  <si>
    <t>SENAI OU SENAC</t>
  </si>
  <si>
    <t>INCRA</t>
  </si>
  <si>
    <t>Salário Educação</t>
  </si>
  <si>
    <t>FGTS</t>
  </si>
  <si>
    <t>Seguro acidente do trabalho (RAT x FAP)</t>
  </si>
  <si>
    <t>SEBRAE</t>
  </si>
  <si>
    <t>Total</t>
  </si>
  <si>
    <t>13º Salário</t>
  </si>
  <si>
    <t>Subtotal</t>
  </si>
  <si>
    <t>Afastamento Maternidade</t>
  </si>
  <si>
    <t>Provisão para Rescisão</t>
  </si>
  <si>
    <t>Aviso prévio indenizado</t>
  </si>
  <si>
    <t>Aviso prévio trabalhado</t>
  </si>
  <si>
    <t>Incidência do submódulo 4.1 s/aviso prévio trabalhado</t>
  </si>
  <si>
    <t>Total:</t>
  </si>
  <si>
    <t>Composição do custo de Reposição do Profissional Ausente</t>
  </si>
  <si>
    <t>Ausência por doença</t>
  </si>
  <si>
    <t>Licença paternidade</t>
  </si>
  <si>
    <t>Ausências legais</t>
  </si>
  <si>
    <t>Ausência por acidente de trabalho</t>
  </si>
  <si>
    <t>Incidência do submódulo 4.1 sobre o Custo de Reposição</t>
  </si>
  <si>
    <t>Custo de Rescisão</t>
  </si>
  <si>
    <t>Custo de Reposição do Profissional Ausente</t>
  </si>
  <si>
    <t>Outros (Especificar)</t>
  </si>
  <si>
    <t>Custos Indiretos</t>
  </si>
  <si>
    <t>Lucro</t>
  </si>
  <si>
    <t>Mão-de-Obra vinculada à execução contratual (valor por empregado)</t>
  </si>
  <si>
    <t>(R$)</t>
  </si>
  <si>
    <t>Subtotal (A + B + C + D):</t>
  </si>
  <si>
    <t>Valor total por empregado:</t>
  </si>
  <si>
    <t>A.1</t>
  </si>
  <si>
    <t>Desconto Transporte</t>
  </si>
  <si>
    <t>PIS</t>
  </si>
  <si>
    <t>COFINS</t>
  </si>
  <si>
    <t>ISSQN</t>
  </si>
  <si>
    <t>Discriminação dos Serviços (dados referentes à contratação)</t>
  </si>
  <si>
    <t>Data de apresentação da proposta (dia/mês/ano)</t>
  </si>
  <si>
    <t>____ / ____ / ______</t>
  </si>
  <si>
    <t>Município/UF</t>
  </si>
  <si>
    <t>Nº de meses de execução contratual</t>
  </si>
  <si>
    <t>Incidência do Submódulo 4.1 sobre 13º (décimo terceiro) Salário</t>
  </si>
  <si>
    <t>Encargos Previdênciários, FGTS e outras contribuições</t>
  </si>
  <si>
    <t>13º (décimo terceiro) Salário</t>
  </si>
  <si>
    <t xml:space="preserve">13º Salário </t>
  </si>
  <si>
    <t>Gratificação</t>
  </si>
  <si>
    <t>Nome da Empresa:</t>
  </si>
  <si>
    <t>Adicional de periculosidade</t>
  </si>
  <si>
    <t>Hora noturna adicional</t>
  </si>
  <si>
    <t>Adicional de hora-extra</t>
  </si>
  <si>
    <t>Auxílio creche</t>
  </si>
  <si>
    <t>Assistência médica</t>
  </si>
  <si>
    <t>Adicional de férias</t>
  </si>
  <si>
    <t>R$</t>
  </si>
  <si>
    <t>Multa do FGTS do aviso prévio indenizado</t>
  </si>
  <si>
    <t>Incidência do FGTS s/ aviso prévio indenizado</t>
  </si>
  <si>
    <t>Multa FGTS do aviso prévio trabalhado</t>
  </si>
  <si>
    <t xml:space="preserve">Férias </t>
  </si>
  <si>
    <t xml:space="preserve">Incidência do submódulo 4.1 sobre afastamento maternidade </t>
  </si>
  <si>
    <t>Preço do Litro</t>
  </si>
  <si>
    <t>Média de consumo (km/litro)</t>
  </si>
  <si>
    <t xml:space="preserve">km/l </t>
  </si>
  <si>
    <t>km</t>
  </si>
  <si>
    <t>Custo Combustível por dia</t>
  </si>
  <si>
    <t>6.1</t>
  </si>
  <si>
    <t>5.1</t>
  </si>
  <si>
    <t xml:space="preserve">Combustível </t>
  </si>
  <si>
    <t>gasolina ou diesel</t>
  </si>
  <si>
    <t>Pneus</t>
  </si>
  <si>
    <t>número de pneus</t>
  </si>
  <si>
    <t>preço do pneu de 1a linha</t>
  </si>
  <si>
    <t>valor da recapagem</t>
  </si>
  <si>
    <t>vida útil do pneu com as recapagens em km</t>
  </si>
  <si>
    <t>TURNO</t>
  </si>
  <si>
    <t>MANHA</t>
  </si>
  <si>
    <t>TARDE</t>
  </si>
  <si>
    <t>NOITE</t>
  </si>
  <si>
    <t>TOTAL</t>
  </si>
  <si>
    <t>Número de alunos transportados</t>
  </si>
  <si>
    <t>Km pavimentado (ida e volta)</t>
  </si>
  <si>
    <t>Kms s/pavimentação (ida e volta)</t>
  </si>
  <si>
    <t>(informações fornecidas pelo município)</t>
  </si>
  <si>
    <t>veículo com elevador (sim ou não)</t>
  </si>
  <si>
    <t>K</t>
  </si>
  <si>
    <t>L</t>
  </si>
  <si>
    <t>M</t>
  </si>
  <si>
    <t>total</t>
  </si>
  <si>
    <t xml:space="preserve">tempo total </t>
  </si>
  <si>
    <t>Custos Variáveis</t>
  </si>
  <si>
    <t>Combustível</t>
  </si>
  <si>
    <t>Manutenção</t>
  </si>
  <si>
    <t>Custo total do combustível (KMT)</t>
  </si>
  <si>
    <t>Custo do combutível por km</t>
  </si>
  <si>
    <t>R$ (diário)</t>
  </si>
  <si>
    <t xml:space="preserve">valor </t>
  </si>
  <si>
    <t>considerar 200 dias letivos</t>
  </si>
  <si>
    <t>óleos e fluídos</t>
  </si>
  <si>
    <t>Manutenção do veículo (12 meses)</t>
  </si>
  <si>
    <t xml:space="preserve">Pedágio </t>
  </si>
  <si>
    <t>Soma</t>
  </si>
  <si>
    <t>Pedágio</t>
  </si>
  <si>
    <t>MÓDULO 1</t>
  </si>
  <si>
    <t>MÓDULO 2</t>
  </si>
  <si>
    <t>MÓDULO 3</t>
  </si>
  <si>
    <t>3.1 - Encargos previdenciários, FGTS e outras contribuições</t>
  </si>
  <si>
    <t>3.1</t>
  </si>
  <si>
    <t>3.2</t>
  </si>
  <si>
    <t>3.3</t>
  </si>
  <si>
    <t>3.4</t>
  </si>
  <si>
    <t>3.5</t>
  </si>
  <si>
    <t>3.6</t>
  </si>
  <si>
    <t>Sub-módulo 3 - Encargos Sociais e Trabalhistas</t>
  </si>
  <si>
    <t>Sub-Módulo 1 - Composição da Remuneração</t>
  </si>
  <si>
    <t>Sub-Módulo 2 - Benefícios Mensais e Diários</t>
  </si>
  <si>
    <t>Sub-Módulo 3 - Encargos Sociais e Trabalhistas</t>
  </si>
  <si>
    <t>Subtotal (A + B + C):</t>
  </si>
  <si>
    <t xml:space="preserve">MÓDULO 2 - CUSTOS VARIÁVEIS </t>
  </si>
  <si>
    <t>MÓDULO 1 - CUSTOS FIXOS - MÃO DE OBRA</t>
  </si>
  <si>
    <t>2.1</t>
  </si>
  <si>
    <t>2.2</t>
  </si>
  <si>
    <t>2.3</t>
  </si>
  <si>
    <t>2.4</t>
  </si>
  <si>
    <t>unidade</t>
  </si>
  <si>
    <t>anos ou valor</t>
  </si>
  <si>
    <t>idade do veículo (anos)</t>
  </si>
  <si>
    <t>anos</t>
  </si>
  <si>
    <t>vida útil do veículo (anos)</t>
  </si>
  <si>
    <t>preço médio do veículo (FIPE)</t>
  </si>
  <si>
    <t xml:space="preserve">Custo da depreciação por km </t>
  </si>
  <si>
    <t>Depreciação</t>
  </si>
  <si>
    <t>Custo com pessoal (sub-módulos 1, 2 e 3)</t>
  </si>
  <si>
    <t>Valor total dos custos fixos:</t>
  </si>
  <si>
    <t>Quadro-resumo do Custo Fixo - Módulo 1</t>
  </si>
  <si>
    <t>SUB-MÓDULO 4 - CUSTOS FIXOS VEÍCULO</t>
  </si>
  <si>
    <t>custos fixos do veículo (anual)</t>
  </si>
  <si>
    <t>Vistorias semestrais</t>
  </si>
  <si>
    <t>tacógrafo ou cronotacógrafo</t>
  </si>
  <si>
    <t>GPS anual</t>
  </si>
  <si>
    <t>material biossegurança e limpeza</t>
  </si>
  <si>
    <t xml:space="preserve">TOTAL </t>
  </si>
  <si>
    <t>SUB-MÓDULO 5 - DEPRECIAÇÃO</t>
  </si>
  <si>
    <t>Sub-módulo 4 - Custos fixos do veículo</t>
  </si>
  <si>
    <t>Sub-Módulo 5 - Depreciação</t>
  </si>
  <si>
    <t>Quadro-resumo do Módulo 2</t>
  </si>
  <si>
    <t>MÓDULO 4 - SOMA DOS MÓDULOS E APURAÇÃO DO CUSTO POR KM</t>
  </si>
  <si>
    <t>RESULTADO (A+B+C)</t>
  </si>
  <si>
    <t>KMT</t>
  </si>
  <si>
    <t>VALOR POR KM (RESULTADO/KMT)</t>
  </si>
  <si>
    <r>
      <t xml:space="preserve">Número de dias letivos </t>
    </r>
    <r>
      <rPr>
        <b/>
        <sz val="11.5"/>
        <color rgb="FFFF0000"/>
        <rFont val="Calibri"/>
        <family val="2"/>
        <scheme val="minor"/>
      </rPr>
      <t>(DL)</t>
    </r>
  </si>
  <si>
    <r>
      <t xml:space="preserve">km por dia </t>
    </r>
    <r>
      <rPr>
        <b/>
        <sz val="11.5"/>
        <color rgb="FFFF0000"/>
        <rFont val="Calibri"/>
        <family val="2"/>
        <scheme val="minor"/>
      </rPr>
      <t>(KMD)</t>
    </r>
  </si>
  <si>
    <r>
      <t xml:space="preserve">Km total de contrato (km por dia X dias letivos) </t>
    </r>
    <r>
      <rPr>
        <b/>
        <sz val="11.5"/>
        <color rgb="FFFF0000"/>
        <rFont val="Calibri"/>
        <family val="2"/>
        <scheme val="minor"/>
      </rPr>
      <t>(KMT)</t>
    </r>
  </si>
  <si>
    <r>
      <t xml:space="preserve">Tempo conduzindo o veículo (ida e volta) (utilizar horas + minutos, ex. 2h45min) </t>
    </r>
    <r>
      <rPr>
        <b/>
        <sz val="11.5"/>
        <color rgb="FFFF0000"/>
        <rFont val="Calibri"/>
        <family val="2"/>
        <scheme val="minor"/>
      </rPr>
      <t>(1)</t>
    </r>
  </si>
  <si>
    <r>
      <t xml:space="preserve">Tempo de espera (entre ida e volta) </t>
    </r>
    <r>
      <rPr>
        <b/>
        <sz val="11.5"/>
        <color rgb="FFFF0000"/>
        <rFont val="Calibri"/>
        <family val="2"/>
        <scheme val="minor"/>
      </rPr>
      <t>(2)</t>
    </r>
  </si>
  <si>
    <r>
      <t>Tempo total (horas)</t>
    </r>
    <r>
      <rPr>
        <b/>
        <sz val="11.5"/>
        <color rgb="FFFF0000"/>
        <rFont val="Calibri"/>
        <family val="2"/>
        <scheme val="minor"/>
      </rPr>
      <t xml:space="preserve"> (1)</t>
    </r>
    <r>
      <rPr>
        <b/>
        <sz val="11.5"/>
        <rFont val="Calibri"/>
        <family val="2"/>
        <scheme val="minor"/>
      </rPr>
      <t xml:space="preserve"> + </t>
    </r>
    <r>
      <rPr>
        <b/>
        <sz val="11.5"/>
        <color rgb="FFFF0000"/>
        <rFont val="Calibri"/>
        <family val="2"/>
        <scheme val="minor"/>
      </rPr>
      <t>(2)</t>
    </r>
    <r>
      <rPr>
        <b/>
        <sz val="11.5"/>
        <rFont val="Calibri"/>
        <family val="2"/>
        <scheme val="minor"/>
      </rPr>
      <t xml:space="preserve"> = </t>
    </r>
    <r>
      <rPr>
        <b/>
        <sz val="11.5"/>
        <color rgb="FFFF0000"/>
        <rFont val="Calibri"/>
        <family val="2"/>
        <scheme val="minor"/>
      </rPr>
      <t>(3)</t>
    </r>
  </si>
  <si>
    <t>Data:</t>
  </si>
  <si>
    <t>Identificação do Ordenador de Despesas</t>
  </si>
  <si>
    <t>Regime tributário:</t>
  </si>
  <si>
    <t>Serviço de Transporte Escolar Rural - Prefeitura de Campo Grande/MS</t>
  </si>
  <si>
    <t>Ano, Acordo, Convenção ou Sentença Normativa em Dissídio Coletivo</t>
  </si>
  <si>
    <t>______/______</t>
  </si>
  <si>
    <t>PREGÃO ELETRÔNICO XXX/20XX</t>
  </si>
  <si>
    <r>
      <rPr>
        <b/>
        <sz val="12"/>
        <rFont val="Calibri"/>
        <family val="2"/>
        <scheme val="minor"/>
      </rPr>
      <t>ANEXO II</t>
    </r>
    <r>
      <rPr>
        <b/>
        <sz val="12"/>
        <color theme="1"/>
        <rFont val="Calibri"/>
        <family val="2"/>
        <scheme val="minor"/>
      </rPr>
      <t xml:space="preserve">
PLANILHA DE COMPOSIÇÃO DE CUSTOS (FIXO + VARIÁVEL) POR LINHA DE TRANSPORTE ESCOLAR</t>
    </r>
  </si>
  <si>
    <r>
      <t xml:space="preserve">PARAMÊTROS PARA CÁLCULO DE CUSTO DA LINHA </t>
    </r>
    <r>
      <rPr>
        <b/>
        <sz val="11.5"/>
        <color rgb="FFFF0000"/>
        <rFont val="Calibri"/>
        <family val="2"/>
        <scheme val="minor"/>
      </rPr>
      <t>(infomadas pelo município)</t>
    </r>
  </si>
  <si>
    <t>NÃO</t>
  </si>
  <si>
    <t>Preço Combustível  R$/litro conforme tabela ANP ou média da localidade de abastecimento - GASOLINA*</t>
  </si>
  <si>
    <t>Preço Combustível  R$/litro conforme tabela ANP ou média da localidade de abastecimento - DIESEL*</t>
  </si>
  <si>
    <t>SUB-MÓDULO 1 - COMPOSIÇÃO DA REMUNERAÇÃO - MOTORISTA</t>
  </si>
  <si>
    <t>SUB-MÓDULO 1 - COMPOSIÇÃO DA REMUNERAÇÃO - MONITOR</t>
  </si>
  <si>
    <t>SUB-MÓDULO 2 - BENEFÍCIOS - MOTORISTA</t>
  </si>
  <si>
    <t>SUB-MÓDULO 2 - BENEFÍCIOS - MONITOR</t>
  </si>
  <si>
    <t>SUB-MÓDULO 3 - ENCARGOS SOCIAIS E TRABALHISTAS - MOTORISTA</t>
  </si>
  <si>
    <t>SUB-MÓDULO 3 - ENCARGOS SOCIAIS E TRABALHISTAS - MONITOR</t>
  </si>
  <si>
    <t>3.2 - 13º Salário e adicional de férias - MOTORISTA</t>
  </si>
  <si>
    <t>3.2 - 13º Salário e adicional de férias - MONITOR</t>
  </si>
  <si>
    <t>3.3 - Afastamento maternidade - MOTORISTA</t>
  </si>
  <si>
    <t>3.3 - Afastamento maternidade - MONITOR</t>
  </si>
  <si>
    <t>3.4 – Provisão para Rescisão - MOTORISTA</t>
  </si>
  <si>
    <t>3.4 – Provisão para Rescisão - MONITOR</t>
  </si>
  <si>
    <t>3.5 - Custo de Reposição do Profissional Ausente - MOTORISTA</t>
  </si>
  <si>
    <t>3.5 - Custo de Reposição do Profissional Ausente - MONITOR</t>
  </si>
  <si>
    <t>QUADRO RESUMO - SUB-MÓDULO 3: ENCARGOS SOCIAIS E TRABALHISTAS - MOTORISTA</t>
  </si>
  <si>
    <t>QUADRO RESUMO - SUB-MÓDULO 3: ENCARGOS SOCIAIS E TRABALHISTAS - MONITOR</t>
  </si>
  <si>
    <t>Quadro-resumo do Custo por empregado – (Valor por empregado) - MOTORISTA</t>
  </si>
  <si>
    <t>Quadro-resumo do Custo por empregado – (Valor por empregado) - MONITOR</t>
  </si>
  <si>
    <t>8h30min</t>
  </si>
  <si>
    <t>3h00min</t>
  </si>
  <si>
    <t>11h30min</t>
  </si>
  <si>
    <t>Quantidade mínima de lugares para os alunos no veículo</t>
  </si>
  <si>
    <t>OBS*: GASOLINA E DIESEL REFERENTES AO PERÍODO DE 20/04/2025 A 26/04/2025 CONFORME ANP</t>
  </si>
  <si>
    <t>GRUPO 01</t>
  </si>
  <si>
    <t>GRUPO 02</t>
  </si>
  <si>
    <t>GRUPO 03</t>
  </si>
  <si>
    <t>GRUPO 04</t>
  </si>
  <si>
    <t>GRUPO 05</t>
  </si>
  <si>
    <t>GRUPO 06</t>
  </si>
  <si>
    <t>GRUPO 07</t>
  </si>
  <si>
    <t>GRUPO 08</t>
  </si>
  <si>
    <t>GRUPO 09</t>
  </si>
  <si>
    <t>GRUPO 10</t>
  </si>
  <si>
    <t>GRUPO 11</t>
  </si>
  <si>
    <t>GRUPO 18</t>
  </si>
  <si>
    <t>GRUPO 19</t>
  </si>
  <si>
    <t>GRUPO 20</t>
  </si>
  <si>
    <t>GRUPO 21</t>
  </si>
  <si>
    <t>GRUPO 22</t>
  </si>
  <si>
    <t>GRUPO 23</t>
  </si>
  <si>
    <t>GRUPO 25</t>
  </si>
  <si>
    <t>GRUPO 26</t>
  </si>
  <si>
    <t>GRUPO 27</t>
  </si>
  <si>
    <t>GRUPO 28</t>
  </si>
  <si>
    <t>GRUPO 29</t>
  </si>
  <si>
    <t>GRUPO 31</t>
  </si>
  <si>
    <t>GRUPO 32</t>
  </si>
  <si>
    <t>GRUPO 12</t>
  </si>
  <si>
    <t>GRUPO 13</t>
  </si>
  <si>
    <t>GRUPO 14</t>
  </si>
  <si>
    <t>GRUPO 15</t>
  </si>
  <si>
    <t>GRUPO 16</t>
  </si>
  <si>
    <t>GRUPO 24</t>
  </si>
  <si>
    <t>GRUPO 17</t>
  </si>
  <si>
    <t>LINHA 13</t>
  </si>
  <si>
    <t>LINHA 14</t>
  </si>
  <si>
    <t>LINHA 28</t>
  </si>
  <si>
    <t>GRUPO30</t>
  </si>
  <si>
    <t>LINHA29</t>
  </si>
  <si>
    <t>LINHA 30</t>
  </si>
  <si>
    <t>LINHA 31</t>
  </si>
  <si>
    <t>GRUPO 33</t>
  </si>
  <si>
    <t>LINHA 32</t>
  </si>
  <si>
    <t>GRUPO 34</t>
  </si>
  <si>
    <t>LINHA 33</t>
  </si>
  <si>
    <t>LINHA 34</t>
  </si>
  <si>
    <t>LINHA 35</t>
  </si>
  <si>
    <t>LINHA 36</t>
  </si>
  <si>
    <t>LINHA 37</t>
  </si>
  <si>
    <t>LINHA 38</t>
  </si>
  <si>
    <t>LINHA 39</t>
  </si>
  <si>
    <t>LINHA 40</t>
  </si>
  <si>
    <t>LINHA 41</t>
  </si>
  <si>
    <t>LINHA 42</t>
  </si>
  <si>
    <t>LINHA 43</t>
  </si>
  <si>
    <t>LINHA 44</t>
  </si>
  <si>
    <t>LINHA 45</t>
  </si>
  <si>
    <t>LINHA 46</t>
  </si>
  <si>
    <t>LINHA 47</t>
  </si>
  <si>
    <t>LINHA 48</t>
  </si>
  <si>
    <t>LINHA 50</t>
  </si>
  <si>
    <t>LINHA 51</t>
  </si>
  <si>
    <t>LINHA 52</t>
  </si>
  <si>
    <t>LINHA 53</t>
  </si>
  <si>
    <t>LINHA 54</t>
  </si>
  <si>
    <t>LINHA 55</t>
  </si>
  <si>
    <t>LINHA 56</t>
  </si>
  <si>
    <t>GRUPO 35</t>
  </si>
  <si>
    <t>LINHA 57</t>
  </si>
  <si>
    <t>GRUPO 36</t>
  </si>
  <si>
    <t xml:space="preserve">LINHA 58 - A - TRANSBORDO PARA LINHA 58 - B  </t>
  </si>
  <si>
    <t>LINHA 58 - B</t>
  </si>
  <si>
    <t>LINHA 60</t>
  </si>
  <si>
    <t>LINHA 61</t>
  </si>
  <si>
    <t>LINHA 62</t>
  </si>
  <si>
    <t>LINHA 63</t>
  </si>
  <si>
    <t>GRUPO 37</t>
  </si>
  <si>
    <t>LINHA 90</t>
  </si>
  <si>
    <t>Preço Combustível  R$/litro utilizado pelo veiculo</t>
  </si>
  <si>
    <t>C.1</t>
  </si>
  <si>
    <t>Tributos Federais</t>
  </si>
  <si>
    <t>C.1.1</t>
  </si>
  <si>
    <t>C.1.2</t>
  </si>
  <si>
    <t>D.1</t>
  </si>
  <si>
    <t xml:space="preserve">Tributos Estaduais </t>
  </si>
  <si>
    <t>E.1</t>
  </si>
  <si>
    <t xml:space="preserve">Tributos Municipais </t>
  </si>
  <si>
    <t>E.1.1</t>
  </si>
  <si>
    <t>Seguro veicular</t>
  </si>
  <si>
    <t>Categoria</t>
  </si>
  <si>
    <t>Vida Útil</t>
  </si>
  <si>
    <t xml:space="preserve">Valor Residual </t>
  </si>
  <si>
    <t>Veiculo</t>
  </si>
  <si>
    <t>Leve</t>
  </si>
  <si>
    <t>Micro-ônibus</t>
  </si>
  <si>
    <t>Pesado</t>
  </si>
  <si>
    <t>Van</t>
  </si>
  <si>
    <t>Ônibus</t>
  </si>
  <si>
    <t>Seguro de terceiro</t>
  </si>
  <si>
    <r>
      <rPr>
        <sz val="11"/>
        <color theme="1"/>
        <rFont val="Calibri"/>
        <family val="2"/>
      </rPr>
      <t xml:space="preserve">Custo por km </t>
    </r>
    <r>
      <rPr>
        <sz val="11"/>
        <color rgb="FFFF0000"/>
        <rFont val="Calibri"/>
        <family val="2"/>
      </rPr>
      <t>(KMT)</t>
    </r>
  </si>
  <si>
    <t>OBS: O coeficiente utilizado foi atraves da planilha do TCE - MS</t>
  </si>
  <si>
    <t xml:space="preserve">Tipo de Veiculo </t>
  </si>
  <si>
    <t>-</t>
  </si>
  <si>
    <t>valor residual para o veículo (%)</t>
  </si>
  <si>
    <t>Valor da Depreciação anual</t>
  </si>
  <si>
    <t>Custo de depreciação mensal (Cudf)</t>
  </si>
  <si>
    <t>SUB-MÓDULO 6 - Composição do BDI - Benefícios e Despesas Indiretas</t>
  </si>
  <si>
    <t>1° Quartil</t>
  </si>
  <si>
    <t>Médio</t>
  </si>
  <si>
    <t>3° Quartil</t>
  </si>
  <si>
    <t>Administração Central -AC</t>
  </si>
  <si>
    <t>Seguros/Riscos/Garantias - SRG</t>
  </si>
  <si>
    <t>Lucro - L</t>
  </si>
  <si>
    <t>Despesas Financeiras - DF</t>
  </si>
  <si>
    <t>Tributos - ISS/ICMS - T</t>
  </si>
  <si>
    <t>Tributos - PIS/COFINS - T</t>
  </si>
  <si>
    <t>Fórmula para o cálculo do BDI:</t>
  </si>
  <si>
    <t>{[(1+AC+SRG) x (1+L) x (1+DF)] / (1-T)} -1</t>
  </si>
  <si>
    <r>
      <rPr>
        <sz val="12"/>
        <color theme="1"/>
        <rFont val="Calibri"/>
        <family val="2"/>
      </rPr>
      <t xml:space="preserve">km diários percorridos (ida e volta) </t>
    </r>
    <r>
      <rPr>
        <sz val="12"/>
        <color rgb="FFFF0000"/>
        <rFont val="Calibri"/>
        <family val="2"/>
      </rPr>
      <t>(KMT)</t>
    </r>
  </si>
  <si>
    <r>
      <rPr>
        <sz val="12"/>
        <color theme="1"/>
        <rFont val="Calibri"/>
        <family val="2"/>
      </rPr>
      <t xml:space="preserve">número de recapagens considerando o </t>
    </r>
    <r>
      <rPr>
        <sz val="12"/>
        <color rgb="FFFF0000"/>
        <rFont val="Calibri"/>
        <family val="2"/>
      </rPr>
      <t>(KMT)</t>
    </r>
  </si>
  <si>
    <r>
      <rPr>
        <sz val="12"/>
        <color theme="1"/>
        <rFont val="Calibri"/>
        <family val="2"/>
      </rPr>
      <t xml:space="preserve">Custo total com pneus considerando o </t>
    </r>
    <r>
      <rPr>
        <sz val="12"/>
        <color rgb="FFFF0000"/>
        <rFont val="Calibri"/>
        <family val="2"/>
      </rPr>
      <t>(KMT)</t>
    </r>
  </si>
  <si>
    <t>Custo de Rodagem por km</t>
  </si>
  <si>
    <t>Peças e Acessorios</t>
  </si>
  <si>
    <r>
      <rPr>
        <sz val="12"/>
        <color theme="1"/>
        <rFont val="Calibri"/>
        <family val="2"/>
      </rPr>
      <t xml:space="preserve">Custo anual de pedágio por km </t>
    </r>
    <r>
      <rPr>
        <sz val="12"/>
        <color rgb="FFFF0000"/>
        <rFont val="Calibri"/>
        <family val="2"/>
      </rPr>
      <t>(KMT)</t>
    </r>
  </si>
  <si>
    <t xml:space="preserve">MÓDULO 3 - BENEFÍCIOS E DESPESAS INDIRETAS </t>
  </si>
  <si>
    <t xml:space="preserve"> resumo</t>
  </si>
  <si>
    <t>Benefícios e despesas indiretas</t>
  </si>
  <si>
    <t>custo unitario</t>
  </si>
  <si>
    <t>quantidade</t>
  </si>
  <si>
    <t>subtotal</t>
  </si>
  <si>
    <t>Taxa Selic - I</t>
  </si>
  <si>
    <t>Dias Uteis - DU</t>
  </si>
  <si>
    <r>
      <t>DESCRITIVO:</t>
    </r>
    <r>
      <rPr>
        <sz val="11"/>
        <color rgb="FFFF0000"/>
        <rFont val="Calibri"/>
        <family val="2"/>
        <scheme val="minor"/>
      </rPr>
      <t xml:space="preserve"> LINHA 29 – Serviço de transporte de alunos, por meio de 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das imediações do Balneário Casa Amarela, em direção à região do Inferninho, passando em frente à Estância Água Rasa, Faz. Ouro Verde, Faz. Canaã, Estância Sossego, Borracharia, Estância Princesas, Faz. Da Furna, em direção à Comunidade Aguão, passando em frente à Avicultura, Chácara Escorpianos e retornando para MS – 080, seguindo em direção à E.M. Orlandina de Oliveira Lima, percorrendo 51,362 km/dia, ida e volta, para atender 200 (duzentos) dias letivos, conforme Calendário Escolar</t>
    </r>
  </si>
  <si>
    <r>
      <t>DESCRITIVO:</t>
    </r>
    <r>
      <rPr>
        <sz val="11"/>
        <color rgb="FFFF0000"/>
        <rFont val="Calibri"/>
        <family val="2"/>
        <scheme val="minor"/>
      </rPr>
      <t xml:space="preserve"> LINHA 31 – Serviço de transporte de alunos, por meio de veículo do tipo MICRO-ÔNIBUS/VAN, especificações atendendo a Legislação Vigente, capacidade mínima de 12lugares, com motorista, GPS e despesas inclusos, ida no período matutino e volta no período vespertino, tendo em vista a escola ser de período integral, de segunda a sexta- feira, e, eventualmente, aos sábados. Saindo da Chácara Bom Jesus, passando em frente às Chácaras Nantes Souza, São Francisco, Faz. Sta. Rosa, Chácara Vó Denise, Faz. Esperança, Estância Oara, Faz. Nossa Sra. das Graças, seguindo em direção à MS - 080, percorrendo 53,62 km/dia, ida e volta, até a E.M. Orlandina de Oliveira Lima, para atender 200 (duzentos) dias letivos, conforme Calendário Escolar.</t>
    </r>
  </si>
  <si>
    <r>
      <t xml:space="preserve">DESCRITIVO: </t>
    </r>
    <r>
      <rPr>
        <sz val="11"/>
        <color rgb="FFFF0000"/>
        <rFont val="Calibri"/>
        <family val="2"/>
        <scheme val="minor"/>
      </rPr>
      <t>LINHA 32 – Serviço de transporte de alunos, por meio de 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da Faz. Bela Vista, com trajeto nas proximidades da Estância das Princesas, Sítio Sonho Meu, Chácara São Pedro, Estância Luci 1, passando em frente da Estância Barbosa e da Estância Paraíso, seguindo em direção à MS - 080, percorrendo 68,71 km/dia, ida e volta, até a E.M. Orlandina de Oliveira Lima, para atender 200 (duzentos) dias letivos, conforme Calendário Escolar.</t>
    </r>
  </si>
  <si>
    <r>
      <t xml:space="preserve">DESCRITIVO: </t>
    </r>
    <r>
      <rPr>
        <sz val="11"/>
        <color rgb="FFFF0000"/>
        <rFont val="Calibri"/>
        <family val="2"/>
        <scheme val="minor"/>
      </rPr>
      <t>LINHA 30 – Serviço de transporte de alunos, por meio de veículo do tipo ÔNIBUS, especificações atendendo a Legislação Vigente, capacidade mínima de 40 lugares, com motorista, GPS e despesas inclusos, com ida no período matutino e volta no período vespertino, tendo em vista a escola ser de período integral, de segunda a sexta-feira, e, eventualmente, aos sábados. Saindo da Faz. Cascata, em direção às Fazendas Maracajú, Serrilha, Petél Catimandú, Sítio São José, acessando a MS-080, em direção à Faz. Avestruz, Faz. Vale, Faz. Arara e Faz. Santa Dorotéia, seguindo em direção à E.M. Orlandina de Oliveira Lima, percorrendo 74,506 km/dia, ida e volta, para atender 200 (duzentos) dias letivos, conforme Calendário Escolar.</t>
    </r>
  </si>
  <si>
    <r>
      <rPr>
        <b/>
        <sz val="11"/>
        <color rgb="FFFF0000"/>
        <rFont val="Calibri"/>
        <family val="2"/>
        <scheme val="minor"/>
      </rPr>
      <t xml:space="preserve">DESCRITIVO: </t>
    </r>
    <r>
      <rPr>
        <sz val="11"/>
        <color rgb="FFFF0000"/>
        <rFont val="Calibri"/>
        <family val="2"/>
        <scheme val="minor"/>
      </rPr>
      <t>LINHA 28 – Serviço de transporte de alunos, por meio de veículo do tipo MICRO-ÔNIBUS/VAN, especificações atendendo a Legislação Vigente, capacidade mínima de 21 lugares, com motorista, GPS e despesas inclusos, ida no período matutino e volta no período vespertino, tendo em vista a escola ser de período integral, de segunda a sexta- feira, e, eventualmente aos sábados. Saindo da Faz. Baunilha, em direção à Rotatória sentido Rochedo, entrando e passando em frente ao Trevo do Pimenta, Rancho Ortiz, Chácara Fortaleza, Estância Vale Verde, retornando à MS - 080, sentido Haras João e Maria, entrando na sede da Faz. São Miguel e Faz. Canga, retornando sentido à E.M. Orlandina de Oliveira Lima, percorrendo 98,694 km/dia, para atender 200 (duzentos) dias letivos, conforme Calendário Escolar.</t>
    </r>
  </si>
  <si>
    <r>
      <t>DESCRITIVO</t>
    </r>
    <r>
      <rPr>
        <sz val="11"/>
        <color rgb="FFFF0000"/>
        <rFont val="Calibri"/>
        <family val="2"/>
        <scheme val="minor"/>
      </rPr>
      <t>:LINHA 14 – Serviço de transporte de alunos, por meio de veículo do tipo MICRO-ÔNIBUS/VAN, especificações atendendo a Legislação Vigente, capacidade mínima de 12 lugares, com motorista, GPS e despesas inclusos, ida no período matutino e volta no período vespertino, tendo em vista a escola ser de período integral, de segunda a sexta-feira, e, eventualmente aos sábados. Saindo da Faz. Santa Maria, sentido a Faz. Cachoeira do Lontra, retornando sentido à Faz. Marluci, Faz. Canaã, entrando na Faz. da Cascata e Faz. Lontra, passando pelas Fazendas Aymoré, Chapadão e Guarda-Mor II, percorrendo 123,786 km/dia até a E.M. Luiz Grando, região do Mimoso, no município de Ribas do Rio Pardo, atendendo 200 (duzentos) dias letivos, conforme Calendário Escolar.</t>
    </r>
  </si>
  <si>
    <r>
      <t xml:space="preserve">DESCRITIVO: </t>
    </r>
    <r>
      <rPr>
        <sz val="11"/>
        <color rgb="FFFF0000"/>
        <rFont val="Calibri"/>
        <family val="2"/>
        <scheme val="minor"/>
      </rPr>
      <t>LINHA 13 - Serviço de transporte de alunos, por meio de veículo do tipo MICRO-ÔNIBUS/VAN, especificações atendendo a Legislação Vigente, capacidade mínima de 12lugares, com motorista, GPS e despesas inclusos. Ida no período matutino e volta no período vespertino, tendo em vista a escola ser de período integral, de segunda a sexta-feira, e, eventualmente aos sábados. Saindo da Faz. Nossa Senhora Aparecida, entrando na Faz. Nova Roma 2, Faz. Lagoa da Furna, Faz. Carvoaria e Faz. São José 2, retornando sentido à Faz. São José 1, passando pela Faz. Furna e Faz. Chapadão, percorrendo 184,824 km/dia, até a E.M. Luiz Grando, região do Mimoso, no município de Ribas do Rio Pardo, atendendo 200 (duzentos) dias letivos, conforme Calendário Escolar.</t>
    </r>
  </si>
  <si>
    <r>
      <t>DESCRITIVO:</t>
    </r>
    <r>
      <rPr>
        <sz val="11"/>
        <color rgb="FFFF0000"/>
        <rFont val="Calibri"/>
        <family val="2"/>
        <scheme val="minor"/>
      </rPr>
      <t xml:space="preserve"> LINHA 33 – Serviço de transporte de alunos, por meio de 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da Estância Monza, passando na frente das Fazendas Primavera, Paulista, Recanto Amigo, Chácara São João, acessando a Comunidade Aguão, em direção à MS-080, percorrendo 62,48 km/dia, ida e volta, até a E.M. Orlandina de Oliveira Lima, para atender 200 (duzentos) dias letivos, conforme Calendário Escolar.</t>
    </r>
  </si>
  <si>
    <r>
      <t>DESCRITIVO:</t>
    </r>
    <r>
      <rPr>
        <sz val="11"/>
        <color rgb="FFFF0000"/>
        <rFont val="Calibri"/>
        <family val="2"/>
        <scheme val="minor"/>
      </rPr>
      <t xml:space="preserve"> LINHA 34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Estiva, em direção às Fazendas: Nossa Sra. Aparecida, Ronda, Estiva Santa Isabel, São João, Buritizinho, sentido à BR - 163, acessando a Faz. Santa Eliza, retornando à BR – 163, passando na frente das Fazendas Mitá Porã, Planalto, seguindo em direção à E.M. Isauro Bento Nogueira, percorrendo 66,220 km/dia, para atender 200 (duzentos) dias letivos, conforme Calendário Escolar.</t>
    </r>
  </si>
  <si>
    <r>
      <t>DESCRITIVO:</t>
    </r>
    <r>
      <rPr>
        <sz val="11"/>
        <color rgb="FFFF0000"/>
        <rFont val="Calibri"/>
        <family val="2"/>
        <scheme val="minor"/>
      </rPr>
      <t xml:space="preserve"> LINHA 35 – Serviço de transporte de alunos, por meio de veículo do tipo ÔNIBUS, especificações atendendo a Legislação Vigente, capacidade mínima de 40 lugares, com motorista, GPS e despesas inclusos, no período matutino, de segunda a sexta-feira, e, eventualmente, aos sábados. Saindo da Faz. Fortaleza, em direção às Fazendas: Boa Vista, retornando no sentido das Fazendas Primavera, Esperança, entrando na Faz. São Pedro / Rancho Cheopoa, retornando em direção às Fazendas São Miguel, São José, Estiva, Rua Castelinho, BR-163, Rua Nuremberg, Rua Guimarães Rosa e Rua Mairiporã, seguindo em direção à E.M. Isauro Bento Nogueira, percorrendo 96,810 km/dia, atendendo 200 (duzentos) dias letivos, conforme Calendário Escolar.</t>
    </r>
  </si>
  <si>
    <r>
      <t xml:space="preserve">DESCRITIVO: </t>
    </r>
    <r>
      <rPr>
        <sz val="11"/>
        <color rgb="FFFF0000"/>
        <rFont val="Calibri"/>
        <family val="2"/>
        <scheme val="minor"/>
      </rPr>
      <t>LINHA 36 – Serviço de transporte de alunos, por meio de veículo do tipo MICRO-ÔNIBUS/VAN, especificações atendendo a Legislação Vigente, capacidade mínima de 15 lugares, com motorista, GPS e despesas inclusos, com ida no período matutino e volta no período vespertino, tendo em vista a escola ser de período integral, de segunda a sexta- feira, e, eventualmente, aos sábados. Saindo da Faz. Morada do Sol, seguindo em direção às Fazendas Alvorada, Boa Vista, Alto Alegre I E II, Canta Galo, Jericó, Estância El Shaddai, passando pelo trilho, seguindo em direção à MS - 262, percorrendo 75,8 km/dia, ida e volta, até a E.M. Levegildo de Melo, para atender 200 dias letivos, conforme Calendário Escolar.</t>
    </r>
  </si>
  <si>
    <r>
      <t>DESCRITIVO:</t>
    </r>
    <r>
      <rPr>
        <sz val="11"/>
        <color rgb="FFFF0000"/>
        <rFont val="Calibri"/>
        <family val="2"/>
        <scheme val="minor"/>
      </rPr>
      <t xml:space="preserve"> LINHA 37 – Serviço de transporte de alunos, por meio de veículo do tipo ÔNIBUS, especificações atendendo a Legislação Vigente, capacidade mínima de 40 lugares, com motorista, GPS e despesas inclusos, com ida no período matutino e volta no período vespertino, tendo em vista a escola ser de período integral, de segunda a sexta-feira, e, eventualmente, aos sábados. Saindo do Posto Simarelli/Parada 67, MS - 262, sentido Clínica da Alma Masculina e Feminina, localizada dentro do Balneário Atlântico, retornando sentido à MS - 262, em direção a E.M. Leovegildo de Melo, percorrendo 56,860 km/dia, atendendo 200 (duzentos) dias letivos, conforme Calendário Escolar.</t>
    </r>
  </si>
  <si>
    <r>
      <t>DESCRITIVO:</t>
    </r>
    <r>
      <rPr>
        <sz val="11"/>
        <color rgb="FFFF0000"/>
        <rFont val="Calibri"/>
        <family val="2"/>
        <scheme val="minor"/>
      </rPr>
      <t xml:space="preserve"> LINHA 38 – Serviço de transporte de alunos, por meio de veículo do tipo MICRO-ÔNIBUS/VAN, especificações atendendo a Legislação Vigente, capacidade mínima de 21 lugares, com motorista, GPS e despesas inclusos, com ida no período matutino e volta no período vespertino, tendo em vista a escola ser de período integral, de segunda a sexta-feira, e, eventualmente, aos sábados. Saindo da BR – 262 em direção à Faz. Barra do Guariroba, passando em frente às Fazendas Barra do Guariroba, Cabeça Branca, Predinho, Arizona, Figueira, Poema, Estância N. Sra. de Lourdes, União, Guariroba, Estância Dois Irmãos, Flora 1 e 2, Crescente 1 e 2, Estância Sta. Rita, Sta. Ilda 4 e Faz. Sulam, sentido à BR - 262, em direção a E.M. Leovegildo de Melo, percorrendo 117,0 km/dia, atendendo 200 (duzentos) dias letivos conforme calendário escolar.</t>
    </r>
  </si>
  <si>
    <r>
      <t>DESCRITIVO:</t>
    </r>
    <r>
      <rPr>
        <sz val="11"/>
        <color rgb="FFFF0000"/>
        <rFont val="Calibri"/>
        <family val="2"/>
        <scheme val="minor"/>
      </rPr>
      <t xml:space="preserve"> LINHA 39 – Serviço de transporte de alunos, por meio de veículo do tipo ÔNIBUS, especificações atendendo a Legislação Vigente, capacidade mínima de 40 lugares, com motorista, GPS e despesas inclusos, com ida no período matutino e volta no período vespertino, tendo em vista a escola ser de período integral, de segunda a sexta-feira, e, eventualmente, aos sábados. Saindo da Faz. Sta. Cecília seguindo pela BR – 262, passando em frente às Fazendas: Boa Vista, Imperador, Brilhante, Sta. Isabel, São Francisco, São Geraldo, Chácara Ligação, Estrela e Estância Padroeira, Faz. Tradição, Recanto Maranata, Faz. Bom Jardim, seguindo pela BR - 262 em direção à E.M. Leovegildo de Melo, percorrendo 66,60 km/dia, atendendo 200 (duzentos) dias letivos, conforme Calendário Escolar.</t>
    </r>
  </si>
  <si>
    <r>
      <t>DESCRITIVO:</t>
    </r>
    <r>
      <rPr>
        <sz val="11"/>
        <color rgb="FFFF0000"/>
        <rFont val="Calibri"/>
        <family val="2"/>
        <scheme val="minor"/>
      </rPr>
      <t xml:space="preserve"> LINHA 40 – Serviço de transporte de alunos, por meio de veículo do tipo MICRO-ÔNIBUS/VAN, especificações atendendo a Legislação Vigente, capacidade mínima de 12 lugares, com motorista, GPS e despesas inclusos, nos períodos matutino e vespertino, de segunda a sexta-feira, e, eventualmente, aos sábados. Matutino: Saindo do Assentamento Estrela Dalva, em frente à Chácara Refúgio, seguindo em direção às Fazendas: João e Maria, Catijo, Chácara Bom Sossego, Granja do Tenente, Matogrosal, Casa de Campo São José, em direção à Cidade dos Meninos e E.M. Nazira Anache. Vespertino: Saindo do Assentamento Estrela Dalva, em frente à Chácara Refúgio, seguindo em direção às Fazendas: João e Maria, Catijo, Chácara Bom Sossego, Granja do Tenente, Matogrosal, seguindo em direção à BR – 163, passando em frente à Faz. Poção, Estaca, entrando pelas imediações do Bairro Nova Lima, em direção à E.M. Irmã Edith Coelho Neto e E.M. Nazira Anache, percorrendo 90,666 km/dia, ida e volta, para atender 200 (duzentos) dias letivos, conforme Calendário Escolar.</t>
    </r>
  </si>
  <si>
    <r>
      <t>DESCRITIVO:</t>
    </r>
    <r>
      <rPr>
        <sz val="11"/>
        <color rgb="FFFF0000"/>
        <rFont val="Calibri"/>
        <family val="2"/>
        <scheme val="minor"/>
      </rPr>
      <t xml:space="preserve"> LINHA 41 – Serviço de transporte de alunos por meio de veículo do tipo MICRO-ÔNIBUS/VAN, especificações atendendo a Legislação Vigente, capacidade mínima de 21 lugares, com motorista, GPS e despesas inclusos, no período vespertino, de segunda a sexta-feira, e, eventualmente, aos sábados. Saindo da Faz. São Bento, seguindo em direção às Fazendas: Santa Maria, Yara, percorrendo 90,936 km/dia, ida e volta, até a E.M. Oito de Dezembro, para atender 200 (duzentos) dias letivos, conforme Calendário Escolar.</t>
    </r>
  </si>
  <si>
    <r>
      <t>DESCRITIVO:</t>
    </r>
    <r>
      <rPr>
        <sz val="11"/>
        <color rgb="FFFF0000"/>
        <rFont val="Calibri"/>
        <family val="2"/>
        <scheme val="minor"/>
      </rPr>
      <t xml:space="preserve"> LINHA 42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Chimarrão, seguindo em direção as Fazendas: Ranchinho, Sede Chimarrão, Campos Novos, Pacaembu, Renascer e Sete de Maio, percorrendo 52,7 km/dia, ida e volta, até a E.M. Oito de Dezembro, para atender 200 (duzentos) dias letivos, conforme Calendário Escolar.</t>
    </r>
  </si>
  <si>
    <r>
      <t>DESCRITIVO:</t>
    </r>
    <r>
      <rPr>
        <sz val="11"/>
        <color rgb="FFFF0000"/>
        <rFont val="Calibri"/>
        <family val="2"/>
        <scheme val="minor"/>
      </rPr>
      <t xml:space="preserve"> LINHA 43 – Serviço de transporte de alunos por meio de veículo do tipo MICRO-ÔNIBUS/VAN, especificações atendendo a Legislação Vigente, capacidade mínima de 15 lugares, com motorista, GPS e despesas inclusos, no período matutino, de segunda a sexta-feira, e, eventualmente, aos sábados. Saindo da Faz. Beatriz e Sta. Tereza, seguindo em direção às Fazendas: Quatro Rodas, Rodeio, Água Limpa, Formosa, Divisa, Rio Doce, Nossa Senhora Aparecida, São Luiz, percorrendo 124,974 km/dia, ida e volta, até a E.M. Oito de Dezembro, para atender 200 (duzentos) dias letivos, conforme Calendário Escolar</t>
    </r>
  </si>
  <si>
    <r>
      <t>DESCRITIVO:</t>
    </r>
    <r>
      <rPr>
        <sz val="11"/>
        <color rgb="FFFF0000"/>
        <rFont val="Calibri"/>
        <family val="2"/>
        <scheme val="minor"/>
      </rPr>
      <t xml:space="preserve"> LINHA 44 – Serviço de transporte de alunos por meio deveículo do tipo ÔNIBUS, especificações atendendo a Legislação Vigente, capacidade mínima de 40 lugares, com motorista, GPS e despesas inclusos, no período vespertino, de segunda a sexta-feira, e, eventualmente, aos sábados. Saindo da Faz. Alvorada, em direção à Faz. Santa Helena, Pontalzinho, Barra Bonita, Triângulo, Alcorra, São Marcos, Fantini, Novo Horizonte, Boa Vista, Três Palmeiras e Campanha, percorrendo 99,236 km/dia, ida e volta, até a E.M. Oito de Dezembro, para atender 200 (duzentos) dias letivos, conforme Calendário Escolar.</t>
    </r>
  </si>
  <si>
    <r>
      <t>DESCRITIVO:</t>
    </r>
    <r>
      <rPr>
        <sz val="11"/>
        <color rgb="FFFF0000"/>
        <rFont val="Calibri"/>
        <family val="2"/>
        <scheme val="minor"/>
      </rPr>
      <t xml:space="preserve"> LINHA 45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Fazendinha, seguindo em direção às Fazendas: Duas Nascentes, Paraiso, Talismã, Sta. Edwiges, Estaca, Floresta, Casa Nova, Sun Rise Farm, Sarandi, Retiro da Faz. Campanha, Coqueiro e Monte Alvão, percorrendo 115,32 km/dia, ida e volta, até a E.M. Oito de Dezembro, atendendo 200 (duzentos) dias letivos, conforme Calendário Escolar.</t>
    </r>
  </si>
  <si>
    <r>
      <t>DESCRITIVO:</t>
    </r>
    <r>
      <rPr>
        <sz val="11"/>
        <color rgb="FFFF0000"/>
        <rFont val="Calibri"/>
        <family val="2"/>
        <scheme val="minor"/>
      </rPr>
      <t xml:space="preserve"> LINHA 46 – Serviço de transporte de alunos por meio de veículo do tipo MICRO-ÔNIBUS/VAN, especificações atendendo a Legislação Vigente, capacidade mínima de 21 lugares, com motorista, GPS e despesas inclusos, no período matutino, de segunda a sexta-feira, e, eventualmente, aos sábados. Saindo da Faz. Assentamento Três Corações, seguindo em direção à Chácara Mão de Deus, Recanto da Natureza, Chácara da Palavra Viva, Sítio Lírio Dos Vales, Faz. Salto, percorrendo 92,760 km/dia, ida e volta, até a E.M. Oito de Dezembro, atendendo 200 (duzentos) dias letivos, conforme Calendário Escolar.</t>
    </r>
  </si>
  <si>
    <r>
      <t>DESCRITIVO:</t>
    </r>
    <r>
      <rPr>
        <sz val="11"/>
        <color rgb="FFFF0000"/>
        <rFont val="Calibri"/>
        <family val="2"/>
        <scheme val="minor"/>
      </rPr>
      <t xml:space="preserve"> LINHA 47 – Serviço de transporte de alunos por meio de veículo do tipo MICRO-ÔNIBUS/VAN, especificações atendendo a Legislação Vigente, capacidade mínima de 12 lugares, com motorista, GPS e despesas inclusos, no período vespertino, de segunda a sexta-feira, e, eventualmente, aos sábados. Saindo da Faz. Duplo L, seguindo em direção às Fazendas: Pioneira, Vó Maria, Branquinho, Oásis, Recanto Alegre, Faz. Alvorada, Colina, Bonanza, percorrendo 101,320 km/dia, ida e volta, até a E.M. Oito de Dezembro, atendendo 200 (duzentos) dias letivos, conforme Calendário Escolar.</t>
    </r>
  </si>
  <si>
    <r>
      <t>DESCRITIVO:</t>
    </r>
    <r>
      <rPr>
        <sz val="11"/>
        <color rgb="FFFF0000"/>
        <rFont val="Calibri"/>
        <family val="2"/>
        <scheme val="minor"/>
      </rPr>
      <t xml:space="preserve"> LINHA 48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Dona Cristina, em direção às Fazendas: Nova São João, Santa Izabel, Nossa Sra. Aparecida, Primavera, São Jorge, Alegria, Primavera II, percorrendo 82,600 km/dia, ida e volta, até a E.M. Oito de Dezembro - Ext. Profa Onira Santos Rosa, para atender 200 (duzentos) dias letivos, conforme Calendário Escolar.</t>
    </r>
  </si>
  <si>
    <r>
      <t>DESCRITIVO:</t>
    </r>
    <r>
      <rPr>
        <sz val="11"/>
        <color rgb="FFFF0000"/>
        <rFont val="Calibri"/>
        <family val="2"/>
        <scheme val="minor"/>
      </rPr>
      <t xml:space="preserve"> LINHA 50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Esmeralda, seguindo em direção às Fazendas: Paisão, Carvoaria, Faz. Recanto, Faz. Renata, Faz. Divisas, retornando e percorrendo 108,92 km/dia, ida e volta, até a E.M. Oito de Dezembro - Ext. Profa Onira Santos Rosa, atendendo 200 (duzentos) dias letivos, conforme Calendário Escolar.</t>
    </r>
  </si>
  <si>
    <r>
      <t>DESCRITIVO:</t>
    </r>
    <r>
      <rPr>
        <sz val="11"/>
        <color rgb="FFFF0000"/>
        <rFont val="Calibri"/>
        <family val="2"/>
        <scheme val="minor"/>
      </rPr>
      <t xml:space="preserve"> LINHA 51 – Serviço de transporte de alunos, por meio de veículo do tipo MICRO-ÔNIBUS/VAN, especificações atendendo a Legislação Vigente, capacidade mínima de 15 lugares, com motorista, GPS e despesas inclusos, no períodos matutino, de segunda a sexta-feira, e, eventualmente, aos sábados. Saindo da Faz. Água Rica, Retiro da Faz. Água Rica, Faz. Ribeirão Limpo, Canaã, Bocaina e Desprezo, retornando sentido à Faz. Porteira Branca, percorrendo 98,694 km/dia, ida e volta, até a E.M. Oito de Dezembro - Ext. Profa Onira Santos Rosa, atendendo 200 (duzentos) dias letivos, conforme Calendário Escolar.</t>
    </r>
  </si>
  <si>
    <r>
      <t>DESCRITIVO:</t>
    </r>
    <r>
      <rPr>
        <sz val="11"/>
        <color rgb="FFFF0000"/>
        <rFont val="Calibri"/>
        <family val="2"/>
        <scheme val="minor"/>
      </rPr>
      <t xml:space="preserve"> LINHA 52 – Serviço de transporte de alunos, por meio de veículo do tipo MICRO-ÔNIBUS/VAN, especificações atendendo a Legislação Vigente, capacidade mínima de 21 lugares, com motorista, GPS e despesas inclusos, no período matutino, de segunda a sexta-feira, e, eventualmente, aos sábados. Saindo da Faz. São Paulo, seguindo em direção às Fazendas: Vista Alegre, São Bernardo, Retiro da Faz. Velas aos Ventos, Faz. Velas aos Vento, Faz. Terra a Vista, Faz. São Sebastião, retornando e percorrendo 98,140 km/dia, ida e volta, até a E.M. Oito de Dezembro - Ext. Profa Onira Santos Rosa, atendendo 200 (duzentos) dias letivos, conforme Calendário Escolar</t>
    </r>
  </si>
  <si>
    <r>
      <t>DESCRITIVO:</t>
    </r>
    <r>
      <rPr>
        <sz val="11"/>
        <color rgb="FFFF0000"/>
        <rFont val="Calibri"/>
        <family val="2"/>
        <scheme val="minor"/>
      </rPr>
      <t xml:space="preserve"> LINHA 53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Bonanza em direção à Faz. Aliança, Campo Formoso, Campina Nova, Ouro Fino, Marcela (Campina) e Capão Verde, percorrendo 74,92 km/dia, ida e volta, até a E.M. Oito de Dezembro - Ext. Profa Onira Santos Rosa, atendendo 200 (duzentos) dias letivos, conforme Calendário Escolar. </t>
    </r>
  </si>
  <si>
    <r>
      <t>DESCRITIVO:</t>
    </r>
    <r>
      <rPr>
        <sz val="11"/>
        <color rgb="FFFF0000"/>
        <rFont val="Calibri"/>
        <family val="2"/>
        <scheme val="minor"/>
      </rPr>
      <t xml:space="preserve"> LINHA 54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Areia Dourada, em direção às Fazendas: Varjão da Lontra, Relíquia, Cambraía, seguindo em direção a MS-040, passando em frente às Fazendas: Sta. Rosa, Sta. Tereza, Campestre, Estrela, retornando e percorrendo 107,750 km/dia, ida e volta, até a E.M. Oito de Dezembro - Ext. Profa Onira Santos Rosa, atendendo 200 (duzentos) dias letivos, conforme Calendário Escolar.</t>
    </r>
  </si>
  <si>
    <r>
      <t xml:space="preserve">DESCRITIVO: </t>
    </r>
    <r>
      <rPr>
        <sz val="11"/>
        <color rgb="FFFF0000"/>
        <rFont val="Calibri"/>
        <family val="2"/>
        <scheme val="minor"/>
      </rPr>
      <t>LINHA 55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Savana, seguindo em direção às Fazendas: Nossa Sra. Aparecida, Volta Grande, Floresta, MTM, retornando e percorrendo 167,2 km/dia, ida e volta, até a E.M. Oito de Dezembro - Ext. Profa Onira Santos Rosa, atendendo 200 (duzentos) dias letivos, conforme CalendárioEscolar.</t>
    </r>
  </si>
  <si>
    <r>
      <t>DESCRITIVO:</t>
    </r>
    <r>
      <rPr>
        <sz val="11"/>
        <color rgb="FFFF0000"/>
        <rFont val="Calibri"/>
        <family val="2"/>
        <scheme val="minor"/>
      </rPr>
      <t xml:space="preserve"> LINHA 56 – Serviço de transporte de alunos, por meio de veículo do tipo MICRO-ÔNIBUS/VAN, especificações atendendo a Legislação Vigente, capacidade mínima de 12lugares, com motorista, GPS e despesas inclusos, no período matutino, de segunda a sexta-feira, e, eventualmente, aos sábados. Saindo da Faz. Nhú Vera, seguindo em direção às Fazendas: Cana Brava, Indaiá, Casa Grande, Água Branca, retornando e percorrendo 140,820 km/dia, ida e volta, até a E.M. Oito de Dezembro - Ext. Profa Onira Santos Rosa, atendendo 200 (duzentos) dias letivos, conforme Calendário Escolar.</t>
    </r>
  </si>
  <si>
    <r>
      <t>DESCRITIVO:</t>
    </r>
    <r>
      <rPr>
        <sz val="11"/>
        <color rgb="FFFF0000"/>
        <rFont val="Calibri"/>
        <family val="2"/>
        <scheme val="minor"/>
      </rPr>
      <t xml:space="preserve"> LINHA 57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São Judas Tadeu, em direção à Faz. Juma, retornando sentido ao Retiro da Faz. Santa Luz, Faz. Beatriz, Arraial do Sol, Santa Lucia, Pai Eterno, Dois Rios, em direção à BR - 267, percorrendo 114,542 km/dia, ida e volta, até à E.M. Rosalvo da Rocha Rodrigues, situada no distrito de "PANA", pertencente ao município de Nova Alvorada do Sul, atendendo os alunos residentes nesta região, durante os 200 (duzentos) dias letivos, conforme Calendário Escolar.</t>
    </r>
  </si>
  <si>
    <r>
      <t>DESCRITIVO:</t>
    </r>
    <r>
      <rPr>
        <sz val="11"/>
        <color rgb="FFFF0000"/>
        <rFont val="Calibri"/>
        <family val="2"/>
        <scheme val="minor"/>
      </rPr>
      <t xml:space="preserve"> LINHA 58-A - TRANSBORDO PARA LINHA 58-B – Serviço detransporte de alunos, por meio de veículo do tipo MICRO-ÔNIBUS/VAN, especificações atendendo a Legislação Vigente, capacidade mínima de 12 lugares, com motorista, GPS e despesas inclusos, no período matutino, de segunda a sexta-feira, e, eventualmente, aos sábados. Saindo da Faz. Granja Azul, seguindo em direção às Fazendas: Santa Marina, Felicidade, Arauto, Sete de Setembro, Adamantina, até o ponto de Desembarque para Transbordo, localizado na Faz. Ribeirão da Areia, percorrendo 71,264 km/dia. O veículo que passará no ponto do transbordo levará os alunos para a E.M. Rosalvo da Rocha Rodrigues, situada no distrito de “PANA”, pertencente ao município de Nova Alvorada do Sul, durante os 200 (duzentos) dias letivos, conforme Calendário Escolar. O embarque do Transbordo ocorrerá na LINHA 58-B.</t>
    </r>
  </si>
  <si>
    <r>
      <t>DESCRITIVO:</t>
    </r>
    <r>
      <rPr>
        <sz val="11"/>
        <color rgb="FFFF0000"/>
        <rFont val="Calibri"/>
        <family val="2"/>
        <scheme val="minor"/>
      </rPr>
      <t xml:space="preserve"> LINHA 58-B – Serviço de transporte de alunos, por meio de veículo do tipo MICRO-ÔNIBUS/VAN, especificações atendendo a Legislação Vigente, capacidade mínima de 21 lugares, com motorista, GPS e despesas inclusos, no período matutino, de segunda a sexta-feira, e, eventualmente, aos sábados. Saindo da Faz. Granja Azul, seguindo em direção à região das Fazendas: Sta. Terezinha, Cachimbo, Boa Sorte, Ribeirão da Areia, onde ocorre o Embarque do Transbordo, Retiro da Faz. Jacaré, Indaiá, Lavoura da Faz. Jacaré, Volta Grande II, Arautos, Indaiá, Mimosa, em direção à BR - 267, percorrendo 101,9 km/dia, ida e retorno, até a EM. Rosalvo da Rocha Rodrigues, situada no distrito de "PANA" pertencente ao município de Nova Alvorada do Sul, atendendo os alunos residentes nesta região, durante os 200 (duzentos) dias letivos, conforme Calendário Escolar.</t>
    </r>
  </si>
  <si>
    <r>
      <t>DESCRITIVO:</t>
    </r>
    <r>
      <rPr>
        <sz val="11"/>
        <color rgb="FFFF0000"/>
        <rFont val="Calibri"/>
        <family val="2"/>
        <scheme val="minor"/>
      </rPr>
      <t xml:space="preserve"> LINHA 60 – Serviço de transporte de alunos por meio de veículo do tipo ÔNIBUS, especificações atendendo a Legislação Vigente, capacidade mínima de 43 lugares, com motorista, GPS e despesas inclusos, no período vespertino, de segunda a sexta-feira, e eventualmente aos sábados. Saindo da Estância Colina na MS-455 e seguindo em direção à Chácara Boa Vista, Faz. Nossa Sra. Aparecida, Faz. Varjão, Estância Araponga, Faz. Paraíso, Frigorífico, acessando a Faz. Jatobá e Estância Campo Verde, retornando em direção à Faz. Mitai, Água Viva, Imbirussú, Faz. São Jorge, Rancho São João, Chácara Saito, acessando à BR 262 sentido ao Terminal Porto Seco, retornando sentido Av. Mal Deodoro/Gunter Hans, até a E.M Profa Aglair Maria Alves, E.M. Profa Gonçalina Faustina de Oliveira e E.M. Elízio Ramirez Vieira, percorrendo 150,970 km/dia, durante os 200 (duzentos) dias letivos, conforme Calendário Escolar.</t>
    </r>
  </si>
  <si>
    <r>
      <t>DESCRITIVO:</t>
    </r>
    <r>
      <rPr>
        <sz val="11"/>
        <color rgb="FFFF0000"/>
        <rFont val="Calibri"/>
        <family val="2"/>
        <scheme val="minor"/>
      </rPr>
      <t xml:space="preserve"> LINHA 61 – Serviço de transporte de alunos por meio de veículo do tipo ÔNIBUS, especificações atendendo a Legislação Vigente, capacidade mínima de 40 lugares, com motorista, GPS e despesas inclusos, no período vespertino, de segunda a sexta-feira, e eventualmente aos sábados. Saindo da Faz. Novo Imbirussu em direção à BR 262, posterior à BR 060, em direção à ADAMES, Faz. São José, Estância Chiquito, Tecnoblock, Armazém ICP, Faz. Luz da Lua, Rancho Yucumá, retornando sentido à Fábrica da Jeito Frio Sorvetes, sentido à E.M. Elízio Ramirez Viera e E.M Profa Gonçalina Faustina de Oliveira, percorrendo 85,754 km/dia, ida e volta, até a E.M. Profa Gonçalina Faustina de Oliveira, durante os 200 (duzentos) dias letivos, conforme Calendário Escolar.</t>
    </r>
  </si>
  <si>
    <r>
      <t>DESCRITIVO:</t>
    </r>
    <r>
      <rPr>
        <sz val="11"/>
        <color rgb="FFFF0000"/>
        <rFont val="Calibri"/>
        <family val="2"/>
        <scheme val="minor"/>
      </rPr>
      <t xml:space="preserve"> LINHA 62 – Serviço de transporte de alunos, por meio de veículo do tipo MICRO-ÔNIBUS/VAN, especificações atendendo a Legislação Vigente, capacidade mínima de 21 lugares, com motorista, GPS e despesas inclusos, nos períodos matutino e vespertino, de segunda a sexta-feira, e, eventualmente, aos sábados. Saindo da Rua Água Azul, em frente à Chácara Edimo M. Acosta, em direção às Chácaras: 3R, Cantinho da Paz, Igreja Transfiguração, Bolicho Tereré, Chácara do Sol, Castelinho, Chácara Zayed, em direção às Escolas Municipais: Elpídio Reís e Virgilo Alves De Campos. No período vespertino, o veículo passará em frente à Chácara Santander e Rancho Vô Francisco, percorrendo 59,082 km/dia, durante os 200 (duzentos) dias letivos, conforme Calendário Escolar.</t>
    </r>
  </si>
  <si>
    <r>
      <t>DESCRITIVO:</t>
    </r>
    <r>
      <rPr>
        <sz val="11"/>
        <color rgb="FFFF0000"/>
        <rFont val="Calibri"/>
        <family val="2"/>
        <scheme val="minor"/>
      </rPr>
      <t xml:space="preserve"> LINHA 63 – Serviço de transporte de alunos, por meio de 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do Rancho Vô Francisco, sentido às Fazendas: Val Paraíso, Estância Volpe, Olhos D’Água, Canaã, Ipês, Estância Kurupi, retornando no sentido das Fazendas: Mezenga, Recanto do Cerrado, Chácara Cantinho da Paz, Chácara Arapongas, Boliche do Tereré, Chácara do Sol, Associação Grupo Zahran, Chácara Zayed, e cruzando o Anel Viário em direção à E.M. Consulesa Margarida Maksoud Trad, percorrendo 56,30 km/dia, durante os 200 (duzentos) dias letivos, conforme Calendário Escolar.</t>
    </r>
  </si>
  <si>
    <r>
      <t>DESCRITIVO:</t>
    </r>
    <r>
      <rPr>
        <sz val="11"/>
        <color rgb="FFFF0000"/>
        <rFont val="Calibri"/>
        <family val="2"/>
        <scheme val="minor"/>
      </rPr>
      <t xml:space="preserve"> LINHA 90 – Serviço de transporte de alunos, por meio de veículo do tipo ÔNIBUS, especificações atendendo a Legislação Vigente, capacidade mínima de 40 lugares, com motorista, GPS e despesas inclusas, ida no período matutino e volta no período vespertino, tendo em vista a escola ser de período integral, de segunda a sexta-feira, e, eventualmente aos sábados. Saindo do Posto Imarelli/Parada 67, BR 262, sentido à Clínica da Alma Masculina e Feminina, localizada dentro do Balneário Atlântico, retornando sentido à BR 262, em direção à E.M Leovegildo de Melo, percorrendo 57 km/dia, para atender os 200 (duzentos) dias letivos, conforme calendário escolar</t>
    </r>
  </si>
  <si>
    <t xml:space="preserve">Cokm- Coeficiente de quilometragem de Vias Vicinais </t>
  </si>
  <si>
    <t>Cokm</t>
  </si>
  <si>
    <t>KMD sem Pavimentação</t>
  </si>
  <si>
    <t>KMD com Pavimentação</t>
  </si>
  <si>
    <t xml:space="preserve">Total Cokm- Coeficiente de quilometragem de Vias Vicinais </t>
  </si>
  <si>
    <t xml:space="preserve">Coeficiente </t>
  </si>
  <si>
    <r>
      <t xml:space="preserve">Custo da Manutenção por km </t>
    </r>
    <r>
      <rPr>
        <b/>
        <sz val="12"/>
        <color rgb="FFFF0000"/>
        <rFont val="Calibri"/>
        <family val="2"/>
      </rPr>
      <t>(KMT)+Cokm</t>
    </r>
  </si>
  <si>
    <t>Somatoria de Tributos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</si>
</sst>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General\ &quot;KM&quot;"/>
    <numFmt numFmtId="166" formatCode="#,##0.00\ &quot;KM&quot;"/>
    <numFmt numFmtId="167" formatCode="0.0"/>
    <numFmt numFmtId="168" formatCode="_-&quot;R$&quot;\ * #,##0.00_-;\-&quot;R$&quot;\ * #,##0.00_-;_-&quot;R$&quot;\ * &quot;-&quot;??_-;_-@"/>
    <numFmt numFmtId="169" formatCode="&quot;R$&quot;\ #,##0.00"/>
    <numFmt numFmtId="170" formatCode="[$R$ -416]#,##0.00"/>
    <numFmt numFmtId="171" formatCode="_-* #,##0.00_-;\-* #,##0.00_-;_-* &quot;-&quot;??_-;_-@"/>
    <numFmt numFmtId="172" formatCode="_-* #,##0_-;\-* #,##0_-;_-* &quot;-&quot;??_-;_-@"/>
    <numFmt numFmtId="173" formatCode="_-* #,##0.0000_-;\-* #,##0.0000_-;_-* &quot;-&quot;??_-;_-@"/>
    <numFmt numFmtId="174" formatCode="#,##0.000\ &quot;KM&quot;"/>
  </numFmts>
  <fonts count="36" x14ac:knownFonts="1">
    <font>
      <sz val="11"/>
      <color theme="1"/>
      <name val="Calibri"/>
      <family val="2"/>
      <scheme val="minor"/>
    </font>
    <font>
      <sz val="11"/>
      <color theme="1"/>
      <name val="Calibri"/>
      <family val="2"/>
      <scheme val="minor"/>
    </font>
    <font>
      <b/>
      <sz val="11"/>
      <color theme="1"/>
      <name val="Calibri"/>
      <family val="2"/>
      <scheme val="minor"/>
    </font>
    <font>
      <b/>
      <sz val="11.5"/>
      <color theme="1"/>
      <name val="Calibri"/>
      <family val="2"/>
      <scheme val="minor"/>
    </font>
    <font>
      <sz val="11.5"/>
      <color theme="1"/>
      <name val="Calibri"/>
      <family val="2"/>
      <scheme val="minor"/>
    </font>
    <font>
      <b/>
      <sz val="11.5"/>
      <name val="Calibri"/>
      <family val="2"/>
      <scheme val="minor"/>
    </font>
    <font>
      <sz val="11.5"/>
      <name val="Calibri"/>
      <family val="2"/>
      <scheme val="minor"/>
    </font>
    <font>
      <b/>
      <sz val="11.5"/>
      <color rgb="FFFF0000"/>
      <name val="Calibri"/>
      <family val="2"/>
      <scheme val="minor"/>
    </font>
    <font>
      <sz val="11.5"/>
      <color rgb="FFFF0000"/>
      <name val="Calibri"/>
      <family val="2"/>
      <scheme val="minor"/>
    </font>
    <font>
      <b/>
      <sz val="12"/>
      <name val="Calibri"/>
      <family val="2"/>
      <scheme val="minor"/>
    </font>
    <font>
      <b/>
      <sz val="12"/>
      <color theme="1"/>
      <name val="Calibri"/>
      <family val="2"/>
      <scheme val="minor"/>
    </font>
    <font>
      <sz val="10"/>
      <color theme="1"/>
      <name val="Calibri"/>
      <family val="2"/>
      <scheme val="minor"/>
    </font>
    <font>
      <sz val="11"/>
      <color rgb="FFFF0000"/>
      <name val="Calibri"/>
      <family val="2"/>
      <scheme val="minor"/>
    </font>
    <font>
      <b/>
      <sz val="11"/>
      <color rgb="FFFF0000"/>
      <name val="Calibri"/>
      <family val="2"/>
      <scheme val="minor"/>
    </font>
    <font>
      <b/>
      <sz val="14"/>
      <color theme="1"/>
      <name val="Calibri"/>
      <family val="2"/>
    </font>
    <font>
      <sz val="11"/>
      <name val="Calibri"/>
      <family val="2"/>
    </font>
    <font>
      <sz val="11"/>
      <color theme="1"/>
      <name val="Calibri"/>
      <family val="2"/>
    </font>
    <font>
      <b/>
      <sz val="14"/>
      <color rgb="FF000000"/>
      <name val="Calibri"/>
      <family val="2"/>
    </font>
    <font>
      <b/>
      <sz val="11"/>
      <color theme="1"/>
      <name val="Calibri"/>
      <family val="2"/>
    </font>
    <font>
      <b/>
      <sz val="13"/>
      <color theme="1"/>
      <name val="Calibri"/>
      <family val="2"/>
    </font>
    <font>
      <sz val="9"/>
      <color theme="1"/>
      <name val="Gadugi"/>
      <family val="2"/>
    </font>
    <font>
      <sz val="11"/>
      <color rgb="FFFF0000"/>
      <name val="Calibri"/>
      <family val="2"/>
    </font>
    <font>
      <b/>
      <sz val="14"/>
      <color rgb="FF000000"/>
      <name val="Calibri"/>
      <family val="2"/>
    </font>
    <font>
      <sz val="11"/>
      <name val="Arial"/>
      <family val="2"/>
    </font>
    <font>
      <b/>
      <sz val="11"/>
      <name val="Calibri"/>
      <family val="2"/>
    </font>
    <font>
      <b/>
      <sz val="12"/>
      <color theme="1"/>
      <name val="Calibri"/>
      <family val="2"/>
    </font>
    <font>
      <sz val="12"/>
      <color theme="1"/>
      <name val="Calibri"/>
      <family val="2"/>
    </font>
    <font>
      <sz val="12"/>
      <color rgb="FFFF0000"/>
      <name val="Calibri"/>
      <family val="2"/>
    </font>
    <font>
      <b/>
      <u/>
      <sz val="12"/>
      <color theme="1"/>
      <name val="Calibri"/>
      <family val="2"/>
    </font>
    <font>
      <b/>
      <sz val="12"/>
      <color rgb="FFFF0000"/>
      <name val="Calibri"/>
      <family val="2"/>
    </font>
    <font>
      <b/>
      <u/>
      <sz val="11"/>
      <color theme="1"/>
      <name val="Calibri"/>
      <family val="2"/>
    </font>
    <font>
      <b/>
      <sz val="11"/>
      <color theme="1"/>
      <name val="Calibri"/>
      <family val="2"/>
    </font>
    <font>
      <sz val="10"/>
      <name val="Arial"/>
      <family val="2"/>
    </font>
    <font>
      <b/>
      <sz val="12"/>
      <name val="Arial"/>
      <family val="2"/>
    </font>
    <font>
      <sz val="11"/>
      <color theme="1"/>
      <name val="Calibri"/>
      <family val="2"/>
    </font>
    <font>
      <b/>
      <u/>
      <sz val="11"/>
      <color theme="1"/>
      <name val="Calibri"/>
      <family val="2"/>
    </font>
  </fonts>
  <fills count="2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C6D9F0"/>
        <bgColor indexed="64"/>
      </patternFill>
    </fill>
    <fill>
      <patternFill patternType="solid">
        <fgColor rgb="FFFFFF00"/>
        <bgColor indexed="64"/>
      </patternFill>
    </fill>
    <fill>
      <patternFill patternType="solid">
        <fgColor rgb="FFC6D9F0"/>
        <bgColor rgb="FFC6D9F0"/>
      </patternFill>
    </fill>
    <fill>
      <patternFill patternType="solid">
        <fgColor rgb="FFFFFF00"/>
        <bgColor rgb="FFFFFF00"/>
      </patternFill>
    </fill>
    <fill>
      <patternFill patternType="solid">
        <fgColor rgb="FFFBD4B4"/>
        <bgColor rgb="FFFBD4B4"/>
      </patternFill>
    </fill>
    <fill>
      <patternFill patternType="solid">
        <fgColor theme="0"/>
        <bgColor theme="0"/>
      </patternFill>
    </fill>
    <fill>
      <patternFill patternType="solid">
        <fgColor theme="0"/>
        <bgColor rgb="FF00FFFF"/>
      </patternFill>
    </fill>
    <fill>
      <patternFill patternType="solid">
        <fgColor theme="6"/>
        <bgColor indexed="64"/>
      </patternFill>
    </fill>
    <fill>
      <patternFill patternType="solid">
        <fgColor theme="4" tint="0.59999389629810485"/>
        <bgColor indexed="64"/>
      </patternFill>
    </fill>
    <fill>
      <patternFill patternType="solid">
        <fgColor rgb="FFFFFFFF"/>
        <bgColor rgb="FFFFFFFF"/>
      </patternFill>
    </fill>
    <fill>
      <patternFill patternType="solid">
        <fgColor theme="0"/>
        <bgColor rgb="FFFFFF00"/>
      </patternFill>
    </fill>
    <fill>
      <patternFill patternType="solid">
        <fgColor theme="4" tint="0.59999389629810485"/>
        <bgColor rgb="FFC6D9F0"/>
      </patternFill>
    </fill>
    <fill>
      <patternFill patternType="solid">
        <fgColor rgb="FFFFFF00"/>
        <bgColor rgb="FFFFFFFF"/>
      </patternFill>
    </fill>
    <fill>
      <patternFill patternType="solid">
        <fgColor rgb="FFC9DAF8"/>
        <bgColor rgb="FFC9DAF8"/>
      </patternFill>
    </fill>
    <fill>
      <patternFill patternType="solid">
        <fgColor rgb="FF8DB3E2"/>
        <bgColor rgb="FF8DB3E2"/>
      </patternFill>
    </fill>
    <fill>
      <patternFill patternType="solid">
        <fgColor rgb="FFF2DBDB"/>
        <bgColor rgb="FFF2DBDB"/>
      </patternFill>
    </fill>
    <fill>
      <patternFill patternType="solid">
        <fgColor rgb="FFD6E3BC"/>
        <bgColor rgb="FFD6E3BC"/>
      </patternFill>
    </fill>
    <fill>
      <patternFill patternType="solid">
        <fgColor theme="9"/>
        <bgColor indexed="64"/>
      </patternFill>
    </fill>
    <fill>
      <patternFill patternType="solid">
        <fgColor rgb="FFFFFF00"/>
        <bgColor theme="0"/>
      </patternFill>
    </fill>
    <fill>
      <patternFill patternType="solid">
        <fgColor rgb="FFFF0000"/>
        <bgColor theme="0"/>
      </patternFill>
    </fill>
    <fill>
      <patternFill patternType="solid">
        <fgColor rgb="FFFF000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rgb="FF000000"/>
      </left>
      <right style="thin">
        <color rgb="FF000000"/>
      </right>
      <top style="thin">
        <color rgb="FF000000"/>
      </top>
      <bottom/>
      <diagonal/>
    </border>
    <border>
      <left/>
      <right/>
      <top/>
      <bottom style="thin">
        <color rgb="FF00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s>
  <cellStyleXfs count="10">
    <xf numFmtId="0" fontId="0"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4" fontId="32" fillId="0" borderId="0"/>
  </cellStyleXfs>
  <cellXfs count="249">
    <xf numFmtId="0" fontId="0" fillId="0" borderId="0" xfId="0"/>
    <xf numFmtId="0" fontId="10" fillId="0" borderId="0" xfId="0" applyFont="1" applyFill="1" applyBorder="1" applyAlignment="1">
      <alignment vertical="center" wrapText="1"/>
    </xf>
    <xf numFmtId="0" fontId="5" fillId="5" borderId="1" xfId="0" applyFont="1" applyFill="1" applyBorder="1" applyAlignment="1">
      <alignment horizontal="left" vertical="center" wrapText="1"/>
    </xf>
    <xf numFmtId="0" fontId="5" fillId="0" borderId="0" xfId="0" applyFont="1" applyBorder="1" applyAlignment="1">
      <alignment horizontal="left" vertical="center" wrapText="1"/>
    </xf>
    <xf numFmtId="0" fontId="11" fillId="0" borderId="0" xfId="0" applyFont="1" applyAlignment="1">
      <alignment vertical="center" wrapText="1"/>
    </xf>
    <xf numFmtId="0" fontId="0" fillId="0" borderId="0" xfId="0" applyFont="1" applyAlignment="1">
      <alignment vertical="center" wrapText="1"/>
    </xf>
    <xf numFmtId="0" fontId="5" fillId="2" borderId="0" xfId="0" applyFont="1" applyFill="1" applyBorder="1" applyAlignment="1">
      <alignment horizontal="center" vertical="center" wrapText="1"/>
    </xf>
    <xf numFmtId="0" fontId="5" fillId="2" borderId="0" xfId="0" applyNumberFormat="1" applyFont="1" applyFill="1" applyBorder="1" applyAlignment="1">
      <alignment horizontal="center" vertical="center" wrapText="1"/>
    </xf>
    <xf numFmtId="0" fontId="4" fillId="0" borderId="0" xfId="0" applyFont="1" applyAlignment="1">
      <alignment vertical="center" wrapText="1"/>
    </xf>
    <xf numFmtId="0" fontId="5" fillId="5" borderId="1" xfId="0" applyFont="1" applyFill="1" applyBorder="1" applyAlignment="1">
      <alignment horizontal="center" vertical="center" wrapText="1"/>
    </xf>
    <xf numFmtId="0" fontId="8" fillId="5" borderId="1" xfId="0" applyNumberFormat="1" applyFont="1" applyFill="1" applyBorder="1" applyAlignment="1">
      <alignment horizontal="center" vertical="center" wrapText="1"/>
    </xf>
    <xf numFmtId="0" fontId="7" fillId="5" borderId="1"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wrapText="1"/>
    </xf>
    <xf numFmtId="43" fontId="7" fillId="2" borderId="1" xfId="3" applyFont="1" applyFill="1" applyBorder="1" applyAlignment="1">
      <alignment horizontal="right" vertical="center" wrapText="1"/>
    </xf>
    <xf numFmtId="0" fontId="3" fillId="0" borderId="0" xfId="0" applyFont="1" applyBorder="1" applyAlignment="1">
      <alignment vertical="center" wrapText="1"/>
    </xf>
    <xf numFmtId="0" fontId="4" fillId="0" borderId="0" xfId="0" applyFont="1" applyBorder="1" applyAlignment="1">
      <alignment vertical="center" wrapText="1"/>
    </xf>
    <xf numFmtId="0" fontId="5" fillId="4" borderId="1" xfId="0" applyFont="1" applyFill="1" applyBorder="1" applyAlignment="1">
      <alignment horizontal="center" vertical="center" wrapText="1"/>
    </xf>
    <xf numFmtId="0" fontId="6" fillId="2" borderId="0" xfId="0" applyFont="1" applyFill="1" applyBorder="1" applyAlignment="1">
      <alignment horizontal="left" vertical="center" wrapText="1"/>
    </xf>
    <xf numFmtId="0" fontId="4" fillId="2" borderId="0"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8" fontId="5" fillId="2" borderId="1" xfId="0" applyNumberFormat="1" applyFont="1" applyFill="1" applyBorder="1" applyAlignment="1">
      <alignment horizontal="center" vertical="center" wrapText="1"/>
    </xf>
    <xf numFmtId="8" fontId="2" fillId="0" borderId="1" xfId="0" applyNumberFormat="1" applyFont="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166" fontId="7" fillId="2" borderId="1" xfId="3" applyNumberFormat="1" applyFont="1" applyFill="1" applyBorder="1" applyAlignment="1">
      <alignment horizontal="right" vertical="center" wrapText="1"/>
    </xf>
    <xf numFmtId="0" fontId="16" fillId="0" borderId="0" xfId="0" applyFont="1" applyAlignment="1">
      <alignment vertical="center" wrapText="1"/>
    </xf>
    <xf numFmtId="0" fontId="18" fillId="8" borderId="18" xfId="0" applyFont="1" applyFill="1" applyBorder="1" applyAlignment="1">
      <alignment horizontal="center" vertical="center" wrapText="1"/>
    </xf>
    <xf numFmtId="0" fontId="16" fillId="0" borderId="18" xfId="0" applyFont="1" applyBorder="1" applyAlignment="1">
      <alignment horizontal="center" vertical="center" wrapText="1"/>
    </xf>
    <xf numFmtId="0" fontId="16" fillId="0" borderId="18" xfId="0" applyFont="1" applyBorder="1" applyAlignment="1">
      <alignment horizontal="left" vertical="center" wrapText="1"/>
    </xf>
    <xf numFmtId="168" fontId="16" fillId="8" borderId="18" xfId="0" applyNumberFormat="1" applyFont="1" applyFill="1" applyBorder="1" applyAlignment="1">
      <alignment horizontal="center" vertical="center" wrapText="1"/>
    </xf>
    <xf numFmtId="0" fontId="16" fillId="0" borderId="0" xfId="0" applyFont="1" applyAlignment="1">
      <alignment horizontal="left" vertical="center" wrapText="1"/>
    </xf>
    <xf numFmtId="0" fontId="18" fillId="10" borderId="18" xfId="0" applyFont="1" applyFill="1" applyBorder="1" applyAlignment="1">
      <alignment horizontal="center" vertical="center" wrapText="1"/>
    </xf>
    <xf numFmtId="168" fontId="16" fillId="10" borderId="18" xfId="0" applyNumberFormat="1" applyFont="1" applyFill="1" applyBorder="1" applyAlignment="1">
      <alignment horizontal="center" vertical="center" wrapText="1"/>
    </xf>
    <xf numFmtId="10" fontId="16" fillId="0" borderId="18" xfId="0" applyNumberFormat="1" applyFont="1" applyBorder="1" applyAlignment="1">
      <alignment horizontal="center" vertical="center" wrapText="1"/>
    </xf>
    <xf numFmtId="168" fontId="16" fillId="0" borderId="18" xfId="0" applyNumberFormat="1" applyFont="1" applyBorder="1" applyAlignment="1">
      <alignment horizontal="center" vertical="center" wrapText="1"/>
    </xf>
    <xf numFmtId="0" fontId="16" fillId="11" borderId="18" xfId="0" applyFont="1" applyFill="1" applyBorder="1" applyAlignment="1">
      <alignment horizontal="center" vertical="center" wrapText="1"/>
    </xf>
    <xf numFmtId="0" fontId="16" fillId="11" borderId="18" xfId="0" applyFont="1" applyFill="1" applyBorder="1" applyAlignment="1">
      <alignment horizontal="left" vertical="center" wrapText="1"/>
    </xf>
    <xf numFmtId="10" fontId="16" fillId="11" borderId="18" xfId="0" applyNumberFormat="1" applyFont="1" applyFill="1" applyBorder="1" applyAlignment="1">
      <alignment horizontal="center" vertical="center" wrapText="1"/>
    </xf>
    <xf numFmtId="168" fontId="16" fillId="11" borderId="18" xfId="0" applyNumberFormat="1" applyFont="1" applyFill="1" applyBorder="1" applyAlignment="1">
      <alignment horizontal="center" vertical="center" wrapText="1"/>
    </xf>
    <xf numFmtId="10" fontId="18" fillId="8" borderId="18" xfId="0" applyNumberFormat="1" applyFont="1" applyFill="1" applyBorder="1" applyAlignment="1">
      <alignment horizontal="center" vertical="center" wrapText="1"/>
    </xf>
    <xf numFmtId="168" fontId="18" fillId="8" borderId="18" xfId="0" applyNumberFormat="1" applyFont="1" applyFill="1" applyBorder="1" applyAlignment="1">
      <alignment horizontal="center" vertical="center" wrapText="1"/>
    </xf>
    <xf numFmtId="10" fontId="18" fillId="10" borderId="18" xfId="0" applyNumberFormat="1" applyFont="1" applyFill="1" applyBorder="1" applyAlignment="1">
      <alignment horizontal="center" vertical="center" wrapText="1"/>
    </xf>
    <xf numFmtId="168" fontId="18" fillId="10" borderId="18" xfId="0" applyNumberFormat="1" applyFont="1" applyFill="1" applyBorder="1" applyAlignment="1">
      <alignment horizontal="center" vertical="center" wrapText="1"/>
    </xf>
    <xf numFmtId="0" fontId="18" fillId="0" borderId="18" xfId="0" applyFont="1" applyBorder="1" applyAlignment="1">
      <alignment horizontal="center" vertical="center" wrapText="1"/>
    </xf>
    <xf numFmtId="9" fontId="16" fillId="0" borderId="0" xfId="0" applyNumberFormat="1" applyFont="1" applyAlignment="1">
      <alignment vertical="center" wrapText="1"/>
    </xf>
    <xf numFmtId="0" fontId="17" fillId="0" borderId="0" xfId="0" applyFont="1" applyAlignment="1">
      <alignment horizontal="left" vertical="center" wrapText="1"/>
    </xf>
    <xf numFmtId="0" fontId="18" fillId="0" borderId="0" xfId="0" applyFont="1" applyAlignment="1">
      <alignment horizontal="left" vertical="center" wrapText="1"/>
    </xf>
    <xf numFmtId="168" fontId="16" fillId="0" borderId="0" xfId="0" applyNumberFormat="1" applyFont="1" applyAlignment="1">
      <alignment vertical="center" wrapText="1"/>
    </xf>
    <xf numFmtId="0" fontId="16" fillId="8" borderId="19" xfId="0" applyFont="1" applyFill="1" applyBorder="1" applyAlignment="1">
      <alignment horizontal="center" vertical="center" wrapText="1"/>
    </xf>
    <xf numFmtId="0" fontId="18" fillId="8" borderId="19" xfId="0" applyFont="1" applyFill="1" applyBorder="1" applyAlignment="1">
      <alignment horizontal="center" vertical="center" wrapText="1"/>
    </xf>
    <xf numFmtId="0" fontId="16" fillId="12" borderId="18" xfId="0" applyFont="1" applyFill="1" applyBorder="1" applyAlignment="1">
      <alignment horizontal="left" vertical="center" wrapText="1"/>
    </xf>
    <xf numFmtId="0" fontId="16" fillId="2" borderId="18" xfId="0" applyFont="1" applyFill="1" applyBorder="1" applyAlignment="1">
      <alignment horizontal="left" vertical="center" wrapText="1"/>
    </xf>
    <xf numFmtId="0" fontId="20" fillId="0" borderId="0" xfId="7" applyFont="1" applyAlignment="1">
      <alignment horizontal="center" vertical="center"/>
    </xf>
    <xf numFmtId="9" fontId="20" fillId="0" borderId="0" xfId="7" applyNumberFormat="1" applyFont="1" applyAlignment="1">
      <alignment horizontal="center" vertical="center"/>
    </xf>
    <xf numFmtId="10" fontId="20" fillId="0" borderId="0" xfId="8" applyNumberFormat="1" applyFont="1" applyAlignment="1">
      <alignment horizontal="center" vertical="center"/>
    </xf>
    <xf numFmtId="4" fontId="16" fillId="11" borderId="18" xfId="0" applyNumberFormat="1" applyFont="1" applyFill="1" applyBorder="1" applyAlignment="1">
      <alignment horizontal="center" vertical="center" wrapText="1"/>
    </xf>
    <xf numFmtId="2" fontId="16" fillId="0" borderId="18" xfId="0" applyNumberFormat="1" applyFont="1" applyBorder="1" applyAlignment="1">
      <alignment horizontal="center" vertical="center" wrapText="1"/>
    </xf>
    <xf numFmtId="0" fontId="16" fillId="8" borderId="18" xfId="0" applyFont="1" applyFill="1" applyBorder="1" applyAlignment="1">
      <alignment horizontal="center" vertical="center" wrapText="1"/>
    </xf>
    <xf numFmtId="0" fontId="0" fillId="0" borderId="0" xfId="0" applyFont="1" applyAlignment="1"/>
    <xf numFmtId="0" fontId="16" fillId="0" borderId="18" xfId="0" applyFont="1" applyFill="1" applyBorder="1" applyAlignment="1">
      <alignment horizontal="center" vertical="center" wrapText="1"/>
    </xf>
    <xf numFmtId="9" fontId="16" fillId="0" borderId="18" xfId="0" applyNumberFormat="1" applyFont="1" applyBorder="1" applyAlignment="1">
      <alignment horizontal="center" vertical="center" wrapText="1"/>
    </xf>
    <xf numFmtId="167" fontId="16" fillId="0" borderId="0" xfId="0" applyNumberFormat="1" applyFont="1" applyAlignment="1">
      <alignment vertical="center" wrapText="1"/>
    </xf>
    <xf numFmtId="170" fontId="16" fillId="0" borderId="0" xfId="0" applyNumberFormat="1" applyFont="1" applyAlignment="1">
      <alignment vertical="center" wrapText="1"/>
    </xf>
    <xf numFmtId="169" fontId="16" fillId="0" borderId="18" xfId="0" applyNumberFormat="1" applyFont="1" applyFill="1" applyBorder="1" applyAlignment="1">
      <alignment horizontal="center" vertical="center" wrapText="1"/>
    </xf>
    <xf numFmtId="169" fontId="16" fillId="0" borderId="18" xfId="0" applyNumberFormat="1" applyFont="1" applyBorder="1" applyAlignment="1">
      <alignment horizontal="center" vertical="center" wrapText="1"/>
    </xf>
    <xf numFmtId="1" fontId="16" fillId="0" borderId="0" xfId="0" applyNumberFormat="1" applyFont="1" applyAlignment="1">
      <alignment vertical="center" wrapText="1"/>
    </xf>
    <xf numFmtId="9" fontId="23" fillId="0" borderId="20" xfId="2" applyFont="1" applyBorder="1"/>
    <xf numFmtId="9" fontId="23" fillId="0" borderId="1" xfId="2" applyFont="1" applyBorder="1" applyAlignment="1">
      <alignment horizontal="center"/>
    </xf>
    <xf numFmtId="9" fontId="23" fillId="0" borderId="21" xfId="2" applyFont="1" applyBorder="1"/>
    <xf numFmtId="0" fontId="16" fillId="15" borderId="18" xfId="0" applyFont="1" applyFill="1" applyBorder="1" applyAlignment="1">
      <alignment horizontal="center" vertical="center" wrapText="1"/>
    </xf>
    <xf numFmtId="0" fontId="23" fillId="0" borderId="22" xfId="0" applyFont="1" applyFill="1" applyBorder="1" applyAlignment="1">
      <alignment horizontal="left" vertical="center"/>
    </xf>
    <xf numFmtId="10" fontId="16" fillId="15" borderId="18" xfId="2" applyNumberFormat="1" applyFont="1" applyFill="1" applyBorder="1" applyAlignment="1">
      <alignment horizontal="center" vertical="center" wrapText="1"/>
    </xf>
    <xf numFmtId="168" fontId="16" fillId="16" borderId="18" xfId="0" applyNumberFormat="1" applyFont="1" applyFill="1" applyBorder="1" applyAlignment="1">
      <alignment horizontal="center" vertical="center" wrapText="1"/>
    </xf>
    <xf numFmtId="0" fontId="16" fillId="15" borderId="0" xfId="0" applyFont="1" applyFill="1" applyAlignment="1">
      <alignment vertical="center" wrapText="1"/>
    </xf>
    <xf numFmtId="10" fontId="23" fillId="0" borderId="22" xfId="2" applyNumberFormat="1" applyFont="1" applyBorder="1" applyAlignment="1">
      <alignment horizontal="right"/>
    </xf>
    <xf numFmtId="10" fontId="23" fillId="0" borderId="5" xfId="2" applyNumberFormat="1" applyFont="1" applyBorder="1" applyAlignment="1">
      <alignment horizontal="right"/>
    </xf>
    <xf numFmtId="10" fontId="23" fillId="0" borderId="23" xfId="2" applyNumberFormat="1" applyFont="1" applyBorder="1" applyAlignment="1">
      <alignment horizontal="right"/>
    </xf>
    <xf numFmtId="0" fontId="23" fillId="0" borderId="20" xfId="0" applyFont="1" applyFill="1" applyBorder="1" applyAlignment="1">
      <alignment horizontal="left" vertical="center"/>
    </xf>
    <xf numFmtId="10" fontId="23" fillId="0" borderId="20" xfId="2" applyNumberFormat="1" applyFont="1" applyBorder="1" applyAlignment="1">
      <alignment horizontal="right"/>
    </xf>
    <xf numFmtId="10" fontId="23" fillId="0" borderId="1" xfId="2" applyNumberFormat="1" applyFont="1" applyBorder="1" applyAlignment="1">
      <alignment horizontal="right"/>
    </xf>
    <xf numFmtId="10" fontId="23" fillId="0" borderId="21" xfId="2" applyNumberFormat="1" applyFont="1" applyBorder="1" applyAlignment="1">
      <alignment horizontal="right"/>
    </xf>
    <xf numFmtId="10" fontId="16" fillId="15" borderId="18" xfId="0" applyNumberFormat="1" applyFont="1" applyFill="1" applyBorder="1" applyAlignment="1">
      <alignment horizontal="center" vertical="center" wrapText="1"/>
    </xf>
    <xf numFmtId="10" fontId="23" fillId="0" borderId="21" xfId="2" applyNumberFormat="1" applyFont="1" applyBorder="1"/>
    <xf numFmtId="0" fontId="23" fillId="0" borderId="21" xfId="0" applyFont="1" applyBorder="1"/>
    <xf numFmtId="0" fontId="23" fillId="0" borderId="24" xfId="0" applyFont="1" applyFill="1" applyBorder="1" applyAlignment="1">
      <alignment horizontal="left" vertical="center"/>
    </xf>
    <xf numFmtId="10" fontId="16" fillId="15" borderId="25" xfId="0" applyNumberFormat="1" applyFont="1" applyFill="1" applyBorder="1" applyAlignment="1">
      <alignment horizontal="center" vertical="center" wrapText="1"/>
    </xf>
    <xf numFmtId="0" fontId="23" fillId="0" borderId="20" xfId="0" applyFont="1" applyBorder="1"/>
    <xf numFmtId="0" fontId="23" fillId="0" borderId="1" xfId="0" applyFont="1" applyBorder="1" applyAlignment="1">
      <alignment horizontal="center"/>
    </xf>
    <xf numFmtId="0" fontId="16" fillId="15" borderId="15" xfId="0" applyFont="1" applyFill="1" applyBorder="1" applyAlignment="1">
      <alignment horizontal="center" vertical="center" wrapText="1"/>
    </xf>
    <xf numFmtId="0" fontId="23" fillId="0" borderId="1" xfId="0" applyFont="1" applyFill="1" applyBorder="1" applyAlignment="1">
      <alignment vertical="center"/>
    </xf>
    <xf numFmtId="0" fontId="16" fillId="15" borderId="1" xfId="0" applyFont="1" applyFill="1" applyBorder="1" applyAlignment="1">
      <alignment horizontal="center" vertical="center" wrapText="1"/>
    </xf>
    <xf numFmtId="168" fontId="16" fillId="16" borderId="17" xfId="0" applyNumberFormat="1" applyFont="1" applyFill="1" applyBorder="1" applyAlignment="1">
      <alignment horizontal="center" vertical="center" wrapText="1"/>
    </xf>
    <xf numFmtId="10" fontId="24" fillId="14" borderId="5" xfId="0" applyNumberFormat="1" applyFont="1" applyFill="1" applyBorder="1" applyAlignment="1">
      <alignment horizontal="center"/>
    </xf>
    <xf numFmtId="168" fontId="16" fillId="8" borderId="17" xfId="0" applyNumberFormat="1" applyFont="1" applyFill="1" applyBorder="1" applyAlignment="1">
      <alignment horizontal="center" vertical="center" wrapText="1"/>
    </xf>
    <xf numFmtId="10" fontId="23" fillId="14" borderId="27" xfId="2" applyNumberFormat="1" applyFont="1" applyFill="1" applyBorder="1" applyAlignment="1">
      <alignment horizontal="right"/>
    </xf>
    <xf numFmtId="10" fontId="23" fillId="14" borderId="28" xfId="2" applyNumberFormat="1" applyFont="1" applyFill="1" applyBorder="1" applyAlignment="1">
      <alignment horizontal="right"/>
    </xf>
    <xf numFmtId="10" fontId="23" fillId="14" borderId="29" xfId="2" applyNumberFormat="1" applyFont="1" applyFill="1" applyBorder="1" applyAlignment="1">
      <alignment horizontal="right"/>
    </xf>
    <xf numFmtId="0" fontId="25" fillId="8" borderId="18" xfId="0" applyFont="1" applyFill="1" applyBorder="1" applyAlignment="1">
      <alignment horizontal="center" vertical="center" wrapText="1"/>
    </xf>
    <xf numFmtId="0" fontId="26" fillId="0" borderId="18" xfId="0" quotePrefix="1" applyFont="1" applyBorder="1" applyAlignment="1">
      <alignment horizontal="left" vertical="center" wrapText="1"/>
    </xf>
    <xf numFmtId="8" fontId="26" fillId="0" borderId="18" xfId="0" applyNumberFormat="1" applyFont="1" applyBorder="1" applyAlignment="1">
      <alignment horizontal="left" vertical="center" wrapText="1"/>
    </xf>
    <xf numFmtId="171" fontId="26" fillId="0" borderId="18" xfId="0" applyNumberFormat="1" applyFont="1" applyBorder="1" applyAlignment="1">
      <alignment horizontal="center" vertical="center" wrapText="1"/>
    </xf>
    <xf numFmtId="0" fontId="26" fillId="0" borderId="18" xfId="0" applyFont="1" applyBorder="1" applyAlignment="1">
      <alignment horizontal="left" vertical="center" wrapText="1"/>
    </xf>
    <xf numFmtId="165" fontId="26" fillId="0" borderId="18" xfId="0" applyNumberFormat="1" applyFont="1" applyBorder="1" applyAlignment="1">
      <alignment horizontal="left" vertical="center" wrapText="1"/>
    </xf>
    <xf numFmtId="168" fontId="26" fillId="11" borderId="18" xfId="0" applyNumberFormat="1" applyFont="1" applyFill="1" applyBorder="1" applyAlignment="1">
      <alignment horizontal="left" vertical="center" wrapText="1"/>
    </xf>
    <xf numFmtId="168" fontId="26" fillId="0" borderId="18" xfId="0" applyNumberFormat="1" applyFont="1" applyBorder="1" applyAlignment="1">
      <alignment horizontal="left" vertical="center" wrapText="1"/>
    </xf>
    <xf numFmtId="171" fontId="26" fillId="8" borderId="18" xfId="0" applyNumberFormat="1" applyFont="1" applyFill="1" applyBorder="1" applyAlignment="1">
      <alignment horizontal="center" vertical="center" wrapText="1"/>
    </xf>
    <xf numFmtId="172" fontId="26" fillId="0" borderId="18" xfId="0" applyNumberFormat="1" applyFont="1" applyBorder="1" applyAlignment="1">
      <alignment horizontal="center" vertical="center" wrapText="1"/>
    </xf>
    <xf numFmtId="171" fontId="25" fillId="0" borderId="18" xfId="0" applyNumberFormat="1" applyFont="1" applyBorder="1" applyAlignment="1">
      <alignment horizontal="center" vertical="center" wrapText="1"/>
    </xf>
    <xf numFmtId="171" fontId="28" fillId="8" borderId="18" xfId="0" applyNumberFormat="1" applyFont="1" applyFill="1" applyBorder="1" applyAlignment="1">
      <alignment horizontal="center" vertical="center" wrapText="1"/>
    </xf>
    <xf numFmtId="0" fontId="25" fillId="0" borderId="0" xfId="0" applyFont="1" applyAlignment="1">
      <alignment vertical="center" wrapText="1"/>
    </xf>
    <xf numFmtId="173" fontId="28" fillId="0" borderId="0" xfId="0" applyNumberFormat="1" applyFont="1" applyAlignment="1">
      <alignment vertical="center" wrapText="1"/>
    </xf>
    <xf numFmtId="0" fontId="26" fillId="15" borderId="18" xfId="0" applyFont="1" applyFill="1" applyBorder="1" applyAlignment="1">
      <alignment horizontal="left" vertical="center" wrapText="1"/>
    </xf>
    <xf numFmtId="0" fontId="16" fillId="0" borderId="0" xfId="0" applyFont="1" applyAlignment="1">
      <alignment horizontal="center" vertical="center" wrapText="1"/>
    </xf>
    <xf numFmtId="0" fontId="16" fillId="19" borderId="18" xfId="0" applyFont="1" applyFill="1" applyBorder="1" applyAlignment="1">
      <alignment horizontal="center" vertical="center" wrapText="1"/>
    </xf>
    <xf numFmtId="0" fontId="25" fillId="19" borderId="18" xfId="0" applyFont="1" applyFill="1" applyBorder="1" applyAlignment="1">
      <alignment horizontal="center" vertical="center" wrapText="1"/>
    </xf>
    <xf numFmtId="0" fontId="18" fillId="19" borderId="18" xfId="0" applyFont="1" applyFill="1" applyBorder="1" applyAlignment="1">
      <alignment horizontal="center" vertical="center" wrapText="1"/>
    </xf>
    <xf numFmtId="2" fontId="16" fillId="15" borderId="18" xfId="0" applyNumberFormat="1" applyFont="1" applyFill="1" applyBorder="1" applyAlignment="1">
      <alignment horizontal="center" vertical="center" wrapText="1"/>
    </xf>
    <xf numFmtId="44" fontId="16" fillId="15" borderId="18" xfId="1" applyFont="1" applyFill="1" applyBorder="1" applyAlignment="1">
      <alignment horizontal="center" vertical="center" wrapText="1"/>
    </xf>
    <xf numFmtId="0" fontId="26" fillId="0" borderId="0" xfId="0" applyFont="1" applyAlignment="1">
      <alignment vertical="center" wrapText="1"/>
    </xf>
    <xf numFmtId="0" fontId="30" fillId="0" borderId="18" xfId="0" applyFont="1" applyBorder="1" applyAlignment="1">
      <alignment horizontal="center" vertical="center" wrapText="1"/>
    </xf>
    <xf numFmtId="0" fontId="30" fillId="0" borderId="18" xfId="0" applyFont="1" applyBorder="1" applyAlignment="1">
      <alignment horizontal="left" vertical="center" wrapText="1"/>
    </xf>
    <xf numFmtId="10" fontId="30" fillId="11" borderId="18" xfId="0" applyNumberFormat="1" applyFont="1" applyFill="1" applyBorder="1" applyAlignment="1">
      <alignment horizontal="center" vertical="center" wrapText="1"/>
    </xf>
    <xf numFmtId="0" fontId="18" fillId="0" borderId="18" xfId="0" applyFont="1" applyBorder="1" applyAlignment="1">
      <alignment horizontal="left" vertical="center" wrapText="1"/>
    </xf>
    <xf numFmtId="10" fontId="18" fillId="11" borderId="18" xfId="0" applyNumberFormat="1" applyFont="1" applyFill="1" applyBorder="1" applyAlignment="1">
      <alignment horizontal="center" vertical="center" wrapText="1"/>
    </xf>
    <xf numFmtId="168" fontId="18" fillId="0" borderId="18" xfId="0" applyNumberFormat="1" applyFont="1" applyBorder="1" applyAlignment="1">
      <alignment horizontal="center" vertical="center" wrapText="1"/>
    </xf>
    <xf numFmtId="0" fontId="31" fillId="0" borderId="18" xfId="0" applyFont="1" applyBorder="1" applyAlignment="1">
      <alignment horizontal="left" vertical="center" wrapText="1"/>
    </xf>
    <xf numFmtId="10" fontId="31" fillId="11" borderId="18" xfId="0" applyNumberFormat="1" applyFont="1" applyFill="1" applyBorder="1" applyAlignment="1">
      <alignment horizontal="center" vertical="center" wrapText="1"/>
    </xf>
    <xf numFmtId="0" fontId="31" fillId="16" borderId="18" xfId="0" applyFont="1" applyFill="1" applyBorder="1" applyAlignment="1">
      <alignment horizontal="left" vertical="center" wrapText="1"/>
    </xf>
    <xf numFmtId="10" fontId="31" fillId="16" borderId="18" xfId="0" applyNumberFormat="1" applyFont="1" applyFill="1" applyBorder="1" applyAlignment="1">
      <alignment horizontal="center" vertical="center" wrapText="1"/>
    </xf>
    <xf numFmtId="44" fontId="16" fillId="16" borderId="18" xfId="0" applyNumberFormat="1" applyFont="1" applyFill="1" applyBorder="1" applyAlignment="1">
      <alignment horizontal="left" vertical="center" wrapText="1"/>
    </xf>
    <xf numFmtId="10" fontId="16" fillId="16" borderId="18" xfId="0" applyNumberFormat="1" applyFont="1" applyFill="1" applyBorder="1" applyAlignment="1">
      <alignment horizontal="center" vertical="center" wrapText="1"/>
    </xf>
    <xf numFmtId="0" fontId="16" fillId="20" borderId="18" xfId="0" applyFont="1" applyFill="1" applyBorder="1" applyAlignment="1">
      <alignment horizontal="center" vertical="center" wrapText="1"/>
    </xf>
    <xf numFmtId="0" fontId="16" fillId="21" borderId="18" xfId="0" applyFont="1" applyFill="1" applyBorder="1" applyAlignment="1">
      <alignment horizontal="center" vertical="center" wrapText="1"/>
    </xf>
    <xf numFmtId="168" fontId="16" fillId="22" borderId="18" xfId="0" applyNumberFormat="1" applyFont="1" applyFill="1" applyBorder="1" applyAlignment="1">
      <alignment horizontal="center" vertical="center" wrapText="1"/>
    </xf>
    <xf numFmtId="165" fontId="16" fillId="22" borderId="18" xfId="0" applyNumberFormat="1" applyFont="1" applyFill="1" applyBorder="1" applyAlignment="1">
      <alignment horizontal="center" vertical="center" wrapText="1"/>
    </xf>
    <xf numFmtId="4" fontId="16" fillId="22" borderId="18" xfId="0" applyNumberFormat="1" applyFont="1" applyFill="1" applyBorder="1" applyAlignment="1">
      <alignment horizontal="center" vertical="center" wrapText="1"/>
    </xf>
    <xf numFmtId="0" fontId="25" fillId="8" borderId="18" xfId="0" applyFont="1" applyFill="1" applyBorder="1" applyAlignment="1">
      <alignment vertical="center" wrapText="1"/>
    </xf>
    <xf numFmtId="14" fontId="26" fillId="0" borderId="18" xfId="0" applyNumberFormat="1" applyFont="1" applyBorder="1" applyAlignment="1">
      <alignment vertical="center" wrapText="1"/>
    </xf>
    <xf numFmtId="14" fontId="26" fillId="0" borderId="0" xfId="0" applyNumberFormat="1" applyFont="1" applyAlignment="1">
      <alignment vertical="center" wrapText="1"/>
    </xf>
    <xf numFmtId="0" fontId="0" fillId="0" borderId="0" xfId="0" applyFont="1" applyAlignment="1"/>
    <xf numFmtId="174" fontId="7" fillId="2" borderId="1" xfId="3" applyNumberFormat="1" applyFont="1" applyFill="1" applyBorder="1" applyAlignment="1">
      <alignment horizontal="right" vertical="center" wrapText="1"/>
    </xf>
    <xf numFmtId="0" fontId="0" fillId="0" borderId="0" xfId="0" applyFont="1" applyAlignment="1"/>
    <xf numFmtId="0" fontId="16" fillId="13" borderId="0" xfId="0" applyFont="1" applyFill="1" applyAlignment="1">
      <alignment horizontal="center" vertical="center" wrapText="1"/>
    </xf>
    <xf numFmtId="0" fontId="18" fillId="0" borderId="18" xfId="0" applyFont="1" applyBorder="1" applyAlignment="1">
      <alignment vertical="center" wrapText="1"/>
    </xf>
    <xf numFmtId="0" fontId="23" fillId="0" borderId="20" xfId="0" applyFont="1" applyBorder="1" applyAlignment="1">
      <alignment horizontal="right"/>
    </xf>
    <xf numFmtId="0" fontId="23" fillId="2" borderId="1" xfId="0" applyFont="1" applyFill="1" applyBorder="1" applyAlignment="1">
      <alignment horizontal="center"/>
    </xf>
    <xf numFmtId="169" fontId="16" fillId="15" borderId="18" xfId="0" applyNumberFormat="1" applyFont="1" applyFill="1" applyBorder="1" applyAlignment="1">
      <alignment horizontal="center" vertical="center" wrapText="1"/>
    </xf>
    <xf numFmtId="0" fontId="16" fillId="0" borderId="1" xfId="0" applyFont="1" applyBorder="1" applyAlignment="1">
      <alignment vertical="center" wrapText="1"/>
    </xf>
    <xf numFmtId="2" fontId="16" fillId="0" borderId="1" xfId="0" applyNumberFormat="1" applyFont="1" applyBorder="1" applyAlignment="1">
      <alignment vertical="center" wrapText="1"/>
    </xf>
    <xf numFmtId="8" fontId="16" fillId="15" borderId="18" xfId="0" applyNumberFormat="1" applyFont="1" applyFill="1" applyBorder="1" applyAlignment="1">
      <alignment horizontal="center" vertical="center" wrapText="1"/>
    </xf>
    <xf numFmtId="166" fontId="16" fillId="0" borderId="1" xfId="0" applyNumberFormat="1" applyFont="1" applyBorder="1" applyAlignment="1">
      <alignment vertical="center" wrapText="1"/>
    </xf>
    <xf numFmtId="168" fontId="26" fillId="15" borderId="25" xfId="0" applyNumberFormat="1" applyFont="1" applyFill="1" applyBorder="1" applyAlignment="1">
      <alignment horizontal="left" vertical="center" wrapText="1"/>
    </xf>
    <xf numFmtId="168" fontId="16" fillId="0" borderId="1" xfId="0" applyNumberFormat="1" applyFont="1" applyBorder="1" applyAlignment="1">
      <alignment vertical="center" wrapText="1"/>
    </xf>
    <xf numFmtId="165" fontId="16" fillId="0" borderId="1" xfId="0" applyNumberFormat="1" applyFont="1" applyBorder="1" applyAlignment="1">
      <alignment vertical="center" wrapText="1"/>
    </xf>
    <xf numFmtId="0" fontId="26" fillId="15" borderId="15" xfId="0" applyFont="1" applyFill="1" applyBorder="1" applyAlignment="1">
      <alignment vertical="top" wrapText="1"/>
    </xf>
    <xf numFmtId="44" fontId="26" fillId="15" borderId="1" xfId="1" applyFont="1" applyFill="1" applyBorder="1" applyAlignment="1">
      <alignment vertical="top" wrapText="1"/>
    </xf>
    <xf numFmtId="169" fontId="16" fillId="15" borderId="17" xfId="0" applyNumberFormat="1" applyFont="1" applyFill="1" applyBorder="1" applyAlignment="1">
      <alignment horizontal="center" vertical="center" wrapText="1"/>
    </xf>
    <xf numFmtId="0" fontId="25" fillId="8" borderId="15" xfId="0" applyFont="1" applyFill="1" applyBorder="1" applyAlignment="1">
      <alignment vertical="center" wrapText="1"/>
    </xf>
    <xf numFmtId="44" fontId="15" fillId="14" borderId="1" xfId="0" applyNumberFormat="1" applyFont="1" applyFill="1" applyBorder="1" applyAlignment="1"/>
    <xf numFmtId="8" fontId="16" fillId="8" borderId="17" xfId="0" applyNumberFormat="1" applyFont="1" applyFill="1" applyBorder="1" applyAlignment="1">
      <alignment horizontal="center" vertical="center" wrapText="1"/>
    </xf>
    <xf numFmtId="168" fontId="31" fillId="0" borderId="18" xfId="0" applyNumberFormat="1" applyFont="1" applyBorder="1" applyAlignment="1">
      <alignment horizontal="center" vertical="center" wrapText="1"/>
    </xf>
    <xf numFmtId="0" fontId="35" fillId="0" borderId="18" xfId="0" applyFont="1" applyBorder="1" applyAlignment="1">
      <alignment horizontal="left" vertical="center" wrapText="1"/>
    </xf>
    <xf numFmtId="168" fontId="31" fillId="11" borderId="25" xfId="0" applyNumberFormat="1" applyFont="1" applyFill="1" applyBorder="1" applyAlignment="1">
      <alignment horizontal="center" vertical="center" wrapText="1"/>
    </xf>
    <xf numFmtId="44" fontId="0" fillId="0" borderId="1" xfId="1" applyFont="1" applyBorder="1"/>
    <xf numFmtId="168" fontId="31" fillId="16" borderId="19" xfId="0" applyNumberFormat="1" applyFont="1" applyFill="1" applyBorder="1" applyAlignment="1">
      <alignment horizontal="center" vertical="center" wrapText="1"/>
    </xf>
    <xf numFmtId="0" fontId="18" fillId="8" borderId="18" xfId="0" applyFont="1" applyFill="1" applyBorder="1" applyAlignment="1">
      <alignment vertical="center" wrapText="1"/>
    </xf>
    <xf numFmtId="0" fontId="0" fillId="0" borderId="0" xfId="0" applyFont="1" applyAlignment="1" applyProtection="1">
      <alignment vertical="center" wrapText="1"/>
      <protection locked="0"/>
    </xf>
    <xf numFmtId="8" fontId="18" fillId="9" borderId="18" xfId="0" applyNumberFormat="1" applyFont="1" applyFill="1" applyBorder="1" applyAlignment="1" applyProtection="1">
      <alignment horizontal="center" vertical="center" wrapText="1"/>
      <protection locked="0"/>
    </xf>
    <xf numFmtId="168" fontId="16" fillId="9" borderId="18" xfId="0" applyNumberFormat="1" applyFont="1" applyFill="1" applyBorder="1" applyAlignment="1" applyProtection="1">
      <alignment horizontal="center" vertical="center" wrapText="1"/>
      <protection locked="0"/>
    </xf>
    <xf numFmtId="4" fontId="16" fillId="9" borderId="18" xfId="0" applyNumberFormat="1" applyFont="1" applyFill="1" applyBorder="1" applyAlignment="1" applyProtection="1">
      <alignment horizontal="center" vertical="center" wrapText="1"/>
      <protection locked="0"/>
    </xf>
    <xf numFmtId="0" fontId="16" fillId="9" borderId="18" xfId="0" applyFont="1" applyFill="1" applyBorder="1" applyAlignment="1" applyProtection="1">
      <alignment horizontal="center" vertical="center" wrapText="1"/>
      <protection locked="0"/>
    </xf>
    <xf numFmtId="169" fontId="16" fillId="9" borderId="18" xfId="0" applyNumberFormat="1" applyFont="1" applyFill="1" applyBorder="1" applyAlignment="1" applyProtection="1">
      <alignment horizontal="center" vertical="center" wrapText="1"/>
      <protection locked="0"/>
    </xf>
    <xf numFmtId="10" fontId="23" fillId="7" borderId="1" xfId="2" applyNumberFormat="1" applyFont="1" applyFill="1" applyBorder="1" applyAlignment="1" applyProtection="1">
      <alignment horizontal="center"/>
      <protection locked="0"/>
    </xf>
    <xf numFmtId="0" fontId="26" fillId="9" borderId="18" xfId="0" applyFont="1" applyFill="1" applyBorder="1" applyAlignment="1" applyProtection="1">
      <alignment horizontal="left" vertical="center" wrapText="1"/>
      <protection locked="0"/>
    </xf>
    <xf numFmtId="171" fontId="26" fillId="9" borderId="18" xfId="0" applyNumberFormat="1" applyFont="1" applyFill="1" applyBorder="1" applyAlignment="1" applyProtection="1">
      <alignment horizontal="center" vertical="center" wrapText="1"/>
      <protection locked="0"/>
    </xf>
    <xf numFmtId="168" fontId="26" fillId="18" borderId="18" xfId="0" applyNumberFormat="1" applyFont="1" applyFill="1" applyBorder="1" applyAlignment="1" applyProtection="1">
      <alignment horizontal="center" vertical="center" wrapText="1"/>
      <protection locked="0"/>
    </xf>
    <xf numFmtId="10" fontId="34" fillId="24" borderId="18" xfId="0" applyNumberFormat="1" applyFont="1" applyFill="1" applyBorder="1" applyAlignment="1" applyProtection="1">
      <alignment horizontal="center" vertical="center" wrapText="1"/>
      <protection locked="0"/>
    </xf>
    <xf numFmtId="10" fontId="16" fillId="24" borderId="18" xfId="0" applyNumberFormat="1" applyFont="1" applyFill="1" applyBorder="1" applyAlignment="1" applyProtection="1">
      <alignment horizontal="center" vertical="center" wrapText="1"/>
      <protection locked="0"/>
    </xf>
    <xf numFmtId="10" fontId="16" fillId="18" borderId="15" xfId="2" applyNumberFormat="1" applyFont="1" applyFill="1" applyBorder="1" applyAlignment="1" applyProtection="1">
      <alignment horizontal="center" vertical="center" wrapText="1"/>
      <protection locked="0"/>
    </xf>
    <xf numFmtId="0" fontId="18" fillId="8" borderId="15" xfId="0" applyFont="1" applyFill="1" applyBorder="1" applyAlignment="1">
      <alignment horizontal="center" vertical="center" wrapText="1"/>
    </xf>
    <xf numFmtId="0" fontId="15" fillId="0" borderId="17" xfId="0" applyFont="1" applyBorder="1"/>
    <xf numFmtId="0" fontId="17" fillId="10" borderId="15" xfId="0" applyFont="1" applyFill="1" applyBorder="1" applyAlignment="1">
      <alignment horizontal="center" vertical="center" wrapText="1"/>
    </xf>
    <xf numFmtId="0" fontId="15" fillId="0" borderId="16" xfId="0" applyFont="1" applyBorder="1"/>
    <xf numFmtId="0" fontId="18" fillId="10" borderId="15" xfId="0" applyFont="1" applyFill="1" applyBorder="1" applyAlignment="1">
      <alignment horizontal="center" vertical="center" wrapText="1"/>
    </xf>
    <xf numFmtId="0" fontId="7" fillId="4" borderId="3" xfId="0" applyFont="1" applyFill="1" applyBorder="1" applyAlignment="1">
      <alignment vertical="center" wrapText="1"/>
    </xf>
    <xf numFmtId="0" fontId="7" fillId="4" borderId="4" xfId="0" applyFont="1" applyFill="1" applyBorder="1" applyAlignment="1">
      <alignment vertical="center" wrapText="1"/>
    </xf>
    <xf numFmtId="0" fontId="7" fillId="4" borderId="2" xfId="0" applyFont="1" applyFill="1" applyBorder="1" applyAlignment="1">
      <alignment vertical="center" wrapText="1"/>
    </xf>
    <xf numFmtId="0" fontId="17" fillId="8" borderId="15" xfId="0" applyFont="1" applyFill="1" applyBorder="1" applyAlignment="1">
      <alignment horizontal="center" vertical="center" wrapText="1"/>
    </xf>
    <xf numFmtId="0" fontId="14" fillId="8" borderId="15" xfId="0" applyFont="1" applyFill="1" applyBorder="1" applyAlignment="1">
      <alignment horizontal="center" vertical="center" wrapText="1"/>
    </xf>
    <xf numFmtId="168" fontId="16" fillId="0" borderId="15" xfId="0" applyNumberFormat="1" applyFont="1" applyBorder="1" applyAlignment="1">
      <alignment horizontal="center" vertical="center" wrapText="1"/>
    </xf>
    <xf numFmtId="0" fontId="19" fillId="10" borderId="15" xfId="0" applyFont="1" applyFill="1" applyBorder="1" applyAlignment="1">
      <alignment horizontal="center" vertical="center" wrapText="1"/>
    </xf>
    <xf numFmtId="0" fontId="19" fillId="8" borderId="15" xfId="0" applyFont="1" applyFill="1" applyBorder="1" applyAlignment="1">
      <alignment horizontal="center" vertical="center" wrapText="1"/>
    </xf>
    <xf numFmtId="0" fontId="18" fillId="0" borderId="15" xfId="0" applyFont="1" applyBorder="1" applyAlignment="1">
      <alignment horizontal="center" vertical="center" wrapText="1"/>
    </xf>
    <xf numFmtId="168" fontId="16" fillId="8" borderId="15" xfId="0" applyNumberFormat="1" applyFont="1" applyFill="1" applyBorder="1" applyAlignment="1">
      <alignment horizontal="center" vertical="center" wrapText="1"/>
    </xf>
    <xf numFmtId="0" fontId="16" fillId="25" borderId="15" xfId="0" applyFont="1" applyFill="1" applyBorder="1" applyAlignment="1">
      <alignment horizontal="center" vertical="center" wrapText="1"/>
    </xf>
    <xf numFmtId="0" fontId="15" fillId="26" borderId="17" xfId="0" applyFont="1" applyFill="1" applyBorder="1"/>
    <xf numFmtId="0" fontId="16" fillId="0" borderId="15" xfId="0" applyFont="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18" fillId="0" borderId="15" xfId="0" applyFont="1" applyBorder="1" applyAlignment="1">
      <alignment horizontal="left" vertical="center" wrapText="1"/>
    </xf>
    <xf numFmtId="0" fontId="18" fillId="11" borderId="16" xfId="0" applyFont="1" applyFill="1" applyBorder="1" applyAlignment="1">
      <alignment horizontal="center" vertical="center" wrapText="1"/>
    </xf>
    <xf numFmtId="0" fontId="16" fillId="24" borderId="15" xfId="0" applyFont="1" applyFill="1" applyBorder="1" applyAlignment="1" applyProtection="1">
      <alignment horizontal="center" vertical="center" wrapText="1"/>
      <protection locked="0"/>
    </xf>
    <xf numFmtId="0" fontId="15" fillId="7" borderId="17" xfId="0" applyFont="1" applyFill="1" applyBorder="1" applyProtection="1">
      <protection locked="0"/>
    </xf>
    <xf numFmtId="0" fontId="5" fillId="0" borderId="1" xfId="0" applyFont="1" applyBorder="1" applyAlignment="1">
      <alignment horizontal="left" vertical="center" wrapText="1"/>
    </xf>
    <xf numFmtId="0" fontId="18" fillId="0" borderId="32" xfId="0" applyFont="1" applyBorder="1" applyAlignment="1">
      <alignment horizontal="center" vertical="center" wrapText="1"/>
    </xf>
    <xf numFmtId="0" fontId="15" fillId="0" borderId="33" xfId="0" applyFont="1" applyBorder="1"/>
    <xf numFmtId="0" fontId="6" fillId="0" borderId="1" xfId="0" applyFont="1" applyBorder="1" applyAlignment="1">
      <alignment horizontal="left" vertical="center" wrapText="1"/>
    </xf>
    <xf numFmtId="0" fontId="7" fillId="4" borderId="1"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6" borderId="8" xfId="0" applyFont="1" applyFill="1" applyBorder="1" applyAlignment="1">
      <alignment horizontal="center" vertical="center" wrapText="1"/>
    </xf>
    <xf numFmtId="0" fontId="13" fillId="0" borderId="9" xfId="0" applyFont="1" applyBorder="1" applyAlignment="1">
      <alignment vertical="center" wrapText="1"/>
    </xf>
    <xf numFmtId="0" fontId="13" fillId="0" borderId="10" xfId="0" applyFont="1" applyBorder="1" applyAlignment="1">
      <alignment vertical="center" wrapText="1"/>
    </xf>
    <xf numFmtId="0" fontId="13" fillId="0" borderId="11" xfId="0" applyFont="1" applyBorder="1" applyAlignment="1">
      <alignment vertical="center" wrapText="1"/>
    </xf>
    <xf numFmtId="0" fontId="13" fillId="0" borderId="12" xfId="0" applyFont="1" applyBorder="1" applyAlignment="1">
      <alignment vertical="center" wrapText="1"/>
    </xf>
    <xf numFmtId="0" fontId="13" fillId="0" borderId="13" xfId="0" applyFont="1" applyBorder="1" applyAlignment="1">
      <alignment vertical="center" wrapText="1"/>
    </xf>
    <xf numFmtId="0" fontId="13" fillId="0" borderId="14" xfId="0" applyFont="1" applyBorder="1" applyAlignment="1">
      <alignment vertical="center" wrapText="1"/>
    </xf>
    <xf numFmtId="0" fontId="7" fillId="4" borderId="3" xfId="0" applyFont="1" applyFill="1" applyBorder="1" applyAlignment="1">
      <alignment horizontal="left" vertical="center" wrapText="1"/>
    </xf>
    <xf numFmtId="0" fontId="7" fillId="4" borderId="4" xfId="0" applyFont="1" applyFill="1" applyBorder="1" applyAlignment="1">
      <alignment horizontal="left" vertical="center" wrapText="1"/>
    </xf>
    <xf numFmtId="0" fontId="7" fillId="4" borderId="2"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8" fillId="24" borderId="15" xfId="0" applyFont="1" applyFill="1" applyBorder="1" applyAlignment="1" applyProtection="1">
      <alignment horizontal="center" vertical="center" wrapText="1"/>
      <protection locked="0"/>
    </xf>
    <xf numFmtId="0" fontId="15" fillId="7" borderId="16" xfId="0" applyFont="1" applyFill="1" applyBorder="1" applyProtection="1">
      <protection locked="0"/>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22" fillId="8" borderId="15" xfId="0" applyFont="1" applyFill="1" applyBorder="1" applyAlignment="1">
      <alignment horizontal="center" vertical="center" wrapText="1"/>
    </xf>
    <xf numFmtId="0" fontId="16" fillId="14" borderId="1" xfId="0" applyFont="1" applyFill="1" applyBorder="1" applyAlignment="1">
      <alignment horizontal="center" vertical="center" wrapText="1"/>
    </xf>
    <xf numFmtId="0" fontId="23" fillId="0" borderId="1" xfId="0" applyFont="1" applyFill="1" applyBorder="1" applyAlignment="1">
      <alignment horizontal="left" vertical="center"/>
    </xf>
    <xf numFmtId="0" fontId="18" fillId="17" borderId="15" xfId="0" applyFont="1" applyFill="1" applyBorder="1" applyAlignment="1">
      <alignment horizontal="center" vertical="center" wrapText="1"/>
    </xf>
    <xf numFmtId="0" fontId="18" fillId="17" borderId="26" xfId="0" applyFont="1" applyFill="1" applyBorder="1" applyAlignment="1">
      <alignment horizontal="center" vertical="center" wrapText="1"/>
    </xf>
    <xf numFmtId="168" fontId="16" fillId="10" borderId="15" xfId="0" applyNumberFormat="1" applyFont="1" applyFill="1" applyBorder="1" applyAlignment="1">
      <alignment horizontal="center" vertical="center" wrapText="1"/>
    </xf>
    <xf numFmtId="0" fontId="26" fillId="0" borderId="0" xfId="0" applyFont="1" applyAlignment="1">
      <alignment horizontal="center" vertical="center" wrapText="1"/>
    </xf>
    <xf numFmtId="0" fontId="0" fillId="0" borderId="0" xfId="0" applyFont="1" applyAlignment="1"/>
    <xf numFmtId="168" fontId="16" fillId="0" borderId="15" xfId="0" applyNumberFormat="1" applyFont="1" applyBorder="1" applyAlignment="1">
      <alignment wrapText="1"/>
    </xf>
    <xf numFmtId="168" fontId="16" fillId="0" borderId="15" xfId="0" applyNumberFormat="1" applyFont="1" applyBorder="1" applyAlignment="1">
      <alignment vertical="center" wrapText="1"/>
    </xf>
    <xf numFmtId="168" fontId="16" fillId="0" borderId="15" xfId="0" applyNumberFormat="1" applyFont="1" applyBorder="1" applyAlignment="1">
      <alignment horizontal="left" vertical="center" wrapText="1"/>
    </xf>
    <xf numFmtId="0" fontId="26" fillId="8" borderId="1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16" fillId="23" borderId="3" xfId="0" applyFont="1" applyFill="1" applyBorder="1" applyAlignment="1">
      <alignment horizontal="center" vertical="center" wrapText="1"/>
    </xf>
    <xf numFmtId="0" fontId="16" fillId="23" borderId="4" xfId="0" applyFont="1" applyFill="1" applyBorder="1" applyAlignment="1">
      <alignment horizontal="center" vertical="center" wrapText="1"/>
    </xf>
    <xf numFmtId="0" fontId="16" fillId="23" borderId="2" xfId="0" applyFont="1" applyFill="1" applyBorder="1" applyAlignment="1">
      <alignment horizontal="center" vertical="center" wrapText="1"/>
    </xf>
    <xf numFmtId="168" fontId="16" fillId="11" borderId="15" xfId="0" applyNumberFormat="1" applyFont="1" applyFill="1" applyBorder="1" applyAlignment="1">
      <alignment vertical="center" wrapText="1"/>
    </xf>
    <xf numFmtId="0" fontId="33" fillId="2" borderId="30" xfId="9" applyNumberFormat="1" applyFont="1" applyFill="1" applyBorder="1" applyAlignment="1">
      <alignment horizontal="center" vertical="top" wrapText="1"/>
    </xf>
    <xf numFmtId="0" fontId="33" fillId="2" borderId="31" xfId="9" applyNumberFormat="1" applyFont="1" applyFill="1" applyBorder="1" applyAlignment="1">
      <alignment horizontal="center" vertical="top" wrapText="1"/>
    </xf>
    <xf numFmtId="0" fontId="12" fillId="0" borderId="9" xfId="0" applyFont="1" applyBorder="1" applyAlignment="1">
      <alignment vertical="center" wrapText="1"/>
    </xf>
  </cellXfs>
  <cellStyles count="10">
    <cellStyle name="Moeda" xfId="1" builtinId="4"/>
    <cellStyle name="Moeda 2" xfId="4"/>
    <cellStyle name="Moeda 3" xfId="5"/>
    <cellStyle name="Normal" xfId="0" builtinId="0"/>
    <cellStyle name="Normal 15" xfId="9"/>
    <cellStyle name="Normal 2" xfId="7"/>
    <cellStyle name="Porcentagem" xfId="2" builtinId="5"/>
    <cellStyle name="Porcentagem 2" xfId="8"/>
    <cellStyle name="Vírgula" xfId="3" builtinId="3"/>
    <cellStyle name="Vírgula 2" xfId="6"/>
  </cellStyles>
  <dxfs count="380">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ables/table1.xml><?xml version="1.0" encoding="utf-8"?>
<table xmlns="http://schemas.openxmlformats.org/spreadsheetml/2006/main" id="4" name="Tabela4351775" displayName="Tabela4351775" ref="I229:L232" totalsRowShown="0" headerRowDxfId="379" dataDxfId="378" headerRowCellStyle="Normal 2" dataCellStyle="Normal 2">
  <tableColumns count="4">
    <tableColumn id="1" name="Ônibus" dataDxfId="377" dataCellStyle="Normal 2"/>
    <tableColumn id="2" name="Pesado" dataDxfId="376" dataCellStyle="Normal 2"/>
    <tableColumn id="3" name="Vida Útil" dataDxfId="375" dataCellStyle="Normal 2">
      <calculatedColumnFormula>VLOOKUP(J230,E$229:F$231,2,0)</calculatedColumnFormula>
    </tableColumn>
    <tableColumn id="4" name="Depreciação" dataDxfId="374" dataCellStyle="Porcentagem 2">
      <calculatedColumnFormula>VLOOKUP(J230,E$229:G$231,3,0)</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1" name="Tabela3250762" displayName="Tabela3250762" ref="E226:G228" totalsRowShown="0" headerRowDxfId="373" headerRowCellStyle="Normal 2">
  <tableColumns count="3">
    <tableColumn id="1" name="Categoria" dataDxfId="372" dataCellStyle="Normal 2"/>
    <tableColumn id="2" name="Vida Útil" dataDxfId="371" dataCellStyle="Normal 2"/>
    <tableColumn id="3" name="Valor Residual " dataDxfId="370" dataCellStyle="Normal 2"/>
  </tableColumns>
  <tableStyleInfo name="TableStyleMedium2" showFirstColumn="0" showLastColumn="0" showRowStripes="1" showColumnStripes="0"/>
</table>
</file>

<file path=xl/tables/table3.xml><?xml version="1.0" encoding="utf-8"?>
<table xmlns="http://schemas.openxmlformats.org/spreadsheetml/2006/main" id="80" name="Tabela43517781" displayName="Tabela43517781" ref="I229:L232" totalsRowShown="0" headerRowDxfId="369" dataDxfId="368" headerRowCellStyle="Normal 2" dataCellStyle="Normal 2">
  <tableColumns count="4">
    <tableColumn id="1" name="Ônibus" dataDxfId="367" dataCellStyle="Normal 2"/>
    <tableColumn id="2" name="Pesado" dataDxfId="366" dataCellStyle="Normal 2"/>
    <tableColumn id="3" name="Vida Útil" dataDxfId="365" dataCellStyle="Normal 2">
      <calculatedColumnFormula>VLOOKUP(J230,E$229:F$231,2,0)</calculatedColumnFormula>
    </tableColumn>
    <tableColumn id="4" name="Depreciação" dataDxfId="364" dataCellStyle="Porcentagem 2">
      <calculatedColumnFormula>VLOOKUP(J230,E$229:G$231,3,0)</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2" name="Tabela3250763" displayName="Tabela3250763" ref="E226:G228" totalsRowShown="0" headerRowDxfId="363" headerRowCellStyle="Normal 2">
  <tableColumns count="3">
    <tableColumn id="1" name="Categoria" dataDxfId="362" dataCellStyle="Normal 2"/>
    <tableColumn id="2" name="Vida Útil" dataDxfId="361" dataCellStyle="Normal 2"/>
    <tableColumn id="3" name="Valor Residual " dataDxfId="360" dataCellStyle="Normal 2"/>
  </tableColumns>
  <tableStyleInfo name="TableStyleMedium2" showFirstColumn="0" showLastColumn="0" showRowStripes="1" showColumnStripes="0"/>
</table>
</file>

<file path=xl/tables/table5.xml><?xml version="1.0" encoding="utf-8"?>
<table xmlns="http://schemas.openxmlformats.org/spreadsheetml/2006/main" id="82" name="Tabela43517783" displayName="Tabela43517783" ref="I229:L232" totalsRowShown="0" headerRowDxfId="359" dataDxfId="358" headerRowCellStyle="Normal 2" dataCellStyle="Normal 2">
  <tableColumns count="4">
    <tableColumn id="1" name="Ônibus" dataDxfId="357" dataCellStyle="Normal 2"/>
    <tableColumn id="2" name="Pesado" dataDxfId="356" dataCellStyle="Normal 2"/>
    <tableColumn id="3" name="Vida Útil" dataDxfId="355" dataCellStyle="Normal 2">
      <calculatedColumnFormula>VLOOKUP(J230,E$229:F$231,2,0)</calculatedColumnFormula>
    </tableColumn>
    <tableColumn id="4" name="Depreciação" dataDxfId="354" dataCellStyle="Porcentagem 2">
      <calculatedColumnFormula>VLOOKUP(J230,E$229:G$231,3,0)</calculatedColumnFormula>
    </tableColumn>
  </tableColumns>
  <tableStyleInfo name="TableStyleMedium2" showFirstColumn="0" showLastColumn="0" showRowStripes="1" showColumnStripes="0"/>
</table>
</file>

<file path=xl/tables/table6.xml><?xml version="1.0" encoding="utf-8"?>
<table xmlns="http://schemas.openxmlformats.org/spreadsheetml/2006/main" id="3" name="Tabela3250764" displayName="Tabela3250764" ref="E226:G228" totalsRowShown="0" headerRowDxfId="353" headerRowCellStyle="Normal 2">
  <tableColumns count="3">
    <tableColumn id="1" name="Categoria" dataDxfId="352" dataCellStyle="Normal 2"/>
    <tableColumn id="2" name="Vida Útil" dataDxfId="351" dataCellStyle="Normal 2"/>
    <tableColumn id="3" name="Valor Residual " dataDxfId="350" dataCellStyle="Normal 2"/>
  </tableColumns>
  <tableStyleInfo name="TableStyleMedium2" showFirstColumn="0" showLastColumn="0" showRowStripes="1" showColumnStripes="0"/>
</table>
</file>

<file path=xl/tables/table7.xml><?xml version="1.0" encoding="utf-8"?>
<table xmlns="http://schemas.openxmlformats.org/spreadsheetml/2006/main" id="84" name="Tabela43517785" displayName="Tabela43517785" ref="I229:L232" totalsRowShown="0" headerRowDxfId="349" dataDxfId="348" headerRowCellStyle="Normal 2" dataCellStyle="Normal 2">
  <tableColumns count="4">
    <tableColumn id="1" name="Ônibus" dataDxfId="347" dataCellStyle="Normal 2"/>
    <tableColumn id="2" name="Pesado" dataDxfId="346" dataCellStyle="Normal 2"/>
    <tableColumn id="3" name="Vida Útil" dataDxfId="345" dataCellStyle="Normal 2">
      <calculatedColumnFormula>VLOOKUP(J230,E$229:F$231,2,0)</calculatedColumnFormula>
    </tableColumn>
    <tableColumn id="4" name="Depreciação" dataDxfId="344" dataCellStyle="Porcentagem 2">
      <calculatedColumnFormula>VLOOKUP(J230,E$229:G$231,3,0)</calculatedColumnFormula>
    </tableColumn>
  </tableColumns>
  <tableStyleInfo name="TableStyleMedium2" showFirstColumn="0" showLastColumn="0" showRowStripes="1" showColumnStripes="0"/>
</table>
</file>

<file path=xl/tables/table8.xml><?xml version="1.0" encoding="utf-8"?>
<table xmlns="http://schemas.openxmlformats.org/spreadsheetml/2006/main" id="5" name="Tabela3250766" displayName="Tabela3250766" ref="E226:G228" totalsRowShown="0" headerRowDxfId="343" headerRowCellStyle="Normal 2">
  <tableColumns count="3">
    <tableColumn id="1" name="Categoria" dataDxfId="342" dataCellStyle="Normal 2"/>
    <tableColumn id="2" name="Vida Útil" dataDxfId="341" dataCellStyle="Normal 2"/>
    <tableColumn id="3" name="Valor Residual " dataDxfId="340" dataCellStyle="Normal 2"/>
  </tableColumns>
  <tableStyleInfo name="TableStyleMedium2" showFirstColumn="0" showLastColumn="0" showRowStripes="1" showColumnStripes="0"/>
</table>
</file>

<file path=xl/tables/table9.xml><?xml version="1.0" encoding="utf-8"?>
<table xmlns="http://schemas.openxmlformats.org/spreadsheetml/2006/main" id="86" name="Tabela43517787" displayName="Tabela43517787" ref="I229:L232" totalsRowShown="0" headerRowDxfId="339" dataDxfId="338" headerRowCellStyle="Normal 2" dataCellStyle="Normal 2">
  <tableColumns count="4">
    <tableColumn id="1" name="Ônibus" dataDxfId="337" dataCellStyle="Normal 2"/>
    <tableColumn id="2" name="Pesado" dataDxfId="336" dataCellStyle="Normal 2"/>
    <tableColumn id="3" name="Vida Útil" dataDxfId="335" dataCellStyle="Normal 2">
      <calculatedColumnFormula>VLOOKUP(J230,E$229:F$231,2,0)</calculatedColumnFormula>
    </tableColumn>
    <tableColumn id="4" name="Depreciação" dataDxfId="334" dataCellStyle="Porcentagem 2">
      <calculatedColumnFormula>VLOOKUP(J230,E$229:G$231,3,0)</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6" name="Tabela3250767" displayName="Tabela3250767" ref="E226:G228" totalsRowShown="0" headerRowDxfId="333" headerRowCellStyle="Normal 2">
  <tableColumns count="3">
    <tableColumn id="1" name="Categoria" dataDxfId="332" dataCellStyle="Normal 2"/>
    <tableColumn id="2" name="Vida Útil" dataDxfId="331" dataCellStyle="Normal 2"/>
    <tableColumn id="3" name="Valor Residual " dataDxfId="330" dataCellStyle="Normal 2"/>
  </tableColumns>
  <tableStyleInfo name="TableStyleMedium2" showFirstColumn="0" showLastColumn="0" showRowStripes="1" showColumnStripes="0"/>
</table>
</file>

<file path=xl/tables/table11.xml><?xml version="1.0" encoding="utf-8"?>
<table xmlns="http://schemas.openxmlformats.org/spreadsheetml/2006/main" id="88" name="Tabela43517789" displayName="Tabela43517789" ref="I229:L232" totalsRowShown="0" headerRowDxfId="329" dataDxfId="328" headerRowCellStyle="Normal 2" dataCellStyle="Normal 2">
  <tableColumns count="4">
    <tableColumn id="1" name="Ônibus" dataDxfId="327" dataCellStyle="Normal 2"/>
    <tableColumn id="2" name="Pesado" dataDxfId="326" dataCellStyle="Normal 2"/>
    <tableColumn id="3" name="Vida Útil" dataDxfId="325" dataCellStyle="Normal 2">
      <calculatedColumnFormula>VLOOKUP(J230,E$229:F$231,2,0)</calculatedColumnFormula>
    </tableColumn>
    <tableColumn id="4" name="Depreciação" dataDxfId="324" dataCellStyle="Porcentagem 2">
      <calculatedColumnFormula>VLOOKUP(J230,E$229:G$231,3,0)</calculatedColumnFormula>
    </tableColumn>
  </tableColumns>
  <tableStyleInfo name="TableStyleMedium2" showFirstColumn="0" showLastColumn="0" showRowStripes="1" showColumnStripes="0"/>
</table>
</file>

<file path=xl/tables/table12.xml><?xml version="1.0" encoding="utf-8"?>
<table xmlns="http://schemas.openxmlformats.org/spreadsheetml/2006/main" id="7" name="Tabela3250768" displayName="Tabela3250768" ref="E226:G228" totalsRowShown="0" headerRowDxfId="323" headerRowCellStyle="Normal 2">
  <tableColumns count="3">
    <tableColumn id="1" name="Categoria" dataDxfId="322" dataCellStyle="Normal 2"/>
    <tableColumn id="2" name="Vida Útil" dataDxfId="321" dataCellStyle="Normal 2"/>
    <tableColumn id="3" name="Valor Residual " dataDxfId="320" dataCellStyle="Normal 2"/>
  </tableColumns>
  <tableStyleInfo name="TableStyleMedium2" showFirstColumn="0" showLastColumn="0" showRowStripes="1" showColumnStripes="0"/>
</table>
</file>

<file path=xl/tables/table13.xml><?xml version="1.0" encoding="utf-8"?>
<table xmlns="http://schemas.openxmlformats.org/spreadsheetml/2006/main" id="90" name="Tabela43517791" displayName="Tabela43517791" ref="I229:L232" totalsRowShown="0" headerRowDxfId="319" dataDxfId="318" headerRowCellStyle="Normal 2" dataCellStyle="Normal 2">
  <tableColumns count="4">
    <tableColumn id="1" name="Ônibus" dataDxfId="317" dataCellStyle="Normal 2"/>
    <tableColumn id="2" name="Pesado" dataDxfId="316" dataCellStyle="Normal 2"/>
    <tableColumn id="3" name="Vida Útil" dataDxfId="315" dataCellStyle="Normal 2">
      <calculatedColumnFormula>VLOOKUP(J230,E$229:F$231,2,0)</calculatedColumnFormula>
    </tableColumn>
    <tableColumn id="4" name="Depreciação" dataDxfId="314" dataCellStyle="Porcentagem 2">
      <calculatedColumnFormula>VLOOKUP(J230,E$229:G$231,3,0)</calculatedColumnFormula>
    </tableColumn>
  </tableColumns>
  <tableStyleInfo name="TableStyleMedium2" showFirstColumn="0" showLastColumn="0" showRowStripes="1" showColumnStripes="0"/>
</table>
</file>

<file path=xl/tables/table14.xml><?xml version="1.0" encoding="utf-8"?>
<table xmlns="http://schemas.openxmlformats.org/spreadsheetml/2006/main" id="8" name="Tabela3250769" displayName="Tabela3250769" ref="E226:G228" totalsRowShown="0" headerRowDxfId="313" headerRowCellStyle="Normal 2">
  <tableColumns count="3">
    <tableColumn id="1" name="Categoria" dataDxfId="312" dataCellStyle="Normal 2"/>
    <tableColumn id="2" name="Vida Útil" dataDxfId="311" dataCellStyle="Normal 2"/>
    <tableColumn id="3" name="Valor Residual " dataDxfId="310" dataCellStyle="Normal 2"/>
  </tableColumns>
  <tableStyleInfo name="TableStyleMedium2" showFirstColumn="0" showLastColumn="0" showRowStripes="1" showColumnStripes="0"/>
</table>
</file>

<file path=xl/tables/table15.xml><?xml version="1.0" encoding="utf-8"?>
<table xmlns="http://schemas.openxmlformats.org/spreadsheetml/2006/main" id="92" name="Tabela43517793" displayName="Tabela43517793" ref="I229:L232" totalsRowShown="0" headerRowDxfId="309" dataDxfId="308" headerRowCellStyle="Normal 2" dataCellStyle="Normal 2">
  <tableColumns count="4">
    <tableColumn id="1" name="Ônibus" dataDxfId="307" dataCellStyle="Normal 2"/>
    <tableColumn id="2" name="Pesado" dataDxfId="306" dataCellStyle="Normal 2"/>
    <tableColumn id="3" name="Vida Útil" dataDxfId="305" dataCellStyle="Normal 2">
      <calculatedColumnFormula>VLOOKUP(J230,E$229:F$231,2,0)</calculatedColumnFormula>
    </tableColumn>
    <tableColumn id="4" name="Depreciação" dataDxfId="304" dataCellStyle="Porcentagem 2">
      <calculatedColumnFormula>VLOOKUP(J230,E$229:G$231,3,0)</calculatedColumnFormula>
    </tableColumn>
  </tableColumns>
  <tableStyleInfo name="TableStyleMedium2" showFirstColumn="0" showLastColumn="0" showRowStripes="1" showColumnStripes="0"/>
</table>
</file>

<file path=xl/tables/table16.xml><?xml version="1.0" encoding="utf-8"?>
<table xmlns="http://schemas.openxmlformats.org/spreadsheetml/2006/main" id="9" name="Tabela32507610" displayName="Tabela32507610" ref="E226:G228" totalsRowShown="0" headerRowDxfId="303" headerRowCellStyle="Normal 2">
  <tableColumns count="3">
    <tableColumn id="1" name="Categoria" dataDxfId="302" dataCellStyle="Normal 2"/>
    <tableColumn id="2" name="Vida Útil" dataDxfId="301" dataCellStyle="Normal 2"/>
    <tableColumn id="3" name="Valor Residual " dataDxfId="300" dataCellStyle="Normal 2"/>
  </tableColumns>
  <tableStyleInfo name="TableStyleMedium2" showFirstColumn="0" showLastColumn="0" showRowStripes="1" showColumnStripes="0"/>
</table>
</file>

<file path=xl/tables/table17.xml><?xml version="1.0" encoding="utf-8"?>
<table xmlns="http://schemas.openxmlformats.org/spreadsheetml/2006/main" id="94" name="Tabela43517795" displayName="Tabela43517795" ref="I229:L232" totalsRowShown="0" headerRowDxfId="299" dataDxfId="298" headerRowCellStyle="Normal 2" dataCellStyle="Normal 2">
  <tableColumns count="4">
    <tableColumn id="1" name="Ônibus" dataDxfId="297" dataCellStyle="Normal 2"/>
    <tableColumn id="2" name="Pesado" dataDxfId="296" dataCellStyle="Normal 2"/>
    <tableColumn id="3" name="Vida Útil" dataDxfId="295" dataCellStyle="Normal 2">
      <calculatedColumnFormula>VLOOKUP(J230,E$229:F$231,2,0)</calculatedColumnFormula>
    </tableColumn>
    <tableColumn id="4" name="Depreciação" dataDxfId="294" dataCellStyle="Porcentagem 2">
      <calculatedColumnFormula>VLOOKUP(J230,E$229:G$231,3,0)</calculatedColumnFormula>
    </tableColumn>
  </tableColumns>
  <tableStyleInfo name="TableStyleMedium2" showFirstColumn="0" showLastColumn="0" showRowStripes="1" showColumnStripes="0"/>
</table>
</file>

<file path=xl/tables/table18.xml><?xml version="1.0" encoding="utf-8"?>
<table xmlns="http://schemas.openxmlformats.org/spreadsheetml/2006/main" id="10" name="Tabela32507611" displayName="Tabela32507611" ref="E226:G228" totalsRowShown="0" headerRowDxfId="293" headerRowCellStyle="Normal 2">
  <tableColumns count="3">
    <tableColumn id="1" name="Categoria" dataDxfId="292" dataCellStyle="Normal 2"/>
    <tableColumn id="2" name="Vida Útil" dataDxfId="291" dataCellStyle="Normal 2"/>
    <tableColumn id="3" name="Valor Residual " dataDxfId="290" dataCellStyle="Normal 2"/>
  </tableColumns>
  <tableStyleInfo name="TableStyleMedium2" showFirstColumn="0" showLastColumn="0" showRowStripes="1" showColumnStripes="0"/>
</table>
</file>

<file path=xl/tables/table19.xml><?xml version="1.0" encoding="utf-8"?>
<table xmlns="http://schemas.openxmlformats.org/spreadsheetml/2006/main" id="96" name="Tabela43517797" displayName="Tabela43517797" ref="I229:L232" totalsRowShown="0" headerRowDxfId="289" dataDxfId="288" headerRowCellStyle="Normal 2" dataCellStyle="Normal 2">
  <tableColumns count="4">
    <tableColumn id="1" name="Ônibus" dataDxfId="287" dataCellStyle="Normal 2"/>
    <tableColumn id="2" name="Pesado" dataDxfId="286" dataCellStyle="Normal 2"/>
    <tableColumn id="3" name="Vida Útil" dataDxfId="285" dataCellStyle="Normal 2">
      <calculatedColumnFormula>VLOOKUP(J230,E$229:F$231,2,0)</calculatedColumnFormula>
    </tableColumn>
    <tableColumn id="4" name="Depreciação" dataDxfId="284" dataCellStyle="Porcentagem 2">
      <calculatedColumnFormula>VLOOKUP(J230,E$229:G$231,3,0)</calculatedColumnFormula>
    </tableColumn>
  </tableColumns>
  <tableStyleInfo name="TableStyleMedium2" showFirstColumn="0" showLastColumn="0" showRowStripes="1" showColumnStripes="0"/>
</table>
</file>

<file path=xl/tables/table20.xml><?xml version="1.0" encoding="utf-8"?>
<table xmlns="http://schemas.openxmlformats.org/spreadsheetml/2006/main" id="11" name="Tabela32507612" displayName="Tabela32507612" ref="E226:G228" totalsRowShown="0" headerRowDxfId="283" headerRowCellStyle="Normal 2">
  <tableColumns count="3">
    <tableColumn id="1" name="Categoria" dataDxfId="282" dataCellStyle="Normal 2"/>
    <tableColumn id="2" name="Vida Útil" dataDxfId="281" dataCellStyle="Normal 2"/>
    <tableColumn id="3" name="Valor Residual " dataDxfId="280" dataCellStyle="Normal 2"/>
  </tableColumns>
  <tableStyleInfo name="TableStyleMedium2" showFirstColumn="0" showLastColumn="0" showRowStripes="1" showColumnStripes="0"/>
</table>
</file>

<file path=xl/tables/table21.xml><?xml version="1.0" encoding="utf-8"?>
<table xmlns="http://schemas.openxmlformats.org/spreadsheetml/2006/main" id="98" name="Tabela43517799" displayName="Tabela43517799" ref="I229:L232" totalsRowShown="0" headerRowDxfId="279" dataDxfId="278" headerRowCellStyle="Normal 2" dataCellStyle="Normal 2">
  <tableColumns count="4">
    <tableColumn id="1" name="Ônibus" dataDxfId="277" dataCellStyle="Normal 2"/>
    <tableColumn id="2" name="Pesado" dataDxfId="276" dataCellStyle="Normal 2"/>
    <tableColumn id="3" name="Vida Útil" dataDxfId="275" dataCellStyle="Normal 2">
      <calculatedColumnFormula>VLOOKUP(J230,E$229:F$231,2,0)</calculatedColumnFormula>
    </tableColumn>
    <tableColumn id="4" name="Depreciação" dataDxfId="274" dataCellStyle="Porcentagem 2">
      <calculatedColumnFormula>VLOOKUP(J230,E$229:G$231,3,0)</calculatedColumnFormula>
    </tableColumn>
  </tableColumns>
  <tableStyleInfo name="TableStyleMedium2" showFirstColumn="0" showLastColumn="0" showRowStripes="1" showColumnStripes="0"/>
</table>
</file>

<file path=xl/tables/table22.xml><?xml version="1.0" encoding="utf-8"?>
<table xmlns="http://schemas.openxmlformats.org/spreadsheetml/2006/main" id="12" name="Tabela32507613" displayName="Tabela32507613" ref="E226:G228" totalsRowShown="0" headerRowDxfId="273" headerRowCellStyle="Normal 2">
  <tableColumns count="3">
    <tableColumn id="1" name="Categoria" dataDxfId="272" dataCellStyle="Normal 2"/>
    <tableColumn id="2" name="Vida Útil" dataDxfId="271" dataCellStyle="Normal 2"/>
    <tableColumn id="3" name="Valor Residual " dataDxfId="270" dataCellStyle="Normal 2"/>
  </tableColumns>
  <tableStyleInfo name="TableStyleMedium2" showFirstColumn="0" showLastColumn="0" showRowStripes="1" showColumnStripes="0"/>
</table>
</file>

<file path=xl/tables/table23.xml><?xml version="1.0" encoding="utf-8"?>
<table xmlns="http://schemas.openxmlformats.org/spreadsheetml/2006/main" id="100" name="Tabela435177101" displayName="Tabela435177101" ref="I229:L232" totalsRowShown="0" headerRowDxfId="269" dataDxfId="268" headerRowCellStyle="Normal 2" dataCellStyle="Normal 2">
  <tableColumns count="4">
    <tableColumn id="1" name="Ônibus" dataDxfId="267" dataCellStyle="Normal 2"/>
    <tableColumn id="2" name="Pesado" dataDxfId="266" dataCellStyle="Normal 2"/>
    <tableColumn id="3" name="Vida Útil" dataDxfId="265" dataCellStyle="Normal 2">
      <calculatedColumnFormula>VLOOKUP(J230,E$229:F$231,2,0)</calculatedColumnFormula>
    </tableColumn>
    <tableColumn id="4" name="Depreciação" dataDxfId="264" dataCellStyle="Porcentagem 2">
      <calculatedColumnFormula>VLOOKUP(J230,E$229:G$231,3,0)</calculatedColumnFormula>
    </tableColumn>
  </tableColumns>
  <tableStyleInfo name="TableStyleMedium2" showFirstColumn="0" showLastColumn="0" showRowStripes="1" showColumnStripes="0"/>
</table>
</file>

<file path=xl/tables/table24.xml><?xml version="1.0" encoding="utf-8"?>
<table xmlns="http://schemas.openxmlformats.org/spreadsheetml/2006/main" id="13" name="Tabela32507614" displayName="Tabela32507614" ref="E226:G228" totalsRowShown="0" headerRowDxfId="263" headerRowCellStyle="Normal 2">
  <tableColumns count="3">
    <tableColumn id="1" name="Categoria" dataDxfId="262" dataCellStyle="Normal 2"/>
    <tableColumn id="2" name="Vida Útil" dataDxfId="261" dataCellStyle="Normal 2"/>
    <tableColumn id="3" name="Valor Residual " dataDxfId="260" dataCellStyle="Normal 2"/>
  </tableColumns>
  <tableStyleInfo name="TableStyleMedium2" showFirstColumn="0" showLastColumn="0" showRowStripes="1" showColumnStripes="0"/>
</table>
</file>

<file path=xl/tables/table25.xml><?xml version="1.0" encoding="utf-8"?>
<table xmlns="http://schemas.openxmlformats.org/spreadsheetml/2006/main" id="102" name="Tabela435177103" displayName="Tabela435177103" ref="I229:L232" totalsRowShown="0" headerRowDxfId="259" dataDxfId="258" headerRowCellStyle="Normal 2" dataCellStyle="Normal 2">
  <tableColumns count="4">
    <tableColumn id="1" name="Ônibus" dataDxfId="257" dataCellStyle="Normal 2"/>
    <tableColumn id="2" name="Pesado" dataDxfId="256" dataCellStyle="Normal 2"/>
    <tableColumn id="3" name="Vida Útil" dataDxfId="255" dataCellStyle="Normal 2">
      <calculatedColumnFormula>VLOOKUP(J230,E$229:F$231,2,0)</calculatedColumnFormula>
    </tableColumn>
    <tableColumn id="4" name="Depreciação" dataDxfId="254" dataCellStyle="Porcentagem 2">
      <calculatedColumnFormula>VLOOKUP(J230,E$229:G$231,3,0)</calculatedColumnFormula>
    </tableColumn>
  </tableColumns>
  <tableStyleInfo name="TableStyleMedium2" showFirstColumn="0" showLastColumn="0" showRowStripes="1" showColumnStripes="0"/>
</table>
</file>

<file path=xl/tables/table26.xml><?xml version="1.0" encoding="utf-8"?>
<table xmlns="http://schemas.openxmlformats.org/spreadsheetml/2006/main" id="14" name="Tabela32507615" displayName="Tabela32507615" ref="E226:G228" totalsRowShown="0" headerRowDxfId="253" headerRowCellStyle="Normal 2">
  <tableColumns count="3">
    <tableColumn id="1" name="Categoria" dataDxfId="252" dataCellStyle="Normal 2"/>
    <tableColumn id="2" name="Vida Útil" dataDxfId="251" dataCellStyle="Normal 2"/>
    <tableColumn id="3" name="Valor Residual " dataDxfId="250" dataCellStyle="Normal 2"/>
  </tableColumns>
  <tableStyleInfo name="TableStyleMedium2" showFirstColumn="0" showLastColumn="0" showRowStripes="1" showColumnStripes="0"/>
</table>
</file>

<file path=xl/tables/table27.xml><?xml version="1.0" encoding="utf-8"?>
<table xmlns="http://schemas.openxmlformats.org/spreadsheetml/2006/main" id="104" name="Tabela435177105" displayName="Tabela435177105" ref="I229:L232" totalsRowShown="0" headerRowDxfId="249" dataDxfId="248" headerRowCellStyle="Normal 2" dataCellStyle="Normal 2">
  <tableColumns count="4">
    <tableColumn id="1" name="Ônibus" dataDxfId="247" dataCellStyle="Normal 2"/>
    <tableColumn id="2" name="Pesado" dataDxfId="246" dataCellStyle="Normal 2"/>
    <tableColumn id="3" name="Vida Útil" dataDxfId="245" dataCellStyle="Normal 2">
      <calculatedColumnFormula>VLOOKUP(J230,E$229:F$231,2,0)</calculatedColumnFormula>
    </tableColumn>
    <tableColumn id="4" name="Depreciação" dataDxfId="244" dataCellStyle="Porcentagem 2">
      <calculatedColumnFormula>VLOOKUP(J230,E$229:G$231,3,0)</calculatedColumnFormula>
    </tableColumn>
  </tableColumns>
  <tableStyleInfo name="TableStyleMedium2" showFirstColumn="0" showLastColumn="0" showRowStripes="1" showColumnStripes="0"/>
</table>
</file>

<file path=xl/tables/table28.xml><?xml version="1.0" encoding="utf-8"?>
<table xmlns="http://schemas.openxmlformats.org/spreadsheetml/2006/main" id="15" name="Tabela32507616" displayName="Tabela32507616" ref="E226:G228" totalsRowShown="0" headerRowDxfId="243" headerRowCellStyle="Normal 2">
  <tableColumns count="3">
    <tableColumn id="1" name="Categoria" dataDxfId="242" dataCellStyle="Normal 2"/>
    <tableColumn id="2" name="Vida Útil" dataDxfId="241" dataCellStyle="Normal 2"/>
    <tableColumn id="3" name="Valor Residual " dataDxfId="240" dataCellStyle="Normal 2"/>
  </tableColumns>
  <tableStyleInfo name="TableStyleMedium2" showFirstColumn="0" showLastColumn="0" showRowStripes="1" showColumnStripes="0"/>
</table>
</file>

<file path=xl/tables/table29.xml><?xml version="1.0" encoding="utf-8"?>
<table xmlns="http://schemas.openxmlformats.org/spreadsheetml/2006/main" id="106" name="Tabela435177107" displayName="Tabela435177107" ref="I229:L232" totalsRowShown="0" headerRowDxfId="239" dataDxfId="238" headerRowCellStyle="Normal 2" dataCellStyle="Normal 2">
  <tableColumns count="4">
    <tableColumn id="1" name="Ônibus" dataDxfId="237" dataCellStyle="Normal 2"/>
    <tableColumn id="2" name="Pesado" dataDxfId="236" dataCellStyle="Normal 2"/>
    <tableColumn id="3" name="Vida Útil" dataDxfId="235" dataCellStyle="Normal 2">
      <calculatedColumnFormula>VLOOKUP(J230,E$229:F$231,2,0)</calculatedColumnFormula>
    </tableColumn>
    <tableColumn id="4" name="Depreciação" dataDxfId="234" dataCellStyle="Porcentagem 2">
      <calculatedColumnFormula>VLOOKUP(J230,E$229:G$231,3,0)</calculatedColumnFormula>
    </tableColumn>
  </tableColumns>
  <tableStyleInfo name="TableStyleMedium2" showFirstColumn="0" showLastColumn="0" showRowStripes="1" showColumnStripes="0"/>
</table>
</file>

<file path=xl/tables/table30.xml><?xml version="1.0" encoding="utf-8"?>
<table xmlns="http://schemas.openxmlformats.org/spreadsheetml/2006/main" id="16" name="Tabela32507617" displayName="Tabela32507617" ref="E226:G228" totalsRowShown="0" headerRowDxfId="233" headerRowCellStyle="Normal 2">
  <tableColumns count="3">
    <tableColumn id="1" name="Categoria" dataDxfId="232" dataCellStyle="Normal 2"/>
    <tableColumn id="2" name="Vida Útil" dataDxfId="231" dataCellStyle="Normal 2"/>
    <tableColumn id="3" name="Valor Residual " dataDxfId="230" dataCellStyle="Normal 2"/>
  </tableColumns>
  <tableStyleInfo name="TableStyleMedium2" showFirstColumn="0" showLastColumn="0" showRowStripes="1" showColumnStripes="0"/>
</table>
</file>

<file path=xl/tables/table31.xml><?xml version="1.0" encoding="utf-8"?>
<table xmlns="http://schemas.openxmlformats.org/spreadsheetml/2006/main" id="108" name="Tabela435177109" displayName="Tabela435177109" ref="I229:L232" totalsRowShown="0" headerRowDxfId="229" dataDxfId="228" headerRowCellStyle="Normal 2" dataCellStyle="Normal 2">
  <tableColumns count="4">
    <tableColumn id="1" name="Ônibus" dataDxfId="227" dataCellStyle="Normal 2"/>
    <tableColumn id="2" name="Pesado" dataDxfId="226" dataCellStyle="Normal 2"/>
    <tableColumn id="3" name="Vida Útil" dataDxfId="225" dataCellStyle="Normal 2">
      <calculatedColumnFormula>VLOOKUP(J230,E$229:F$231,2,0)</calculatedColumnFormula>
    </tableColumn>
    <tableColumn id="4" name="Depreciação" dataDxfId="224" dataCellStyle="Porcentagem 2">
      <calculatedColumnFormula>VLOOKUP(J230,E$229:G$231,3,0)</calculatedColumnFormula>
    </tableColumn>
  </tableColumns>
  <tableStyleInfo name="TableStyleMedium2" showFirstColumn="0" showLastColumn="0" showRowStripes="1" showColumnStripes="0"/>
</table>
</file>

<file path=xl/tables/table32.xml><?xml version="1.0" encoding="utf-8"?>
<table xmlns="http://schemas.openxmlformats.org/spreadsheetml/2006/main" id="17" name="Tabela32507618" displayName="Tabela32507618" ref="E226:G228" totalsRowShown="0" headerRowDxfId="223" headerRowCellStyle="Normal 2">
  <tableColumns count="3">
    <tableColumn id="1" name="Categoria" dataDxfId="222" dataCellStyle="Normal 2"/>
    <tableColumn id="2" name="Vida Útil" dataDxfId="221" dataCellStyle="Normal 2"/>
    <tableColumn id="3" name="Valor Residual " dataDxfId="220" dataCellStyle="Normal 2"/>
  </tableColumns>
  <tableStyleInfo name="TableStyleMedium2" showFirstColumn="0" showLastColumn="0" showRowStripes="1" showColumnStripes="0"/>
</table>
</file>

<file path=xl/tables/table33.xml><?xml version="1.0" encoding="utf-8"?>
<table xmlns="http://schemas.openxmlformats.org/spreadsheetml/2006/main" id="110" name="Tabela435177111" displayName="Tabela435177111" ref="I229:L232" totalsRowShown="0" headerRowDxfId="219" dataDxfId="218" headerRowCellStyle="Normal 2" dataCellStyle="Normal 2">
  <tableColumns count="4">
    <tableColumn id="1" name="Ônibus" dataDxfId="217" dataCellStyle="Normal 2"/>
    <tableColumn id="2" name="Pesado" dataDxfId="216" dataCellStyle="Normal 2"/>
    <tableColumn id="3" name="Vida Útil" dataDxfId="215" dataCellStyle="Normal 2">
      <calculatedColumnFormula>VLOOKUP(J230,E$229:F$231,2,0)</calculatedColumnFormula>
    </tableColumn>
    <tableColumn id="4" name="Depreciação" dataDxfId="214" dataCellStyle="Porcentagem 2">
      <calculatedColumnFormula>VLOOKUP(J230,E$229:G$231,3,0)</calculatedColumnFormula>
    </tableColumn>
  </tableColumns>
  <tableStyleInfo name="TableStyleMedium2" showFirstColumn="0" showLastColumn="0" showRowStripes="1" showColumnStripes="0"/>
</table>
</file>

<file path=xl/tables/table34.xml><?xml version="1.0" encoding="utf-8"?>
<table xmlns="http://schemas.openxmlformats.org/spreadsheetml/2006/main" id="18" name="Tabela32507619" displayName="Tabela32507619" ref="E226:G228" totalsRowShown="0" headerRowDxfId="213" headerRowCellStyle="Normal 2">
  <tableColumns count="3">
    <tableColumn id="1" name="Categoria" dataDxfId="212" dataCellStyle="Normal 2"/>
    <tableColumn id="2" name="Vida Útil" dataDxfId="211" dataCellStyle="Normal 2"/>
    <tableColumn id="3" name="Valor Residual " dataDxfId="210" dataCellStyle="Normal 2"/>
  </tableColumns>
  <tableStyleInfo name="TableStyleMedium2" showFirstColumn="0" showLastColumn="0" showRowStripes="1" showColumnStripes="0"/>
</table>
</file>

<file path=xl/tables/table35.xml><?xml version="1.0" encoding="utf-8"?>
<table xmlns="http://schemas.openxmlformats.org/spreadsheetml/2006/main" id="112" name="Tabela435177113" displayName="Tabela435177113" ref="I229:L232" totalsRowShown="0" headerRowDxfId="209" dataDxfId="208" headerRowCellStyle="Normal 2" dataCellStyle="Normal 2">
  <tableColumns count="4">
    <tableColumn id="1" name="Ônibus" dataDxfId="207" dataCellStyle="Normal 2"/>
    <tableColumn id="2" name="Pesado" dataDxfId="206" dataCellStyle="Normal 2"/>
    <tableColumn id="3" name="Vida Útil" dataDxfId="205" dataCellStyle="Normal 2">
      <calculatedColumnFormula>VLOOKUP(J230,E$229:F$231,2,0)</calculatedColumnFormula>
    </tableColumn>
    <tableColumn id="4" name="Depreciação" dataDxfId="204" dataCellStyle="Porcentagem 2">
      <calculatedColumnFormula>VLOOKUP(J230,E$229:G$231,3,0)</calculatedColumnFormula>
    </tableColumn>
  </tableColumns>
  <tableStyleInfo name="TableStyleMedium2" showFirstColumn="0" showLastColumn="0" showRowStripes="1" showColumnStripes="0"/>
</table>
</file>

<file path=xl/tables/table36.xml><?xml version="1.0" encoding="utf-8"?>
<table xmlns="http://schemas.openxmlformats.org/spreadsheetml/2006/main" id="19" name="Tabela32507620" displayName="Tabela32507620" ref="E226:G228" totalsRowShown="0" headerRowDxfId="203" headerRowCellStyle="Normal 2">
  <tableColumns count="3">
    <tableColumn id="1" name="Categoria" dataDxfId="202" dataCellStyle="Normal 2"/>
    <tableColumn id="2" name="Vida Útil" dataDxfId="201" dataCellStyle="Normal 2"/>
    <tableColumn id="3" name="Valor Residual " dataDxfId="200" dataCellStyle="Normal 2"/>
  </tableColumns>
  <tableStyleInfo name="TableStyleMedium2" showFirstColumn="0" showLastColumn="0" showRowStripes="1" showColumnStripes="0"/>
</table>
</file>

<file path=xl/tables/table37.xml><?xml version="1.0" encoding="utf-8"?>
<table xmlns="http://schemas.openxmlformats.org/spreadsheetml/2006/main" id="114" name="Tabela435177115" displayName="Tabela435177115" ref="I229:L232" totalsRowShown="0" headerRowDxfId="199" dataDxfId="198" headerRowCellStyle="Normal 2" dataCellStyle="Normal 2">
  <tableColumns count="4">
    <tableColumn id="1" name="Ônibus" dataDxfId="197" dataCellStyle="Normal 2"/>
    <tableColumn id="2" name="Pesado" dataDxfId="196" dataCellStyle="Normal 2"/>
    <tableColumn id="3" name="Vida Útil" dataDxfId="195" dataCellStyle="Normal 2">
      <calculatedColumnFormula>VLOOKUP(J230,E$229:F$231,2,0)</calculatedColumnFormula>
    </tableColumn>
    <tableColumn id="4" name="Depreciação" dataDxfId="194" dataCellStyle="Porcentagem 2">
      <calculatedColumnFormula>VLOOKUP(J230,E$229:G$231,3,0)</calculatedColumnFormula>
    </tableColumn>
  </tableColumns>
  <tableStyleInfo name="TableStyleMedium2" showFirstColumn="0" showLastColumn="0" showRowStripes="1" showColumnStripes="0"/>
</table>
</file>

<file path=xl/tables/table38.xml><?xml version="1.0" encoding="utf-8"?>
<table xmlns="http://schemas.openxmlformats.org/spreadsheetml/2006/main" id="20" name="Tabela32507621" displayName="Tabela32507621" ref="E226:G228" totalsRowShown="0" headerRowDxfId="193" headerRowCellStyle="Normal 2">
  <tableColumns count="3">
    <tableColumn id="1" name="Categoria" dataDxfId="192" dataCellStyle="Normal 2"/>
    <tableColumn id="2" name="Vida Útil" dataDxfId="191" dataCellStyle="Normal 2"/>
    <tableColumn id="3" name="Valor Residual " dataDxfId="190" dataCellStyle="Normal 2"/>
  </tableColumns>
  <tableStyleInfo name="TableStyleMedium2" showFirstColumn="0" showLastColumn="0" showRowStripes="1" showColumnStripes="0"/>
</table>
</file>

<file path=xl/tables/table39.xml><?xml version="1.0" encoding="utf-8"?>
<table xmlns="http://schemas.openxmlformats.org/spreadsheetml/2006/main" id="116" name="Tabela435177117" displayName="Tabela435177117" ref="I229:L232" totalsRowShown="0" headerRowDxfId="189" dataDxfId="188" headerRowCellStyle="Normal 2" dataCellStyle="Normal 2">
  <tableColumns count="4">
    <tableColumn id="1" name="Ônibus" dataDxfId="187" dataCellStyle="Normal 2"/>
    <tableColumn id="2" name="Pesado" dataDxfId="186" dataCellStyle="Normal 2"/>
    <tableColumn id="3" name="Vida Útil" dataDxfId="185" dataCellStyle="Normal 2">
      <calculatedColumnFormula>VLOOKUP(J230,E$229:F$231,2,0)</calculatedColumnFormula>
    </tableColumn>
    <tableColumn id="4" name="Depreciação" dataDxfId="184" dataCellStyle="Porcentagem 2">
      <calculatedColumnFormula>VLOOKUP(J230,E$229:G$231,3,0)</calculatedColumnFormula>
    </tableColumn>
  </tableColumns>
  <tableStyleInfo name="TableStyleMedium2" showFirstColumn="0" showLastColumn="0" showRowStripes="1" showColumnStripes="0"/>
</table>
</file>

<file path=xl/tables/table40.xml><?xml version="1.0" encoding="utf-8"?>
<table xmlns="http://schemas.openxmlformats.org/spreadsheetml/2006/main" id="21" name="Tabela32507622" displayName="Tabela32507622" ref="E226:G228" totalsRowShown="0" headerRowDxfId="183" headerRowCellStyle="Normal 2">
  <tableColumns count="3">
    <tableColumn id="1" name="Categoria" dataDxfId="182" dataCellStyle="Normal 2"/>
    <tableColumn id="2" name="Vida Útil" dataDxfId="181" dataCellStyle="Normal 2"/>
    <tableColumn id="3" name="Valor Residual " dataDxfId="180" dataCellStyle="Normal 2"/>
  </tableColumns>
  <tableStyleInfo name="TableStyleMedium2" showFirstColumn="0" showLastColumn="0" showRowStripes="1" showColumnStripes="0"/>
</table>
</file>

<file path=xl/tables/table41.xml><?xml version="1.0" encoding="utf-8"?>
<table xmlns="http://schemas.openxmlformats.org/spreadsheetml/2006/main" id="118" name="Tabela435177119" displayName="Tabela435177119" ref="I229:L232" totalsRowShown="0" headerRowDxfId="179" dataDxfId="178" headerRowCellStyle="Normal 2" dataCellStyle="Normal 2">
  <tableColumns count="4">
    <tableColumn id="1" name="Ônibus" dataDxfId="177" dataCellStyle="Normal 2"/>
    <tableColumn id="2" name="Pesado" dataDxfId="176" dataCellStyle="Normal 2"/>
    <tableColumn id="3" name="Vida Útil" dataDxfId="175" dataCellStyle="Normal 2">
      <calculatedColumnFormula>VLOOKUP(J230,E$229:F$231,2,0)</calculatedColumnFormula>
    </tableColumn>
    <tableColumn id="4" name="Depreciação" dataDxfId="174" dataCellStyle="Porcentagem 2">
      <calculatedColumnFormula>VLOOKUP(J230,E$229:G$231,3,0)</calculatedColumnFormula>
    </tableColumn>
  </tableColumns>
  <tableStyleInfo name="TableStyleMedium2" showFirstColumn="0" showLastColumn="0" showRowStripes="1" showColumnStripes="0"/>
</table>
</file>

<file path=xl/tables/table42.xml><?xml version="1.0" encoding="utf-8"?>
<table xmlns="http://schemas.openxmlformats.org/spreadsheetml/2006/main" id="22" name="Tabela32507623" displayName="Tabela32507623" ref="E226:G228" totalsRowShown="0" headerRowDxfId="173" headerRowCellStyle="Normal 2">
  <tableColumns count="3">
    <tableColumn id="1" name="Categoria" dataDxfId="172" dataCellStyle="Normal 2"/>
    <tableColumn id="2" name="Vida Útil" dataDxfId="171" dataCellStyle="Normal 2"/>
    <tableColumn id="3" name="Valor Residual " dataDxfId="170" dataCellStyle="Normal 2"/>
  </tableColumns>
  <tableStyleInfo name="TableStyleMedium2" showFirstColumn="0" showLastColumn="0" showRowStripes="1" showColumnStripes="0"/>
</table>
</file>

<file path=xl/tables/table43.xml><?xml version="1.0" encoding="utf-8"?>
<table xmlns="http://schemas.openxmlformats.org/spreadsheetml/2006/main" id="120" name="Tabela435177121" displayName="Tabela435177121" ref="I229:L232" totalsRowShown="0" headerRowDxfId="169" dataDxfId="168" headerRowCellStyle="Normal 2" dataCellStyle="Normal 2">
  <tableColumns count="4">
    <tableColumn id="1" name="Ônibus" dataDxfId="167" dataCellStyle="Normal 2"/>
    <tableColumn id="2" name="Pesado" dataDxfId="166" dataCellStyle="Normal 2"/>
    <tableColumn id="3" name="Vida Útil" dataDxfId="165" dataCellStyle="Normal 2">
      <calculatedColumnFormula>VLOOKUP(J230,E$229:F$231,2,0)</calculatedColumnFormula>
    </tableColumn>
    <tableColumn id="4" name="Depreciação" dataDxfId="164" dataCellStyle="Porcentagem 2">
      <calculatedColumnFormula>VLOOKUP(J230,E$229:G$231,3,0)</calculatedColumnFormula>
    </tableColumn>
  </tableColumns>
  <tableStyleInfo name="TableStyleMedium2" showFirstColumn="0" showLastColumn="0" showRowStripes="1" showColumnStripes="0"/>
</table>
</file>

<file path=xl/tables/table44.xml><?xml version="1.0" encoding="utf-8"?>
<table xmlns="http://schemas.openxmlformats.org/spreadsheetml/2006/main" id="23" name="Tabela32507624" displayName="Tabela32507624" ref="E226:G228" totalsRowShown="0" headerRowDxfId="163" headerRowCellStyle="Normal 2">
  <tableColumns count="3">
    <tableColumn id="1" name="Categoria" dataDxfId="162" dataCellStyle="Normal 2"/>
    <tableColumn id="2" name="Vida Útil" dataDxfId="161" dataCellStyle="Normal 2"/>
    <tableColumn id="3" name="Valor Residual " dataDxfId="160" dataCellStyle="Normal 2"/>
  </tableColumns>
  <tableStyleInfo name="TableStyleMedium2" showFirstColumn="0" showLastColumn="0" showRowStripes="1" showColumnStripes="0"/>
</table>
</file>

<file path=xl/tables/table45.xml><?xml version="1.0" encoding="utf-8"?>
<table xmlns="http://schemas.openxmlformats.org/spreadsheetml/2006/main" id="122" name="Tabela435177123" displayName="Tabela435177123" ref="I229:L232" totalsRowShown="0" headerRowDxfId="159" dataDxfId="158" headerRowCellStyle="Normal 2" dataCellStyle="Normal 2">
  <tableColumns count="4">
    <tableColumn id="1" name="Ônibus" dataDxfId="157" dataCellStyle="Normal 2"/>
    <tableColumn id="2" name="Pesado" dataDxfId="156" dataCellStyle="Normal 2"/>
    <tableColumn id="3" name="Vida Útil" dataDxfId="155" dataCellStyle="Normal 2">
      <calculatedColumnFormula>VLOOKUP(J230,E$229:F$231,2,0)</calculatedColumnFormula>
    </tableColumn>
    <tableColumn id="4" name="Depreciação" dataDxfId="154" dataCellStyle="Porcentagem 2">
      <calculatedColumnFormula>VLOOKUP(J230,E$229:G$231,3,0)</calculatedColumnFormula>
    </tableColumn>
  </tableColumns>
  <tableStyleInfo name="TableStyleMedium2" showFirstColumn="0" showLastColumn="0" showRowStripes="1" showColumnStripes="0"/>
</table>
</file>

<file path=xl/tables/table46.xml><?xml version="1.0" encoding="utf-8"?>
<table xmlns="http://schemas.openxmlformats.org/spreadsheetml/2006/main" id="24" name="Tabela32507625" displayName="Tabela32507625" ref="E226:G228" totalsRowShown="0" headerRowDxfId="153" headerRowCellStyle="Normal 2">
  <tableColumns count="3">
    <tableColumn id="1" name="Categoria" dataDxfId="152" dataCellStyle="Normal 2"/>
    <tableColumn id="2" name="Vida Útil" dataDxfId="151" dataCellStyle="Normal 2"/>
    <tableColumn id="3" name="Valor Residual " dataDxfId="150" dataCellStyle="Normal 2"/>
  </tableColumns>
  <tableStyleInfo name="TableStyleMedium2" showFirstColumn="0" showLastColumn="0" showRowStripes="1" showColumnStripes="0"/>
</table>
</file>

<file path=xl/tables/table47.xml><?xml version="1.0" encoding="utf-8"?>
<table xmlns="http://schemas.openxmlformats.org/spreadsheetml/2006/main" id="124" name="Tabela435177125" displayName="Tabela435177125" ref="I229:L232" totalsRowShown="0" headerRowDxfId="149" dataDxfId="148" headerRowCellStyle="Normal 2" dataCellStyle="Normal 2">
  <tableColumns count="4">
    <tableColumn id="1" name="Ônibus" dataDxfId="147" dataCellStyle="Normal 2"/>
    <tableColumn id="2" name="Pesado" dataDxfId="146" dataCellStyle="Normal 2"/>
    <tableColumn id="3" name="Vida Útil" dataDxfId="145" dataCellStyle="Normal 2">
      <calculatedColumnFormula>VLOOKUP(J230,E$229:F$231,2,0)</calculatedColumnFormula>
    </tableColumn>
    <tableColumn id="4" name="Depreciação" dataDxfId="144" dataCellStyle="Porcentagem 2">
      <calculatedColumnFormula>VLOOKUP(J230,E$229:G$231,3,0)</calculatedColumnFormula>
    </tableColumn>
  </tableColumns>
  <tableStyleInfo name="TableStyleMedium2" showFirstColumn="0" showLastColumn="0" showRowStripes="1" showColumnStripes="0"/>
</table>
</file>

<file path=xl/tables/table48.xml><?xml version="1.0" encoding="utf-8"?>
<table xmlns="http://schemas.openxmlformats.org/spreadsheetml/2006/main" id="25" name="Tabela32507626" displayName="Tabela32507626" ref="E226:G228" totalsRowShown="0" headerRowDxfId="143" headerRowCellStyle="Normal 2">
  <tableColumns count="3">
    <tableColumn id="1" name="Categoria" dataDxfId="142" dataCellStyle="Normal 2"/>
    <tableColumn id="2" name="Vida Útil" dataDxfId="141" dataCellStyle="Normal 2"/>
    <tableColumn id="3" name="Valor Residual " dataDxfId="140" dataCellStyle="Normal 2"/>
  </tableColumns>
  <tableStyleInfo name="TableStyleMedium2" showFirstColumn="0" showLastColumn="0" showRowStripes="1" showColumnStripes="0"/>
</table>
</file>

<file path=xl/tables/table49.xml><?xml version="1.0" encoding="utf-8"?>
<table xmlns="http://schemas.openxmlformats.org/spreadsheetml/2006/main" id="126" name="Tabela435177127" displayName="Tabela435177127" ref="I229:L232" totalsRowShown="0" headerRowDxfId="139" dataDxfId="138" headerRowCellStyle="Normal 2" dataCellStyle="Normal 2">
  <tableColumns count="4">
    <tableColumn id="1" name="Ônibus" dataDxfId="137" dataCellStyle="Normal 2"/>
    <tableColumn id="2" name="Pesado" dataDxfId="136" dataCellStyle="Normal 2"/>
    <tableColumn id="3" name="Vida Útil" dataDxfId="135" dataCellStyle="Normal 2">
      <calculatedColumnFormula>VLOOKUP(J230,E$229:F$231,2,0)</calculatedColumnFormula>
    </tableColumn>
    <tableColumn id="4" name="Depreciação" dataDxfId="134" dataCellStyle="Porcentagem 2">
      <calculatedColumnFormula>VLOOKUP(J230,E$229:G$231,3,0)</calculatedColumnFormula>
    </tableColumn>
  </tableColumns>
  <tableStyleInfo name="TableStyleMedium2" showFirstColumn="0" showLastColumn="0" showRowStripes="1" showColumnStripes="0"/>
</table>
</file>

<file path=xl/tables/table50.xml><?xml version="1.0" encoding="utf-8"?>
<table xmlns="http://schemas.openxmlformats.org/spreadsheetml/2006/main" id="26" name="Tabela32507627" displayName="Tabela32507627" ref="E226:G228" totalsRowShown="0" headerRowDxfId="133" headerRowCellStyle="Normal 2">
  <tableColumns count="3">
    <tableColumn id="1" name="Categoria" dataDxfId="132" dataCellStyle="Normal 2"/>
    <tableColumn id="2" name="Vida Útil" dataDxfId="131" dataCellStyle="Normal 2"/>
    <tableColumn id="3" name="Valor Residual " dataDxfId="130" dataCellStyle="Normal 2"/>
  </tableColumns>
  <tableStyleInfo name="TableStyleMedium2" showFirstColumn="0" showLastColumn="0" showRowStripes="1" showColumnStripes="0"/>
</table>
</file>

<file path=xl/tables/table51.xml><?xml version="1.0" encoding="utf-8"?>
<table xmlns="http://schemas.openxmlformats.org/spreadsheetml/2006/main" id="128" name="Tabela435177129" displayName="Tabela435177129" ref="I229:L232" totalsRowShown="0" headerRowDxfId="129" dataDxfId="128" headerRowCellStyle="Normal 2" dataCellStyle="Normal 2">
  <tableColumns count="4">
    <tableColumn id="1" name="Ônibus" dataDxfId="127" dataCellStyle="Normal 2"/>
    <tableColumn id="2" name="Pesado" dataDxfId="126" dataCellStyle="Normal 2"/>
    <tableColumn id="3" name="Vida Útil" dataDxfId="125" dataCellStyle="Normal 2">
      <calculatedColumnFormula>VLOOKUP(J230,E$229:F$231,2,0)</calculatedColumnFormula>
    </tableColumn>
    <tableColumn id="4" name="Depreciação" dataDxfId="124" dataCellStyle="Porcentagem 2">
      <calculatedColumnFormula>VLOOKUP(J230,E$229:G$231,3,0)</calculatedColumnFormula>
    </tableColumn>
  </tableColumns>
  <tableStyleInfo name="TableStyleMedium2" showFirstColumn="0" showLastColumn="0" showRowStripes="1" showColumnStripes="0"/>
</table>
</file>

<file path=xl/tables/table52.xml><?xml version="1.0" encoding="utf-8"?>
<table xmlns="http://schemas.openxmlformats.org/spreadsheetml/2006/main" id="27" name="Tabela32507628" displayName="Tabela32507628" ref="E226:G228" totalsRowShown="0" headerRowDxfId="123" headerRowCellStyle="Normal 2">
  <tableColumns count="3">
    <tableColumn id="1" name="Categoria" dataDxfId="122" dataCellStyle="Normal 2"/>
    <tableColumn id="2" name="Vida Útil" dataDxfId="121" dataCellStyle="Normal 2"/>
    <tableColumn id="3" name="Valor Residual " dataDxfId="120" dataCellStyle="Normal 2"/>
  </tableColumns>
  <tableStyleInfo name="TableStyleMedium2" showFirstColumn="0" showLastColumn="0" showRowStripes="1" showColumnStripes="0"/>
</table>
</file>

<file path=xl/tables/table53.xml><?xml version="1.0" encoding="utf-8"?>
<table xmlns="http://schemas.openxmlformats.org/spreadsheetml/2006/main" id="130" name="Tabela435177131" displayName="Tabela435177131" ref="I229:L232" totalsRowShown="0" headerRowDxfId="119" dataDxfId="118" headerRowCellStyle="Normal 2" dataCellStyle="Normal 2">
  <tableColumns count="4">
    <tableColumn id="1" name="Ônibus" dataDxfId="117" dataCellStyle="Normal 2"/>
    <tableColumn id="2" name="Pesado" dataDxfId="116" dataCellStyle="Normal 2"/>
    <tableColumn id="3" name="Vida Útil" dataDxfId="115" dataCellStyle="Normal 2">
      <calculatedColumnFormula>VLOOKUP(J230,E$229:F$231,2,0)</calculatedColumnFormula>
    </tableColumn>
    <tableColumn id="4" name="Depreciação" dataDxfId="114" dataCellStyle="Porcentagem 2">
      <calculatedColumnFormula>VLOOKUP(J230,E$229:G$231,3,0)</calculatedColumnFormula>
    </tableColumn>
  </tableColumns>
  <tableStyleInfo name="TableStyleMedium2" showFirstColumn="0" showLastColumn="0" showRowStripes="1" showColumnStripes="0"/>
</table>
</file>

<file path=xl/tables/table54.xml><?xml version="1.0" encoding="utf-8"?>
<table xmlns="http://schemas.openxmlformats.org/spreadsheetml/2006/main" id="28" name="Tabela32507629" displayName="Tabela32507629" ref="E226:G228" totalsRowShown="0" headerRowDxfId="113" headerRowCellStyle="Normal 2">
  <tableColumns count="3">
    <tableColumn id="1" name="Categoria" dataDxfId="112" dataCellStyle="Normal 2"/>
    <tableColumn id="2" name="Vida Útil" dataDxfId="111" dataCellStyle="Normal 2"/>
    <tableColumn id="3" name="Valor Residual " dataDxfId="110" dataCellStyle="Normal 2"/>
  </tableColumns>
  <tableStyleInfo name="TableStyleMedium2" showFirstColumn="0" showLastColumn="0" showRowStripes="1" showColumnStripes="0"/>
</table>
</file>

<file path=xl/tables/table55.xml><?xml version="1.0" encoding="utf-8"?>
<table xmlns="http://schemas.openxmlformats.org/spreadsheetml/2006/main" id="132" name="Tabela435177133" displayName="Tabela435177133" ref="I229:L232" totalsRowShown="0" headerRowDxfId="109" dataDxfId="108" headerRowCellStyle="Normal 2" dataCellStyle="Normal 2">
  <tableColumns count="4">
    <tableColumn id="1" name="Ônibus" dataDxfId="107" dataCellStyle="Normal 2"/>
    <tableColumn id="2" name="Pesado" dataDxfId="106" dataCellStyle="Normal 2"/>
    <tableColumn id="3" name="Vida Útil" dataDxfId="105" dataCellStyle="Normal 2">
      <calculatedColumnFormula>VLOOKUP(J230,E$229:F$231,2,0)</calculatedColumnFormula>
    </tableColumn>
    <tableColumn id="4" name="Depreciação" dataDxfId="104" dataCellStyle="Porcentagem 2">
      <calculatedColumnFormula>VLOOKUP(J230,E$229:G$231,3,0)</calculatedColumnFormula>
    </tableColumn>
  </tableColumns>
  <tableStyleInfo name="TableStyleMedium2" showFirstColumn="0" showLastColumn="0" showRowStripes="1" showColumnStripes="0"/>
</table>
</file>

<file path=xl/tables/table56.xml><?xml version="1.0" encoding="utf-8"?>
<table xmlns="http://schemas.openxmlformats.org/spreadsheetml/2006/main" id="29" name="Tabela32507630" displayName="Tabela32507630" ref="E226:G228" totalsRowShown="0" headerRowDxfId="103" headerRowCellStyle="Normal 2">
  <tableColumns count="3">
    <tableColumn id="1" name="Categoria" dataDxfId="102" dataCellStyle="Normal 2"/>
    <tableColumn id="2" name="Vida Útil" dataDxfId="101" dataCellStyle="Normal 2"/>
    <tableColumn id="3" name="Valor Residual " dataDxfId="100" dataCellStyle="Normal 2"/>
  </tableColumns>
  <tableStyleInfo name="TableStyleMedium2" showFirstColumn="0" showLastColumn="0" showRowStripes="1" showColumnStripes="0"/>
</table>
</file>

<file path=xl/tables/table57.xml><?xml version="1.0" encoding="utf-8"?>
<table xmlns="http://schemas.openxmlformats.org/spreadsheetml/2006/main" id="134" name="Tabela435177135" displayName="Tabela435177135" ref="I229:L232" totalsRowShown="0" headerRowDxfId="99" dataDxfId="98" headerRowCellStyle="Normal 2" dataCellStyle="Normal 2">
  <tableColumns count="4">
    <tableColumn id="1" name="Ônibus" dataDxfId="97" dataCellStyle="Normal 2"/>
    <tableColumn id="2" name="Pesado" dataDxfId="96" dataCellStyle="Normal 2"/>
    <tableColumn id="3" name="Vida Útil" dataDxfId="95" dataCellStyle="Normal 2">
      <calculatedColumnFormula>VLOOKUP(J230,E$229:F$231,2,0)</calculatedColumnFormula>
    </tableColumn>
    <tableColumn id="4" name="Depreciação" dataDxfId="94" dataCellStyle="Porcentagem 2">
      <calculatedColumnFormula>VLOOKUP(J230,E$229:G$231,3,0)</calculatedColumnFormula>
    </tableColumn>
  </tableColumns>
  <tableStyleInfo name="TableStyleMedium2" showFirstColumn="0" showLastColumn="0" showRowStripes="1" showColumnStripes="0"/>
</table>
</file>

<file path=xl/tables/table58.xml><?xml version="1.0" encoding="utf-8"?>
<table xmlns="http://schemas.openxmlformats.org/spreadsheetml/2006/main" id="30" name="Tabela32507631" displayName="Tabela32507631" ref="E226:G228" totalsRowShown="0" headerRowDxfId="93" headerRowCellStyle="Normal 2">
  <tableColumns count="3">
    <tableColumn id="1" name="Categoria" dataDxfId="92" dataCellStyle="Normal 2"/>
    <tableColumn id="2" name="Vida Útil" dataDxfId="91" dataCellStyle="Normal 2"/>
    <tableColumn id="3" name="Valor Residual " dataDxfId="90" dataCellStyle="Normal 2"/>
  </tableColumns>
  <tableStyleInfo name="TableStyleMedium2" showFirstColumn="0" showLastColumn="0" showRowStripes="1" showColumnStripes="0"/>
</table>
</file>

<file path=xl/tables/table59.xml><?xml version="1.0" encoding="utf-8"?>
<table xmlns="http://schemas.openxmlformats.org/spreadsheetml/2006/main" id="136" name="Tabela435177137" displayName="Tabela435177137" ref="I229:L232" totalsRowShown="0" headerRowDxfId="89" dataDxfId="88" headerRowCellStyle="Normal 2" dataCellStyle="Normal 2">
  <tableColumns count="4">
    <tableColumn id="1" name="Ônibus" dataDxfId="87" dataCellStyle="Normal 2"/>
    <tableColumn id="2" name="Pesado" dataDxfId="86" dataCellStyle="Normal 2"/>
    <tableColumn id="3" name="Vida Útil" dataDxfId="85" dataCellStyle="Normal 2">
      <calculatedColumnFormula>VLOOKUP(J230,E$229:F$231,2,0)</calculatedColumnFormula>
    </tableColumn>
    <tableColumn id="4" name="Depreciação" dataDxfId="84" dataCellStyle="Porcentagem 2">
      <calculatedColumnFormula>VLOOKUP(J230,E$229:G$231,3,0)</calculatedColumnFormula>
    </tableColumn>
  </tableColumns>
  <tableStyleInfo name="TableStyleMedium2" showFirstColumn="0" showLastColumn="0" showRowStripes="1" showColumnStripes="0"/>
</table>
</file>

<file path=xl/tables/table60.xml><?xml version="1.0" encoding="utf-8"?>
<table xmlns="http://schemas.openxmlformats.org/spreadsheetml/2006/main" id="31" name="Tabela32507632" displayName="Tabela32507632" ref="E226:G228" totalsRowShown="0" headerRowDxfId="83" headerRowCellStyle="Normal 2">
  <tableColumns count="3">
    <tableColumn id="1" name="Categoria" dataDxfId="82" dataCellStyle="Normal 2"/>
    <tableColumn id="2" name="Vida Útil" dataDxfId="81" dataCellStyle="Normal 2"/>
    <tableColumn id="3" name="Valor Residual " dataDxfId="80" dataCellStyle="Normal 2"/>
  </tableColumns>
  <tableStyleInfo name="TableStyleMedium2" showFirstColumn="0" showLastColumn="0" showRowStripes="1" showColumnStripes="0"/>
</table>
</file>

<file path=xl/tables/table61.xml><?xml version="1.0" encoding="utf-8"?>
<table xmlns="http://schemas.openxmlformats.org/spreadsheetml/2006/main" id="138" name="Tabela435177139" displayName="Tabela435177139" ref="I229:L232" totalsRowShown="0" headerRowDxfId="79" dataDxfId="78" headerRowCellStyle="Normal 2" dataCellStyle="Normal 2">
  <tableColumns count="4">
    <tableColumn id="1" name="Ônibus" dataDxfId="77" dataCellStyle="Normal 2"/>
    <tableColumn id="2" name="Pesado" dataDxfId="76" dataCellStyle="Normal 2"/>
    <tableColumn id="3" name="Vida Útil" dataDxfId="75" dataCellStyle="Normal 2">
      <calculatedColumnFormula>VLOOKUP(J230,E$229:F$231,2,0)</calculatedColumnFormula>
    </tableColumn>
    <tableColumn id="4" name="Depreciação" dataDxfId="74" dataCellStyle="Porcentagem 2">
      <calculatedColumnFormula>VLOOKUP(J230,E$229:G$231,3,0)</calculatedColumnFormula>
    </tableColumn>
  </tableColumns>
  <tableStyleInfo name="TableStyleMedium2" showFirstColumn="0" showLastColumn="0" showRowStripes="1" showColumnStripes="0"/>
</table>
</file>

<file path=xl/tables/table62.xml><?xml version="1.0" encoding="utf-8"?>
<table xmlns="http://schemas.openxmlformats.org/spreadsheetml/2006/main" id="32" name="Tabela32507633" displayName="Tabela32507633" ref="E226:G228" totalsRowShown="0" headerRowDxfId="73" headerRowCellStyle="Normal 2">
  <tableColumns count="3">
    <tableColumn id="1" name="Categoria" dataDxfId="72" dataCellStyle="Normal 2"/>
    <tableColumn id="2" name="Vida Útil" dataDxfId="71" dataCellStyle="Normal 2"/>
    <tableColumn id="3" name="Valor Residual " dataDxfId="70" dataCellStyle="Normal 2"/>
  </tableColumns>
  <tableStyleInfo name="TableStyleMedium2" showFirstColumn="0" showLastColumn="0" showRowStripes="1" showColumnStripes="0"/>
</table>
</file>

<file path=xl/tables/table63.xml><?xml version="1.0" encoding="utf-8"?>
<table xmlns="http://schemas.openxmlformats.org/spreadsheetml/2006/main" id="140" name="Tabela435177141" displayName="Tabela435177141" ref="I229:L232" totalsRowShown="0" headerRowDxfId="69" dataDxfId="68" headerRowCellStyle="Normal 2" dataCellStyle="Normal 2">
  <tableColumns count="4">
    <tableColumn id="1" name="Ônibus" dataDxfId="67" dataCellStyle="Normal 2"/>
    <tableColumn id="2" name="Pesado" dataDxfId="66" dataCellStyle="Normal 2"/>
    <tableColumn id="3" name="Vida Útil" dataDxfId="65" dataCellStyle="Normal 2">
      <calculatedColumnFormula>VLOOKUP(J230,E$229:F$231,2,0)</calculatedColumnFormula>
    </tableColumn>
    <tableColumn id="4" name="Depreciação" dataDxfId="64" dataCellStyle="Porcentagem 2">
      <calculatedColumnFormula>VLOOKUP(J230,E$229:G$231,3,0)</calculatedColumnFormula>
    </tableColumn>
  </tableColumns>
  <tableStyleInfo name="TableStyleMedium2" showFirstColumn="0" showLastColumn="0" showRowStripes="1" showColumnStripes="0"/>
</table>
</file>

<file path=xl/tables/table64.xml><?xml version="1.0" encoding="utf-8"?>
<table xmlns="http://schemas.openxmlformats.org/spreadsheetml/2006/main" id="33" name="Tabela32507634" displayName="Tabela32507634" ref="E226:G228" totalsRowShown="0" headerRowDxfId="63" headerRowCellStyle="Normal 2">
  <tableColumns count="3">
    <tableColumn id="1" name="Categoria" dataDxfId="62" dataCellStyle="Normal 2"/>
    <tableColumn id="2" name="Vida Útil" dataDxfId="61" dataCellStyle="Normal 2"/>
    <tableColumn id="3" name="Valor Residual " dataDxfId="60" dataCellStyle="Normal 2"/>
  </tableColumns>
  <tableStyleInfo name="TableStyleMedium2" showFirstColumn="0" showLastColumn="0" showRowStripes="1" showColumnStripes="0"/>
</table>
</file>

<file path=xl/tables/table65.xml><?xml version="1.0" encoding="utf-8"?>
<table xmlns="http://schemas.openxmlformats.org/spreadsheetml/2006/main" id="142" name="Tabela435177143" displayName="Tabela435177143" ref="I229:L232" totalsRowShown="0" headerRowDxfId="59" dataDxfId="58" headerRowCellStyle="Normal 2" dataCellStyle="Normal 2">
  <tableColumns count="4">
    <tableColumn id="1" name="Ônibus" dataDxfId="57" dataCellStyle="Normal 2"/>
    <tableColumn id="2" name="Pesado" dataDxfId="56" dataCellStyle="Normal 2"/>
    <tableColumn id="3" name="Vida Útil" dataDxfId="55" dataCellStyle="Normal 2">
      <calculatedColumnFormula>VLOOKUP(J230,E$229:F$231,2,0)</calculatedColumnFormula>
    </tableColumn>
    <tableColumn id="4" name="Depreciação" dataDxfId="54" dataCellStyle="Porcentagem 2">
      <calculatedColumnFormula>VLOOKUP(J230,E$229:G$231,3,0)</calculatedColumnFormula>
    </tableColumn>
  </tableColumns>
  <tableStyleInfo name="TableStyleMedium2" showFirstColumn="0" showLastColumn="0" showRowStripes="1" showColumnStripes="0"/>
</table>
</file>

<file path=xl/tables/table66.xml><?xml version="1.0" encoding="utf-8"?>
<table xmlns="http://schemas.openxmlformats.org/spreadsheetml/2006/main" id="34" name="Tabela32507635" displayName="Tabela32507635" ref="E226:G228" totalsRowShown="0" headerRowDxfId="53" headerRowCellStyle="Normal 2">
  <tableColumns count="3">
    <tableColumn id="1" name="Categoria" dataDxfId="52" dataCellStyle="Normal 2"/>
    <tableColumn id="2" name="Vida Útil" dataDxfId="51" dataCellStyle="Normal 2"/>
    <tableColumn id="3" name="Valor Residual " dataDxfId="50" dataCellStyle="Normal 2"/>
  </tableColumns>
  <tableStyleInfo name="TableStyleMedium2" showFirstColumn="0" showLastColumn="0" showRowStripes="1" showColumnStripes="0"/>
</table>
</file>

<file path=xl/tables/table67.xml><?xml version="1.0" encoding="utf-8"?>
<table xmlns="http://schemas.openxmlformats.org/spreadsheetml/2006/main" id="144" name="Tabela435177145" displayName="Tabela435177145" ref="I229:L232" totalsRowShown="0" headerRowDxfId="49" dataDxfId="48" headerRowCellStyle="Normal 2" dataCellStyle="Normal 2">
  <tableColumns count="4">
    <tableColumn id="1" name="Ônibus" dataDxfId="47" dataCellStyle="Normal 2"/>
    <tableColumn id="2" name="Pesado" dataDxfId="46" dataCellStyle="Normal 2"/>
    <tableColumn id="3" name="Vida Útil" dataDxfId="45" dataCellStyle="Normal 2">
      <calculatedColumnFormula>VLOOKUP(J230,E$229:F$231,2,0)</calculatedColumnFormula>
    </tableColumn>
    <tableColumn id="4" name="Depreciação" dataDxfId="44" dataCellStyle="Porcentagem 2">
      <calculatedColumnFormula>VLOOKUP(J230,E$229:G$231,3,0)</calculatedColumnFormula>
    </tableColumn>
  </tableColumns>
  <tableStyleInfo name="TableStyleMedium2" showFirstColumn="0" showLastColumn="0" showRowStripes="1" showColumnStripes="0"/>
</table>
</file>

<file path=xl/tables/table68.xml><?xml version="1.0" encoding="utf-8"?>
<table xmlns="http://schemas.openxmlformats.org/spreadsheetml/2006/main" id="35" name="Tabela32507636" displayName="Tabela32507636" ref="E226:G228" totalsRowShown="0" headerRowDxfId="43" headerRowCellStyle="Normal 2">
  <tableColumns count="3">
    <tableColumn id="1" name="Categoria" dataDxfId="42" dataCellStyle="Normal 2"/>
    <tableColumn id="2" name="Vida Útil" dataDxfId="41" dataCellStyle="Normal 2"/>
    <tableColumn id="3" name="Valor Residual " dataDxfId="40" dataCellStyle="Normal 2"/>
  </tableColumns>
  <tableStyleInfo name="TableStyleMedium2" showFirstColumn="0" showLastColumn="0" showRowStripes="1" showColumnStripes="0"/>
</table>
</file>

<file path=xl/tables/table69.xml><?xml version="1.0" encoding="utf-8"?>
<table xmlns="http://schemas.openxmlformats.org/spreadsheetml/2006/main" id="146" name="Tabela435177147" displayName="Tabela435177147" ref="I229:L232" totalsRowShown="0" headerRowDxfId="39" dataDxfId="38" headerRowCellStyle="Normal 2" dataCellStyle="Normal 2">
  <tableColumns count="4">
    <tableColumn id="1" name="Ônibus" dataDxfId="37" dataCellStyle="Normal 2"/>
    <tableColumn id="2" name="Pesado" dataDxfId="36" dataCellStyle="Normal 2"/>
    <tableColumn id="3" name="Vida Útil" dataDxfId="35" dataCellStyle="Normal 2">
      <calculatedColumnFormula>VLOOKUP(J230,E$229:F$231,2,0)</calculatedColumnFormula>
    </tableColumn>
    <tableColumn id="4" name="Depreciação" dataDxfId="34" dataCellStyle="Porcentagem 2">
      <calculatedColumnFormula>VLOOKUP(J230,E$229:G$231,3,0)</calculatedColumnFormula>
    </tableColumn>
  </tableColumns>
  <tableStyleInfo name="TableStyleMedium2" showFirstColumn="0" showLastColumn="0" showRowStripes="1" showColumnStripes="0"/>
</table>
</file>

<file path=xl/tables/table70.xml><?xml version="1.0" encoding="utf-8"?>
<table xmlns="http://schemas.openxmlformats.org/spreadsheetml/2006/main" id="36" name="Tabela32507637" displayName="Tabela32507637" ref="E226:G228" totalsRowShown="0" headerRowDxfId="33" headerRowCellStyle="Normal 2">
  <tableColumns count="3">
    <tableColumn id="1" name="Categoria" dataDxfId="32" dataCellStyle="Normal 2"/>
    <tableColumn id="2" name="Vida Útil" dataDxfId="31" dataCellStyle="Normal 2"/>
    <tableColumn id="3" name="Valor Residual " dataDxfId="30" dataCellStyle="Normal 2"/>
  </tableColumns>
  <tableStyleInfo name="TableStyleMedium2" showFirstColumn="0" showLastColumn="0" showRowStripes="1" showColumnStripes="0"/>
</table>
</file>

<file path=xl/tables/table71.xml><?xml version="1.0" encoding="utf-8"?>
<table xmlns="http://schemas.openxmlformats.org/spreadsheetml/2006/main" id="148" name="Tabela435177149" displayName="Tabela435177149" ref="I229:L232" totalsRowShown="0" headerRowDxfId="29" dataDxfId="28" headerRowCellStyle="Normal 2" dataCellStyle="Normal 2">
  <tableColumns count="4">
    <tableColumn id="1" name="Ônibus" dataDxfId="27" dataCellStyle="Normal 2"/>
    <tableColumn id="2" name="Pesado" dataDxfId="26" dataCellStyle="Normal 2"/>
    <tableColumn id="3" name="Vida Útil" dataDxfId="25" dataCellStyle="Normal 2">
      <calculatedColumnFormula>VLOOKUP(J230,E$229:F$231,2,0)</calculatedColumnFormula>
    </tableColumn>
    <tableColumn id="4" name="Depreciação" dataDxfId="24" dataCellStyle="Porcentagem 2">
      <calculatedColumnFormula>VLOOKUP(J230,E$229:G$231,3,0)</calculatedColumnFormula>
    </tableColumn>
  </tableColumns>
  <tableStyleInfo name="TableStyleMedium2" showFirstColumn="0" showLastColumn="0" showRowStripes="1" showColumnStripes="0"/>
</table>
</file>

<file path=xl/tables/table72.xml><?xml version="1.0" encoding="utf-8"?>
<table xmlns="http://schemas.openxmlformats.org/spreadsheetml/2006/main" id="37" name="Tabela32507638" displayName="Tabela32507638" ref="E226:G228" totalsRowShown="0" headerRowDxfId="23" headerRowCellStyle="Normal 2">
  <tableColumns count="3">
    <tableColumn id="1" name="Categoria" dataDxfId="22" dataCellStyle="Normal 2"/>
    <tableColumn id="2" name="Vida Útil" dataDxfId="21" dataCellStyle="Normal 2"/>
    <tableColumn id="3" name="Valor Residual " dataDxfId="20" dataCellStyle="Normal 2"/>
  </tableColumns>
  <tableStyleInfo name="TableStyleMedium2" showFirstColumn="0" showLastColumn="0" showRowStripes="1" showColumnStripes="0"/>
</table>
</file>

<file path=xl/tables/table73.xml><?xml version="1.0" encoding="utf-8"?>
<table xmlns="http://schemas.openxmlformats.org/spreadsheetml/2006/main" id="150" name="Tabela435177151" displayName="Tabela435177151" ref="I229:L232" totalsRowShown="0" headerRowDxfId="19" dataDxfId="18" headerRowCellStyle="Normal 2" dataCellStyle="Normal 2">
  <tableColumns count="4">
    <tableColumn id="1" name="Ônibus" dataDxfId="17" dataCellStyle="Normal 2"/>
    <tableColumn id="2" name="Pesado" dataDxfId="16" dataCellStyle="Normal 2"/>
    <tableColumn id="3" name="Vida Útil" dataDxfId="15" dataCellStyle="Normal 2">
      <calculatedColumnFormula>VLOOKUP(J230,E$229:F$231,2,0)</calculatedColumnFormula>
    </tableColumn>
    <tableColumn id="4" name="Depreciação" dataDxfId="14" dataCellStyle="Porcentagem 2">
      <calculatedColumnFormula>VLOOKUP(J230,E$229:G$231,3,0)</calculatedColumnFormula>
    </tableColumn>
  </tableColumns>
  <tableStyleInfo name="TableStyleMedium2" showFirstColumn="0" showLastColumn="0" showRowStripes="1" showColumnStripes="0"/>
</table>
</file>

<file path=xl/tables/table74.xml><?xml version="1.0" encoding="utf-8"?>
<table xmlns="http://schemas.openxmlformats.org/spreadsheetml/2006/main" id="38" name="Tabela32507639" displayName="Tabela32507639" ref="E226:G228" totalsRowShown="0" headerRowDxfId="13" headerRowCellStyle="Normal 2">
  <tableColumns count="3">
    <tableColumn id="1" name="Categoria" dataDxfId="12" dataCellStyle="Normal 2"/>
    <tableColumn id="2" name="Vida Útil" dataDxfId="11" dataCellStyle="Normal 2"/>
    <tableColumn id="3" name="Valor Residual " dataDxfId="10" dataCellStyle="Normal 2"/>
  </tableColumns>
  <tableStyleInfo name="TableStyleMedium2" showFirstColumn="0" showLastColumn="0" showRowStripes="1" showColumnStripes="0"/>
</table>
</file>

<file path=xl/tables/table75.xml><?xml version="1.0" encoding="utf-8"?>
<table xmlns="http://schemas.openxmlformats.org/spreadsheetml/2006/main" id="152" name="Tabela435177" displayName="Tabela435177" ref="I229:L232" totalsRowShown="0" headerRowDxfId="9" dataDxfId="8" headerRowCellStyle="Normal 2" dataCellStyle="Normal 2">
  <tableColumns count="4">
    <tableColumn id="1" name="Ônibus" dataDxfId="7" dataCellStyle="Normal 2"/>
    <tableColumn id="2" name="Pesado" dataDxfId="6" dataCellStyle="Normal 2"/>
    <tableColumn id="3" name="Vida Útil" dataDxfId="5" dataCellStyle="Normal 2">
      <calculatedColumnFormula>VLOOKUP(J230,E$229:F$231,2,0)</calculatedColumnFormula>
    </tableColumn>
    <tableColumn id="4" name="Depreciação" dataDxfId="4" dataCellStyle="Porcentagem 2">
      <calculatedColumnFormula>VLOOKUP(J230,E$229:G$231,3,0)</calculatedColumnFormula>
    </tableColumn>
  </tableColumns>
  <tableStyleInfo name="TableStyleMedium2" showFirstColumn="0" showLastColumn="0" showRowStripes="1" showColumnStripes="0"/>
</table>
</file>

<file path=xl/tables/table76.xml><?xml version="1.0" encoding="utf-8"?>
<table xmlns="http://schemas.openxmlformats.org/spreadsheetml/2006/main" id="39" name="Tabela32507640" displayName="Tabela32507640" ref="E226:G228" totalsRowShown="0" headerRowDxfId="3" headerRowCellStyle="Normal 2">
  <tableColumns count="3">
    <tableColumn id="1" name="Categoria" dataDxfId="2" dataCellStyle="Normal 2"/>
    <tableColumn id="2" name="Vida Útil" dataDxfId="1" dataCellStyle="Normal 2"/>
    <tableColumn id="3" name="Valor Residual " dataDxfId="0" dataCellStyle="Normal 2"/>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table" Target="../tables/table7.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table" Target="../tables/table9.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table" Target="../tables/table1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table" Target="../tables/table1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table" Target="../tables/table1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18.xml"/><Relationship Id="rId2" Type="http://schemas.openxmlformats.org/officeDocument/2006/relationships/table" Target="../tables/table1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20.xml"/><Relationship Id="rId2" Type="http://schemas.openxmlformats.org/officeDocument/2006/relationships/table" Target="../tables/table1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22.xml"/><Relationship Id="rId2" Type="http://schemas.openxmlformats.org/officeDocument/2006/relationships/table" Target="../tables/table2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24.xml"/><Relationship Id="rId2" Type="http://schemas.openxmlformats.org/officeDocument/2006/relationships/table" Target="../tables/table2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26.xml"/><Relationship Id="rId2" Type="http://schemas.openxmlformats.org/officeDocument/2006/relationships/table" Target="../tables/table2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28.xml"/><Relationship Id="rId2" Type="http://schemas.openxmlformats.org/officeDocument/2006/relationships/table" Target="../tables/table2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30.xml"/><Relationship Id="rId2" Type="http://schemas.openxmlformats.org/officeDocument/2006/relationships/table" Target="../tables/table2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32.xml"/><Relationship Id="rId2" Type="http://schemas.openxmlformats.org/officeDocument/2006/relationships/table" Target="../tables/table3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table" Target="../tables/table34.xml"/><Relationship Id="rId2" Type="http://schemas.openxmlformats.org/officeDocument/2006/relationships/table" Target="../tables/table3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table" Target="../tables/table36.xml"/><Relationship Id="rId2" Type="http://schemas.openxmlformats.org/officeDocument/2006/relationships/table" Target="../tables/table3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table" Target="../tables/table38.xml"/><Relationship Id="rId2" Type="http://schemas.openxmlformats.org/officeDocument/2006/relationships/table" Target="../tables/table3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table" Target="../tables/table40.xml"/><Relationship Id="rId2" Type="http://schemas.openxmlformats.org/officeDocument/2006/relationships/table" Target="../tables/table3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table" Target="../tables/table42.xml"/><Relationship Id="rId2" Type="http://schemas.openxmlformats.org/officeDocument/2006/relationships/table" Target="../tables/table4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table" Target="../tables/table44.xml"/><Relationship Id="rId2" Type="http://schemas.openxmlformats.org/officeDocument/2006/relationships/table" Target="../tables/table4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table" Target="../tables/table46.xml"/><Relationship Id="rId2" Type="http://schemas.openxmlformats.org/officeDocument/2006/relationships/table" Target="../tables/table4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table" Target="../tables/table48.xml"/><Relationship Id="rId2" Type="http://schemas.openxmlformats.org/officeDocument/2006/relationships/table" Target="../tables/table4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table" Target="../tables/table50.xml"/><Relationship Id="rId2" Type="http://schemas.openxmlformats.org/officeDocument/2006/relationships/table" Target="../tables/table4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table" Target="../tables/table52.xml"/><Relationship Id="rId2" Type="http://schemas.openxmlformats.org/officeDocument/2006/relationships/table" Target="../tables/table51.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table" Target="../tables/table54.xml"/><Relationship Id="rId2" Type="http://schemas.openxmlformats.org/officeDocument/2006/relationships/table" Target="../tables/table53.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table" Target="../tables/table56.xml"/><Relationship Id="rId2" Type="http://schemas.openxmlformats.org/officeDocument/2006/relationships/table" Target="../tables/table5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table" Target="../tables/table58.xml"/><Relationship Id="rId2" Type="http://schemas.openxmlformats.org/officeDocument/2006/relationships/table" Target="../tables/table5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table" Target="../tables/table60.xml"/><Relationship Id="rId2" Type="http://schemas.openxmlformats.org/officeDocument/2006/relationships/table" Target="../tables/table5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table" Target="../tables/table62.xml"/><Relationship Id="rId2" Type="http://schemas.openxmlformats.org/officeDocument/2006/relationships/table" Target="../tables/table6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table" Target="../tables/table64.xml"/><Relationship Id="rId2" Type="http://schemas.openxmlformats.org/officeDocument/2006/relationships/table" Target="../tables/table63.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table" Target="../tables/table66.xml"/><Relationship Id="rId2" Type="http://schemas.openxmlformats.org/officeDocument/2006/relationships/table" Target="../tables/table65.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table" Target="../tables/table68.xml"/><Relationship Id="rId2" Type="http://schemas.openxmlformats.org/officeDocument/2006/relationships/table" Target="../tables/table67.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table" Target="../tables/table70.xml"/><Relationship Id="rId2" Type="http://schemas.openxmlformats.org/officeDocument/2006/relationships/table" Target="../tables/table69.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table" Target="../tables/table72.xml"/><Relationship Id="rId2" Type="http://schemas.openxmlformats.org/officeDocument/2006/relationships/table" Target="../tables/table71.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table" Target="../tables/table74.xml"/><Relationship Id="rId2" Type="http://schemas.openxmlformats.org/officeDocument/2006/relationships/table" Target="../tables/table73.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table" Target="../tables/table76.xml"/><Relationship Id="rId2" Type="http://schemas.openxmlformats.org/officeDocument/2006/relationships/table" Target="../tables/table75.xml"/><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tabColor theme="3" tint="0.59999389629810485"/>
    <pageSetUpPr fitToPage="1"/>
  </sheetPr>
  <dimension ref="A1:O366"/>
  <sheetViews>
    <sheetView showGridLines="0" view="pageBreakPreview" zoomScaleNormal="100" zoomScaleSheetLayoutView="100" workbookViewId="0">
      <selection activeCell="D318" sqref="D318"/>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221</v>
      </c>
      <c r="B6" s="208"/>
      <c r="C6" s="209" t="s">
        <v>246</v>
      </c>
      <c r="D6" s="210"/>
      <c r="E6" s="211"/>
    </row>
    <row r="7" spans="1:9" ht="15" customHeight="1" x14ac:dyDescent="0.25">
      <c r="A7" s="212" t="s">
        <v>350</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12</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184.82400000000001</v>
      </c>
    </row>
    <row r="25" spans="1:5" ht="17.25" customHeight="1" x14ac:dyDescent="0.25">
      <c r="A25" s="207" t="s">
        <v>175</v>
      </c>
      <c r="B25" s="207"/>
      <c r="C25" s="207"/>
      <c r="D25" s="207"/>
      <c r="E25" s="25">
        <f>E23+E24</f>
        <v>184.82400000000001</v>
      </c>
    </row>
    <row r="26" spans="1:5" ht="17.25" customHeight="1" x14ac:dyDescent="0.25">
      <c r="A26" s="204" t="s">
        <v>176</v>
      </c>
      <c r="B26" s="204"/>
      <c r="C26" s="204"/>
      <c r="D26" s="204"/>
      <c r="E26" s="25">
        <f>E25*E22</f>
        <v>36964.800000000003</v>
      </c>
    </row>
    <row r="27" spans="1:5" x14ac:dyDescent="0.25">
      <c r="A27" s="14"/>
      <c r="B27" s="15"/>
      <c r="C27" s="15"/>
      <c r="D27" s="15"/>
      <c r="E27" s="15"/>
    </row>
    <row r="28" spans="1:5" x14ac:dyDescent="0.25">
      <c r="A28" s="218" t="s">
        <v>107</v>
      </c>
      <c r="B28" s="219"/>
      <c r="C28" s="220"/>
      <c r="D28" s="16"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ht="17.25" customHeight="1"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184.82400000000001</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1.1848240000000001</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184.82400000000001</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36964.800000000003</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J0RqCnYzskABxTt+lDnUkRrm1FOlwN5lY3Xed+IFodicYMXbx5myWSuRMjkySP6xsrbhgmU5TsNu1+OF82r6Pg==" saltValue="1yFfjpUkdoe/Ck0QZmM8Ow=="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A344:B344"/>
    <mergeCell ref="C307:D307"/>
    <mergeCell ref="C308:D308"/>
    <mergeCell ref="C309:D309"/>
    <mergeCell ref="C310:D310"/>
    <mergeCell ref="A271:D271"/>
    <mergeCell ref="C272:D272"/>
    <mergeCell ref="B278:C278"/>
    <mergeCell ref="B290:C290"/>
    <mergeCell ref="A342:B342"/>
    <mergeCell ref="C265:D265"/>
    <mergeCell ref="C266:D266"/>
    <mergeCell ref="A220:B220"/>
    <mergeCell ref="C220:D220"/>
    <mergeCell ref="A234:D234"/>
    <mergeCell ref="A246:D246"/>
    <mergeCell ref="F247:H247"/>
    <mergeCell ref="B248:C248"/>
    <mergeCell ref="B256:C256"/>
    <mergeCell ref="A257:B257"/>
    <mergeCell ref="A261:D261"/>
    <mergeCell ref="C262:D262"/>
    <mergeCell ref="C263:D263"/>
    <mergeCell ref="C264:D264"/>
    <mergeCell ref="A265:B265"/>
    <mergeCell ref="A266:B266"/>
    <mergeCell ref="C221:D221"/>
    <mergeCell ref="A223:C223"/>
    <mergeCell ref="A5:E5"/>
    <mergeCell ref="C6:E6"/>
    <mergeCell ref="A7:E8"/>
    <mergeCell ref="A101:D101"/>
    <mergeCell ref="A28:C28"/>
    <mergeCell ref="A2:E2"/>
    <mergeCell ref="A3:E3"/>
    <mergeCell ref="B10:E10"/>
    <mergeCell ref="A22:D22"/>
    <mergeCell ref="A23:D23"/>
    <mergeCell ref="A24:D24"/>
    <mergeCell ref="B17:C17"/>
    <mergeCell ref="A13:E13"/>
    <mergeCell ref="A19:E19"/>
    <mergeCell ref="B11:E11"/>
    <mergeCell ref="A6:B6"/>
    <mergeCell ref="A34:D34"/>
    <mergeCell ref="A35:D35"/>
    <mergeCell ref="A36:D36"/>
    <mergeCell ref="B14:C14"/>
    <mergeCell ref="A30:C30"/>
    <mergeCell ref="A31:C31"/>
    <mergeCell ref="D14:E14"/>
    <mergeCell ref="D15:E15"/>
    <mergeCell ref="D17:E17"/>
    <mergeCell ref="B15:C15"/>
    <mergeCell ref="A37:D37"/>
    <mergeCell ref="A38:D38"/>
    <mergeCell ref="A100:D100"/>
    <mergeCell ref="C209:D209"/>
    <mergeCell ref="D16:E16"/>
    <mergeCell ref="B16:C16"/>
    <mergeCell ref="A29:C29"/>
    <mergeCell ref="A39:D39"/>
    <mergeCell ref="A40:E40"/>
    <mergeCell ref="A42:C42"/>
    <mergeCell ref="A52:B52"/>
    <mergeCell ref="A54:C54"/>
    <mergeCell ref="A64:B64"/>
    <mergeCell ref="A66:C66"/>
    <mergeCell ref="A75:B75"/>
    <mergeCell ref="A77:C77"/>
    <mergeCell ref="A86:B86"/>
    <mergeCell ref="A89:D89"/>
    <mergeCell ref="A99:B99"/>
    <mergeCell ref="A102:D102"/>
    <mergeCell ref="A25:D25"/>
    <mergeCell ref="A26:D26"/>
    <mergeCell ref="A184:B184"/>
    <mergeCell ref="A186:C186"/>
    <mergeCell ref="A114:D114"/>
    <mergeCell ref="A120:B120"/>
    <mergeCell ref="A122:D122"/>
    <mergeCell ref="A128:B128"/>
    <mergeCell ref="A130:D130"/>
    <mergeCell ref="C218:D218"/>
    <mergeCell ref="A211:B211"/>
    <mergeCell ref="C211:D211"/>
    <mergeCell ref="C207:D207"/>
    <mergeCell ref="A212:B212"/>
    <mergeCell ref="C212:D212"/>
    <mergeCell ref="A215:D215"/>
    <mergeCell ref="C208:D208"/>
    <mergeCell ref="C210:D210"/>
    <mergeCell ref="A134:B134"/>
    <mergeCell ref="A136:D136"/>
    <mergeCell ref="A140:B140"/>
    <mergeCell ref="A33:E33"/>
    <mergeCell ref="A88:D88"/>
    <mergeCell ref="A41:C41"/>
    <mergeCell ref="C216:D216"/>
    <mergeCell ref="C219:D219"/>
    <mergeCell ref="A221:B221"/>
    <mergeCell ref="C217:D217"/>
    <mergeCell ref="A194:B194"/>
    <mergeCell ref="A196:C196"/>
    <mergeCell ref="A204:B204"/>
    <mergeCell ref="A206:D206"/>
    <mergeCell ref="A207:B207"/>
    <mergeCell ref="A112:B112"/>
    <mergeCell ref="A216:B216"/>
    <mergeCell ref="A142:D142"/>
    <mergeCell ref="A150:B150"/>
    <mergeCell ref="A152:D152"/>
    <mergeCell ref="A160:B160"/>
    <mergeCell ref="A162:D162"/>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tabColor theme="3" tint="0.59999389629810485"/>
    <pageSetUpPr fitToPage="1"/>
  </sheetPr>
  <dimension ref="A1:O366"/>
  <sheetViews>
    <sheetView showGridLines="0" view="pageBreakPreview" topLeftCell="A7" zoomScaleNormal="100" zoomScaleSheetLayoutView="100" workbookViewId="0">
      <selection activeCell="D15" sqref="D15:E15"/>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x14ac:dyDescent="0.25">
      <c r="A5" s="208" t="s">
        <v>186</v>
      </c>
      <c r="B5" s="208"/>
      <c r="C5" s="208"/>
      <c r="D5" s="208"/>
      <c r="E5" s="208"/>
    </row>
    <row r="6" spans="1:9" ht="21.75" customHeight="1" thickBot="1" x14ac:dyDescent="0.3">
      <c r="A6" s="208" t="s">
        <v>222</v>
      </c>
      <c r="B6" s="208"/>
      <c r="C6" s="208" t="s">
        <v>247</v>
      </c>
      <c r="D6" s="208"/>
      <c r="E6" s="208"/>
    </row>
    <row r="7" spans="1:9" ht="52.5" customHeight="1" x14ac:dyDescent="0.25">
      <c r="A7" s="212" t="s">
        <v>349</v>
      </c>
      <c r="B7" s="213"/>
      <c r="C7" s="213"/>
      <c r="D7" s="213"/>
      <c r="E7" s="214"/>
    </row>
    <row r="8" spans="1:9" ht="52.5"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12</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141">
        <v>123.786</v>
      </c>
    </row>
    <row r="25" spans="1:5" ht="17.25" customHeight="1" x14ac:dyDescent="0.25">
      <c r="A25" s="207" t="s">
        <v>175</v>
      </c>
      <c r="B25" s="207"/>
      <c r="C25" s="207"/>
      <c r="D25" s="207"/>
      <c r="E25" s="141">
        <f>E23+E24</f>
        <v>123.786</v>
      </c>
    </row>
    <row r="26" spans="1:5" ht="17.25" customHeight="1" x14ac:dyDescent="0.25">
      <c r="A26" s="204" t="s">
        <v>176</v>
      </c>
      <c r="B26" s="204"/>
      <c r="C26" s="204"/>
      <c r="D26" s="204"/>
      <c r="E26" s="25">
        <f>E25*E22</f>
        <v>24757.200000000001</v>
      </c>
    </row>
    <row r="27" spans="1:5" x14ac:dyDescent="0.25">
      <c r="A27" s="14"/>
      <c r="B27" s="15"/>
      <c r="C27" s="15"/>
      <c r="D27" s="15"/>
      <c r="E27" s="15"/>
    </row>
    <row r="28" spans="1:5" x14ac:dyDescent="0.25">
      <c r="A28" s="218" t="s">
        <v>107</v>
      </c>
      <c r="B28" s="219"/>
      <c r="C28" s="220"/>
      <c r="D28" s="23"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123.786</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1.123786</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123.786</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24757.200000000001</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1TnIdc3VDyJ8W9q5ioKeW77Zs7GMpQYEQlcC4szeShfD7I9We/MqXW+rKa+lUxUkjxJBR4TdcaSTWAmzNI5a4A==" saltValue="2iSi01DL2+g1wQgdIIArEg==" spinCount="100000" sheet="1" objects="1" scenarios="1" formatCells="0" formatColumns="0" formatRows="0" sort="0" autoFilter="0" pivotTables="0"/>
  <mergeCells count="126">
    <mergeCell ref="F290:H290"/>
    <mergeCell ref="A304:D304"/>
    <mergeCell ref="A305:B305"/>
    <mergeCell ref="C305:D305"/>
    <mergeCell ref="C306:D306"/>
    <mergeCell ref="F247:H247"/>
    <mergeCell ref="B248:C248"/>
    <mergeCell ref="B256:C256"/>
    <mergeCell ref="A257:B257"/>
    <mergeCell ref="A261:D261"/>
    <mergeCell ref="C262:D262"/>
    <mergeCell ref="C263:D263"/>
    <mergeCell ref="A271:D271"/>
    <mergeCell ref="C272:D272"/>
    <mergeCell ref="A140:B140"/>
    <mergeCell ref="C264:D264"/>
    <mergeCell ref="A265:B265"/>
    <mergeCell ref="A266:B266"/>
    <mergeCell ref="A326:A327"/>
    <mergeCell ref="A344:B344"/>
    <mergeCell ref="C307:D307"/>
    <mergeCell ref="C308:D308"/>
    <mergeCell ref="C309:D309"/>
    <mergeCell ref="C310:D310"/>
    <mergeCell ref="A310:B310"/>
    <mergeCell ref="A313:D313"/>
    <mergeCell ref="A328:C328"/>
    <mergeCell ref="A331:C331"/>
    <mergeCell ref="A342:B342"/>
    <mergeCell ref="C265:D265"/>
    <mergeCell ref="C266:D266"/>
    <mergeCell ref="A234:D234"/>
    <mergeCell ref="A246:D246"/>
    <mergeCell ref="B278:C278"/>
    <mergeCell ref="B290:C290"/>
    <mergeCell ref="A77:C77"/>
    <mergeCell ref="A86:B86"/>
    <mergeCell ref="A89:D89"/>
    <mergeCell ref="A99:B99"/>
    <mergeCell ref="A122:D122"/>
    <mergeCell ref="A128:B128"/>
    <mergeCell ref="A130:D130"/>
    <mergeCell ref="A134:B134"/>
    <mergeCell ref="A136:D136"/>
    <mergeCell ref="A102:D102"/>
    <mergeCell ref="A112:B112"/>
    <mergeCell ref="A114:D114"/>
    <mergeCell ref="A120:B120"/>
    <mergeCell ref="A88:D88"/>
    <mergeCell ref="A100:D100"/>
    <mergeCell ref="A101:D101"/>
    <mergeCell ref="A221:B221"/>
    <mergeCell ref="C221:D221"/>
    <mergeCell ref="A223:C223"/>
    <mergeCell ref="C209:D209"/>
    <mergeCell ref="C210:D210"/>
    <mergeCell ref="A211:B211"/>
    <mergeCell ref="C211:D211"/>
    <mergeCell ref="A207:B207"/>
    <mergeCell ref="A212:B212"/>
    <mergeCell ref="C216:D216"/>
    <mergeCell ref="C217:D217"/>
    <mergeCell ref="C218:D218"/>
    <mergeCell ref="C219:D219"/>
    <mergeCell ref="A220:B220"/>
    <mergeCell ref="A215:D215"/>
    <mergeCell ref="A216:B216"/>
    <mergeCell ref="C220:D220"/>
    <mergeCell ref="A142:D142"/>
    <mergeCell ref="A150:B150"/>
    <mergeCell ref="A152:D152"/>
    <mergeCell ref="A160:B160"/>
    <mergeCell ref="A162:D162"/>
    <mergeCell ref="A172:B172"/>
    <mergeCell ref="A174:D174"/>
    <mergeCell ref="C212:D212"/>
    <mergeCell ref="C207:D207"/>
    <mergeCell ref="C208:D208"/>
    <mergeCell ref="A184:B184"/>
    <mergeCell ref="A186:C186"/>
    <mergeCell ref="A194:B194"/>
    <mergeCell ref="A196:C196"/>
    <mergeCell ref="A204:B204"/>
    <mergeCell ref="A206:D206"/>
    <mergeCell ref="A52:B52"/>
    <mergeCell ref="A54:C54"/>
    <mergeCell ref="A64:B64"/>
    <mergeCell ref="A66:C66"/>
    <mergeCell ref="A75:B75"/>
    <mergeCell ref="A23:D23"/>
    <mergeCell ref="A24:D24"/>
    <mergeCell ref="A25:D25"/>
    <mergeCell ref="A26:D26"/>
    <mergeCell ref="A28:C28"/>
    <mergeCell ref="A29:C29"/>
    <mergeCell ref="A30:C30"/>
    <mergeCell ref="A31:C31"/>
    <mergeCell ref="A33:E33"/>
    <mergeCell ref="A34:D34"/>
    <mergeCell ref="A35:D35"/>
    <mergeCell ref="A36:D36"/>
    <mergeCell ref="A39:D39"/>
    <mergeCell ref="A40:E40"/>
    <mergeCell ref="A42:C42"/>
    <mergeCell ref="A37:D37"/>
    <mergeCell ref="A38:D38"/>
    <mergeCell ref="A41:C41"/>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disablePrompts="1"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tabColor theme="3" tint="0.59999389629810485"/>
    <pageSetUpPr fitToPage="1"/>
  </sheetPr>
  <dimension ref="A1:O366"/>
  <sheetViews>
    <sheetView showGridLines="0" view="pageBreakPreview" topLeftCell="A10" zoomScaleNormal="100" zoomScaleSheetLayoutView="100" workbookViewId="0">
      <selection activeCell="A24" sqref="A24:D24"/>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236</v>
      </c>
      <c r="B6" s="208"/>
      <c r="C6" s="209" t="s">
        <v>248</v>
      </c>
      <c r="D6" s="210"/>
      <c r="E6" s="211"/>
    </row>
    <row r="7" spans="1:9" ht="24" customHeight="1" x14ac:dyDescent="0.25">
      <c r="A7" s="248" t="s">
        <v>348</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12</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53.134</v>
      </c>
    </row>
    <row r="24" spans="1:5" ht="17.25" customHeight="1" x14ac:dyDescent="0.25">
      <c r="A24" s="207" t="s">
        <v>106</v>
      </c>
      <c r="B24" s="207"/>
      <c r="C24" s="207"/>
      <c r="D24" s="207"/>
      <c r="E24" s="25">
        <v>45.56</v>
      </c>
    </row>
    <row r="25" spans="1:5" ht="17.25" customHeight="1" x14ac:dyDescent="0.25">
      <c r="A25" s="207" t="s">
        <v>175</v>
      </c>
      <c r="B25" s="207"/>
      <c r="C25" s="207"/>
      <c r="D25" s="207"/>
      <c r="E25" s="141">
        <f>E23+E24</f>
        <v>98.694000000000003</v>
      </c>
    </row>
    <row r="26" spans="1:5" ht="17.25" customHeight="1" x14ac:dyDescent="0.25">
      <c r="A26" s="204" t="s">
        <v>176</v>
      </c>
      <c r="B26" s="204"/>
      <c r="C26" s="204"/>
      <c r="D26" s="204"/>
      <c r="E26" s="25">
        <f>E25*E22</f>
        <v>19738.8</v>
      </c>
    </row>
    <row r="27" spans="1:5" x14ac:dyDescent="0.25">
      <c r="A27" s="14"/>
      <c r="B27" s="15"/>
      <c r="C27" s="15"/>
      <c r="D27" s="15"/>
      <c r="E27" s="15"/>
    </row>
    <row r="28" spans="1:5" x14ac:dyDescent="0.25">
      <c r="A28" s="218" t="s">
        <v>107</v>
      </c>
      <c r="B28" s="219"/>
      <c r="C28" s="220"/>
      <c r="D28" s="23"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98.694000000000003</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1.04556</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45.56</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53.134</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19738.8</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PYhzGWLmAEk36VhZKMMrSNHO7Ed6FZQmwkYKa1nQmW51dnbSE1+HlDa6vYv9j099y2MDFXsQNFuA4WRyewJLiA==" saltValue="1hivGXT+aUlYZovgQxf3vg==" spinCount="100000" sheet="1" objects="1" scenarios="1" formatCells="0" formatColumns="0" formatRows="0" sort="0" autoFilter="0" pivotTables="0"/>
  <mergeCells count="126">
    <mergeCell ref="F290:H290"/>
    <mergeCell ref="A304:D304"/>
    <mergeCell ref="A305:B305"/>
    <mergeCell ref="C305:D305"/>
    <mergeCell ref="C306:D306"/>
    <mergeCell ref="F247:H247"/>
    <mergeCell ref="B248:C248"/>
    <mergeCell ref="B256:C256"/>
    <mergeCell ref="A257:B257"/>
    <mergeCell ref="A261:D261"/>
    <mergeCell ref="C262:D262"/>
    <mergeCell ref="C263:D263"/>
    <mergeCell ref="A271:D271"/>
    <mergeCell ref="C272:D272"/>
    <mergeCell ref="A140:B140"/>
    <mergeCell ref="C264:D264"/>
    <mergeCell ref="A265:B265"/>
    <mergeCell ref="A266:B266"/>
    <mergeCell ref="A326:A327"/>
    <mergeCell ref="A344:B344"/>
    <mergeCell ref="C307:D307"/>
    <mergeCell ref="C308:D308"/>
    <mergeCell ref="C309:D309"/>
    <mergeCell ref="C310:D310"/>
    <mergeCell ref="A310:B310"/>
    <mergeCell ref="A313:D313"/>
    <mergeCell ref="A328:C328"/>
    <mergeCell ref="A331:C331"/>
    <mergeCell ref="A342:B342"/>
    <mergeCell ref="C265:D265"/>
    <mergeCell ref="C266:D266"/>
    <mergeCell ref="A234:D234"/>
    <mergeCell ref="A246:D246"/>
    <mergeCell ref="B278:C278"/>
    <mergeCell ref="B290:C290"/>
    <mergeCell ref="A77:C77"/>
    <mergeCell ref="A86:B86"/>
    <mergeCell ref="A89:D89"/>
    <mergeCell ref="A99:B99"/>
    <mergeCell ref="A122:D122"/>
    <mergeCell ref="A128:B128"/>
    <mergeCell ref="A130:D130"/>
    <mergeCell ref="A134:B134"/>
    <mergeCell ref="A136:D136"/>
    <mergeCell ref="A102:D102"/>
    <mergeCell ref="A112:B112"/>
    <mergeCell ref="A114:D114"/>
    <mergeCell ref="A120:B120"/>
    <mergeCell ref="A88:D88"/>
    <mergeCell ref="A100:D100"/>
    <mergeCell ref="A101:D101"/>
    <mergeCell ref="A221:B221"/>
    <mergeCell ref="C221:D221"/>
    <mergeCell ref="A223:C223"/>
    <mergeCell ref="C209:D209"/>
    <mergeCell ref="C210:D210"/>
    <mergeCell ref="A211:B211"/>
    <mergeCell ref="C211:D211"/>
    <mergeCell ref="A207:B207"/>
    <mergeCell ref="A212:B212"/>
    <mergeCell ref="C216:D216"/>
    <mergeCell ref="C217:D217"/>
    <mergeCell ref="C218:D218"/>
    <mergeCell ref="C219:D219"/>
    <mergeCell ref="A220:B220"/>
    <mergeCell ref="A215:D215"/>
    <mergeCell ref="A216:B216"/>
    <mergeCell ref="C220:D220"/>
    <mergeCell ref="A142:D142"/>
    <mergeCell ref="A150:B150"/>
    <mergeCell ref="A152:D152"/>
    <mergeCell ref="A160:B160"/>
    <mergeCell ref="A162:D162"/>
    <mergeCell ref="A172:B172"/>
    <mergeCell ref="A174:D174"/>
    <mergeCell ref="C212:D212"/>
    <mergeCell ref="C207:D207"/>
    <mergeCell ref="C208:D208"/>
    <mergeCell ref="A184:B184"/>
    <mergeCell ref="A186:C186"/>
    <mergeCell ref="A194:B194"/>
    <mergeCell ref="A196:C196"/>
    <mergeCell ref="A204:B204"/>
    <mergeCell ref="A206:D206"/>
    <mergeCell ref="A52:B52"/>
    <mergeCell ref="A54:C54"/>
    <mergeCell ref="A64:B64"/>
    <mergeCell ref="A66:C66"/>
    <mergeCell ref="A75:B75"/>
    <mergeCell ref="A23:D23"/>
    <mergeCell ref="A24:D24"/>
    <mergeCell ref="A25:D25"/>
    <mergeCell ref="A26:D26"/>
    <mergeCell ref="A28:C28"/>
    <mergeCell ref="A29:C29"/>
    <mergeCell ref="A30:C30"/>
    <mergeCell ref="A31:C31"/>
    <mergeCell ref="A33:E33"/>
    <mergeCell ref="A34:D34"/>
    <mergeCell ref="A35:D35"/>
    <mergeCell ref="A36:D36"/>
    <mergeCell ref="A39:D39"/>
    <mergeCell ref="A40:E40"/>
    <mergeCell ref="A42:C42"/>
    <mergeCell ref="A37:D37"/>
    <mergeCell ref="A38:D38"/>
    <mergeCell ref="A41:C41"/>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tabColor theme="3" tint="0.59999389629810485"/>
    <pageSetUpPr fitToPage="1"/>
  </sheetPr>
  <dimension ref="A1:O366"/>
  <sheetViews>
    <sheetView showGridLines="0" view="pageBreakPreview" topLeftCell="A5"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249</v>
      </c>
      <c r="B6" s="208"/>
      <c r="C6" s="209" t="s">
        <v>250</v>
      </c>
      <c r="D6" s="210"/>
      <c r="E6" s="211"/>
    </row>
    <row r="7" spans="1:9" ht="24" customHeight="1" x14ac:dyDescent="0.25">
      <c r="A7" s="212" t="s">
        <v>344</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40</v>
      </c>
      <c r="C21" s="10">
        <v>40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25">
        <v>4.7</v>
      </c>
    </row>
    <row r="24" spans="1:5" ht="17.25" customHeight="1" x14ac:dyDescent="0.25">
      <c r="A24" s="207" t="s">
        <v>106</v>
      </c>
      <c r="B24" s="207"/>
      <c r="C24" s="207"/>
      <c r="D24" s="207"/>
      <c r="E24" s="25">
        <v>46.661999999999999</v>
      </c>
    </row>
    <row r="25" spans="1:5" ht="17.25" customHeight="1" x14ac:dyDescent="0.25">
      <c r="A25" s="207" t="s">
        <v>175</v>
      </c>
      <c r="B25" s="207"/>
      <c r="C25" s="207"/>
      <c r="D25" s="207"/>
      <c r="E25" s="141">
        <f>E23+E24</f>
        <v>51.362000000000002</v>
      </c>
    </row>
    <row r="26" spans="1:5" ht="17.25" customHeight="1" x14ac:dyDescent="0.25">
      <c r="A26" s="204" t="s">
        <v>176</v>
      </c>
      <c r="B26" s="204"/>
      <c r="C26" s="204"/>
      <c r="D26" s="204"/>
      <c r="E26" s="25">
        <f>E25*E22</f>
        <v>10272.4</v>
      </c>
    </row>
    <row r="27" spans="1:5" x14ac:dyDescent="0.25">
      <c r="A27" s="14"/>
      <c r="B27" s="15"/>
      <c r="C27" s="15"/>
      <c r="D27" s="15"/>
      <c r="E27" s="15"/>
    </row>
    <row r="28" spans="1:5" x14ac:dyDescent="0.25">
      <c r="A28" s="218" t="s">
        <v>107</v>
      </c>
      <c r="B28" s="219"/>
      <c r="C28" s="220"/>
      <c r="D28" s="23"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51.362000000000002</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1.046662</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46.661999999999999</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4.7</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10272.4</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HN9wxV4f04JBXzYPnXrDd26bgDKZzDhOif8hXL6WY9Tj5MGivX5vLRcpLGK4kpRQ5fPeWmO4WDLIDiZS6iKXrw==" saltValue="OEveRSWUrR5NVjhwoMwxSw==" spinCount="100000" sheet="1" objects="1" scenarios="1" formatCells="0" formatColumns="0" formatRows="0" sort="0" autoFilter="0" pivotTables="0"/>
  <mergeCells count="126">
    <mergeCell ref="F290:H290"/>
    <mergeCell ref="A304:D304"/>
    <mergeCell ref="A305:B305"/>
    <mergeCell ref="C305:D305"/>
    <mergeCell ref="C306:D306"/>
    <mergeCell ref="F247:H247"/>
    <mergeCell ref="B248:C248"/>
    <mergeCell ref="B256:C256"/>
    <mergeCell ref="A257:B257"/>
    <mergeCell ref="A261:D261"/>
    <mergeCell ref="C262:D262"/>
    <mergeCell ref="C263:D263"/>
    <mergeCell ref="A271:D271"/>
    <mergeCell ref="C272:D272"/>
    <mergeCell ref="A140:B140"/>
    <mergeCell ref="C264:D264"/>
    <mergeCell ref="A265:B265"/>
    <mergeCell ref="A266:B266"/>
    <mergeCell ref="A326:A327"/>
    <mergeCell ref="A344:B344"/>
    <mergeCell ref="C307:D307"/>
    <mergeCell ref="C308:D308"/>
    <mergeCell ref="C309:D309"/>
    <mergeCell ref="C310:D310"/>
    <mergeCell ref="A310:B310"/>
    <mergeCell ref="A313:D313"/>
    <mergeCell ref="A328:C328"/>
    <mergeCell ref="A331:C331"/>
    <mergeCell ref="A342:B342"/>
    <mergeCell ref="C265:D265"/>
    <mergeCell ref="C266:D266"/>
    <mergeCell ref="A234:D234"/>
    <mergeCell ref="A246:D246"/>
    <mergeCell ref="B278:C278"/>
    <mergeCell ref="B290:C290"/>
    <mergeCell ref="A77:C77"/>
    <mergeCell ref="A86:B86"/>
    <mergeCell ref="A89:D89"/>
    <mergeCell ref="A99:B99"/>
    <mergeCell ref="A122:D122"/>
    <mergeCell ref="A128:B128"/>
    <mergeCell ref="A130:D130"/>
    <mergeCell ref="A134:B134"/>
    <mergeCell ref="A136:D136"/>
    <mergeCell ref="A102:D102"/>
    <mergeCell ref="A112:B112"/>
    <mergeCell ref="A114:D114"/>
    <mergeCell ref="A120:B120"/>
    <mergeCell ref="A88:D88"/>
    <mergeCell ref="A100:D100"/>
    <mergeCell ref="A101:D101"/>
    <mergeCell ref="A221:B221"/>
    <mergeCell ref="C221:D221"/>
    <mergeCell ref="A223:C223"/>
    <mergeCell ref="C209:D209"/>
    <mergeCell ref="C210:D210"/>
    <mergeCell ref="A211:B211"/>
    <mergeCell ref="C211:D211"/>
    <mergeCell ref="A207:B207"/>
    <mergeCell ref="A212:B212"/>
    <mergeCell ref="C216:D216"/>
    <mergeCell ref="C217:D217"/>
    <mergeCell ref="C218:D218"/>
    <mergeCell ref="C219:D219"/>
    <mergeCell ref="A220:B220"/>
    <mergeCell ref="A215:D215"/>
    <mergeCell ref="A216:B216"/>
    <mergeCell ref="C220:D220"/>
    <mergeCell ref="A142:D142"/>
    <mergeCell ref="A150:B150"/>
    <mergeCell ref="A152:D152"/>
    <mergeCell ref="A160:B160"/>
    <mergeCell ref="A162:D162"/>
    <mergeCell ref="A172:B172"/>
    <mergeCell ref="A174:D174"/>
    <mergeCell ref="C212:D212"/>
    <mergeCell ref="C207:D207"/>
    <mergeCell ref="C208:D208"/>
    <mergeCell ref="A184:B184"/>
    <mergeCell ref="A186:C186"/>
    <mergeCell ref="A194:B194"/>
    <mergeCell ref="A196:C196"/>
    <mergeCell ref="A204:B204"/>
    <mergeCell ref="A206:D206"/>
    <mergeCell ref="A52:B52"/>
    <mergeCell ref="A54:C54"/>
    <mergeCell ref="A64:B64"/>
    <mergeCell ref="A66:C66"/>
    <mergeCell ref="A75:B75"/>
    <mergeCell ref="A23:D23"/>
    <mergeCell ref="A24:D24"/>
    <mergeCell ref="A25:D25"/>
    <mergeCell ref="A26:D26"/>
    <mergeCell ref="A28:C28"/>
    <mergeCell ref="A29:C29"/>
    <mergeCell ref="A30:C30"/>
    <mergeCell ref="A31:C31"/>
    <mergeCell ref="A33:E33"/>
    <mergeCell ref="A34:D34"/>
    <mergeCell ref="A35:D35"/>
    <mergeCell ref="A36:D36"/>
    <mergeCell ref="A39:D39"/>
    <mergeCell ref="A40:E40"/>
    <mergeCell ref="A42:C42"/>
    <mergeCell ref="A37:D37"/>
    <mergeCell ref="A38:D38"/>
    <mergeCell ref="A41:C41"/>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tabColor theme="3" tint="0.59999389629810485"/>
    <pageSetUpPr fitToPage="1"/>
  </sheetPr>
  <dimension ref="A1:O366"/>
  <sheetViews>
    <sheetView showGridLines="0" view="pageBreakPreview" topLeftCell="A10"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237</v>
      </c>
      <c r="B6" s="208"/>
      <c r="C6" s="209" t="s">
        <v>251</v>
      </c>
      <c r="D6" s="210"/>
      <c r="E6" s="211"/>
    </row>
    <row r="7" spans="1:9" ht="24" customHeight="1" x14ac:dyDescent="0.25">
      <c r="A7" s="212" t="s">
        <v>347</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19</v>
      </c>
      <c r="C21" s="10">
        <v>19</v>
      </c>
      <c r="D21" s="10">
        <v>0</v>
      </c>
      <c r="E21" s="11">
        <v>19</v>
      </c>
    </row>
    <row r="22" spans="1:5" ht="17.25" customHeight="1" x14ac:dyDescent="0.25">
      <c r="A22" s="204" t="s">
        <v>174</v>
      </c>
      <c r="B22" s="204"/>
      <c r="C22" s="204"/>
      <c r="D22" s="204"/>
      <c r="E22" s="12">
        <v>200</v>
      </c>
    </row>
    <row r="23" spans="1:5" ht="17.25" customHeight="1" x14ac:dyDescent="0.25">
      <c r="A23" s="207" t="s">
        <v>105</v>
      </c>
      <c r="B23" s="207"/>
      <c r="C23" s="207"/>
      <c r="D23" s="207"/>
      <c r="E23" s="25">
        <v>29.536000000000001</v>
      </c>
    </row>
    <row r="24" spans="1:5" ht="17.25" customHeight="1" x14ac:dyDescent="0.25">
      <c r="A24" s="207" t="s">
        <v>106</v>
      </c>
      <c r="B24" s="207"/>
      <c r="C24" s="207"/>
      <c r="D24" s="207"/>
      <c r="E24" s="25">
        <v>44.97</v>
      </c>
    </row>
    <row r="25" spans="1:5" ht="17.25" customHeight="1" x14ac:dyDescent="0.25">
      <c r="A25" s="207" t="s">
        <v>175</v>
      </c>
      <c r="B25" s="207"/>
      <c r="C25" s="207"/>
      <c r="D25" s="207"/>
      <c r="E25" s="141">
        <f>E23+E24</f>
        <v>74.506</v>
      </c>
    </row>
    <row r="26" spans="1:5" ht="17.25" customHeight="1" x14ac:dyDescent="0.25">
      <c r="A26" s="204" t="s">
        <v>176</v>
      </c>
      <c r="B26" s="204"/>
      <c r="C26" s="204"/>
      <c r="D26" s="204"/>
      <c r="E26" s="25">
        <f>E25*E22</f>
        <v>14901.2</v>
      </c>
    </row>
    <row r="27" spans="1:5" x14ac:dyDescent="0.25">
      <c r="A27" s="14"/>
      <c r="B27" s="15"/>
      <c r="C27" s="15"/>
      <c r="D27" s="15"/>
      <c r="E27" s="15"/>
    </row>
    <row r="28" spans="1:5" x14ac:dyDescent="0.25">
      <c r="A28" s="218" t="s">
        <v>107</v>
      </c>
      <c r="B28" s="219"/>
      <c r="C28" s="220"/>
      <c r="D28" s="23"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19</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74.506</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1.04497</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44.97</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29.536000000000001</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14901.2</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niTRHaXX5ZpUQ0Rm/NWxImKEP2KvRWmP93SbvKsDY48MPPvr5E0RyVSfXovA3iZogCbdjGe79/baVx8dd1q7jA==" saltValue="2kSH29yXhaHXET1Q9QcErA==" spinCount="100000" sheet="1" objects="1" scenarios="1" formatCells="0" formatColumns="0" formatRows="0" sort="0" autoFilter="0" pivotTables="0"/>
  <mergeCells count="126">
    <mergeCell ref="F290:H290"/>
    <mergeCell ref="A304:D304"/>
    <mergeCell ref="A305:B305"/>
    <mergeCell ref="C305:D305"/>
    <mergeCell ref="C306:D306"/>
    <mergeCell ref="F247:H247"/>
    <mergeCell ref="B248:C248"/>
    <mergeCell ref="B256:C256"/>
    <mergeCell ref="A257:B257"/>
    <mergeCell ref="A261:D261"/>
    <mergeCell ref="C262:D262"/>
    <mergeCell ref="C263:D263"/>
    <mergeCell ref="A271:D271"/>
    <mergeCell ref="C272:D272"/>
    <mergeCell ref="A140:B140"/>
    <mergeCell ref="C264:D264"/>
    <mergeCell ref="A265:B265"/>
    <mergeCell ref="A266:B266"/>
    <mergeCell ref="A326:A327"/>
    <mergeCell ref="A344:B344"/>
    <mergeCell ref="C307:D307"/>
    <mergeCell ref="C308:D308"/>
    <mergeCell ref="C309:D309"/>
    <mergeCell ref="C310:D310"/>
    <mergeCell ref="A310:B310"/>
    <mergeCell ref="A313:D313"/>
    <mergeCell ref="A328:C328"/>
    <mergeCell ref="A331:C331"/>
    <mergeCell ref="A342:B342"/>
    <mergeCell ref="C265:D265"/>
    <mergeCell ref="C266:D266"/>
    <mergeCell ref="A234:D234"/>
    <mergeCell ref="A246:D246"/>
    <mergeCell ref="B278:C278"/>
    <mergeCell ref="B290:C290"/>
    <mergeCell ref="A77:C77"/>
    <mergeCell ref="A86:B86"/>
    <mergeCell ref="A89:D89"/>
    <mergeCell ref="A99:B99"/>
    <mergeCell ref="A122:D122"/>
    <mergeCell ref="A128:B128"/>
    <mergeCell ref="A130:D130"/>
    <mergeCell ref="A134:B134"/>
    <mergeCell ref="A136:D136"/>
    <mergeCell ref="A102:D102"/>
    <mergeCell ref="A112:B112"/>
    <mergeCell ref="A114:D114"/>
    <mergeCell ref="A120:B120"/>
    <mergeCell ref="A88:D88"/>
    <mergeCell ref="A100:D100"/>
    <mergeCell ref="A101:D101"/>
    <mergeCell ref="A221:B221"/>
    <mergeCell ref="C221:D221"/>
    <mergeCell ref="A223:C223"/>
    <mergeCell ref="C209:D209"/>
    <mergeCell ref="C210:D210"/>
    <mergeCell ref="A211:B211"/>
    <mergeCell ref="C211:D211"/>
    <mergeCell ref="A207:B207"/>
    <mergeCell ref="A212:B212"/>
    <mergeCell ref="C216:D216"/>
    <mergeCell ref="C217:D217"/>
    <mergeCell ref="C218:D218"/>
    <mergeCell ref="C219:D219"/>
    <mergeCell ref="A220:B220"/>
    <mergeCell ref="A215:D215"/>
    <mergeCell ref="A216:B216"/>
    <mergeCell ref="C220:D220"/>
    <mergeCell ref="A142:D142"/>
    <mergeCell ref="A150:B150"/>
    <mergeCell ref="A152:D152"/>
    <mergeCell ref="A160:B160"/>
    <mergeCell ref="A162:D162"/>
    <mergeCell ref="A172:B172"/>
    <mergeCell ref="A174:D174"/>
    <mergeCell ref="C212:D212"/>
    <mergeCell ref="C207:D207"/>
    <mergeCell ref="C208:D208"/>
    <mergeCell ref="A184:B184"/>
    <mergeCell ref="A186:C186"/>
    <mergeCell ref="A194:B194"/>
    <mergeCell ref="A196:C196"/>
    <mergeCell ref="A204:B204"/>
    <mergeCell ref="A206:D206"/>
    <mergeCell ref="A52:B52"/>
    <mergeCell ref="A54:C54"/>
    <mergeCell ref="A64:B64"/>
    <mergeCell ref="A66:C66"/>
    <mergeCell ref="A75:B75"/>
    <mergeCell ref="A23:D23"/>
    <mergeCell ref="A24:D24"/>
    <mergeCell ref="A25:D25"/>
    <mergeCell ref="A26:D26"/>
    <mergeCell ref="A28:C28"/>
    <mergeCell ref="A29:C29"/>
    <mergeCell ref="A30:C30"/>
    <mergeCell ref="A31:C31"/>
    <mergeCell ref="A33:E33"/>
    <mergeCell ref="A34:D34"/>
    <mergeCell ref="A35:D35"/>
    <mergeCell ref="A36:D36"/>
    <mergeCell ref="A39:D39"/>
    <mergeCell ref="A40:E40"/>
    <mergeCell ref="A42:C42"/>
    <mergeCell ref="A37:D37"/>
    <mergeCell ref="A38:D38"/>
    <mergeCell ref="A41:C41"/>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tabColor theme="3" tint="0.59999389629810485"/>
    <pageSetUpPr fitToPage="1"/>
  </sheetPr>
  <dimension ref="A1:O366"/>
  <sheetViews>
    <sheetView showGridLines="0" view="pageBreakPreview" zoomScaleNormal="100" zoomScaleSheetLayoutView="100" workbookViewId="0">
      <selection activeCell="A26" sqref="A26:D26"/>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238</v>
      </c>
      <c r="B6" s="208"/>
      <c r="C6" s="209" t="s">
        <v>252</v>
      </c>
      <c r="D6" s="210"/>
      <c r="E6" s="211"/>
    </row>
    <row r="7" spans="1:9" ht="24" customHeight="1" x14ac:dyDescent="0.25">
      <c r="A7" s="212" t="s">
        <v>345</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12</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7.54</v>
      </c>
    </row>
    <row r="24" spans="1:5" ht="17.25" customHeight="1" x14ac:dyDescent="0.25">
      <c r="A24" s="207" t="s">
        <v>106</v>
      </c>
      <c r="B24" s="207"/>
      <c r="C24" s="207"/>
      <c r="D24" s="207"/>
      <c r="E24" s="25">
        <v>46.08</v>
      </c>
    </row>
    <row r="25" spans="1:5" ht="17.25" customHeight="1" x14ac:dyDescent="0.25">
      <c r="A25" s="207" t="s">
        <v>175</v>
      </c>
      <c r="B25" s="207"/>
      <c r="C25" s="207"/>
      <c r="D25" s="207"/>
      <c r="E25" s="25">
        <f>E23+E24</f>
        <v>53.62</v>
      </c>
    </row>
    <row r="26" spans="1:5" ht="17.25" customHeight="1" x14ac:dyDescent="0.25">
      <c r="A26" s="204" t="s">
        <v>176</v>
      </c>
      <c r="B26" s="204"/>
      <c r="C26" s="204"/>
      <c r="D26" s="204"/>
      <c r="E26" s="25">
        <f>E25*E22</f>
        <v>10724</v>
      </c>
    </row>
    <row r="27" spans="1:5" x14ac:dyDescent="0.25">
      <c r="A27" s="14"/>
      <c r="B27" s="15"/>
      <c r="C27" s="15"/>
      <c r="D27" s="15"/>
      <c r="E27" s="15"/>
    </row>
    <row r="28" spans="1:5" x14ac:dyDescent="0.25">
      <c r="A28" s="218" t="s">
        <v>107</v>
      </c>
      <c r="B28" s="219"/>
      <c r="C28" s="220"/>
      <c r="D28" s="23"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53.62</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1.0460799999999999</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46.08</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7.54</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10724</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GgDZMHz4gbRIV33jUkB8C2luasd5FmqeI4eMs7+7BmOURRSCt9z7C0Q6U2qtQMjHsrYaKR4RyocC7zb3u571w==" saltValue="/iJejDT6oNBh0u0A96Uj3w==" spinCount="100000" sheet="1" objects="1" scenarios="1" formatCells="0" formatColumns="0" formatRows="0" sort="0" autoFilter="0" pivotTables="0"/>
  <mergeCells count="126">
    <mergeCell ref="F290:H290"/>
    <mergeCell ref="A304:D304"/>
    <mergeCell ref="A305:B305"/>
    <mergeCell ref="C305:D305"/>
    <mergeCell ref="C306:D306"/>
    <mergeCell ref="F247:H247"/>
    <mergeCell ref="B248:C248"/>
    <mergeCell ref="B256:C256"/>
    <mergeCell ref="A257:B257"/>
    <mergeCell ref="A261:D261"/>
    <mergeCell ref="C262:D262"/>
    <mergeCell ref="C263:D263"/>
    <mergeCell ref="A271:D271"/>
    <mergeCell ref="C272:D272"/>
    <mergeCell ref="A140:B140"/>
    <mergeCell ref="C264:D264"/>
    <mergeCell ref="A265:B265"/>
    <mergeCell ref="A266:B266"/>
    <mergeCell ref="A326:A327"/>
    <mergeCell ref="A344:B344"/>
    <mergeCell ref="C307:D307"/>
    <mergeCell ref="C308:D308"/>
    <mergeCell ref="C309:D309"/>
    <mergeCell ref="C310:D310"/>
    <mergeCell ref="A310:B310"/>
    <mergeCell ref="A313:D313"/>
    <mergeCell ref="A328:C328"/>
    <mergeCell ref="A331:C331"/>
    <mergeCell ref="A342:B342"/>
    <mergeCell ref="C265:D265"/>
    <mergeCell ref="C266:D266"/>
    <mergeCell ref="A234:D234"/>
    <mergeCell ref="A246:D246"/>
    <mergeCell ref="B278:C278"/>
    <mergeCell ref="B290:C290"/>
    <mergeCell ref="A77:C77"/>
    <mergeCell ref="A86:B86"/>
    <mergeCell ref="A89:D89"/>
    <mergeCell ref="A99:B99"/>
    <mergeCell ref="A122:D122"/>
    <mergeCell ref="A128:B128"/>
    <mergeCell ref="A130:D130"/>
    <mergeCell ref="A134:B134"/>
    <mergeCell ref="A136:D136"/>
    <mergeCell ref="A102:D102"/>
    <mergeCell ref="A112:B112"/>
    <mergeCell ref="A114:D114"/>
    <mergeCell ref="A120:B120"/>
    <mergeCell ref="A88:D88"/>
    <mergeCell ref="A100:D100"/>
    <mergeCell ref="A101:D101"/>
    <mergeCell ref="A221:B221"/>
    <mergeCell ref="C221:D221"/>
    <mergeCell ref="A223:C223"/>
    <mergeCell ref="C209:D209"/>
    <mergeCell ref="C210:D210"/>
    <mergeCell ref="A211:B211"/>
    <mergeCell ref="C211:D211"/>
    <mergeCell ref="A207:B207"/>
    <mergeCell ref="A212:B212"/>
    <mergeCell ref="C216:D216"/>
    <mergeCell ref="C217:D217"/>
    <mergeCell ref="C218:D218"/>
    <mergeCell ref="C219:D219"/>
    <mergeCell ref="A220:B220"/>
    <mergeCell ref="A215:D215"/>
    <mergeCell ref="A216:B216"/>
    <mergeCell ref="C220:D220"/>
    <mergeCell ref="A142:D142"/>
    <mergeCell ref="A150:B150"/>
    <mergeCell ref="A152:D152"/>
    <mergeCell ref="A160:B160"/>
    <mergeCell ref="A162:D162"/>
    <mergeCell ref="A172:B172"/>
    <mergeCell ref="A174:D174"/>
    <mergeCell ref="C212:D212"/>
    <mergeCell ref="C207:D207"/>
    <mergeCell ref="C208:D208"/>
    <mergeCell ref="A184:B184"/>
    <mergeCell ref="A186:C186"/>
    <mergeCell ref="A194:B194"/>
    <mergeCell ref="A196:C196"/>
    <mergeCell ref="A204:B204"/>
    <mergeCell ref="A206:D206"/>
    <mergeCell ref="A52:B52"/>
    <mergeCell ref="A54:C54"/>
    <mergeCell ref="A64:B64"/>
    <mergeCell ref="A66:C66"/>
    <mergeCell ref="A75:B75"/>
    <mergeCell ref="A23:D23"/>
    <mergeCell ref="A24:D24"/>
    <mergeCell ref="A25:D25"/>
    <mergeCell ref="A26:D26"/>
    <mergeCell ref="A28:C28"/>
    <mergeCell ref="A29:C29"/>
    <mergeCell ref="A30:C30"/>
    <mergeCell ref="A31:C31"/>
    <mergeCell ref="A33:E33"/>
    <mergeCell ref="A34:D34"/>
    <mergeCell ref="A35:D35"/>
    <mergeCell ref="A36:D36"/>
    <mergeCell ref="A39:D39"/>
    <mergeCell ref="A40:E40"/>
    <mergeCell ref="A42:C42"/>
    <mergeCell ref="A37:D37"/>
    <mergeCell ref="A38:D38"/>
    <mergeCell ref="A41:C41"/>
    <mergeCell ref="A19:E19"/>
    <mergeCell ref="A22:D22"/>
    <mergeCell ref="B10:E10"/>
    <mergeCell ref="B11:E11"/>
    <mergeCell ref="A13:E13"/>
    <mergeCell ref="B14:C14"/>
    <mergeCell ref="D14:E14"/>
    <mergeCell ref="B15:C15"/>
    <mergeCell ref="D15:E15"/>
    <mergeCell ref="A2:E2"/>
    <mergeCell ref="A3:E3"/>
    <mergeCell ref="A5:E5"/>
    <mergeCell ref="A6:B6"/>
    <mergeCell ref="C6:E6"/>
    <mergeCell ref="A7:E8"/>
    <mergeCell ref="B16:C16"/>
    <mergeCell ref="D16:E16"/>
    <mergeCell ref="B17:C17"/>
    <mergeCell ref="D17:E17"/>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tabColor theme="3" tint="0.59999389629810485"/>
    <pageSetUpPr fitToPage="1"/>
  </sheetPr>
  <dimension ref="A1:O366"/>
  <sheetViews>
    <sheetView showGridLines="0" view="pageBreakPreview" topLeftCell="A4"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253</v>
      </c>
      <c r="B6" s="208"/>
      <c r="C6" s="209" t="s">
        <v>254</v>
      </c>
      <c r="D6" s="210"/>
      <c r="E6" s="211"/>
    </row>
    <row r="7" spans="1:9" ht="24" customHeight="1" x14ac:dyDescent="0.25">
      <c r="A7" s="212" t="s">
        <v>346</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40</v>
      </c>
      <c r="C21" s="10">
        <v>40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25">
        <v>15.74</v>
      </c>
    </row>
    <row r="24" spans="1:5" ht="17.25" customHeight="1" x14ac:dyDescent="0.25">
      <c r="A24" s="207" t="s">
        <v>106</v>
      </c>
      <c r="B24" s="207"/>
      <c r="C24" s="207"/>
      <c r="D24" s="207"/>
      <c r="E24" s="25">
        <v>52.97</v>
      </c>
    </row>
    <row r="25" spans="1:5" ht="17.25" customHeight="1" x14ac:dyDescent="0.25">
      <c r="A25" s="207" t="s">
        <v>175</v>
      </c>
      <c r="B25" s="207"/>
      <c r="C25" s="207"/>
      <c r="D25" s="207"/>
      <c r="E25" s="25">
        <f>E23+E24</f>
        <v>68.709999999999994</v>
      </c>
    </row>
    <row r="26" spans="1:5" ht="17.25" customHeight="1" x14ac:dyDescent="0.25">
      <c r="A26" s="204" t="s">
        <v>176</v>
      </c>
      <c r="B26" s="204"/>
      <c r="C26" s="204"/>
      <c r="D26" s="204"/>
      <c r="E26" s="25">
        <f>E25*E22</f>
        <v>13741.999999999998</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68.709999999999994</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1.05297</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52.97</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15.74</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13741.999999999998</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Z/t6cZhIEE2J9/2qBjEo4MR4d/VCpFignfwJbprdjRptio27BAFlPDQIN5fJ0e7rcFRWuz8OHbIAjBOHCgygGQ==" saltValue="Hu4ctB1nU+4Y0LAJohXh2A=="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tabColor theme="3" tint="0.59999389629810485"/>
    <pageSetUpPr fitToPage="1"/>
  </sheetPr>
  <dimension ref="A1:O366"/>
  <sheetViews>
    <sheetView showGridLines="0" view="pageBreakPreview"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255</v>
      </c>
      <c r="B6" s="208"/>
      <c r="C6" s="209" t="s">
        <v>256</v>
      </c>
      <c r="D6" s="210"/>
      <c r="E6" s="211"/>
    </row>
    <row r="7" spans="1:9" ht="24" customHeight="1" x14ac:dyDescent="0.25">
      <c r="A7" s="212" t="s">
        <v>351</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40</v>
      </c>
      <c r="C21" s="10">
        <v>40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25">
        <v>41.22</v>
      </c>
    </row>
    <row r="24" spans="1:5" ht="17.25" customHeight="1" x14ac:dyDescent="0.25">
      <c r="A24" s="207" t="s">
        <v>106</v>
      </c>
      <c r="B24" s="207"/>
      <c r="C24" s="207"/>
      <c r="D24" s="207"/>
      <c r="E24" s="25">
        <v>21.26</v>
      </c>
    </row>
    <row r="25" spans="1:5" ht="17.25" customHeight="1" x14ac:dyDescent="0.25">
      <c r="A25" s="207" t="s">
        <v>175</v>
      </c>
      <c r="B25" s="207"/>
      <c r="C25" s="207"/>
      <c r="D25" s="207"/>
      <c r="E25" s="25">
        <f>E23+E24</f>
        <v>62.480000000000004</v>
      </c>
    </row>
    <row r="26" spans="1:5" ht="17.25" customHeight="1" x14ac:dyDescent="0.25">
      <c r="A26" s="204" t="s">
        <v>176</v>
      </c>
      <c r="B26" s="204"/>
      <c r="C26" s="204"/>
      <c r="D26" s="204"/>
      <c r="E26" s="25">
        <f>E25*E22</f>
        <v>12496</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62.480000000000004</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1.0212600000000001</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21.26</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41.22</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12496</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1eC/B9D2kh6D4XiIt0HbTIdRLPulOydD77nH8X1FABGtMr0fYAEsMREkPVGlsuClemphAqb+IA9fUdDjbRqSyg==" saltValue="ksKJI2Lvu8C4ILMDMIAoZQ=="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9">
    <tabColor theme="3" tint="0.59999389629810485"/>
    <pageSetUpPr fitToPage="1"/>
  </sheetPr>
  <dimension ref="A1:O366"/>
  <sheetViews>
    <sheetView showGridLines="0" view="pageBreakPreview" topLeftCell="A4"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215</v>
      </c>
      <c r="B6" s="208"/>
      <c r="C6" s="209" t="s">
        <v>257</v>
      </c>
      <c r="D6" s="210"/>
      <c r="E6" s="211"/>
    </row>
    <row r="7" spans="1:9" ht="24" customHeight="1" x14ac:dyDescent="0.25">
      <c r="A7" s="212" t="s">
        <v>352</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25</v>
      </c>
      <c r="C21" s="10">
        <v>0</v>
      </c>
      <c r="D21" s="10">
        <v>0</v>
      </c>
      <c r="E21" s="11">
        <v>25</v>
      </c>
    </row>
    <row r="22" spans="1:5" ht="17.25" customHeight="1" x14ac:dyDescent="0.25">
      <c r="A22" s="204" t="s">
        <v>174</v>
      </c>
      <c r="B22" s="204"/>
      <c r="C22" s="204"/>
      <c r="D22" s="204"/>
      <c r="E22" s="12">
        <v>200</v>
      </c>
    </row>
    <row r="23" spans="1:5" ht="17.25" customHeight="1" x14ac:dyDescent="0.25">
      <c r="A23" s="207" t="s">
        <v>105</v>
      </c>
      <c r="B23" s="207"/>
      <c r="C23" s="207"/>
      <c r="D23" s="207"/>
      <c r="E23" s="25">
        <v>14</v>
      </c>
    </row>
    <row r="24" spans="1:5" ht="17.25" customHeight="1" x14ac:dyDescent="0.25">
      <c r="A24" s="207" t="s">
        <v>106</v>
      </c>
      <c r="B24" s="207"/>
      <c r="C24" s="207"/>
      <c r="D24" s="207"/>
      <c r="E24" s="25">
        <v>52.22</v>
      </c>
    </row>
    <row r="25" spans="1:5" ht="17.25" customHeight="1" x14ac:dyDescent="0.25">
      <c r="A25" s="207" t="s">
        <v>175</v>
      </c>
      <c r="B25" s="207"/>
      <c r="C25" s="207"/>
      <c r="D25" s="207"/>
      <c r="E25" s="25">
        <f>E23+E24</f>
        <v>66.22</v>
      </c>
    </row>
    <row r="26" spans="1:5" ht="17.25" customHeight="1" x14ac:dyDescent="0.25">
      <c r="A26" s="204" t="s">
        <v>176</v>
      </c>
      <c r="B26" s="204"/>
      <c r="C26" s="204"/>
      <c r="D26" s="204"/>
      <c r="E26" s="25">
        <f>E25*E22</f>
        <v>13244</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25</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66.22</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1.0522199999999999</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52.22</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14</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13244</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dC1aJP8mRfTlb4ocEI5Y4c4FIsCUXGt8m1bZaYMeP695CpvmScml18aYmhrxd/+GuhryGzSVCxvNfdXI9w2qKw==" saltValue="jjIMzQRPXITqSLdshbcatw=="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0">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216</v>
      </c>
      <c r="B6" s="208"/>
      <c r="C6" s="209" t="s">
        <v>258</v>
      </c>
      <c r="D6" s="210"/>
      <c r="E6" s="211"/>
    </row>
    <row r="7" spans="1:9" ht="24" customHeight="1" x14ac:dyDescent="0.25">
      <c r="A7" s="212" t="s">
        <v>353</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40</v>
      </c>
      <c r="C21" s="10">
        <v>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25">
        <v>2.82</v>
      </c>
    </row>
    <row r="24" spans="1:5" ht="17.25" customHeight="1" x14ac:dyDescent="0.25">
      <c r="A24" s="207" t="s">
        <v>106</v>
      </c>
      <c r="B24" s="207"/>
      <c r="C24" s="207"/>
      <c r="D24" s="207"/>
      <c r="E24" s="25">
        <v>93.99</v>
      </c>
    </row>
    <row r="25" spans="1:5" ht="17.25" customHeight="1" x14ac:dyDescent="0.25">
      <c r="A25" s="207" t="s">
        <v>175</v>
      </c>
      <c r="B25" s="207"/>
      <c r="C25" s="207"/>
      <c r="D25" s="207"/>
      <c r="E25" s="25">
        <f>E23+E24</f>
        <v>96.809999999999988</v>
      </c>
    </row>
    <row r="26" spans="1:5" ht="17.25" customHeight="1" x14ac:dyDescent="0.25">
      <c r="A26" s="204" t="s">
        <v>176</v>
      </c>
      <c r="B26" s="204"/>
      <c r="C26" s="204"/>
      <c r="D26" s="204"/>
      <c r="E26" s="25">
        <f>E25*E22</f>
        <v>19361.999999999996</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96.809999999999988</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1.09399</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93.99</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2.82</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19361.999999999996</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QOmk4DRuCz1y9RaKpovTFxOSSmjrjzPQkVDh8caGxUT5rhico3fiXFuyC4lV2jMKIwYkajP1VO/OJHaUCfRBsw==" saltValue="D8k6r6a1zHIjK8eGc82QaA=="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1">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223</v>
      </c>
      <c r="B6" s="208"/>
      <c r="C6" s="209" t="s">
        <v>259</v>
      </c>
      <c r="D6" s="210"/>
      <c r="E6" s="211"/>
    </row>
    <row r="7" spans="1:9" ht="24" customHeight="1" x14ac:dyDescent="0.25">
      <c r="A7" s="212" t="s">
        <v>354</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12</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3.04</v>
      </c>
    </row>
    <row r="24" spans="1:5" ht="17.25" customHeight="1" x14ac:dyDescent="0.25">
      <c r="A24" s="207" t="s">
        <v>106</v>
      </c>
      <c r="B24" s="207"/>
      <c r="C24" s="207"/>
      <c r="D24" s="207"/>
      <c r="E24" s="25">
        <v>72.760000000000005</v>
      </c>
    </row>
    <row r="25" spans="1:5" ht="17.25" customHeight="1" x14ac:dyDescent="0.25">
      <c r="A25" s="207" t="s">
        <v>175</v>
      </c>
      <c r="B25" s="207"/>
      <c r="C25" s="207"/>
      <c r="D25" s="207"/>
      <c r="E25" s="25">
        <f>E23+E24</f>
        <v>75.800000000000011</v>
      </c>
    </row>
    <row r="26" spans="1:5" ht="17.25" customHeight="1" x14ac:dyDescent="0.25">
      <c r="A26" s="204" t="s">
        <v>176</v>
      </c>
      <c r="B26" s="204"/>
      <c r="C26" s="204"/>
      <c r="D26" s="204"/>
      <c r="E26" s="25">
        <f>E25*E22</f>
        <v>15160.000000000002</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75.800000000000011</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1.0727599999999999</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72.760000000000005</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3.04</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15160.000000000002</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osS6Ov/Gb/Rf93Wlh4GkA93jmjPODLnRdN4D7p8tAwifsH3R5LQhLbAYAQQZQu/FkxdkS7+e7n+n/9CqliIG5Q==" saltValue="2G9ZV+1+AAdEpRbWKYrnLw=="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2">
    <tabColor theme="3" tint="0.59999389629810485"/>
    <pageSetUpPr fitToPage="1"/>
  </sheetPr>
  <dimension ref="A1:O366"/>
  <sheetViews>
    <sheetView showGridLines="0" view="pageBreakPreview" topLeftCell="A4"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224</v>
      </c>
      <c r="B6" s="208"/>
      <c r="C6" s="209" t="s">
        <v>260</v>
      </c>
      <c r="D6" s="210"/>
      <c r="E6" s="211"/>
    </row>
    <row r="7" spans="1:9" ht="24" customHeight="1" x14ac:dyDescent="0.25">
      <c r="A7" s="212" t="s">
        <v>355</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40</v>
      </c>
      <c r="C21" s="10">
        <v>40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25">
        <v>25.36</v>
      </c>
    </row>
    <row r="24" spans="1:5" ht="17.25" customHeight="1" x14ac:dyDescent="0.25">
      <c r="A24" s="207" t="s">
        <v>106</v>
      </c>
      <c r="B24" s="207"/>
      <c r="C24" s="207"/>
      <c r="D24" s="207"/>
      <c r="E24" s="25">
        <v>31.5</v>
      </c>
    </row>
    <row r="25" spans="1:5" ht="17.25" customHeight="1" x14ac:dyDescent="0.25">
      <c r="A25" s="207" t="s">
        <v>175</v>
      </c>
      <c r="B25" s="207"/>
      <c r="C25" s="207"/>
      <c r="D25" s="207"/>
      <c r="E25" s="25">
        <f>E23+E24</f>
        <v>56.86</v>
      </c>
    </row>
    <row r="26" spans="1:5" ht="17.25" customHeight="1" x14ac:dyDescent="0.25">
      <c r="A26" s="204" t="s">
        <v>176</v>
      </c>
      <c r="B26" s="204"/>
      <c r="C26" s="204"/>
      <c r="D26" s="204"/>
      <c r="E26" s="25">
        <f>E25*E22</f>
        <v>11372</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56.86</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1.0315000000000001</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31.5</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25.36</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11372</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JuVClJAt5DIP9xHYb5/+0bXBsKWrSSj4q5keDiJc1VmwqzFNBvwS7WDK7YF8JMvhEouLZIYMPABMA9CtkuT1Fw==" saltValue="MPifNu4gTLfBTN5qRp1zdA=="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3">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225</v>
      </c>
      <c r="B6" s="208"/>
      <c r="C6" s="209" t="s">
        <v>261</v>
      </c>
      <c r="D6" s="210"/>
      <c r="E6" s="211"/>
    </row>
    <row r="7" spans="1:9" ht="24" customHeight="1" x14ac:dyDescent="0.25">
      <c r="A7" s="212" t="s">
        <v>356</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15</v>
      </c>
      <c r="C21" s="10">
        <v>15</v>
      </c>
      <c r="D21" s="10">
        <v>0</v>
      </c>
      <c r="E21" s="11">
        <v>15</v>
      </c>
    </row>
    <row r="22" spans="1:5" ht="17.25" customHeight="1" x14ac:dyDescent="0.25">
      <c r="A22" s="204" t="s">
        <v>174</v>
      </c>
      <c r="B22" s="204"/>
      <c r="C22" s="204"/>
      <c r="D22" s="204"/>
      <c r="E22" s="12">
        <v>200</v>
      </c>
    </row>
    <row r="23" spans="1:5" ht="17.25" customHeight="1" x14ac:dyDescent="0.25">
      <c r="A23" s="207" t="s">
        <v>105</v>
      </c>
      <c r="B23" s="207"/>
      <c r="C23" s="207"/>
      <c r="D23" s="207"/>
      <c r="E23" s="25">
        <v>19.3</v>
      </c>
    </row>
    <row r="24" spans="1:5" ht="17.25" customHeight="1" x14ac:dyDescent="0.25">
      <c r="A24" s="207" t="s">
        <v>106</v>
      </c>
      <c r="B24" s="207"/>
      <c r="C24" s="207"/>
      <c r="D24" s="207"/>
      <c r="E24" s="25">
        <v>97.7</v>
      </c>
    </row>
    <row r="25" spans="1:5" ht="17.25" customHeight="1" x14ac:dyDescent="0.25">
      <c r="A25" s="207" t="s">
        <v>175</v>
      </c>
      <c r="B25" s="207"/>
      <c r="C25" s="207"/>
      <c r="D25" s="207"/>
      <c r="E25" s="25">
        <f>E23+E24</f>
        <v>117</v>
      </c>
    </row>
    <row r="26" spans="1:5" ht="17.25" customHeight="1" x14ac:dyDescent="0.25">
      <c r="A26" s="204" t="s">
        <v>176</v>
      </c>
      <c r="B26" s="204"/>
      <c r="C26" s="204"/>
      <c r="D26" s="204"/>
      <c r="E26" s="25">
        <f>E25*E22</f>
        <v>23400</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15</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117</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1.0977000000000001</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97.7</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19.3</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23400</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dIzweh5nYYsTeybzyoDGnwIefnxO0qH9GNsd3FtIldbt0XSM2ufHCZJI7fflKHq8wENO+0QvFMNaUq85XDmesw==" saltValue="TsWUcjQXbQmGxL4subCVCw=="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239</v>
      </c>
      <c r="B6" s="208"/>
      <c r="C6" s="209" t="s">
        <v>262</v>
      </c>
      <c r="D6" s="210"/>
      <c r="E6" s="211"/>
    </row>
    <row r="7" spans="1:9" ht="24" customHeight="1" x14ac:dyDescent="0.25">
      <c r="A7" s="212" t="s">
        <v>357</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40</v>
      </c>
      <c r="C21" s="10">
        <v>40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25">
        <v>38.9</v>
      </c>
    </row>
    <row r="24" spans="1:5" ht="17.25" customHeight="1" x14ac:dyDescent="0.25">
      <c r="A24" s="207" t="s">
        <v>106</v>
      </c>
      <c r="B24" s="207"/>
      <c r="C24" s="207"/>
      <c r="D24" s="207"/>
      <c r="E24" s="25">
        <v>27.7</v>
      </c>
    </row>
    <row r="25" spans="1:5" ht="17.25" customHeight="1" x14ac:dyDescent="0.25">
      <c r="A25" s="207" t="s">
        <v>175</v>
      </c>
      <c r="B25" s="207"/>
      <c r="C25" s="207"/>
      <c r="D25" s="207"/>
      <c r="E25" s="25">
        <f>E23+E24</f>
        <v>66.599999999999994</v>
      </c>
    </row>
    <row r="26" spans="1:5" ht="17.25" customHeight="1" x14ac:dyDescent="0.25">
      <c r="A26" s="204" t="s">
        <v>176</v>
      </c>
      <c r="B26" s="204"/>
      <c r="C26" s="204"/>
      <c r="D26" s="204"/>
      <c r="E26" s="25">
        <f>E25*E22</f>
        <v>13319.999999999998</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66.599999999999994</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1.0277000000000001</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27.7</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38.9</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13319.999999999998</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RlXj8WXVtv74UGuibyl+YDobT8mhM6PHJb+Oi7fVpSVzFXmEfoOrsjenhEWIT30dQDUVr5EmcyJnH8O396hh5Q==" saltValue="55tjhLmq5n5ufAt3qkBdVQ=="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5">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240</v>
      </c>
      <c r="B6" s="208"/>
      <c r="C6" s="209" t="s">
        <v>263</v>
      </c>
      <c r="D6" s="210"/>
      <c r="E6" s="211"/>
    </row>
    <row r="7" spans="1:9" ht="24" customHeight="1" x14ac:dyDescent="0.25">
      <c r="A7" s="212" t="s">
        <v>358</v>
      </c>
      <c r="B7" s="213"/>
      <c r="C7" s="213"/>
      <c r="D7" s="213"/>
      <c r="E7" s="214"/>
    </row>
    <row r="8" spans="1:9" ht="67.5"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19</v>
      </c>
      <c r="C21" s="10">
        <v>19</v>
      </c>
      <c r="D21" s="10">
        <v>0</v>
      </c>
      <c r="E21" s="11">
        <v>19</v>
      </c>
    </row>
    <row r="22" spans="1:5" ht="17.25" customHeight="1" x14ac:dyDescent="0.25">
      <c r="A22" s="204" t="s">
        <v>174</v>
      </c>
      <c r="B22" s="204"/>
      <c r="C22" s="204"/>
      <c r="D22" s="204"/>
      <c r="E22" s="12">
        <v>200</v>
      </c>
    </row>
    <row r="23" spans="1:5" ht="17.25" customHeight="1" x14ac:dyDescent="0.25">
      <c r="A23" s="207" t="s">
        <v>105</v>
      </c>
      <c r="B23" s="207"/>
      <c r="C23" s="207"/>
      <c r="D23" s="207"/>
      <c r="E23" s="25">
        <v>46.18</v>
      </c>
    </row>
    <row r="24" spans="1:5" ht="17.25" customHeight="1" x14ac:dyDescent="0.25">
      <c r="A24" s="207" t="s">
        <v>106</v>
      </c>
      <c r="B24" s="207"/>
      <c r="C24" s="207"/>
      <c r="D24" s="207"/>
      <c r="E24" s="25">
        <v>44.485999999999997</v>
      </c>
    </row>
    <row r="25" spans="1:5" ht="17.25" customHeight="1" x14ac:dyDescent="0.25">
      <c r="A25" s="207" t="s">
        <v>175</v>
      </c>
      <c r="B25" s="207"/>
      <c r="C25" s="207"/>
      <c r="D25" s="207"/>
      <c r="E25" s="25">
        <f>E23+E24</f>
        <v>90.665999999999997</v>
      </c>
    </row>
    <row r="26" spans="1:5" ht="17.25" customHeight="1" x14ac:dyDescent="0.25">
      <c r="A26" s="204" t="s">
        <v>176</v>
      </c>
      <c r="B26" s="204"/>
      <c r="C26" s="204"/>
      <c r="D26" s="204"/>
      <c r="E26" s="25">
        <f>E25*E22</f>
        <v>18133.2</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19</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90.665999999999997</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1.044486</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44.485999999999997</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46.18</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18133.2</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qnqdssdMzOEpA0+m8vGdAPCpwnnkgsiCvw4Pvzk1aXTx6zLJFdzoOYl+v2f0E4Iy7vacu+yLwzKob/OGulJFBQ==" saltValue="mGkRj6FzdbepOJDYTHPVVg=="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6">
    <tabColor theme="3" tint="0.59999389629810485"/>
    <pageSetUpPr fitToPage="1"/>
  </sheetPr>
  <dimension ref="A1:O366"/>
  <sheetViews>
    <sheetView showGridLines="0" view="pageBreakPreview" topLeftCell="A8"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241</v>
      </c>
      <c r="B6" s="208"/>
      <c r="C6" s="209" t="s">
        <v>264</v>
      </c>
      <c r="D6" s="210"/>
      <c r="E6" s="211"/>
    </row>
    <row r="7" spans="1:9" ht="24" customHeight="1" x14ac:dyDescent="0.25">
      <c r="A7" s="212" t="s">
        <v>359</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15</v>
      </c>
      <c r="C21" s="10">
        <v>0</v>
      </c>
      <c r="D21" s="10">
        <v>0</v>
      </c>
      <c r="E21" s="11">
        <v>15</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90.936000000000007</v>
      </c>
    </row>
    <row r="25" spans="1:5" ht="17.25" customHeight="1" x14ac:dyDescent="0.25">
      <c r="A25" s="207" t="s">
        <v>175</v>
      </c>
      <c r="B25" s="207"/>
      <c r="C25" s="207"/>
      <c r="D25" s="207"/>
      <c r="E25" s="25">
        <f>E23+E24</f>
        <v>90.936000000000007</v>
      </c>
    </row>
    <row r="26" spans="1:5" ht="17.25" customHeight="1" x14ac:dyDescent="0.25">
      <c r="A26" s="204" t="s">
        <v>176</v>
      </c>
      <c r="B26" s="204"/>
      <c r="C26" s="204"/>
      <c r="D26" s="204"/>
      <c r="E26" s="25">
        <f>E25*E22</f>
        <v>18187.2</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15</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90.936000000000007</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1.0909359999999999</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90.936000000000007</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18187.2</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Ipd+ZScX2QnDWpL7uCC0C3l0Va1bmyQ21HCDsMc9UxfU+KTdJlb2LkwZCWp7eeWY9GyxV9TYTJeET6WTdc3mKw==" saltValue="ajqy5A8Yu1f3pUGPgnrFDw=="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7">
    <tabColor theme="3" tint="0.59999389629810485"/>
    <pageSetUpPr fitToPage="1"/>
  </sheetPr>
  <dimension ref="A1:O366"/>
  <sheetViews>
    <sheetView showGridLines="0" view="pageBreakPreview"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242</v>
      </c>
      <c r="B6" s="208"/>
      <c r="C6" s="209" t="s">
        <v>265</v>
      </c>
      <c r="D6" s="210"/>
      <c r="E6" s="211"/>
    </row>
    <row r="7" spans="1:9" ht="24" customHeight="1" x14ac:dyDescent="0.25">
      <c r="A7" s="212" t="s">
        <v>360</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0</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52.7</v>
      </c>
    </row>
    <row r="25" spans="1:5" ht="17.25" customHeight="1" x14ac:dyDescent="0.25">
      <c r="A25" s="207" t="s">
        <v>175</v>
      </c>
      <c r="B25" s="207"/>
      <c r="C25" s="207"/>
      <c r="D25" s="207"/>
      <c r="E25" s="25">
        <f>E23+E24</f>
        <v>52.7</v>
      </c>
    </row>
    <row r="26" spans="1:5" ht="17.25" customHeight="1" x14ac:dyDescent="0.25">
      <c r="A26" s="204" t="s">
        <v>176</v>
      </c>
      <c r="B26" s="204"/>
      <c r="C26" s="204"/>
      <c r="D26" s="204"/>
      <c r="E26" s="25">
        <f>E25*E22</f>
        <v>10540</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52.7</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1.0527</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52.7</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10540</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1TvOBrXgiFr64EoUljsrPwO4Z7MGUhNLZo53nM/rtI5iTJf6fI2rdk9A5jDIQ91Zm5FBUeLEGzXfhC1K7ENNJw==" saltValue="cu7mHBA+7hsW9lOUdU00Wg=="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8">
    <tabColor theme="3" tint="0.59999389629810485"/>
    <pageSetUpPr fitToPage="1"/>
  </sheetPr>
  <dimension ref="A1:O366"/>
  <sheetViews>
    <sheetView showGridLines="0" view="pageBreakPreview"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243</v>
      </c>
      <c r="B6" s="208"/>
      <c r="C6" s="209" t="s">
        <v>266</v>
      </c>
      <c r="D6" s="210"/>
      <c r="E6" s="211"/>
    </row>
    <row r="7" spans="1:9" ht="24" customHeight="1" x14ac:dyDescent="0.25">
      <c r="A7" s="212" t="s">
        <v>361</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15</v>
      </c>
      <c r="C21" s="10">
        <v>0</v>
      </c>
      <c r="D21" s="10">
        <v>0</v>
      </c>
      <c r="E21" s="11">
        <v>15</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124.974</v>
      </c>
    </row>
    <row r="25" spans="1:5" ht="17.25" customHeight="1" x14ac:dyDescent="0.25">
      <c r="A25" s="207" t="s">
        <v>175</v>
      </c>
      <c r="B25" s="207"/>
      <c r="C25" s="207"/>
      <c r="D25" s="207"/>
      <c r="E25" s="25">
        <f>E23+E24</f>
        <v>124.974</v>
      </c>
    </row>
    <row r="26" spans="1:5" ht="17.25" customHeight="1" x14ac:dyDescent="0.25">
      <c r="A26" s="204" t="s">
        <v>176</v>
      </c>
      <c r="B26" s="204"/>
      <c r="C26" s="204"/>
      <c r="D26" s="204"/>
      <c r="E26" s="25">
        <f>E25*E22</f>
        <v>24994.799999999999</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15</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124.974</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1.1249739999999999</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124.974</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24994.799999999999</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I+1LObA70AApPgnsJHXkRYhU+c37tJ5fIgvs6hz9CA7lZ35NUAdNqP3UGF2usJIj2Zq7Osnz7Q4cSnwRVPqzjw==" saltValue="nrmHbkixK5omsNMIM3GmXQ=="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9">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245</v>
      </c>
      <c r="B6" s="208"/>
      <c r="C6" s="209" t="s">
        <v>267</v>
      </c>
      <c r="D6" s="210"/>
      <c r="E6" s="211"/>
    </row>
    <row r="7" spans="1:9" ht="24" customHeight="1" x14ac:dyDescent="0.25">
      <c r="A7" s="212" t="s">
        <v>362</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0</v>
      </c>
      <c r="C21" s="10">
        <v>12</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99.236000000000004</v>
      </c>
    </row>
    <row r="25" spans="1:5" ht="17.25" customHeight="1" x14ac:dyDescent="0.25">
      <c r="A25" s="207" t="s">
        <v>175</v>
      </c>
      <c r="B25" s="207"/>
      <c r="C25" s="207"/>
      <c r="D25" s="207"/>
      <c r="E25" s="25">
        <f>E23+E24</f>
        <v>99.236000000000004</v>
      </c>
    </row>
    <row r="26" spans="1:5" ht="17.25" customHeight="1" x14ac:dyDescent="0.25">
      <c r="A26" s="204" t="s">
        <v>176</v>
      </c>
      <c r="B26" s="204"/>
      <c r="C26" s="204"/>
      <c r="D26" s="204"/>
      <c r="E26" s="25">
        <f>E25*E22</f>
        <v>19847.2</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99.236000000000004</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1.0992360000000001</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99.236000000000004</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19847.2</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9lo1GGntp7VFTtHpOm9qe2fVXeSNA0zpCW1HAhf4F6H6QgIybNOYO1AAJo/M/6eoNH3+t68ZlmfPn706ARgXjw==" saltValue="PDmYoE1Eu9dMZWR0ARg7JQ=="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0">
    <tabColor theme="3" tint="0.59999389629810485"/>
    <pageSetUpPr fitToPage="1"/>
  </sheetPr>
  <dimension ref="A1:O366"/>
  <sheetViews>
    <sheetView showGridLines="0" view="pageBreakPreview" topLeftCell="A10"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226</v>
      </c>
      <c r="B6" s="208"/>
      <c r="C6" s="209" t="s">
        <v>268</v>
      </c>
      <c r="D6" s="210"/>
      <c r="E6" s="211"/>
    </row>
    <row r="7" spans="1:9" ht="24" customHeight="1" x14ac:dyDescent="0.25">
      <c r="A7" s="212" t="s">
        <v>363</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19</v>
      </c>
      <c r="C21" s="10">
        <v>0</v>
      </c>
      <c r="D21" s="10">
        <v>0</v>
      </c>
      <c r="E21" s="11">
        <v>19</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115.32</v>
      </c>
    </row>
    <row r="25" spans="1:5" ht="17.25" customHeight="1" x14ac:dyDescent="0.25">
      <c r="A25" s="207" t="s">
        <v>175</v>
      </c>
      <c r="B25" s="207"/>
      <c r="C25" s="207"/>
      <c r="D25" s="207"/>
      <c r="E25" s="25">
        <f>E24+E23</f>
        <v>115.32</v>
      </c>
    </row>
    <row r="26" spans="1:5" ht="17.25" customHeight="1" x14ac:dyDescent="0.25">
      <c r="A26" s="204" t="s">
        <v>176</v>
      </c>
      <c r="B26" s="204"/>
      <c r="C26" s="204"/>
      <c r="D26" s="204"/>
      <c r="E26" s="25">
        <f>E25*E22</f>
        <v>23064</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19</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115.32</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1.1153200000000001</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115.32</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23064</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qQGXsUsXuxvmydAufti+RmLgjoQLHFXQRcEB0c9rggZTHhqi+ZaJWXDBxHRdg7//g65fW1L6cI6TZrSC/V7qQQ==" saltValue="rUHodDSplECHpnedAfKpwQ=="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1">
    <tabColor theme="3" tint="0.59999389629810485"/>
    <pageSetUpPr fitToPage="1"/>
  </sheetPr>
  <dimension ref="A1:O366"/>
  <sheetViews>
    <sheetView showGridLines="0" view="pageBreakPreview"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227</v>
      </c>
      <c r="B6" s="208"/>
      <c r="C6" s="209" t="s">
        <v>269</v>
      </c>
      <c r="D6" s="210"/>
      <c r="E6" s="211"/>
    </row>
    <row r="7" spans="1:9" ht="24" customHeight="1" x14ac:dyDescent="0.25">
      <c r="A7" s="212" t="s">
        <v>364</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40</v>
      </c>
      <c r="C21" s="10">
        <v>40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92.76</v>
      </c>
    </row>
    <row r="25" spans="1:5" ht="17.25" customHeight="1" x14ac:dyDescent="0.25">
      <c r="A25" s="207" t="s">
        <v>175</v>
      </c>
      <c r="B25" s="207"/>
      <c r="C25" s="207"/>
      <c r="D25" s="207"/>
      <c r="E25" s="25">
        <f>E23+E24</f>
        <v>92.76</v>
      </c>
    </row>
    <row r="26" spans="1:5" ht="17.25" customHeight="1" x14ac:dyDescent="0.25">
      <c r="A26" s="204" t="s">
        <v>176</v>
      </c>
      <c r="B26" s="204"/>
      <c r="C26" s="204"/>
      <c r="D26" s="204"/>
      <c r="E26" s="25">
        <f>E25*E22</f>
        <v>18552</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92.76</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1.09276</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92.76</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18552</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Ch6fk5Etz8uYD/q+zw3S74XNzBcU/1kdCqTFqZAuRz1PcylIXKbKTwEI89z6THW/mxMYT+qflWGkZmIID8Dhug==" saltValue="STKAL6Qk5ZQuqlvbkDV98g=="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2">
    <tabColor theme="3" tint="0.59999389629810485"/>
    <pageSetUpPr fitToPage="1"/>
  </sheetPr>
  <dimension ref="A1:O366"/>
  <sheetViews>
    <sheetView showGridLines="0" view="pageBreakPreview"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228</v>
      </c>
      <c r="B6" s="208"/>
      <c r="C6" s="209" t="s">
        <v>270</v>
      </c>
      <c r="D6" s="210"/>
      <c r="E6" s="211"/>
    </row>
    <row r="7" spans="1:9" ht="24" customHeight="1" x14ac:dyDescent="0.25">
      <c r="A7" s="212" t="s">
        <v>365</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15</v>
      </c>
      <c r="C21" s="10">
        <v>0</v>
      </c>
      <c r="D21" s="10">
        <v>0</v>
      </c>
      <c r="E21" s="11">
        <v>15</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101.32</v>
      </c>
    </row>
    <row r="25" spans="1:5" ht="17.25" customHeight="1" x14ac:dyDescent="0.25">
      <c r="A25" s="207" t="s">
        <v>175</v>
      </c>
      <c r="B25" s="207"/>
      <c r="C25" s="207"/>
      <c r="D25" s="207"/>
      <c r="E25" s="25">
        <f>E23+E24</f>
        <v>101.32</v>
      </c>
    </row>
    <row r="26" spans="1:5" ht="17.25" customHeight="1" x14ac:dyDescent="0.25">
      <c r="A26" s="204" t="s">
        <v>176</v>
      </c>
      <c r="B26" s="204"/>
      <c r="C26" s="204"/>
      <c r="D26" s="204"/>
      <c r="E26" s="25">
        <f>E25*E22</f>
        <v>20264</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15</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101.32</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1.1013200000000001</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101.32</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20264</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DDuvdPAU0Su9USgY1zGskoGnMUp0vd4OD0y0EwL/DFnZQyzrDrC4Li7VBcubUad9EtNwgEZIccYJyiMwnfEtKQ==" saltValue="dW8JWWt2QeKcKXPgQIkB/g=="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3">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229</v>
      </c>
      <c r="B6" s="208"/>
      <c r="C6" s="209" t="s">
        <v>271</v>
      </c>
      <c r="D6" s="210"/>
      <c r="E6" s="211"/>
    </row>
    <row r="7" spans="1:9" ht="24" customHeight="1" x14ac:dyDescent="0.25">
      <c r="A7" s="212" t="s">
        <v>366</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0</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82.6</v>
      </c>
    </row>
    <row r="25" spans="1:5" ht="17.25" customHeight="1" x14ac:dyDescent="0.25">
      <c r="A25" s="207" t="s">
        <v>175</v>
      </c>
      <c r="B25" s="207"/>
      <c r="C25" s="207"/>
      <c r="D25" s="207"/>
      <c r="E25" s="25">
        <f>E23+E24</f>
        <v>82.6</v>
      </c>
    </row>
    <row r="26" spans="1:5" ht="17.25" customHeight="1" x14ac:dyDescent="0.25">
      <c r="A26" s="204" t="s">
        <v>176</v>
      </c>
      <c r="B26" s="204"/>
      <c r="C26" s="204"/>
      <c r="D26" s="204"/>
      <c r="E26" s="25">
        <f>E25*E22</f>
        <v>16520</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82.6</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1.0826</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82.6</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16520</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yKAXILO9Srk79AZM6Tg6THU4tKmrjQHSewviYpmh9az34ORyR8/c8AMPbw6KttG+V8ByN9ZZYLqQnxqNgq/vQw==" saltValue="9CuE7jAc2ol8xqhUMa4I7Q=="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4">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230</v>
      </c>
      <c r="B6" s="208"/>
      <c r="C6" s="209" t="s">
        <v>272</v>
      </c>
      <c r="D6" s="210"/>
      <c r="E6" s="211"/>
    </row>
    <row r="7" spans="1:9" ht="24" customHeight="1" x14ac:dyDescent="0.25">
      <c r="A7" s="212" t="s">
        <v>367</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0</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108.92</v>
      </c>
    </row>
    <row r="25" spans="1:5" ht="17.25" customHeight="1" x14ac:dyDescent="0.25">
      <c r="A25" s="207" t="s">
        <v>175</v>
      </c>
      <c r="B25" s="207"/>
      <c r="C25" s="207"/>
      <c r="D25" s="207"/>
      <c r="E25" s="25">
        <f>E23+E24</f>
        <v>108.92</v>
      </c>
    </row>
    <row r="26" spans="1:5" ht="17.25" customHeight="1" x14ac:dyDescent="0.25">
      <c r="A26" s="204" t="s">
        <v>176</v>
      </c>
      <c r="B26" s="204"/>
      <c r="C26" s="204"/>
      <c r="D26" s="204"/>
      <c r="E26" s="25">
        <f>E25*E22</f>
        <v>21784</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108.92</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1.1089199999999999</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108.92</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21784</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oR1g4C+D0BzYR8TwdlqURmKAMcXk9HZ9oBNyWDD4cZRpVRsLyt8UEKyM3Ce5gf55ogG2MuM1CoqooJB9Hun1ZQ==" saltValue="P5jnOl+kV8uVlMcViSersQ=="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5">
    <tabColor theme="3" tint="0.59999389629810485"/>
    <pageSetUpPr fitToPage="1"/>
  </sheetPr>
  <dimension ref="A1:O366"/>
  <sheetViews>
    <sheetView showGridLines="0" view="pageBreakPreview" topLeftCell="A4"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231</v>
      </c>
      <c r="B6" s="208"/>
      <c r="C6" s="209" t="s">
        <v>273</v>
      </c>
      <c r="D6" s="210"/>
      <c r="E6" s="211"/>
    </row>
    <row r="7" spans="1:9" ht="24" customHeight="1" x14ac:dyDescent="0.25">
      <c r="A7" s="212" t="s">
        <v>368</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0</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98.694000000000003</v>
      </c>
    </row>
    <row r="25" spans="1:5" ht="17.25" customHeight="1" x14ac:dyDescent="0.25">
      <c r="A25" s="207" t="s">
        <v>175</v>
      </c>
      <c r="B25" s="207"/>
      <c r="C25" s="207"/>
      <c r="D25" s="207"/>
      <c r="E25" s="141">
        <f>E23+E24</f>
        <v>98.694000000000003</v>
      </c>
    </row>
    <row r="26" spans="1:5" ht="17.25" customHeight="1" x14ac:dyDescent="0.25">
      <c r="A26" s="204" t="s">
        <v>176</v>
      </c>
      <c r="B26" s="204"/>
      <c r="C26" s="204"/>
      <c r="D26" s="204"/>
      <c r="E26" s="25">
        <f>E25*E22</f>
        <v>19738.8</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98.694000000000003</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1.0986940000000001</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98.694000000000003</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19738.8</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KfYdPangWANrWFWPMgwQ/qYQOTdTYf16OET2M7RaDTifU0YJdY4oYH8j77Sk6vEw57iDV0V8rG/BEMpGxx4zjA==" saltValue="A7L0KiDJ5m3P5Ql3/7yTug=="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6">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244</v>
      </c>
      <c r="B6" s="208"/>
      <c r="C6" s="209" t="s">
        <v>274</v>
      </c>
      <c r="D6" s="210"/>
      <c r="E6" s="211"/>
    </row>
    <row r="7" spans="1:9" ht="24" customHeight="1" x14ac:dyDescent="0.25">
      <c r="A7" s="212" t="s">
        <v>369</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0</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98.14</v>
      </c>
    </row>
    <row r="25" spans="1:5" ht="17.25" customHeight="1" x14ac:dyDescent="0.25">
      <c r="A25" s="207" t="s">
        <v>175</v>
      </c>
      <c r="B25" s="207"/>
      <c r="C25" s="207"/>
      <c r="D25" s="207"/>
      <c r="E25" s="25">
        <f>E23+E24</f>
        <v>98.14</v>
      </c>
    </row>
    <row r="26" spans="1:5" ht="17.25" customHeight="1" x14ac:dyDescent="0.25">
      <c r="A26" s="204" t="s">
        <v>176</v>
      </c>
      <c r="B26" s="204"/>
      <c r="C26" s="204"/>
      <c r="D26" s="204"/>
      <c r="E26" s="25">
        <f>E25*E22</f>
        <v>19628</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98.14</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1.0981399999999999</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98.14</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19628</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5XBB6yHSjVnVwHz/2nyWAo68LeXEfvbtrYsFxFzGToWGWzxUb604+QPsiwF0e3fupyfDgJx4ekagAghcmIhKKA==" saltValue="2h9u2asXOqLaTbKX9fmCrA=="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7">
    <tabColor theme="3" tint="0.59999389629810485"/>
    <pageSetUpPr fitToPage="1"/>
  </sheetPr>
  <dimension ref="A1:O366"/>
  <sheetViews>
    <sheetView showGridLines="0" view="pageBreakPreview" topLeftCell="A2"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232</v>
      </c>
      <c r="B6" s="208"/>
      <c r="C6" s="209" t="s">
        <v>275</v>
      </c>
      <c r="D6" s="210"/>
      <c r="E6" s="211"/>
    </row>
    <row r="7" spans="1:9" ht="24" customHeight="1" x14ac:dyDescent="0.25">
      <c r="A7" s="212" t="s">
        <v>370</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0</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74.92</v>
      </c>
    </row>
    <row r="25" spans="1:5" ht="17.25" customHeight="1" x14ac:dyDescent="0.25">
      <c r="A25" s="207" t="s">
        <v>175</v>
      </c>
      <c r="B25" s="207"/>
      <c r="C25" s="207"/>
      <c r="D25" s="207"/>
      <c r="E25" s="25">
        <f>E23+E24</f>
        <v>74.92</v>
      </c>
    </row>
    <row r="26" spans="1:5" ht="17.25" customHeight="1" x14ac:dyDescent="0.25">
      <c r="A26" s="204" t="s">
        <v>176</v>
      </c>
      <c r="B26" s="204"/>
      <c r="C26" s="204"/>
      <c r="D26" s="204"/>
      <c r="E26" s="25">
        <f>E25*E22</f>
        <v>14984</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74.92</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1.0749200000000001</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74.92</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14984</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udwiOoTQ5aTiMOVC63UB6wDxHwKLmsiPFb5w0Ws/Q7H4eCxTtw7oqrddZ8rLkv76NhRJFeRGGU9Cmg1Tm+qjew==" saltValue="+Y0lfsB/irBttiFdJwwveA=="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8">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233</v>
      </c>
      <c r="B6" s="208"/>
      <c r="C6" s="209" t="s">
        <v>276</v>
      </c>
      <c r="D6" s="210"/>
      <c r="E6" s="211"/>
    </row>
    <row r="7" spans="1:9" ht="24" customHeight="1" x14ac:dyDescent="0.25">
      <c r="A7" s="212" t="s">
        <v>371</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0</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13">
        <v>26.28</v>
      </c>
    </row>
    <row r="24" spans="1:5" ht="17.25" customHeight="1" x14ac:dyDescent="0.25">
      <c r="A24" s="207" t="s">
        <v>106</v>
      </c>
      <c r="B24" s="207"/>
      <c r="C24" s="207"/>
      <c r="D24" s="207"/>
      <c r="E24" s="13">
        <v>81.47</v>
      </c>
    </row>
    <row r="25" spans="1:5" ht="17.25" customHeight="1" x14ac:dyDescent="0.25">
      <c r="A25" s="207" t="s">
        <v>175</v>
      </c>
      <c r="B25" s="207"/>
      <c r="C25" s="207"/>
      <c r="D25" s="207"/>
      <c r="E25" s="25">
        <f>E23+E24</f>
        <v>107.75</v>
      </c>
    </row>
    <row r="26" spans="1:5" ht="17.25" customHeight="1" x14ac:dyDescent="0.25">
      <c r="A26" s="204" t="s">
        <v>176</v>
      </c>
      <c r="B26" s="204"/>
      <c r="C26" s="204"/>
      <c r="D26" s="204"/>
      <c r="E26" s="25">
        <f>E25*E22</f>
        <v>21550</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107.75</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1.0814699999999999</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81.47</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26.28</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21550</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tjaHV7mQb5m/NT27Q0aofTHEYZCxLZwlsRvEvFre6N0rnvQNhj0S5LePSdwttSkDO8ZDTzETZret4eN0hJROKw==" saltValue="Pke5ERMzn9yAn/uuhG9aVA=="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9">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234</v>
      </c>
      <c r="B6" s="208"/>
      <c r="C6" s="209" t="s">
        <v>277</v>
      </c>
      <c r="D6" s="210"/>
      <c r="E6" s="211"/>
    </row>
    <row r="7" spans="1:9" ht="24" customHeight="1" x14ac:dyDescent="0.25">
      <c r="A7" s="212" t="s">
        <v>372</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0</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167.2</v>
      </c>
    </row>
    <row r="25" spans="1:5" ht="17.25" customHeight="1" x14ac:dyDescent="0.25">
      <c r="A25" s="207" t="s">
        <v>175</v>
      </c>
      <c r="B25" s="207"/>
      <c r="C25" s="207"/>
      <c r="D25" s="207"/>
      <c r="E25" s="25">
        <f>E23+E24</f>
        <v>167.2</v>
      </c>
    </row>
    <row r="26" spans="1:5" ht="17.25" customHeight="1" x14ac:dyDescent="0.25">
      <c r="A26" s="204" t="s">
        <v>176</v>
      </c>
      <c r="B26" s="204"/>
      <c r="C26" s="204"/>
      <c r="D26" s="204"/>
      <c r="E26" s="25">
        <f>E25*E22</f>
        <v>33440</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167.2</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1.1672</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167.2</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33440</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9eM86Fy0o05YKVPaa15yyvk087zjCKMn2NIe3GG5CQot40/rzfC+IS7kJd2QQ4WWtKINBZlRwHWBvt6CuKZbaw==" saltValue="hEJcuaECO4idDhq60TJ6dA=="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0">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235</v>
      </c>
      <c r="B6" s="208"/>
      <c r="C6" s="209" t="s">
        <v>278</v>
      </c>
      <c r="D6" s="210"/>
      <c r="E6" s="211"/>
    </row>
    <row r="7" spans="1:9" ht="24" customHeight="1" x14ac:dyDescent="0.25">
      <c r="A7" s="212" t="s">
        <v>373</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0</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140.82</v>
      </c>
    </row>
    <row r="25" spans="1:5" ht="17.25" customHeight="1" x14ac:dyDescent="0.25">
      <c r="A25" s="207" t="s">
        <v>175</v>
      </c>
      <c r="B25" s="207"/>
      <c r="C25" s="207"/>
      <c r="D25" s="207"/>
      <c r="E25" s="25">
        <f>E23+E24</f>
        <v>140.82</v>
      </c>
    </row>
    <row r="26" spans="1:5" ht="17.25" customHeight="1" x14ac:dyDescent="0.25">
      <c r="A26" s="204" t="s">
        <v>176</v>
      </c>
      <c r="B26" s="204"/>
      <c r="C26" s="204"/>
      <c r="D26" s="204"/>
      <c r="E26" s="25">
        <f>E25*E22</f>
        <v>28164</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140.82</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1.1408199999999999</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140.82</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28164</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WrmV/dfSIucHSbKcD6kjpOl/F9f03LRZlClJxGBgGgs340nqc8Ry95fJ6PKafpB2eNhGAhs35Ss/ZJEHgbTh2w==" saltValue="vClc+lq4WRt5CJlH+dQqSw=="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1">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279</v>
      </c>
      <c r="B6" s="208"/>
      <c r="C6" s="209" t="s">
        <v>280</v>
      </c>
      <c r="D6" s="210"/>
      <c r="E6" s="211"/>
    </row>
    <row r="7" spans="1:9" ht="24" customHeight="1" x14ac:dyDescent="0.25">
      <c r="A7" s="212" t="s">
        <v>374</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0</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13">
        <v>38.904000000000003</v>
      </c>
    </row>
    <row r="24" spans="1:5" ht="17.25" customHeight="1" x14ac:dyDescent="0.25">
      <c r="A24" s="207" t="s">
        <v>106</v>
      </c>
      <c r="B24" s="207"/>
      <c r="C24" s="207"/>
      <c r="D24" s="207"/>
      <c r="E24" s="13">
        <v>75.638000000000005</v>
      </c>
    </row>
    <row r="25" spans="1:5" ht="17.25" customHeight="1" x14ac:dyDescent="0.25">
      <c r="A25" s="207" t="s">
        <v>175</v>
      </c>
      <c r="B25" s="207"/>
      <c r="C25" s="207"/>
      <c r="D25" s="207"/>
      <c r="E25" s="25">
        <f>E23+E24</f>
        <v>114.542</v>
      </c>
    </row>
    <row r="26" spans="1:5" ht="17.25" customHeight="1" x14ac:dyDescent="0.25">
      <c r="A26" s="204" t="s">
        <v>176</v>
      </c>
      <c r="B26" s="204"/>
      <c r="C26" s="204"/>
      <c r="D26" s="204"/>
      <c r="E26" s="25">
        <f>E25*E22</f>
        <v>22908.400000000001</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114.542</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1.0756380000000001</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75.638000000000005</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38.904000000000003</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22908.400000000001</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FwdawuiildGw8/rgDT9lJXyE/VNXadNnvg5wUCtvyIkWWVLaUTeetlDIdSfdvjV+svSqvDxRaI90xrPnDMgY3Q==" saltValue="DiNvvy+/LfFjRwnsIL0qnA=="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2">
    <tabColor theme="3" tint="0.59999389629810485"/>
    <pageSetUpPr fitToPage="1"/>
  </sheetPr>
  <dimension ref="A1:O366"/>
  <sheetViews>
    <sheetView showGridLines="0" view="pageBreakPreview" topLeftCell="A4"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281</v>
      </c>
      <c r="B6" s="208"/>
      <c r="C6" s="209" t="s">
        <v>282</v>
      </c>
      <c r="D6" s="210"/>
      <c r="E6" s="211"/>
    </row>
    <row r="7" spans="1:9" ht="24" customHeight="1" x14ac:dyDescent="0.25">
      <c r="A7" s="212" t="s">
        <v>375</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12</v>
      </c>
      <c r="C21" s="10">
        <v>0</v>
      </c>
      <c r="D21" s="10">
        <v>0</v>
      </c>
      <c r="E21" s="11">
        <v>12</v>
      </c>
    </row>
    <row r="22" spans="1:5" ht="17.25" customHeight="1" x14ac:dyDescent="0.25">
      <c r="A22" s="204" t="s">
        <v>174</v>
      </c>
      <c r="B22" s="204"/>
      <c r="C22" s="204"/>
      <c r="D22" s="204"/>
      <c r="E22" s="12">
        <v>200</v>
      </c>
    </row>
    <row r="23" spans="1:5" ht="17.25" customHeight="1" x14ac:dyDescent="0.25">
      <c r="A23" s="207" t="s">
        <v>105</v>
      </c>
      <c r="B23" s="207"/>
      <c r="C23" s="207"/>
      <c r="D23" s="207"/>
      <c r="E23" s="25">
        <v>0</v>
      </c>
    </row>
    <row r="24" spans="1:5" ht="17.25" customHeight="1" x14ac:dyDescent="0.25">
      <c r="A24" s="207" t="s">
        <v>106</v>
      </c>
      <c r="B24" s="207"/>
      <c r="C24" s="207"/>
      <c r="D24" s="207"/>
      <c r="E24" s="25">
        <v>71.263999999999996</v>
      </c>
    </row>
    <row r="25" spans="1:5" ht="17.25" customHeight="1" x14ac:dyDescent="0.25">
      <c r="A25" s="207" t="s">
        <v>175</v>
      </c>
      <c r="B25" s="207"/>
      <c r="C25" s="207"/>
      <c r="D25" s="207"/>
      <c r="E25" s="25">
        <f>E23+E24</f>
        <v>71.263999999999996</v>
      </c>
    </row>
    <row r="26" spans="1:5" ht="17.25" customHeight="1" x14ac:dyDescent="0.25">
      <c r="A26" s="204" t="s">
        <v>176</v>
      </c>
      <c r="B26" s="204"/>
      <c r="C26" s="204"/>
      <c r="D26" s="204"/>
      <c r="E26" s="25">
        <f>E25*E22</f>
        <v>14252.8</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12</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71.263999999999996</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1.071264</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71.263999999999996</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0</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14252.8</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ZNveSIfqTQl5yCralmvfI2nmNvXVD2z2XQ7MfwenL/tWT96N2c+SQjc+GJLauV98N1T/f3HwYhP02bmtAWrmLw==" saltValue="2GxvKcWM8CRtDPBtczyChQ=="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3">
    <tabColor theme="3" tint="0.59999389629810485"/>
    <pageSetUpPr fitToPage="1"/>
  </sheetPr>
  <dimension ref="A1:O366"/>
  <sheetViews>
    <sheetView showGridLines="0" view="pageBreakPreview" topLeftCell="A4"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281</v>
      </c>
      <c r="B6" s="208"/>
      <c r="C6" s="209" t="s">
        <v>283</v>
      </c>
      <c r="D6" s="210"/>
      <c r="E6" s="211"/>
    </row>
    <row r="7" spans="1:9" ht="24" customHeight="1" x14ac:dyDescent="0.25">
      <c r="A7" s="212" t="s">
        <v>376</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40</v>
      </c>
      <c r="C21" s="10">
        <v>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13">
        <v>4.26</v>
      </c>
    </row>
    <row r="24" spans="1:5" ht="17.25" customHeight="1" x14ac:dyDescent="0.25">
      <c r="A24" s="207" t="s">
        <v>106</v>
      </c>
      <c r="B24" s="207"/>
      <c r="C24" s="207"/>
      <c r="D24" s="207"/>
      <c r="E24" s="13">
        <v>97.64</v>
      </c>
    </row>
    <row r="25" spans="1:5" ht="17.25" customHeight="1" x14ac:dyDescent="0.25">
      <c r="A25" s="207" t="s">
        <v>175</v>
      </c>
      <c r="B25" s="207"/>
      <c r="C25" s="207"/>
      <c r="D25" s="207"/>
      <c r="E25" s="25">
        <f>E23+E24</f>
        <v>101.9</v>
      </c>
    </row>
    <row r="26" spans="1:5" ht="17.25" customHeight="1" x14ac:dyDescent="0.25">
      <c r="A26" s="204" t="s">
        <v>176</v>
      </c>
      <c r="B26" s="204"/>
      <c r="C26" s="204"/>
      <c r="D26" s="204"/>
      <c r="E26" s="25">
        <f>E25*E22</f>
        <v>20380</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101.9</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1.0976399999999999</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97.64</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4.26</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20380</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I9BAL/vBBQsUnyAMjQFQPdn9v/luHlnXuHLkO09GrSor/pBLr0J4RGHUuj+lwSwNOOMoQ/Cv7wK8MKgYzsWMuA==" saltValue="+5ZtnAilKH433VjRo8uaIQ=="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4">
    <tabColor theme="3" tint="0.59999389629810485"/>
    <pageSetUpPr fitToPage="1"/>
  </sheetPr>
  <dimension ref="A1:O366"/>
  <sheetViews>
    <sheetView showGridLines="0" view="pageBreakPreview" topLeftCell="A7"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217</v>
      </c>
      <c r="B6" s="208"/>
      <c r="C6" s="209" t="s">
        <v>284</v>
      </c>
      <c r="D6" s="210"/>
      <c r="E6" s="211"/>
    </row>
    <row r="7" spans="1:9" ht="24" customHeight="1" x14ac:dyDescent="0.25">
      <c r="A7" s="212" t="s">
        <v>377</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0</v>
      </c>
      <c r="C21" s="10">
        <v>40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13">
        <v>36.049999999999997</v>
      </c>
    </row>
    <row r="24" spans="1:5" ht="17.25" customHeight="1" x14ac:dyDescent="0.25">
      <c r="A24" s="207" t="s">
        <v>106</v>
      </c>
      <c r="B24" s="207"/>
      <c r="C24" s="207"/>
      <c r="D24" s="207"/>
      <c r="E24" s="13">
        <v>114.92</v>
      </c>
    </row>
    <row r="25" spans="1:5" ht="17.25" customHeight="1" x14ac:dyDescent="0.25">
      <c r="A25" s="207" t="s">
        <v>175</v>
      </c>
      <c r="B25" s="207"/>
      <c r="C25" s="207"/>
      <c r="D25" s="207"/>
      <c r="E25" s="25">
        <f>E23+E24</f>
        <v>150.97</v>
      </c>
    </row>
    <row r="26" spans="1:5" ht="17.25" customHeight="1" x14ac:dyDescent="0.25">
      <c r="A26" s="204" t="s">
        <v>176</v>
      </c>
      <c r="B26" s="204"/>
      <c r="C26" s="204"/>
      <c r="D26" s="204"/>
      <c r="E26" s="25">
        <f>E25*E22</f>
        <v>30194</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150.97</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1.1149199999999999</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114.92</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36.049999999999997</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30194</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biNT8MucU8JAfyqHACaAg7HxJCq3YWMkVTSNXhummjw1SBT5BLGefVgUPalk/D6aVWFZkLiajB0kLt1Dva6k1A==" saltValue="E6sChQmDocxs3wWZdA46mA=="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5">
    <tabColor theme="3" tint="0.59999389629810485"/>
    <pageSetUpPr fitToPage="1"/>
  </sheetPr>
  <dimension ref="A1:O366"/>
  <sheetViews>
    <sheetView showGridLines="0" view="pageBreakPreview"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218</v>
      </c>
      <c r="B6" s="208"/>
      <c r="C6" s="209" t="s">
        <v>285</v>
      </c>
      <c r="D6" s="210"/>
      <c r="E6" s="211"/>
    </row>
    <row r="7" spans="1:9" ht="24" customHeight="1" x14ac:dyDescent="0.25">
      <c r="A7" s="212" t="s">
        <v>378</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0</v>
      </c>
      <c r="C21" s="10">
        <v>40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25">
        <v>74.798000000000002</v>
      </c>
    </row>
    <row r="24" spans="1:5" ht="17.25" customHeight="1" x14ac:dyDescent="0.25">
      <c r="A24" s="207" t="s">
        <v>106</v>
      </c>
      <c r="B24" s="207"/>
      <c r="C24" s="207"/>
      <c r="D24" s="207"/>
      <c r="E24" s="25">
        <v>10.956</v>
      </c>
    </row>
    <row r="25" spans="1:5" ht="17.25" customHeight="1" x14ac:dyDescent="0.25">
      <c r="A25" s="207" t="s">
        <v>175</v>
      </c>
      <c r="B25" s="207"/>
      <c r="C25" s="207"/>
      <c r="D25" s="207"/>
      <c r="E25" s="25">
        <f>E23+E24</f>
        <v>85.754000000000005</v>
      </c>
    </row>
    <row r="26" spans="1:5" ht="17.25" customHeight="1" x14ac:dyDescent="0.25">
      <c r="A26" s="204" t="s">
        <v>176</v>
      </c>
      <c r="B26" s="204"/>
      <c r="C26" s="204"/>
      <c r="D26" s="204"/>
      <c r="E26" s="25">
        <f>E25*E22</f>
        <v>17150.8</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85.754000000000005</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1.010956</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10.956</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74.798000000000002</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17150.8</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nxw+wx6zydcYsvvki7zya/IExP7wmoowgBzecd6LOyCsdq5po1Oi1OLukzlSE9uICRectkoKXDTAQeBLztcxqw==" saltValue="ah/uybi4Wq4xWwPlB5xoVQ=="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6">
    <tabColor theme="3" tint="0.59999389629810485"/>
    <pageSetUpPr fitToPage="1"/>
  </sheetPr>
  <dimension ref="A1:O366"/>
  <sheetViews>
    <sheetView showGridLines="0" view="pageBreakPreview" topLeftCell="A4"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219</v>
      </c>
      <c r="B6" s="208"/>
      <c r="C6" s="209" t="s">
        <v>286</v>
      </c>
      <c r="D6" s="210"/>
      <c r="E6" s="211"/>
    </row>
    <row r="7" spans="1:9" ht="24" customHeight="1" x14ac:dyDescent="0.25">
      <c r="A7" s="212" t="s">
        <v>379</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0</v>
      </c>
      <c r="C21" s="10">
        <v>40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13">
        <v>12.257999999999999</v>
      </c>
    </row>
    <row r="24" spans="1:5" ht="17.25" customHeight="1" x14ac:dyDescent="0.25">
      <c r="A24" s="207" t="s">
        <v>106</v>
      </c>
      <c r="B24" s="207"/>
      <c r="C24" s="207"/>
      <c r="D24" s="207"/>
      <c r="E24" s="13">
        <v>46.823999999999998</v>
      </c>
    </row>
    <row r="25" spans="1:5" ht="17.25" customHeight="1" x14ac:dyDescent="0.25">
      <c r="A25" s="207" t="s">
        <v>175</v>
      </c>
      <c r="B25" s="207"/>
      <c r="C25" s="207"/>
      <c r="D25" s="207"/>
      <c r="E25" s="25">
        <f>E23+E24</f>
        <v>59.081999999999994</v>
      </c>
    </row>
    <row r="26" spans="1:5" ht="17.25" customHeight="1" x14ac:dyDescent="0.25">
      <c r="A26" s="204" t="s">
        <v>176</v>
      </c>
      <c r="B26" s="204"/>
      <c r="C26" s="204"/>
      <c r="D26" s="204"/>
      <c r="E26" s="25">
        <f>E25*E22</f>
        <v>11816.399999999998</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59.081999999999994</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1.046824</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46.823999999999998</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12.257999999999999</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11816.399999999998</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j/TS+MSEJuTyCpL3TgC++Tp5qQaZd/CoWuNRXataRnA6yfOj4OPLvpMvvnTPASfi+UQlpiofqJlLmkwtliJj5g==" saltValue="BhHbKWk7y281MKcuv7rOLg=="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7">
    <tabColor theme="3" tint="0.59999389629810485"/>
    <pageSetUpPr fitToPage="1"/>
  </sheetPr>
  <dimension ref="A1:O366"/>
  <sheetViews>
    <sheetView showGridLines="0" view="pageBreakPreview"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220</v>
      </c>
      <c r="B6" s="208"/>
      <c r="C6" s="209" t="s">
        <v>287</v>
      </c>
      <c r="D6" s="210"/>
      <c r="E6" s="211"/>
    </row>
    <row r="7" spans="1:9" ht="24" customHeight="1" x14ac:dyDescent="0.25">
      <c r="A7" s="212" t="s">
        <v>380</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40</v>
      </c>
      <c r="C21" s="10">
        <v>40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25">
        <v>7.42</v>
      </c>
    </row>
    <row r="24" spans="1:5" ht="17.25" customHeight="1" x14ac:dyDescent="0.25">
      <c r="A24" s="207" t="s">
        <v>106</v>
      </c>
      <c r="B24" s="207"/>
      <c r="C24" s="207"/>
      <c r="D24" s="207"/>
      <c r="E24" s="25">
        <v>48.88</v>
      </c>
    </row>
    <row r="25" spans="1:5" ht="17.25" customHeight="1" x14ac:dyDescent="0.25">
      <c r="A25" s="207" t="s">
        <v>175</v>
      </c>
      <c r="B25" s="207"/>
      <c r="C25" s="207"/>
      <c r="D25" s="207"/>
      <c r="E25" s="25">
        <f>E23+E24</f>
        <v>56.300000000000004</v>
      </c>
    </row>
    <row r="26" spans="1:5" ht="17.25" customHeight="1" x14ac:dyDescent="0.25">
      <c r="A26" s="204" t="s">
        <v>176</v>
      </c>
      <c r="B26" s="204"/>
      <c r="C26" s="204"/>
      <c r="D26" s="204"/>
      <c r="E26" s="25">
        <f>E25*E22</f>
        <v>11260</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56.300000000000004</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1.04888</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48.88</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7.42</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11260</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j34EX7Y0AT5/Fq3FwPkWWoY1rcNjPqXUed4XltqgFKOz7ilU2p7Klc3DrIU3N5NEjC6qjc/v5/VJKodoL8P6Rg==" saltValue="NHcBNmFl++eR1BLzS6KjsA=="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tabColor theme="3" tint="0.59999389629810485"/>
    <pageSetUpPr fitToPage="1"/>
  </sheetPr>
  <dimension ref="A1:O366"/>
  <sheetViews>
    <sheetView showGridLines="0" tabSelected="1" view="pageBreakPreview" topLeftCell="A4" zoomScaleNormal="100" zoomScaleSheetLayoutView="100" workbookViewId="0">
      <selection activeCell="E337" sqref="E337"/>
    </sheetView>
  </sheetViews>
  <sheetFormatPr defaultRowHeight="15" x14ac:dyDescent="0.25"/>
  <cols>
    <col min="1" max="1" width="30.7109375" style="5" bestFit="1" customWidth="1"/>
    <col min="2" max="2" width="34.42578125" style="5" customWidth="1"/>
    <col min="3" max="4" width="31.5703125" style="5" customWidth="1"/>
    <col min="5" max="5" width="33.7109375" style="5" customWidth="1"/>
    <col min="6" max="6" width="18.140625" style="5" customWidth="1"/>
    <col min="7" max="16384" width="9.140625" style="5"/>
  </cols>
  <sheetData>
    <row r="1" spans="1:9" x14ac:dyDescent="0.25">
      <c r="A1" s="4"/>
    </row>
    <row r="2" spans="1:9" ht="48" customHeight="1" x14ac:dyDescent="0.25">
      <c r="A2" s="221" t="s">
        <v>187</v>
      </c>
      <c r="B2" s="221"/>
      <c r="C2" s="221"/>
      <c r="D2" s="221"/>
      <c r="E2" s="221"/>
      <c r="F2" s="1"/>
      <c r="G2" s="1"/>
      <c r="H2" s="1"/>
      <c r="I2" s="1"/>
    </row>
    <row r="3" spans="1:9" ht="21.75" customHeight="1" x14ac:dyDescent="0.25">
      <c r="A3" s="222" t="s">
        <v>183</v>
      </c>
      <c r="B3" s="222"/>
      <c r="C3" s="222"/>
      <c r="D3" s="222"/>
      <c r="E3" s="222"/>
    </row>
    <row r="4" spans="1:9" ht="21.75" customHeight="1" x14ac:dyDescent="0.25">
      <c r="A4" s="6"/>
      <c r="B4" s="6"/>
      <c r="C4" s="6"/>
      <c r="D4" s="6"/>
      <c r="E4" s="6"/>
    </row>
    <row r="5" spans="1:9" ht="21.75" customHeight="1" thickBot="1" x14ac:dyDescent="0.3">
      <c r="A5" s="208" t="s">
        <v>186</v>
      </c>
      <c r="B5" s="208"/>
      <c r="C5" s="208"/>
      <c r="D5" s="208"/>
      <c r="E5" s="208"/>
    </row>
    <row r="6" spans="1:9" ht="21.75" customHeight="1" thickBot="1" x14ac:dyDescent="0.3">
      <c r="A6" s="208" t="s">
        <v>288</v>
      </c>
      <c r="B6" s="208"/>
      <c r="C6" s="209" t="s">
        <v>289</v>
      </c>
      <c r="D6" s="210"/>
      <c r="E6" s="211"/>
    </row>
    <row r="7" spans="1:9" ht="24" customHeight="1" x14ac:dyDescent="0.25">
      <c r="A7" s="212" t="s">
        <v>381</v>
      </c>
      <c r="B7" s="213"/>
      <c r="C7" s="213"/>
      <c r="D7" s="213"/>
      <c r="E7" s="214"/>
    </row>
    <row r="8" spans="1:9" ht="66" customHeight="1" thickBot="1" x14ac:dyDescent="0.3">
      <c r="A8" s="215"/>
      <c r="B8" s="216"/>
      <c r="C8" s="216"/>
      <c r="D8" s="216"/>
      <c r="E8" s="217"/>
      <c r="H8" s="167"/>
    </row>
    <row r="9" spans="1:9" ht="21.75" customHeight="1" x14ac:dyDescent="0.25">
      <c r="A9" s="7"/>
      <c r="B9" s="7"/>
      <c r="C9" s="7"/>
      <c r="D9" s="7"/>
      <c r="E9" s="7"/>
    </row>
    <row r="10" spans="1:9" ht="28.5" customHeight="1" x14ac:dyDescent="0.25">
      <c r="A10" s="166" t="s">
        <v>72</v>
      </c>
      <c r="B10" s="223"/>
      <c r="C10" s="224"/>
      <c r="D10" s="224"/>
      <c r="E10" s="203"/>
    </row>
    <row r="11" spans="1:9" ht="28.5" customHeight="1" x14ac:dyDescent="0.25">
      <c r="A11" s="166" t="s">
        <v>182</v>
      </c>
      <c r="B11" s="223"/>
      <c r="C11" s="224"/>
      <c r="D11" s="224"/>
      <c r="E11" s="203"/>
    </row>
    <row r="12" spans="1:9" x14ac:dyDescent="0.25">
      <c r="A12" s="113"/>
      <c r="B12" s="113"/>
      <c r="C12" s="113"/>
      <c r="D12" s="26"/>
      <c r="E12" s="26"/>
    </row>
    <row r="13" spans="1:9" ht="24" customHeight="1" x14ac:dyDescent="0.25">
      <c r="A13" s="180" t="s">
        <v>62</v>
      </c>
      <c r="B13" s="183"/>
      <c r="C13" s="183"/>
      <c r="D13" s="183"/>
      <c r="E13" s="181"/>
    </row>
    <row r="14" spans="1:9" ht="24" customHeight="1" x14ac:dyDescent="0.25">
      <c r="A14" s="44" t="s">
        <v>3</v>
      </c>
      <c r="B14" s="197" t="s">
        <v>63</v>
      </c>
      <c r="C14" s="181"/>
      <c r="D14" s="202" t="s">
        <v>64</v>
      </c>
      <c r="E14" s="203"/>
    </row>
    <row r="15" spans="1:9" ht="24" customHeight="1" x14ac:dyDescent="0.25">
      <c r="A15" s="44" t="s">
        <v>5</v>
      </c>
      <c r="B15" s="197" t="s">
        <v>65</v>
      </c>
      <c r="C15" s="181"/>
      <c r="D15" s="202"/>
      <c r="E15" s="203"/>
    </row>
    <row r="16" spans="1:9" ht="24" customHeight="1" x14ac:dyDescent="0.25">
      <c r="A16" s="44" t="s">
        <v>6</v>
      </c>
      <c r="B16" s="197" t="s">
        <v>184</v>
      </c>
      <c r="C16" s="181"/>
      <c r="D16" s="202" t="s">
        <v>185</v>
      </c>
      <c r="E16" s="203"/>
    </row>
    <row r="17" spans="1:5" ht="24" customHeight="1" x14ac:dyDescent="0.25">
      <c r="A17" s="44" t="s">
        <v>8</v>
      </c>
      <c r="B17" s="197" t="s">
        <v>66</v>
      </c>
      <c r="C17" s="181"/>
      <c r="D17" s="195">
        <v>12</v>
      </c>
      <c r="E17" s="196"/>
    </row>
    <row r="18" spans="1:5" x14ac:dyDescent="0.25">
      <c r="A18" s="8"/>
      <c r="B18" s="8"/>
      <c r="C18" s="8"/>
      <c r="D18" s="8"/>
      <c r="E18" s="8"/>
    </row>
    <row r="19" spans="1:5" x14ac:dyDescent="0.25">
      <c r="A19" s="225" t="s">
        <v>188</v>
      </c>
      <c r="B19" s="226"/>
      <c r="C19" s="226"/>
      <c r="D19" s="226"/>
      <c r="E19" s="227"/>
    </row>
    <row r="20" spans="1:5" ht="27.75" customHeight="1" x14ac:dyDescent="0.25">
      <c r="A20" s="9" t="s">
        <v>99</v>
      </c>
      <c r="B20" s="9" t="s">
        <v>100</v>
      </c>
      <c r="C20" s="9" t="s">
        <v>101</v>
      </c>
      <c r="D20" s="9" t="s">
        <v>102</v>
      </c>
      <c r="E20" s="9" t="s">
        <v>103</v>
      </c>
    </row>
    <row r="21" spans="1:5" ht="27.75" customHeight="1" x14ac:dyDescent="0.25">
      <c r="A21" s="2" t="s">
        <v>104</v>
      </c>
      <c r="B21" s="10">
        <v>40</v>
      </c>
      <c r="C21" s="10">
        <v>40</v>
      </c>
      <c r="D21" s="10">
        <v>0</v>
      </c>
      <c r="E21" s="11">
        <v>40</v>
      </c>
    </row>
    <row r="22" spans="1:5" ht="17.25" customHeight="1" x14ac:dyDescent="0.25">
      <c r="A22" s="204" t="s">
        <v>174</v>
      </c>
      <c r="B22" s="204"/>
      <c r="C22" s="204"/>
      <c r="D22" s="204"/>
      <c r="E22" s="12">
        <v>200</v>
      </c>
    </row>
    <row r="23" spans="1:5" ht="17.25" customHeight="1" x14ac:dyDescent="0.25">
      <c r="A23" s="207" t="s">
        <v>105</v>
      </c>
      <c r="B23" s="207"/>
      <c r="C23" s="207"/>
      <c r="D23" s="207"/>
      <c r="E23" s="25">
        <v>25.4</v>
      </c>
    </row>
    <row r="24" spans="1:5" ht="17.25" customHeight="1" x14ac:dyDescent="0.25">
      <c r="A24" s="207" t="s">
        <v>106</v>
      </c>
      <c r="B24" s="207"/>
      <c r="C24" s="207"/>
      <c r="D24" s="207"/>
      <c r="E24" s="25">
        <v>16.399999999999999</v>
      </c>
    </row>
    <row r="25" spans="1:5" ht="17.25" customHeight="1" x14ac:dyDescent="0.25">
      <c r="A25" s="207" t="s">
        <v>175</v>
      </c>
      <c r="B25" s="207"/>
      <c r="C25" s="207"/>
      <c r="D25" s="207"/>
      <c r="E25" s="25">
        <f>E23+E24</f>
        <v>41.8</v>
      </c>
    </row>
    <row r="26" spans="1:5" ht="17.25" customHeight="1" x14ac:dyDescent="0.25">
      <c r="A26" s="204" t="s">
        <v>176</v>
      </c>
      <c r="B26" s="204"/>
      <c r="C26" s="204"/>
      <c r="D26" s="204"/>
      <c r="E26" s="25">
        <f>E25*E22</f>
        <v>8360</v>
      </c>
    </row>
    <row r="27" spans="1:5" x14ac:dyDescent="0.25">
      <c r="A27" s="14"/>
      <c r="B27" s="15"/>
      <c r="C27" s="15"/>
      <c r="D27" s="15"/>
      <c r="E27" s="15"/>
    </row>
    <row r="28" spans="1:5" x14ac:dyDescent="0.25">
      <c r="A28" s="218" t="s">
        <v>107</v>
      </c>
      <c r="B28" s="219"/>
      <c r="C28" s="220"/>
      <c r="D28" s="24" t="s">
        <v>113</v>
      </c>
      <c r="E28" s="17"/>
    </row>
    <row r="29" spans="1:5" x14ac:dyDescent="0.25">
      <c r="A29" s="204" t="s">
        <v>177</v>
      </c>
      <c r="B29" s="204"/>
      <c r="C29" s="204"/>
      <c r="D29" s="20" t="s">
        <v>211</v>
      </c>
      <c r="E29" s="18"/>
    </row>
    <row r="30" spans="1:5" x14ac:dyDescent="0.25">
      <c r="A30" s="204" t="s">
        <v>178</v>
      </c>
      <c r="B30" s="204"/>
      <c r="C30" s="204"/>
      <c r="D30" s="20" t="s">
        <v>210</v>
      </c>
      <c r="E30" s="6"/>
    </row>
    <row r="31" spans="1:5" x14ac:dyDescent="0.25">
      <c r="A31" s="204" t="s">
        <v>179</v>
      </c>
      <c r="B31" s="204"/>
      <c r="C31" s="204"/>
      <c r="D31" s="20" t="s">
        <v>212</v>
      </c>
      <c r="E31" s="6"/>
    </row>
    <row r="32" spans="1:5" ht="15.75" customHeight="1" x14ac:dyDescent="0.25">
      <c r="A32" s="3"/>
      <c r="B32" s="3"/>
      <c r="C32" s="3"/>
      <c r="D32" s="3"/>
      <c r="E32" s="8"/>
    </row>
    <row r="33" spans="1:15" ht="15.75" customHeight="1" x14ac:dyDescent="0.25">
      <c r="A33" s="185" t="s">
        <v>107</v>
      </c>
      <c r="B33" s="186"/>
      <c r="C33" s="186"/>
      <c r="D33" s="186"/>
      <c r="E33" s="187"/>
    </row>
    <row r="34" spans="1:15" ht="15" customHeight="1" x14ac:dyDescent="0.25">
      <c r="A34" s="228" t="s">
        <v>213</v>
      </c>
      <c r="B34" s="228"/>
      <c r="C34" s="228"/>
      <c r="D34" s="228"/>
      <c r="E34" s="19">
        <v>40</v>
      </c>
    </row>
    <row r="35" spans="1:15" ht="15" customHeight="1" x14ac:dyDescent="0.25">
      <c r="A35" s="228" t="s">
        <v>108</v>
      </c>
      <c r="B35" s="228"/>
      <c r="C35" s="228"/>
      <c r="D35" s="228"/>
      <c r="E35" s="19" t="s">
        <v>189</v>
      </c>
    </row>
    <row r="36" spans="1:15" x14ac:dyDescent="0.25">
      <c r="A36" s="228" t="s">
        <v>190</v>
      </c>
      <c r="B36" s="228"/>
      <c r="C36" s="228"/>
      <c r="D36" s="228"/>
      <c r="E36" s="21">
        <v>5.9</v>
      </c>
    </row>
    <row r="37" spans="1:15" x14ac:dyDescent="0.25">
      <c r="A37" s="198" t="s">
        <v>191</v>
      </c>
      <c r="B37" s="199"/>
      <c r="C37" s="199"/>
      <c r="D37" s="199"/>
      <c r="E37" s="22">
        <v>6.24</v>
      </c>
    </row>
    <row r="38" spans="1:15" ht="15" customHeight="1" x14ac:dyDescent="0.25">
      <c r="A38" s="200" t="s">
        <v>290</v>
      </c>
      <c r="B38" s="183"/>
      <c r="C38" s="183"/>
      <c r="D38" s="181"/>
      <c r="E38" s="168">
        <v>0</v>
      </c>
      <c r="F38" s="26"/>
      <c r="G38" s="26"/>
      <c r="H38" s="26"/>
      <c r="I38" s="26"/>
      <c r="J38" s="26"/>
    </row>
    <row r="39" spans="1:15" ht="15" customHeight="1" x14ac:dyDescent="0.25">
      <c r="A39" s="193" t="s">
        <v>214</v>
      </c>
      <c r="B39" s="183"/>
      <c r="C39" s="183"/>
      <c r="D39" s="181"/>
      <c r="E39" s="144"/>
      <c r="F39" s="26"/>
      <c r="G39" s="26"/>
      <c r="H39" s="26"/>
      <c r="I39" s="26"/>
      <c r="J39" s="26"/>
    </row>
    <row r="40" spans="1:15" ht="8.25" customHeight="1" x14ac:dyDescent="0.25">
      <c r="A40" s="205"/>
      <c r="B40" s="206"/>
      <c r="C40" s="206"/>
      <c r="D40" s="206"/>
      <c r="E40" s="206"/>
      <c r="F40" s="26"/>
      <c r="G40" s="26"/>
      <c r="H40" s="26"/>
      <c r="I40" s="26"/>
      <c r="J40" s="26"/>
    </row>
    <row r="41" spans="1:15" ht="25.5" customHeight="1" x14ac:dyDescent="0.25">
      <c r="A41" s="189" t="s">
        <v>143</v>
      </c>
      <c r="B41" s="183"/>
      <c r="C41" s="181"/>
      <c r="D41" s="26"/>
      <c r="E41" s="26"/>
      <c r="F41" s="26"/>
      <c r="G41" s="26"/>
      <c r="H41" s="26"/>
      <c r="I41" s="26"/>
      <c r="J41" s="26"/>
      <c r="K41" s="26"/>
      <c r="L41" s="26"/>
      <c r="M41" s="26"/>
      <c r="N41" s="26"/>
      <c r="O41" s="26"/>
    </row>
    <row r="42" spans="1:15" ht="25.5" customHeight="1" x14ac:dyDescent="0.25">
      <c r="A42" s="188" t="s">
        <v>192</v>
      </c>
      <c r="B42" s="183"/>
      <c r="C42" s="181"/>
      <c r="D42" s="26"/>
      <c r="E42" s="26"/>
      <c r="F42" s="26"/>
      <c r="G42" s="26"/>
      <c r="H42" s="26"/>
      <c r="I42" s="26"/>
      <c r="J42" s="26"/>
      <c r="K42" s="26"/>
      <c r="L42" s="26"/>
      <c r="M42" s="26"/>
      <c r="N42" s="26"/>
      <c r="O42" s="26"/>
    </row>
    <row r="43" spans="1:15" x14ac:dyDescent="0.25">
      <c r="A43" s="27" t="s">
        <v>0</v>
      </c>
      <c r="B43" s="27" t="s">
        <v>1</v>
      </c>
      <c r="C43" s="27" t="s">
        <v>2</v>
      </c>
      <c r="D43" s="26"/>
      <c r="E43" s="26"/>
      <c r="F43" s="26"/>
      <c r="G43" s="26"/>
      <c r="H43" s="26"/>
      <c r="I43" s="26"/>
      <c r="J43" s="26"/>
      <c r="K43" s="26"/>
      <c r="L43" s="26"/>
      <c r="M43" s="26"/>
      <c r="N43" s="26"/>
      <c r="O43" s="26"/>
    </row>
    <row r="44" spans="1:15" x14ac:dyDescent="0.25">
      <c r="A44" s="28" t="s">
        <v>3</v>
      </c>
      <c r="B44" s="29" t="s">
        <v>4</v>
      </c>
      <c r="C44" s="169">
        <v>0</v>
      </c>
      <c r="D44" s="26"/>
      <c r="E44" s="26"/>
      <c r="F44" s="26"/>
      <c r="G44" s="26"/>
      <c r="H44" s="26"/>
      <c r="I44" s="26"/>
      <c r="J44" s="26"/>
      <c r="K44" s="26"/>
      <c r="L44" s="26"/>
      <c r="M44" s="26"/>
      <c r="N44" s="26"/>
      <c r="O44" s="26"/>
    </row>
    <row r="45" spans="1:15" x14ac:dyDescent="0.25">
      <c r="A45" s="28" t="s">
        <v>5</v>
      </c>
      <c r="B45" s="29" t="s">
        <v>71</v>
      </c>
      <c r="C45" s="169">
        <v>0</v>
      </c>
      <c r="D45" s="26"/>
      <c r="E45" s="26"/>
      <c r="F45" s="26"/>
      <c r="G45" s="26"/>
      <c r="H45" s="26"/>
      <c r="I45" s="26"/>
      <c r="J45" s="26"/>
      <c r="K45" s="26"/>
      <c r="L45" s="26"/>
      <c r="M45" s="26"/>
      <c r="N45" s="26"/>
      <c r="O45" s="26"/>
    </row>
    <row r="46" spans="1:15" x14ac:dyDescent="0.25">
      <c r="A46" s="28" t="s">
        <v>6</v>
      </c>
      <c r="B46" s="29" t="s">
        <v>73</v>
      </c>
      <c r="C46" s="169">
        <v>0</v>
      </c>
      <c r="D46" s="26"/>
      <c r="E46" s="26"/>
      <c r="F46" s="26"/>
      <c r="G46" s="26"/>
      <c r="H46" s="26"/>
      <c r="I46" s="26"/>
      <c r="J46" s="26"/>
      <c r="K46" s="26"/>
      <c r="L46" s="26"/>
      <c r="M46" s="26"/>
      <c r="N46" s="26"/>
      <c r="O46" s="26"/>
    </row>
    <row r="47" spans="1:15" x14ac:dyDescent="0.25">
      <c r="A47" s="28" t="s">
        <v>8</v>
      </c>
      <c r="B47" s="29" t="s">
        <v>7</v>
      </c>
      <c r="C47" s="169"/>
      <c r="D47" s="26"/>
      <c r="E47" s="26"/>
      <c r="F47" s="26"/>
      <c r="G47" s="26"/>
      <c r="H47" s="26"/>
      <c r="I47" s="26"/>
      <c r="J47" s="26"/>
      <c r="K47" s="26"/>
      <c r="L47" s="26"/>
      <c r="M47" s="26"/>
      <c r="N47" s="26"/>
      <c r="O47" s="26"/>
    </row>
    <row r="48" spans="1:15" x14ac:dyDescent="0.25">
      <c r="A48" s="28" t="s">
        <v>10</v>
      </c>
      <c r="B48" s="29" t="s">
        <v>9</v>
      </c>
      <c r="C48" s="169"/>
      <c r="D48" s="26"/>
      <c r="E48" s="26"/>
      <c r="F48" s="26"/>
      <c r="G48" s="26"/>
      <c r="H48" s="26"/>
      <c r="I48" s="26"/>
      <c r="J48" s="26"/>
      <c r="K48" s="26"/>
      <c r="L48" s="26"/>
      <c r="M48" s="26"/>
      <c r="N48" s="26"/>
      <c r="O48" s="26"/>
    </row>
    <row r="49" spans="1:15" x14ac:dyDescent="0.25">
      <c r="A49" s="28" t="s">
        <v>11</v>
      </c>
      <c r="B49" s="29" t="s">
        <v>74</v>
      </c>
      <c r="C49" s="169"/>
      <c r="D49" s="26"/>
      <c r="E49" s="26"/>
      <c r="F49" s="26"/>
      <c r="G49" s="26"/>
      <c r="H49" s="26"/>
      <c r="I49" s="26"/>
      <c r="J49" s="26"/>
      <c r="K49" s="26"/>
      <c r="L49" s="26"/>
      <c r="M49" s="26"/>
      <c r="N49" s="26"/>
      <c r="O49" s="26"/>
    </row>
    <row r="50" spans="1:15" x14ac:dyDescent="0.25">
      <c r="A50" s="28" t="s">
        <v>12</v>
      </c>
      <c r="B50" s="29" t="s">
        <v>75</v>
      </c>
      <c r="C50" s="169">
        <v>0</v>
      </c>
      <c r="D50" s="26"/>
      <c r="E50" s="26"/>
      <c r="F50" s="26"/>
      <c r="G50" s="26"/>
      <c r="H50" s="26"/>
      <c r="I50" s="26"/>
      <c r="J50" s="26"/>
      <c r="K50" s="26"/>
      <c r="L50" s="26"/>
      <c r="M50" s="26"/>
      <c r="N50" s="26"/>
      <c r="O50" s="26"/>
    </row>
    <row r="51" spans="1:15" x14ac:dyDescent="0.25">
      <c r="A51" s="28" t="s">
        <v>13</v>
      </c>
      <c r="B51" s="29" t="s">
        <v>14</v>
      </c>
      <c r="C51" s="169"/>
      <c r="D51" s="26"/>
      <c r="E51" s="26"/>
      <c r="F51" s="26"/>
      <c r="G51" s="26"/>
      <c r="H51" s="26"/>
      <c r="I51" s="26"/>
      <c r="J51" s="26"/>
      <c r="K51" s="26"/>
      <c r="L51" s="26"/>
      <c r="M51" s="26"/>
      <c r="N51" s="26"/>
      <c r="O51" s="26"/>
    </row>
    <row r="52" spans="1:15" ht="28.5" customHeight="1" x14ac:dyDescent="0.25">
      <c r="A52" s="180" t="s">
        <v>15</v>
      </c>
      <c r="B52" s="181"/>
      <c r="C52" s="30">
        <f>SUM(C44:C51)</f>
        <v>0</v>
      </c>
      <c r="D52" s="26"/>
      <c r="E52" s="26"/>
      <c r="F52" s="26"/>
      <c r="G52" s="26"/>
      <c r="H52" s="26"/>
      <c r="I52" s="26"/>
      <c r="J52" s="26"/>
      <c r="K52" s="26"/>
      <c r="L52" s="26"/>
      <c r="M52" s="26"/>
      <c r="N52" s="26"/>
      <c r="O52" s="26"/>
    </row>
    <row r="53" spans="1:15" x14ac:dyDescent="0.25">
      <c r="A53" s="31"/>
      <c r="B53" s="26"/>
      <c r="C53" s="26"/>
      <c r="D53" s="26"/>
      <c r="E53" s="26"/>
      <c r="F53" s="26"/>
      <c r="G53" s="26"/>
      <c r="H53" s="26"/>
      <c r="I53" s="26"/>
      <c r="J53" s="26"/>
      <c r="K53" s="26"/>
      <c r="L53" s="26"/>
      <c r="M53" s="26"/>
      <c r="N53" s="26"/>
      <c r="O53" s="26"/>
    </row>
    <row r="54" spans="1:15" ht="18.75" customHeight="1" x14ac:dyDescent="0.25">
      <c r="A54" s="182" t="s">
        <v>193</v>
      </c>
      <c r="B54" s="183"/>
      <c r="C54" s="181"/>
      <c r="D54" s="26"/>
      <c r="E54" s="26"/>
      <c r="F54" s="26"/>
      <c r="G54" s="26"/>
      <c r="H54" s="26"/>
      <c r="I54" s="26"/>
      <c r="J54" s="26"/>
      <c r="K54" s="26"/>
      <c r="L54" s="26"/>
      <c r="M54" s="26"/>
      <c r="N54" s="26"/>
      <c r="O54" s="26"/>
    </row>
    <row r="55" spans="1:15" x14ac:dyDescent="0.25">
      <c r="A55" s="32" t="s">
        <v>0</v>
      </c>
      <c r="B55" s="32" t="s">
        <v>1</v>
      </c>
      <c r="C55" s="32" t="s">
        <v>2</v>
      </c>
      <c r="D55" s="26"/>
      <c r="E55" s="26"/>
      <c r="F55" s="26"/>
      <c r="G55" s="26"/>
      <c r="H55" s="26"/>
      <c r="I55" s="26"/>
      <c r="J55" s="26"/>
      <c r="K55" s="26"/>
      <c r="L55" s="26"/>
      <c r="M55" s="26"/>
      <c r="N55" s="26"/>
      <c r="O55" s="26"/>
    </row>
    <row r="56" spans="1:15" x14ac:dyDescent="0.25">
      <c r="A56" s="28" t="s">
        <v>3</v>
      </c>
      <c r="B56" s="29" t="s">
        <v>4</v>
      </c>
      <c r="C56" s="169">
        <v>0</v>
      </c>
      <c r="D56" s="26"/>
      <c r="E56" s="26"/>
      <c r="F56" s="26"/>
      <c r="G56" s="26"/>
      <c r="H56" s="26"/>
      <c r="I56" s="26"/>
      <c r="J56" s="26"/>
      <c r="K56" s="26"/>
      <c r="L56" s="26"/>
      <c r="M56" s="26"/>
      <c r="N56" s="26"/>
      <c r="O56" s="26"/>
    </row>
    <row r="57" spans="1:15" x14ac:dyDescent="0.25">
      <c r="A57" s="28" t="s">
        <v>5</v>
      </c>
      <c r="B57" s="29" t="s">
        <v>71</v>
      </c>
      <c r="C57" s="169">
        <v>0</v>
      </c>
      <c r="D57" s="26"/>
      <c r="E57" s="26"/>
      <c r="F57" s="26"/>
      <c r="G57" s="26"/>
      <c r="H57" s="26"/>
      <c r="I57" s="26"/>
      <c r="J57" s="26"/>
      <c r="K57" s="26"/>
      <c r="L57" s="26"/>
      <c r="M57" s="26"/>
      <c r="N57" s="26"/>
      <c r="O57" s="26"/>
    </row>
    <row r="58" spans="1:15" x14ac:dyDescent="0.25">
      <c r="A58" s="28" t="s">
        <v>6</v>
      </c>
      <c r="B58" s="29" t="s">
        <v>73</v>
      </c>
      <c r="C58" s="169"/>
      <c r="D58" s="26"/>
      <c r="E58" s="26"/>
      <c r="F58" s="26"/>
      <c r="G58" s="26"/>
      <c r="H58" s="26"/>
      <c r="I58" s="26"/>
      <c r="J58" s="26"/>
      <c r="K58" s="26"/>
      <c r="L58" s="26"/>
      <c r="M58" s="26"/>
      <c r="N58" s="26"/>
      <c r="O58" s="26"/>
    </row>
    <row r="59" spans="1:15" x14ac:dyDescent="0.25">
      <c r="A59" s="28" t="s">
        <v>8</v>
      </c>
      <c r="B59" s="29" t="s">
        <v>7</v>
      </c>
      <c r="C59" s="169"/>
      <c r="D59" s="26"/>
      <c r="E59" s="26"/>
      <c r="F59" s="26"/>
      <c r="G59" s="26"/>
      <c r="H59" s="26"/>
      <c r="I59" s="26"/>
      <c r="J59" s="26"/>
      <c r="K59" s="26"/>
      <c r="L59" s="26"/>
      <c r="M59" s="26"/>
      <c r="N59" s="26"/>
      <c r="O59" s="26"/>
    </row>
    <row r="60" spans="1:15" x14ac:dyDescent="0.25">
      <c r="A60" s="28" t="s">
        <v>10</v>
      </c>
      <c r="B60" s="29" t="s">
        <v>9</v>
      </c>
      <c r="C60" s="169"/>
      <c r="D60" s="26"/>
      <c r="E60" s="26"/>
      <c r="F60" s="26"/>
      <c r="G60" s="26"/>
      <c r="H60" s="26"/>
      <c r="I60" s="26"/>
      <c r="J60" s="26"/>
      <c r="K60" s="26"/>
      <c r="L60" s="26"/>
      <c r="M60" s="26"/>
      <c r="N60" s="26"/>
      <c r="O60" s="26"/>
    </row>
    <row r="61" spans="1:15" x14ac:dyDescent="0.25">
      <c r="A61" s="28" t="s">
        <v>11</v>
      </c>
      <c r="B61" s="29" t="s">
        <v>74</v>
      </c>
      <c r="C61" s="169"/>
      <c r="D61" s="26"/>
      <c r="E61" s="26"/>
      <c r="F61" s="26"/>
      <c r="G61" s="26"/>
      <c r="H61" s="26"/>
      <c r="I61" s="26"/>
      <c r="J61" s="26"/>
      <c r="K61" s="26"/>
      <c r="L61" s="26"/>
      <c r="M61" s="26"/>
      <c r="N61" s="26"/>
      <c r="O61" s="26"/>
    </row>
    <row r="62" spans="1:15" x14ac:dyDescent="0.25">
      <c r="A62" s="28" t="s">
        <v>12</v>
      </c>
      <c r="B62" s="29" t="s">
        <v>75</v>
      </c>
      <c r="C62" s="169"/>
      <c r="D62" s="26"/>
      <c r="E62" s="26"/>
      <c r="F62" s="26"/>
      <c r="G62" s="26"/>
      <c r="H62" s="26"/>
      <c r="I62" s="26"/>
      <c r="J62" s="26"/>
      <c r="K62" s="26"/>
      <c r="L62" s="26"/>
      <c r="M62" s="26"/>
      <c r="N62" s="26"/>
      <c r="O62" s="26"/>
    </row>
    <row r="63" spans="1:15" x14ac:dyDescent="0.25">
      <c r="A63" s="28" t="s">
        <v>13</v>
      </c>
      <c r="B63" s="29" t="s">
        <v>14</v>
      </c>
      <c r="C63" s="169"/>
      <c r="D63" s="26"/>
      <c r="E63" s="26"/>
      <c r="F63" s="26"/>
      <c r="G63" s="26"/>
      <c r="H63" s="26"/>
      <c r="I63" s="26"/>
      <c r="J63" s="26"/>
      <c r="K63" s="26"/>
      <c r="L63" s="26"/>
      <c r="M63" s="26"/>
      <c r="N63" s="26"/>
      <c r="O63" s="26"/>
    </row>
    <row r="64" spans="1:15" x14ac:dyDescent="0.25">
      <c r="A64" s="184" t="s">
        <v>15</v>
      </c>
      <c r="B64" s="181"/>
      <c r="C64" s="33">
        <f>SUM(C56:C63)</f>
        <v>0</v>
      </c>
      <c r="D64" s="26"/>
      <c r="E64" s="26"/>
      <c r="F64" s="26"/>
      <c r="G64" s="26"/>
      <c r="H64" s="26"/>
      <c r="I64" s="26"/>
      <c r="J64" s="26"/>
      <c r="K64" s="26"/>
      <c r="L64" s="26"/>
      <c r="M64" s="26"/>
      <c r="N64" s="26"/>
      <c r="O64" s="26"/>
    </row>
    <row r="65" spans="1:15" x14ac:dyDescent="0.25">
      <c r="A65" s="31"/>
      <c r="B65" s="26"/>
      <c r="C65" s="26"/>
      <c r="D65" s="26"/>
      <c r="E65" s="26"/>
      <c r="F65" s="26"/>
      <c r="G65" s="26"/>
      <c r="H65" s="26"/>
      <c r="I65" s="26"/>
      <c r="J65" s="26"/>
      <c r="K65" s="26"/>
      <c r="L65" s="26"/>
      <c r="M65" s="26"/>
      <c r="N65" s="26"/>
      <c r="O65" s="26"/>
    </row>
    <row r="66" spans="1:15" ht="18.75" customHeight="1" x14ac:dyDescent="0.25">
      <c r="A66" s="188" t="s">
        <v>194</v>
      </c>
      <c r="B66" s="183"/>
      <c r="C66" s="181"/>
      <c r="D66" s="26"/>
      <c r="E66" s="26"/>
      <c r="F66" s="26"/>
      <c r="G66" s="26"/>
      <c r="H66" s="26"/>
      <c r="I66" s="26"/>
      <c r="J66" s="26"/>
      <c r="K66" s="26"/>
      <c r="L66" s="26"/>
      <c r="M66" s="26"/>
      <c r="N66" s="26"/>
      <c r="O66" s="26"/>
    </row>
    <row r="67" spans="1:15" x14ac:dyDescent="0.25">
      <c r="A67" s="27" t="s">
        <v>16</v>
      </c>
      <c r="B67" s="27" t="s">
        <v>17</v>
      </c>
      <c r="C67" s="27" t="s">
        <v>2</v>
      </c>
      <c r="D67" s="26"/>
      <c r="E67" s="26"/>
      <c r="F67" s="26"/>
      <c r="G67" s="26"/>
      <c r="H67" s="26"/>
      <c r="I67" s="26"/>
      <c r="J67" s="26"/>
      <c r="K67" s="26"/>
      <c r="L67" s="26"/>
      <c r="M67" s="26"/>
      <c r="N67" s="26"/>
      <c r="O67" s="26"/>
    </row>
    <row r="68" spans="1:15" x14ac:dyDescent="0.25">
      <c r="A68" s="28" t="s">
        <v>3</v>
      </c>
      <c r="B68" s="29" t="s">
        <v>18</v>
      </c>
      <c r="C68" s="169">
        <v>0</v>
      </c>
      <c r="D68" s="26"/>
      <c r="E68" s="26"/>
      <c r="F68" s="26"/>
      <c r="G68" s="26"/>
      <c r="H68" s="26"/>
      <c r="I68" s="26"/>
      <c r="J68" s="26"/>
      <c r="K68" s="26"/>
      <c r="L68" s="26"/>
      <c r="M68" s="26"/>
      <c r="N68" s="26"/>
      <c r="O68" s="26"/>
    </row>
    <row r="69" spans="1:15" x14ac:dyDescent="0.25">
      <c r="A69" s="28" t="s">
        <v>57</v>
      </c>
      <c r="B69" s="29" t="s">
        <v>58</v>
      </c>
      <c r="C69" s="169">
        <v>0</v>
      </c>
      <c r="D69" s="26"/>
      <c r="E69" s="26"/>
      <c r="F69" s="26"/>
      <c r="G69" s="26"/>
      <c r="H69" s="26"/>
      <c r="I69" s="26"/>
      <c r="J69" s="26"/>
      <c r="K69" s="26"/>
      <c r="L69" s="26"/>
      <c r="M69" s="26"/>
      <c r="N69" s="26"/>
      <c r="O69" s="26"/>
    </row>
    <row r="70" spans="1:15" ht="30" x14ac:dyDescent="0.25">
      <c r="A70" s="28" t="s">
        <v>5</v>
      </c>
      <c r="B70" s="29" t="s">
        <v>19</v>
      </c>
      <c r="C70" s="169">
        <v>0</v>
      </c>
      <c r="D70" s="26"/>
      <c r="E70" s="26"/>
      <c r="F70" s="26"/>
      <c r="G70" s="26"/>
      <c r="H70" s="26"/>
      <c r="I70" s="26"/>
      <c r="J70" s="26"/>
      <c r="K70" s="26"/>
      <c r="L70" s="26"/>
      <c r="M70" s="26"/>
      <c r="N70" s="26"/>
      <c r="O70" s="26"/>
    </row>
    <row r="71" spans="1:15" x14ac:dyDescent="0.25">
      <c r="A71" s="28" t="s">
        <v>6</v>
      </c>
      <c r="B71" s="29" t="s">
        <v>77</v>
      </c>
      <c r="C71" s="169"/>
      <c r="D71" s="26"/>
      <c r="E71" s="26"/>
      <c r="F71" s="26"/>
      <c r="G71" s="26"/>
      <c r="H71" s="26"/>
      <c r="I71" s="26"/>
      <c r="J71" s="26"/>
      <c r="K71" s="26"/>
      <c r="L71" s="26"/>
      <c r="M71" s="26"/>
      <c r="N71" s="26"/>
      <c r="O71" s="26"/>
    </row>
    <row r="72" spans="1:15" x14ac:dyDescent="0.25">
      <c r="A72" s="28" t="s">
        <v>8</v>
      </c>
      <c r="B72" s="29" t="s">
        <v>76</v>
      </c>
      <c r="C72" s="169"/>
      <c r="D72" s="26"/>
      <c r="E72" s="26"/>
      <c r="F72" s="26"/>
      <c r="G72" s="26"/>
      <c r="H72" s="26"/>
      <c r="I72" s="26"/>
      <c r="J72" s="26"/>
      <c r="K72" s="26"/>
      <c r="L72" s="26"/>
      <c r="M72" s="26"/>
      <c r="N72" s="26"/>
      <c r="O72" s="26"/>
    </row>
    <row r="73" spans="1:15" ht="35.25" customHeight="1" x14ac:dyDescent="0.25">
      <c r="A73" s="28" t="s">
        <v>10</v>
      </c>
      <c r="B73" s="29" t="s">
        <v>20</v>
      </c>
      <c r="C73" s="169"/>
      <c r="D73" s="26"/>
      <c r="E73" s="26"/>
      <c r="F73" s="26"/>
      <c r="G73" s="26"/>
      <c r="H73" s="26"/>
      <c r="I73" s="26"/>
      <c r="J73" s="26"/>
      <c r="K73" s="26"/>
      <c r="L73" s="26"/>
      <c r="M73" s="26"/>
      <c r="N73" s="26"/>
      <c r="O73" s="26"/>
    </row>
    <row r="74" spans="1:15" x14ac:dyDescent="0.25">
      <c r="A74" s="28" t="s">
        <v>11</v>
      </c>
      <c r="B74" s="29" t="s">
        <v>14</v>
      </c>
      <c r="C74" s="169">
        <v>0</v>
      </c>
      <c r="D74" s="26"/>
      <c r="E74" s="26"/>
      <c r="F74" s="26"/>
      <c r="G74" s="26"/>
      <c r="H74" s="26"/>
      <c r="I74" s="26"/>
      <c r="J74" s="26"/>
      <c r="K74" s="26"/>
      <c r="L74" s="26"/>
      <c r="M74" s="26"/>
      <c r="N74" s="26"/>
      <c r="O74" s="26"/>
    </row>
    <row r="75" spans="1:15" ht="15" customHeight="1" x14ac:dyDescent="0.25">
      <c r="A75" s="180" t="s">
        <v>21</v>
      </c>
      <c r="B75" s="181"/>
      <c r="C75" s="30">
        <f>SUM(C68:C74)</f>
        <v>0</v>
      </c>
      <c r="D75" s="26"/>
      <c r="E75" s="26"/>
      <c r="F75" s="26"/>
      <c r="G75" s="26"/>
      <c r="H75" s="26"/>
      <c r="I75" s="26"/>
      <c r="J75" s="26"/>
      <c r="K75" s="26"/>
      <c r="L75" s="26"/>
      <c r="M75" s="26"/>
      <c r="N75" s="26"/>
      <c r="O75" s="26"/>
    </row>
    <row r="76" spans="1:15" x14ac:dyDescent="0.25">
      <c r="A76" s="31"/>
      <c r="B76" s="26"/>
      <c r="C76" s="26"/>
      <c r="D76" s="26"/>
      <c r="E76" s="26"/>
      <c r="F76" s="26"/>
      <c r="G76" s="26"/>
      <c r="H76" s="26"/>
      <c r="I76" s="26"/>
      <c r="J76" s="26"/>
      <c r="K76" s="26"/>
      <c r="L76" s="26"/>
      <c r="M76" s="26"/>
      <c r="N76" s="26"/>
      <c r="O76" s="26"/>
    </row>
    <row r="77" spans="1:15" ht="18.75" customHeight="1" x14ac:dyDescent="0.25">
      <c r="A77" s="182" t="s">
        <v>195</v>
      </c>
      <c r="B77" s="183"/>
      <c r="C77" s="181"/>
      <c r="D77" s="26"/>
      <c r="E77" s="26"/>
      <c r="F77" s="26"/>
      <c r="G77" s="26"/>
      <c r="H77" s="26"/>
      <c r="I77" s="26"/>
      <c r="J77" s="26"/>
      <c r="K77" s="26"/>
      <c r="L77" s="26"/>
      <c r="M77" s="26"/>
      <c r="N77" s="26"/>
      <c r="O77" s="26"/>
    </row>
    <row r="78" spans="1:15" ht="18.75" customHeight="1" x14ac:dyDescent="0.25">
      <c r="A78" s="32" t="s">
        <v>16</v>
      </c>
      <c r="B78" s="32" t="s">
        <v>17</v>
      </c>
      <c r="C78" s="32" t="s">
        <v>2</v>
      </c>
      <c r="D78" s="26"/>
      <c r="E78" s="26"/>
      <c r="F78" s="26"/>
      <c r="G78" s="26"/>
      <c r="H78" s="26"/>
      <c r="I78" s="26"/>
      <c r="J78" s="26"/>
      <c r="K78" s="26"/>
      <c r="L78" s="26"/>
      <c r="M78" s="26"/>
      <c r="N78" s="26"/>
      <c r="O78" s="26"/>
    </row>
    <row r="79" spans="1:15" x14ac:dyDescent="0.25">
      <c r="A79" s="28" t="s">
        <v>3</v>
      </c>
      <c r="B79" s="29" t="s">
        <v>18</v>
      </c>
      <c r="C79" s="169">
        <v>0</v>
      </c>
      <c r="D79" s="26"/>
      <c r="E79" s="26"/>
      <c r="F79" s="26"/>
      <c r="G79" s="26"/>
      <c r="H79" s="26"/>
      <c r="I79" s="26"/>
      <c r="J79" s="26"/>
      <c r="K79" s="26"/>
      <c r="L79" s="26"/>
      <c r="M79" s="26"/>
      <c r="N79" s="26"/>
      <c r="O79" s="26"/>
    </row>
    <row r="80" spans="1:15" x14ac:dyDescent="0.25">
      <c r="A80" s="28" t="s">
        <v>57</v>
      </c>
      <c r="B80" s="29" t="s">
        <v>58</v>
      </c>
      <c r="C80" s="169"/>
      <c r="D80" s="26"/>
      <c r="E80" s="26"/>
      <c r="F80" s="26"/>
      <c r="G80" s="26"/>
      <c r="H80" s="26"/>
      <c r="I80" s="26"/>
      <c r="J80" s="26"/>
      <c r="K80" s="26"/>
      <c r="L80" s="26"/>
      <c r="M80" s="26"/>
      <c r="N80" s="26"/>
      <c r="O80" s="26"/>
    </row>
    <row r="81" spans="1:15" ht="30" x14ac:dyDescent="0.25">
      <c r="A81" s="28" t="s">
        <v>5</v>
      </c>
      <c r="B81" s="29" t="s">
        <v>19</v>
      </c>
      <c r="C81" s="169">
        <v>0</v>
      </c>
      <c r="D81" s="26"/>
      <c r="E81" s="26"/>
      <c r="F81" s="26"/>
      <c r="G81" s="26"/>
      <c r="H81" s="26"/>
      <c r="I81" s="26"/>
      <c r="J81" s="26"/>
      <c r="K81" s="26"/>
      <c r="L81" s="26"/>
      <c r="M81" s="26"/>
      <c r="N81" s="26"/>
      <c r="O81" s="26"/>
    </row>
    <row r="82" spans="1:15" x14ac:dyDescent="0.25">
      <c r="A82" s="28" t="s">
        <v>6</v>
      </c>
      <c r="B82" s="29" t="s">
        <v>77</v>
      </c>
      <c r="C82" s="169"/>
      <c r="D82" s="26"/>
      <c r="E82" s="26"/>
      <c r="F82" s="26"/>
      <c r="G82" s="26"/>
      <c r="H82" s="26"/>
      <c r="I82" s="26"/>
      <c r="J82" s="26"/>
      <c r="K82" s="26"/>
      <c r="L82" s="26"/>
      <c r="M82" s="26"/>
      <c r="N82" s="26"/>
      <c r="O82" s="26"/>
    </row>
    <row r="83" spans="1:15" x14ac:dyDescent="0.25">
      <c r="A83" s="28" t="s">
        <v>8</v>
      </c>
      <c r="B83" s="29" t="s">
        <v>76</v>
      </c>
      <c r="C83" s="169"/>
      <c r="D83" s="26"/>
      <c r="E83" s="26"/>
      <c r="F83" s="26"/>
      <c r="G83" s="26"/>
      <c r="H83" s="26"/>
      <c r="I83" s="26"/>
      <c r="J83" s="26"/>
      <c r="K83" s="26"/>
      <c r="L83" s="26"/>
      <c r="M83" s="26"/>
      <c r="N83" s="26"/>
      <c r="O83" s="26"/>
    </row>
    <row r="84" spans="1:15" x14ac:dyDescent="0.25">
      <c r="A84" s="28" t="s">
        <v>10</v>
      </c>
      <c r="B84" s="29" t="s">
        <v>20</v>
      </c>
      <c r="C84" s="169"/>
      <c r="D84" s="26"/>
      <c r="E84" s="26"/>
      <c r="F84" s="26"/>
      <c r="G84" s="26"/>
      <c r="H84" s="26"/>
      <c r="I84" s="26"/>
      <c r="J84" s="26"/>
      <c r="K84" s="26"/>
      <c r="L84" s="26"/>
      <c r="M84" s="26"/>
      <c r="N84" s="26"/>
      <c r="O84" s="26"/>
    </row>
    <row r="85" spans="1:15" x14ac:dyDescent="0.25">
      <c r="A85" s="28" t="s">
        <v>11</v>
      </c>
      <c r="B85" s="29" t="s">
        <v>14</v>
      </c>
      <c r="C85" s="169">
        <v>0</v>
      </c>
      <c r="D85" s="26"/>
      <c r="E85" s="26"/>
      <c r="F85" s="26"/>
      <c r="G85" s="26"/>
      <c r="H85" s="26"/>
      <c r="I85" s="26"/>
      <c r="J85" s="26"/>
      <c r="K85" s="26"/>
      <c r="L85" s="26"/>
      <c r="M85" s="26"/>
      <c r="N85" s="26"/>
      <c r="O85" s="26"/>
    </row>
    <row r="86" spans="1:15" ht="15" customHeight="1" x14ac:dyDescent="0.25">
      <c r="A86" s="184" t="s">
        <v>21</v>
      </c>
      <c r="B86" s="181"/>
      <c r="C86" s="33">
        <f>SUM(C79:C85)</f>
        <v>0</v>
      </c>
      <c r="D86" s="26"/>
      <c r="E86" s="26"/>
      <c r="F86" s="26"/>
      <c r="G86" s="26"/>
      <c r="H86" s="26"/>
      <c r="I86" s="26"/>
      <c r="J86" s="26"/>
      <c r="K86" s="26"/>
      <c r="L86" s="26"/>
      <c r="M86" s="26"/>
      <c r="N86" s="26"/>
      <c r="O86" s="26"/>
    </row>
    <row r="87" spans="1:15" ht="15" customHeight="1" x14ac:dyDescent="0.25">
      <c r="A87" s="31"/>
      <c r="B87" s="26"/>
      <c r="C87" s="26"/>
      <c r="D87" s="26"/>
      <c r="E87" s="26"/>
      <c r="F87" s="26"/>
      <c r="G87" s="26"/>
      <c r="H87" s="26"/>
      <c r="I87" s="26"/>
      <c r="J87" s="26"/>
      <c r="K87" s="26"/>
      <c r="L87" s="26"/>
      <c r="M87" s="26"/>
      <c r="N87" s="26"/>
      <c r="O87" s="26"/>
    </row>
    <row r="88" spans="1:15" ht="18.75" customHeight="1" x14ac:dyDescent="0.25">
      <c r="A88" s="188" t="s">
        <v>196</v>
      </c>
      <c r="B88" s="183"/>
      <c r="C88" s="183"/>
      <c r="D88" s="181"/>
      <c r="E88" s="26"/>
      <c r="F88" s="26"/>
      <c r="G88" s="26"/>
      <c r="H88" s="26"/>
      <c r="I88" s="26"/>
      <c r="J88" s="26"/>
      <c r="K88" s="26"/>
      <c r="L88" s="26"/>
      <c r="M88" s="26"/>
      <c r="N88" s="26"/>
      <c r="O88" s="26"/>
    </row>
    <row r="89" spans="1:15" ht="18.75" customHeight="1" x14ac:dyDescent="0.25">
      <c r="A89" s="188" t="s">
        <v>130</v>
      </c>
      <c r="B89" s="183"/>
      <c r="C89" s="183"/>
      <c r="D89" s="181"/>
      <c r="E89" s="26"/>
      <c r="F89" s="26"/>
      <c r="G89" s="26"/>
      <c r="H89" s="26"/>
      <c r="I89" s="26"/>
      <c r="J89" s="26"/>
      <c r="K89" s="26"/>
      <c r="L89" s="26"/>
      <c r="M89" s="26"/>
      <c r="N89" s="26"/>
      <c r="O89" s="26"/>
    </row>
    <row r="90" spans="1:15" x14ac:dyDescent="0.25">
      <c r="A90" s="27" t="s">
        <v>131</v>
      </c>
      <c r="B90" s="27" t="s">
        <v>23</v>
      </c>
      <c r="C90" s="27" t="s">
        <v>24</v>
      </c>
      <c r="D90" s="27" t="s">
        <v>2</v>
      </c>
      <c r="E90" s="26"/>
      <c r="F90" s="26"/>
      <c r="G90" s="26"/>
      <c r="H90" s="26"/>
      <c r="I90" s="26"/>
      <c r="J90" s="26"/>
      <c r="K90" s="26"/>
      <c r="L90" s="26"/>
      <c r="M90" s="26"/>
      <c r="N90" s="26"/>
      <c r="O90" s="26"/>
    </row>
    <row r="91" spans="1:15" x14ac:dyDescent="0.25">
      <c r="A91" s="28" t="s">
        <v>3</v>
      </c>
      <c r="B91" s="29" t="s">
        <v>25</v>
      </c>
      <c r="C91" s="34">
        <v>0.2</v>
      </c>
      <c r="D91" s="35">
        <f>(C52+D116+D119)*C91</f>
        <v>0</v>
      </c>
      <c r="E91" s="26"/>
      <c r="F91" s="26"/>
      <c r="G91" s="26"/>
      <c r="H91" s="26"/>
      <c r="I91" s="26"/>
      <c r="J91" s="26"/>
      <c r="K91" s="26"/>
      <c r="L91" s="26"/>
      <c r="M91" s="26"/>
      <c r="N91" s="26"/>
      <c r="O91" s="26"/>
    </row>
    <row r="92" spans="1:15" x14ac:dyDescent="0.25">
      <c r="A92" s="28" t="s">
        <v>5</v>
      </c>
      <c r="B92" s="29" t="s">
        <v>26</v>
      </c>
      <c r="C92" s="34">
        <v>1.4999999999999999E-2</v>
      </c>
      <c r="D92" s="35">
        <f>(C52+D116+D119)*C92</f>
        <v>0</v>
      </c>
      <c r="E92" s="26"/>
      <c r="F92" s="26"/>
      <c r="G92" s="26"/>
      <c r="H92" s="26"/>
      <c r="I92" s="26"/>
      <c r="J92" s="26"/>
      <c r="K92" s="26"/>
      <c r="L92" s="26"/>
      <c r="M92" s="26"/>
      <c r="N92" s="26"/>
      <c r="O92" s="26"/>
    </row>
    <row r="93" spans="1:15" x14ac:dyDescent="0.25">
      <c r="A93" s="28" t="s">
        <v>6</v>
      </c>
      <c r="B93" s="29" t="s">
        <v>27</v>
      </c>
      <c r="C93" s="34">
        <v>0.01</v>
      </c>
      <c r="D93" s="35">
        <f>(C52+D116+D119)*C93</f>
        <v>0</v>
      </c>
      <c r="E93" s="26"/>
      <c r="F93" s="26"/>
      <c r="G93" s="26"/>
      <c r="H93" s="26"/>
      <c r="I93" s="26"/>
      <c r="J93" s="26"/>
      <c r="K93" s="26"/>
      <c r="L93" s="26"/>
      <c r="M93" s="26"/>
      <c r="N93" s="26"/>
      <c r="O93" s="26"/>
    </row>
    <row r="94" spans="1:15" x14ac:dyDescent="0.25">
      <c r="A94" s="28" t="s">
        <v>8</v>
      </c>
      <c r="B94" s="29" t="s">
        <v>28</v>
      </c>
      <c r="C94" s="34">
        <v>2E-3</v>
      </c>
      <c r="D94" s="35">
        <f>(C52+D116+D119)*C94</f>
        <v>0</v>
      </c>
      <c r="E94" s="26"/>
      <c r="F94" s="26"/>
      <c r="G94" s="26"/>
      <c r="H94" s="26"/>
      <c r="I94" s="26"/>
      <c r="J94" s="26"/>
      <c r="K94" s="26"/>
      <c r="L94" s="26"/>
      <c r="M94" s="26"/>
      <c r="N94" s="26"/>
      <c r="O94" s="26"/>
    </row>
    <row r="95" spans="1:15" x14ac:dyDescent="0.25">
      <c r="A95" s="28" t="s">
        <v>10</v>
      </c>
      <c r="B95" s="29" t="s">
        <v>29</v>
      </c>
      <c r="C95" s="34">
        <v>2.5000000000000001E-2</v>
      </c>
      <c r="D95" s="35">
        <f>(C52+D116+D119)*C95</f>
        <v>0</v>
      </c>
      <c r="E95" s="26"/>
      <c r="F95" s="26"/>
      <c r="G95" s="26"/>
      <c r="H95" s="26"/>
      <c r="I95" s="26"/>
      <c r="J95" s="26"/>
      <c r="K95" s="26"/>
      <c r="L95" s="26"/>
      <c r="M95" s="26"/>
      <c r="N95" s="26"/>
      <c r="O95" s="26"/>
    </row>
    <row r="96" spans="1:15" x14ac:dyDescent="0.25">
      <c r="A96" s="28" t="s">
        <v>11</v>
      </c>
      <c r="B96" s="29" t="s">
        <v>30</v>
      </c>
      <c r="C96" s="34">
        <v>0.08</v>
      </c>
      <c r="D96" s="35">
        <f>(C52+D116+D119)*C96</f>
        <v>0</v>
      </c>
      <c r="E96" s="26"/>
      <c r="F96" s="26"/>
      <c r="G96" s="26"/>
      <c r="H96" s="26"/>
      <c r="I96" s="26"/>
      <c r="J96" s="26"/>
      <c r="K96" s="26"/>
      <c r="L96" s="26"/>
      <c r="M96" s="26"/>
      <c r="N96" s="26"/>
      <c r="O96" s="26"/>
    </row>
    <row r="97" spans="1:15" ht="30" x14ac:dyDescent="0.25">
      <c r="A97" s="36" t="s">
        <v>12</v>
      </c>
      <c r="B97" s="37" t="s">
        <v>31</v>
      </c>
      <c r="C97" s="38">
        <v>0.03</v>
      </c>
      <c r="D97" s="39">
        <f>(C52+D116+D119)*C97</f>
        <v>0</v>
      </c>
      <c r="E97" s="26"/>
      <c r="F97" s="26"/>
      <c r="G97" s="26"/>
      <c r="H97" s="26"/>
      <c r="I97" s="26"/>
      <c r="J97" s="26"/>
      <c r="K97" s="26"/>
      <c r="L97" s="26"/>
      <c r="M97" s="26"/>
      <c r="N97" s="26"/>
      <c r="O97" s="26"/>
    </row>
    <row r="98" spans="1:15" x14ac:dyDescent="0.25">
      <c r="A98" s="28" t="s">
        <v>13</v>
      </c>
      <c r="B98" s="29" t="s">
        <v>32</v>
      </c>
      <c r="C98" s="34">
        <v>6.0000000000000001E-3</v>
      </c>
      <c r="D98" s="35">
        <f>(C52+D116+D119)*C98</f>
        <v>0</v>
      </c>
      <c r="E98" s="26"/>
      <c r="F98" s="26"/>
      <c r="G98" s="26"/>
      <c r="H98" s="26"/>
      <c r="I98" s="26"/>
      <c r="J98" s="26"/>
      <c r="K98" s="26"/>
      <c r="L98" s="26"/>
      <c r="M98" s="26"/>
      <c r="N98" s="26"/>
      <c r="O98" s="26"/>
    </row>
    <row r="99" spans="1:15" x14ac:dyDescent="0.25">
      <c r="A99" s="180" t="s">
        <v>33</v>
      </c>
      <c r="B99" s="181"/>
      <c r="C99" s="40">
        <f t="shared" ref="C99:D99" si="0">SUM(C91:C98)</f>
        <v>0.3680000000000001</v>
      </c>
      <c r="D99" s="41">
        <f t="shared" si="0"/>
        <v>0</v>
      </c>
      <c r="E99" s="26"/>
      <c r="F99" s="26"/>
      <c r="G99" s="26"/>
      <c r="H99" s="26"/>
      <c r="I99" s="26"/>
      <c r="J99" s="26"/>
      <c r="K99" s="26"/>
      <c r="L99" s="26"/>
      <c r="M99" s="26"/>
      <c r="N99" s="26"/>
      <c r="O99" s="26"/>
    </row>
    <row r="100" spans="1:15" x14ac:dyDescent="0.25">
      <c r="A100" s="201"/>
      <c r="B100" s="183"/>
      <c r="C100" s="183"/>
      <c r="D100" s="183"/>
      <c r="E100" s="26"/>
      <c r="F100" s="26"/>
      <c r="G100" s="26"/>
      <c r="H100" s="26"/>
      <c r="I100" s="26"/>
      <c r="J100" s="26"/>
      <c r="K100" s="26"/>
      <c r="L100" s="26"/>
      <c r="M100" s="26"/>
      <c r="N100" s="26"/>
      <c r="O100" s="26"/>
    </row>
    <row r="101" spans="1:15" ht="18.75" customHeight="1" x14ac:dyDescent="0.25">
      <c r="A101" s="182" t="s">
        <v>197</v>
      </c>
      <c r="B101" s="183"/>
      <c r="C101" s="183"/>
      <c r="D101" s="181"/>
      <c r="E101" s="26"/>
      <c r="F101" s="26"/>
      <c r="G101" s="26"/>
      <c r="H101" s="26"/>
      <c r="I101" s="26"/>
      <c r="J101" s="26"/>
      <c r="K101" s="26"/>
      <c r="L101" s="26"/>
      <c r="M101" s="26"/>
      <c r="N101" s="26"/>
      <c r="O101" s="26"/>
    </row>
    <row r="102" spans="1:15" ht="18.75" customHeight="1" x14ac:dyDescent="0.25">
      <c r="A102" s="182" t="s">
        <v>130</v>
      </c>
      <c r="B102" s="183"/>
      <c r="C102" s="183"/>
      <c r="D102" s="181"/>
      <c r="E102" s="26"/>
      <c r="F102" s="26"/>
      <c r="G102" s="26"/>
      <c r="H102" s="26"/>
      <c r="I102" s="26"/>
      <c r="J102" s="26"/>
      <c r="K102" s="26"/>
      <c r="L102" s="26"/>
      <c r="M102" s="26"/>
      <c r="N102" s="26"/>
      <c r="O102" s="26"/>
    </row>
    <row r="103" spans="1:15" x14ac:dyDescent="0.25">
      <c r="A103" s="32" t="s">
        <v>131</v>
      </c>
      <c r="B103" s="32" t="s">
        <v>23</v>
      </c>
      <c r="C103" s="32" t="s">
        <v>24</v>
      </c>
      <c r="D103" s="32" t="s">
        <v>2</v>
      </c>
      <c r="E103" s="26"/>
      <c r="F103" s="26"/>
      <c r="G103" s="26"/>
      <c r="H103" s="26"/>
      <c r="I103" s="26"/>
      <c r="J103" s="26"/>
      <c r="K103" s="26"/>
      <c r="L103" s="26"/>
      <c r="M103" s="26"/>
      <c r="N103" s="26"/>
      <c r="O103" s="26"/>
    </row>
    <row r="104" spans="1:15" x14ac:dyDescent="0.25">
      <c r="A104" s="28" t="s">
        <v>3</v>
      </c>
      <c r="B104" s="29" t="s">
        <v>25</v>
      </c>
      <c r="C104" s="34">
        <v>0.2</v>
      </c>
      <c r="D104" s="35">
        <f>(C64+D124+D127)*C104</f>
        <v>0</v>
      </c>
      <c r="E104" s="26"/>
      <c r="F104" s="26"/>
      <c r="G104" s="26"/>
      <c r="H104" s="26"/>
      <c r="I104" s="26"/>
      <c r="J104" s="26"/>
      <c r="K104" s="26"/>
      <c r="L104" s="26"/>
      <c r="M104" s="26"/>
      <c r="N104" s="26"/>
      <c r="O104" s="26"/>
    </row>
    <row r="105" spans="1:15" x14ac:dyDescent="0.25">
      <c r="A105" s="28" t="s">
        <v>5</v>
      </c>
      <c r="B105" s="29" t="s">
        <v>26</v>
      </c>
      <c r="C105" s="34">
        <v>1.4999999999999999E-2</v>
      </c>
      <c r="D105" s="35">
        <f>(C64+D124+D127)*C105</f>
        <v>0</v>
      </c>
      <c r="E105" s="26"/>
      <c r="F105" s="26"/>
      <c r="G105" s="26"/>
      <c r="H105" s="26"/>
      <c r="I105" s="26"/>
      <c r="J105" s="26"/>
      <c r="K105" s="26"/>
      <c r="L105" s="26"/>
      <c r="M105" s="26"/>
      <c r="N105" s="26"/>
      <c r="O105" s="26"/>
    </row>
    <row r="106" spans="1:15" x14ac:dyDescent="0.25">
      <c r="A106" s="28" t="s">
        <v>6</v>
      </c>
      <c r="B106" s="29" t="s">
        <v>27</v>
      </c>
      <c r="C106" s="34">
        <v>0.01</v>
      </c>
      <c r="D106" s="35">
        <f>(C64+D124+D127)*C106</f>
        <v>0</v>
      </c>
      <c r="E106" s="26"/>
      <c r="F106" s="26"/>
      <c r="G106" s="26"/>
      <c r="H106" s="26"/>
      <c r="I106" s="26"/>
      <c r="J106" s="26"/>
      <c r="K106" s="26"/>
      <c r="L106" s="26"/>
      <c r="M106" s="26"/>
      <c r="N106" s="26"/>
      <c r="O106" s="26"/>
    </row>
    <row r="107" spans="1:15" x14ac:dyDescent="0.25">
      <c r="A107" s="28" t="s">
        <v>8</v>
      </c>
      <c r="B107" s="29" t="s">
        <v>28</v>
      </c>
      <c r="C107" s="34">
        <v>2E-3</v>
      </c>
      <c r="D107" s="35">
        <f>(C64+D124+D127)*C107</f>
        <v>0</v>
      </c>
      <c r="E107" s="26"/>
      <c r="F107" s="26"/>
      <c r="G107" s="26"/>
      <c r="H107" s="26"/>
      <c r="I107" s="26"/>
      <c r="J107" s="26"/>
      <c r="K107" s="26"/>
      <c r="L107" s="26"/>
      <c r="M107" s="26"/>
      <c r="N107" s="26"/>
      <c r="O107" s="26"/>
    </row>
    <row r="108" spans="1:15" x14ac:dyDescent="0.25">
      <c r="A108" s="28" t="s">
        <v>10</v>
      </c>
      <c r="B108" s="29" t="s">
        <v>29</v>
      </c>
      <c r="C108" s="34">
        <v>2.5000000000000001E-2</v>
      </c>
      <c r="D108" s="35">
        <f>(C64+D124+D127)*C108</f>
        <v>0</v>
      </c>
      <c r="E108" s="26"/>
      <c r="F108" s="26"/>
      <c r="G108" s="26"/>
      <c r="H108" s="26"/>
      <c r="I108" s="26"/>
      <c r="J108" s="26"/>
      <c r="K108" s="26"/>
      <c r="L108" s="26"/>
      <c r="M108" s="26"/>
      <c r="N108" s="26"/>
      <c r="O108" s="26"/>
    </row>
    <row r="109" spans="1:15" x14ac:dyDescent="0.25">
      <c r="A109" s="28" t="s">
        <v>11</v>
      </c>
      <c r="B109" s="29" t="s">
        <v>30</v>
      </c>
      <c r="C109" s="34">
        <v>0.08</v>
      </c>
      <c r="D109" s="35">
        <f>(C64+D124+D127)*C109</f>
        <v>0</v>
      </c>
      <c r="E109" s="26"/>
      <c r="F109" s="26"/>
      <c r="G109" s="26"/>
      <c r="H109" s="26"/>
      <c r="I109" s="26"/>
      <c r="J109" s="26"/>
      <c r="K109" s="26"/>
      <c r="L109" s="26"/>
      <c r="M109" s="26"/>
      <c r="N109" s="26"/>
      <c r="O109" s="26"/>
    </row>
    <row r="110" spans="1:15" ht="30" x14ac:dyDescent="0.25">
      <c r="A110" s="36" t="s">
        <v>12</v>
      </c>
      <c r="B110" s="37" t="s">
        <v>31</v>
      </c>
      <c r="C110" s="38">
        <v>0.03</v>
      </c>
      <c r="D110" s="39">
        <f>(C64+D124+D127)*C110</f>
        <v>0</v>
      </c>
      <c r="E110" s="26"/>
      <c r="F110" s="26"/>
      <c r="G110" s="26"/>
      <c r="H110" s="26"/>
      <c r="I110" s="26"/>
      <c r="J110" s="26"/>
      <c r="K110" s="26"/>
      <c r="L110" s="26"/>
      <c r="M110" s="26"/>
      <c r="N110" s="26"/>
      <c r="O110" s="26"/>
    </row>
    <row r="111" spans="1:15" x14ac:dyDescent="0.25">
      <c r="A111" s="28" t="s">
        <v>13</v>
      </c>
      <c r="B111" s="29" t="s">
        <v>32</v>
      </c>
      <c r="C111" s="34">
        <v>6.0000000000000001E-3</v>
      </c>
      <c r="D111" s="35">
        <f>(C64+D124+D127)*C111</f>
        <v>0</v>
      </c>
      <c r="E111" s="26"/>
      <c r="F111" s="26"/>
      <c r="G111" s="26"/>
      <c r="H111" s="26"/>
      <c r="I111" s="26"/>
      <c r="J111" s="26"/>
      <c r="K111" s="26"/>
      <c r="L111" s="26"/>
      <c r="M111" s="26"/>
      <c r="N111" s="26"/>
      <c r="O111" s="26"/>
    </row>
    <row r="112" spans="1:15" x14ac:dyDescent="0.25">
      <c r="A112" s="184" t="s">
        <v>33</v>
      </c>
      <c r="B112" s="181"/>
      <c r="C112" s="42">
        <f t="shared" ref="C112:D112" si="1">SUM(C104:C111)</f>
        <v>0.3680000000000001</v>
      </c>
      <c r="D112" s="43">
        <f t="shared" si="1"/>
        <v>0</v>
      </c>
      <c r="E112" s="26"/>
      <c r="F112" s="26"/>
      <c r="G112" s="26"/>
      <c r="H112" s="26"/>
      <c r="I112" s="26"/>
      <c r="J112" s="26"/>
      <c r="K112" s="26"/>
      <c r="L112" s="26"/>
      <c r="M112" s="26"/>
      <c r="N112" s="26"/>
      <c r="O112" s="26"/>
    </row>
    <row r="113" spans="1:15" x14ac:dyDescent="0.25">
      <c r="A113" s="31"/>
      <c r="B113" s="26"/>
      <c r="C113" s="26"/>
      <c r="D113" s="26"/>
      <c r="E113" s="26"/>
      <c r="F113" s="26"/>
      <c r="G113" s="26"/>
      <c r="H113" s="26"/>
      <c r="I113" s="26"/>
      <c r="J113" s="26"/>
      <c r="K113" s="26"/>
      <c r="L113" s="26"/>
      <c r="M113" s="26"/>
      <c r="N113" s="26"/>
      <c r="O113" s="26"/>
    </row>
    <row r="114" spans="1:15" ht="18.75" customHeight="1" x14ac:dyDescent="0.25">
      <c r="A114" s="188" t="s">
        <v>198</v>
      </c>
      <c r="B114" s="183"/>
      <c r="C114" s="183"/>
      <c r="D114" s="181"/>
      <c r="E114" s="26"/>
      <c r="F114" s="26"/>
      <c r="G114" s="26"/>
      <c r="H114" s="26"/>
      <c r="I114" s="26"/>
      <c r="J114" s="26"/>
      <c r="K114" s="26"/>
      <c r="L114" s="26"/>
      <c r="M114" s="26"/>
      <c r="N114" s="26"/>
      <c r="O114" s="26"/>
    </row>
    <row r="115" spans="1:15" x14ac:dyDescent="0.25">
      <c r="A115" s="27" t="s">
        <v>132</v>
      </c>
      <c r="B115" s="27" t="s">
        <v>70</v>
      </c>
      <c r="C115" s="27" t="s">
        <v>24</v>
      </c>
      <c r="D115" s="27" t="s">
        <v>2</v>
      </c>
      <c r="E115" s="26"/>
      <c r="F115" s="26"/>
      <c r="G115" s="26"/>
      <c r="H115" s="26"/>
      <c r="I115" s="26"/>
      <c r="J115" s="26"/>
      <c r="K115" s="26"/>
      <c r="L115" s="26"/>
      <c r="M115" s="26"/>
      <c r="N115" s="26"/>
      <c r="O115" s="26"/>
    </row>
    <row r="116" spans="1:15" x14ac:dyDescent="0.25">
      <c r="A116" s="28" t="s">
        <v>3</v>
      </c>
      <c r="B116" s="29" t="s">
        <v>34</v>
      </c>
      <c r="C116" s="34">
        <v>8.3299999999999999E-2</v>
      </c>
      <c r="D116" s="35">
        <f>C52*C116</f>
        <v>0</v>
      </c>
      <c r="E116" s="26"/>
      <c r="F116" s="26"/>
      <c r="G116" s="26"/>
      <c r="H116" s="26"/>
      <c r="I116" s="26"/>
      <c r="J116" s="26"/>
      <c r="K116" s="26"/>
      <c r="L116" s="26"/>
      <c r="M116" s="26"/>
      <c r="N116" s="26"/>
      <c r="O116" s="26"/>
    </row>
    <row r="117" spans="1:15" x14ac:dyDescent="0.25">
      <c r="A117" s="28" t="s">
        <v>5</v>
      </c>
      <c r="B117" s="29" t="s">
        <v>78</v>
      </c>
      <c r="C117" s="34">
        <v>2.7799999999999998E-2</v>
      </c>
      <c r="D117" s="35">
        <f>C117*$C$52</f>
        <v>0</v>
      </c>
      <c r="E117" s="26"/>
      <c r="F117" s="26"/>
      <c r="G117" s="26"/>
      <c r="H117" s="26"/>
      <c r="I117" s="26"/>
      <c r="J117" s="26"/>
      <c r="K117" s="26"/>
      <c r="L117" s="26"/>
      <c r="M117" s="26"/>
      <c r="N117" s="26"/>
      <c r="O117" s="26"/>
    </row>
    <row r="118" spans="1:15" x14ac:dyDescent="0.25">
      <c r="A118" s="28"/>
      <c r="B118" s="44" t="s">
        <v>35</v>
      </c>
      <c r="C118" s="34"/>
      <c r="D118" s="35">
        <v>0</v>
      </c>
      <c r="E118" s="26"/>
      <c r="F118" s="26"/>
      <c r="G118" s="26"/>
      <c r="H118" s="26"/>
      <c r="I118" s="26"/>
      <c r="J118" s="26"/>
      <c r="K118" s="26"/>
      <c r="L118" s="26"/>
      <c r="M118" s="26"/>
      <c r="N118" s="26"/>
      <c r="O118" s="26"/>
    </row>
    <row r="119" spans="1:15" ht="30" x14ac:dyDescent="0.25">
      <c r="A119" s="28"/>
      <c r="B119" s="29" t="s">
        <v>67</v>
      </c>
      <c r="C119" s="34">
        <f>SUM(C116:C118)</f>
        <v>0.1111</v>
      </c>
      <c r="D119" s="35">
        <f>C119*$C$52</f>
        <v>0</v>
      </c>
      <c r="E119" s="26"/>
      <c r="F119" s="26"/>
      <c r="G119" s="26"/>
      <c r="H119" s="26"/>
      <c r="I119" s="26"/>
      <c r="J119" s="26"/>
      <c r="K119" s="26"/>
      <c r="L119" s="26"/>
      <c r="M119" s="26"/>
      <c r="N119" s="26"/>
      <c r="O119" s="26"/>
    </row>
    <row r="120" spans="1:15" x14ac:dyDescent="0.25">
      <c r="A120" s="180" t="s">
        <v>33</v>
      </c>
      <c r="B120" s="181"/>
      <c r="C120" s="40"/>
      <c r="D120" s="30">
        <f>D116+D117</f>
        <v>0</v>
      </c>
      <c r="E120" s="26"/>
      <c r="F120" s="26"/>
      <c r="G120" s="26"/>
      <c r="H120" s="26"/>
      <c r="I120" s="26"/>
      <c r="J120" s="26"/>
      <c r="K120" s="26"/>
      <c r="L120" s="26"/>
      <c r="M120" s="26"/>
      <c r="N120" s="26"/>
      <c r="O120" s="26"/>
    </row>
    <row r="121" spans="1:15" x14ac:dyDescent="0.25">
      <c r="A121" s="31"/>
      <c r="B121" s="26"/>
      <c r="C121" s="26"/>
      <c r="D121" s="26"/>
      <c r="E121" s="26"/>
      <c r="F121" s="26"/>
      <c r="G121" s="26"/>
      <c r="H121" s="26"/>
      <c r="I121" s="26"/>
      <c r="J121" s="26"/>
      <c r="K121" s="26"/>
      <c r="L121" s="26"/>
      <c r="M121" s="26"/>
      <c r="N121" s="26"/>
      <c r="O121" s="26"/>
    </row>
    <row r="122" spans="1:15" ht="18.75" customHeight="1" x14ac:dyDescent="0.25">
      <c r="A122" s="182" t="s">
        <v>199</v>
      </c>
      <c r="B122" s="183"/>
      <c r="C122" s="183"/>
      <c r="D122" s="181"/>
      <c r="E122" s="26"/>
      <c r="F122" s="26"/>
      <c r="G122" s="26"/>
      <c r="H122" s="26"/>
      <c r="I122" s="26"/>
      <c r="J122" s="26"/>
      <c r="K122" s="26"/>
      <c r="L122" s="26"/>
      <c r="M122" s="26"/>
      <c r="N122" s="26"/>
      <c r="O122" s="26"/>
    </row>
    <row r="123" spans="1:15" x14ac:dyDescent="0.25">
      <c r="A123" s="32" t="s">
        <v>132</v>
      </c>
      <c r="B123" s="32" t="s">
        <v>70</v>
      </c>
      <c r="C123" s="32" t="s">
        <v>24</v>
      </c>
      <c r="D123" s="32" t="s">
        <v>2</v>
      </c>
      <c r="E123" s="26"/>
      <c r="F123" s="26"/>
      <c r="G123" s="26"/>
      <c r="H123" s="26"/>
      <c r="I123" s="26"/>
      <c r="J123" s="26"/>
      <c r="K123" s="26"/>
      <c r="L123" s="26"/>
      <c r="M123" s="26"/>
      <c r="N123" s="26"/>
      <c r="O123" s="26"/>
    </row>
    <row r="124" spans="1:15" x14ac:dyDescent="0.25">
      <c r="A124" s="28" t="s">
        <v>3</v>
      </c>
      <c r="B124" s="29" t="s">
        <v>34</v>
      </c>
      <c r="C124" s="34">
        <v>8.3299999999999999E-2</v>
      </c>
      <c r="D124" s="35">
        <f>C64*C124</f>
        <v>0</v>
      </c>
      <c r="E124" s="26"/>
      <c r="F124" s="26"/>
      <c r="G124" s="26"/>
      <c r="H124" s="26"/>
      <c r="I124" s="26"/>
      <c r="J124" s="26"/>
      <c r="K124" s="26"/>
      <c r="L124" s="26"/>
      <c r="M124" s="26"/>
      <c r="N124" s="26"/>
      <c r="O124" s="26"/>
    </row>
    <row r="125" spans="1:15" x14ac:dyDescent="0.25">
      <c r="A125" s="28" t="s">
        <v>5</v>
      </c>
      <c r="B125" s="29" t="s">
        <v>78</v>
      </c>
      <c r="C125" s="34">
        <v>2.7799999999999998E-2</v>
      </c>
      <c r="D125" s="35">
        <f>C125*$C$64</f>
        <v>0</v>
      </c>
      <c r="E125" s="26"/>
      <c r="F125" s="26"/>
      <c r="G125" s="26"/>
      <c r="H125" s="26"/>
      <c r="I125" s="26"/>
      <c r="J125" s="26"/>
      <c r="K125" s="26"/>
      <c r="L125" s="26"/>
      <c r="M125" s="26"/>
      <c r="N125" s="26"/>
      <c r="O125" s="26"/>
    </row>
    <row r="126" spans="1:15" x14ac:dyDescent="0.25">
      <c r="A126" s="28"/>
      <c r="B126" s="44" t="s">
        <v>35</v>
      </c>
      <c r="C126" s="34"/>
      <c r="D126" s="35">
        <f>SUM(D125)</f>
        <v>0</v>
      </c>
      <c r="E126" s="26"/>
      <c r="F126" s="26"/>
      <c r="G126" s="26"/>
      <c r="H126" s="26"/>
      <c r="I126" s="26"/>
      <c r="J126" s="26"/>
      <c r="K126" s="26"/>
      <c r="L126" s="26"/>
      <c r="M126" s="26"/>
      <c r="N126" s="26"/>
      <c r="O126" s="26"/>
    </row>
    <row r="127" spans="1:15" ht="30" x14ac:dyDescent="0.25">
      <c r="A127" s="28"/>
      <c r="B127" s="29" t="s">
        <v>67</v>
      </c>
      <c r="C127" s="34">
        <f>SUM(C124:C126)</f>
        <v>0.1111</v>
      </c>
      <c r="D127" s="35">
        <f>C127*$C$64</f>
        <v>0</v>
      </c>
      <c r="E127" s="26"/>
      <c r="F127" s="26"/>
      <c r="G127" s="26"/>
      <c r="H127" s="26"/>
      <c r="I127" s="26"/>
      <c r="J127" s="26"/>
      <c r="K127" s="26"/>
      <c r="L127" s="26"/>
      <c r="M127" s="26"/>
      <c r="N127" s="26"/>
      <c r="O127" s="26"/>
    </row>
    <row r="128" spans="1:15" x14ac:dyDescent="0.25">
      <c r="A128" s="184" t="s">
        <v>33</v>
      </c>
      <c r="B128" s="181"/>
      <c r="C128" s="42"/>
      <c r="D128" s="33">
        <f>D124+D126</f>
        <v>0</v>
      </c>
      <c r="E128" s="26"/>
      <c r="F128" s="26"/>
      <c r="G128" s="26"/>
      <c r="H128" s="26"/>
      <c r="I128" s="26"/>
      <c r="J128" s="26"/>
      <c r="K128" s="26"/>
      <c r="L128" s="26"/>
      <c r="M128" s="26"/>
      <c r="N128" s="26"/>
      <c r="O128" s="26"/>
    </row>
    <row r="129" spans="1:15" x14ac:dyDescent="0.25">
      <c r="A129" s="31"/>
      <c r="B129" s="26"/>
      <c r="C129" s="26"/>
      <c r="D129" s="26"/>
      <c r="E129" s="26"/>
      <c r="F129" s="26"/>
      <c r="G129" s="26"/>
      <c r="H129" s="26"/>
      <c r="I129" s="26"/>
      <c r="J129" s="26"/>
      <c r="K129" s="26"/>
      <c r="L129" s="26"/>
      <c r="M129" s="26"/>
      <c r="N129" s="26"/>
      <c r="O129" s="26"/>
    </row>
    <row r="130" spans="1:15" ht="18.75" customHeight="1" x14ac:dyDescent="0.25">
      <c r="A130" s="188" t="s">
        <v>200</v>
      </c>
      <c r="B130" s="183"/>
      <c r="C130" s="183"/>
      <c r="D130" s="181"/>
      <c r="E130" s="26"/>
      <c r="F130" s="26"/>
      <c r="G130" s="26"/>
      <c r="H130" s="26"/>
      <c r="I130" s="26"/>
      <c r="J130" s="26"/>
      <c r="K130" s="26"/>
      <c r="L130" s="26"/>
      <c r="M130" s="26"/>
      <c r="N130" s="26"/>
      <c r="O130" s="26"/>
    </row>
    <row r="131" spans="1:15" x14ac:dyDescent="0.25">
      <c r="A131" s="27" t="s">
        <v>133</v>
      </c>
      <c r="B131" s="27" t="s">
        <v>36</v>
      </c>
      <c r="C131" s="27" t="s">
        <v>24</v>
      </c>
      <c r="D131" s="27" t="s">
        <v>2</v>
      </c>
      <c r="E131" s="26"/>
      <c r="F131" s="26"/>
      <c r="G131" s="26"/>
      <c r="H131" s="26"/>
      <c r="I131" s="26"/>
      <c r="J131" s="26"/>
      <c r="K131" s="26"/>
      <c r="L131" s="26"/>
      <c r="M131" s="26"/>
      <c r="N131" s="26"/>
      <c r="O131" s="26"/>
    </row>
    <row r="132" spans="1:15" x14ac:dyDescent="0.25">
      <c r="A132" s="28" t="s">
        <v>3</v>
      </c>
      <c r="B132" s="29" t="s">
        <v>36</v>
      </c>
      <c r="C132" s="38">
        <v>5.0000000000000001E-4</v>
      </c>
      <c r="D132" s="39">
        <f t="shared" ref="D132:D133" si="2">C132*$C$52</f>
        <v>0</v>
      </c>
      <c r="E132" s="26"/>
      <c r="F132" s="26"/>
      <c r="G132" s="26"/>
      <c r="H132" s="45"/>
      <c r="I132" s="26"/>
      <c r="J132" s="26"/>
      <c r="K132" s="26"/>
      <c r="L132" s="26"/>
      <c r="M132" s="26"/>
      <c r="N132" s="26"/>
      <c r="O132" s="26"/>
    </row>
    <row r="133" spans="1:15" ht="30" x14ac:dyDescent="0.25">
      <c r="A133" s="28" t="s">
        <v>5</v>
      </c>
      <c r="B133" s="29" t="s">
        <v>84</v>
      </c>
      <c r="C133" s="34"/>
      <c r="D133" s="35">
        <f t="shared" si="2"/>
        <v>0</v>
      </c>
      <c r="E133" s="26"/>
      <c r="F133" s="26"/>
      <c r="G133" s="26"/>
      <c r="H133" s="26"/>
      <c r="I133" s="26"/>
      <c r="J133" s="26"/>
      <c r="K133" s="26"/>
      <c r="L133" s="26"/>
      <c r="M133" s="26"/>
      <c r="N133" s="26"/>
      <c r="O133" s="26"/>
    </row>
    <row r="134" spans="1:15" x14ac:dyDescent="0.25">
      <c r="A134" s="180" t="s">
        <v>33</v>
      </c>
      <c r="B134" s="181"/>
      <c r="C134" s="40"/>
      <c r="D134" s="30">
        <f>SUM(D133,D132)</f>
        <v>0</v>
      </c>
      <c r="E134" s="26"/>
      <c r="F134" s="26"/>
      <c r="G134" s="26"/>
      <c r="H134" s="26"/>
      <c r="I134" s="26"/>
      <c r="J134" s="26"/>
      <c r="K134" s="26"/>
      <c r="L134" s="26"/>
      <c r="M134" s="26"/>
      <c r="N134" s="26"/>
      <c r="O134" s="26"/>
    </row>
    <row r="135" spans="1:15" ht="18.75" x14ac:dyDescent="0.25">
      <c r="A135" s="46"/>
      <c r="B135" s="26"/>
      <c r="C135" s="26"/>
      <c r="D135" s="26"/>
      <c r="E135" s="26"/>
      <c r="F135" s="26"/>
      <c r="G135" s="26"/>
      <c r="H135" s="26"/>
      <c r="I135" s="26"/>
      <c r="J135" s="26"/>
      <c r="K135" s="26"/>
      <c r="L135" s="26"/>
      <c r="M135" s="26"/>
      <c r="N135" s="26"/>
      <c r="O135" s="26"/>
    </row>
    <row r="136" spans="1:15" ht="18.75" customHeight="1" x14ac:dyDescent="0.25">
      <c r="A136" s="182" t="s">
        <v>201</v>
      </c>
      <c r="B136" s="183"/>
      <c r="C136" s="183"/>
      <c r="D136" s="181"/>
      <c r="E136" s="26"/>
      <c r="F136" s="26"/>
      <c r="G136" s="26"/>
      <c r="H136" s="26"/>
      <c r="I136" s="26"/>
      <c r="J136" s="26"/>
      <c r="K136" s="26"/>
      <c r="L136" s="26"/>
      <c r="M136" s="26"/>
      <c r="N136" s="26"/>
      <c r="O136" s="26"/>
    </row>
    <row r="137" spans="1:15" x14ac:dyDescent="0.25">
      <c r="A137" s="32" t="s">
        <v>133</v>
      </c>
      <c r="B137" s="32" t="s">
        <v>36</v>
      </c>
      <c r="C137" s="32" t="s">
        <v>24</v>
      </c>
      <c r="D137" s="32" t="s">
        <v>2</v>
      </c>
      <c r="E137" s="26"/>
      <c r="F137" s="26"/>
      <c r="G137" s="26"/>
      <c r="H137" s="26"/>
      <c r="I137" s="26"/>
      <c r="J137" s="26"/>
      <c r="K137" s="26"/>
      <c r="L137" s="26"/>
      <c r="M137" s="26"/>
      <c r="N137" s="26"/>
      <c r="O137" s="26"/>
    </row>
    <row r="138" spans="1:15" x14ac:dyDescent="0.25">
      <c r="A138" s="28" t="s">
        <v>3</v>
      </c>
      <c r="B138" s="29" t="s">
        <v>36</v>
      </c>
      <c r="C138" s="38">
        <v>5.0000000000000001E-4</v>
      </c>
      <c r="D138" s="39">
        <f>C138*$C$64</f>
        <v>0</v>
      </c>
      <c r="E138" s="26"/>
      <c r="F138" s="26"/>
      <c r="G138" s="26"/>
      <c r="H138" s="26"/>
      <c r="I138" s="26"/>
      <c r="J138" s="26"/>
      <c r="K138" s="26"/>
      <c r="L138" s="26"/>
      <c r="M138" s="26"/>
      <c r="N138" s="26"/>
      <c r="O138" s="26"/>
    </row>
    <row r="139" spans="1:15" ht="30" x14ac:dyDescent="0.25">
      <c r="A139" s="28" t="s">
        <v>5</v>
      </c>
      <c r="B139" s="29" t="s">
        <v>84</v>
      </c>
      <c r="C139" s="34"/>
      <c r="D139" s="35">
        <f t="shared" ref="D139" si="3">C139*$C$52</f>
        <v>0</v>
      </c>
      <c r="E139" s="26"/>
      <c r="F139" s="26"/>
      <c r="G139" s="26"/>
      <c r="H139" s="26"/>
      <c r="I139" s="26"/>
      <c r="J139" s="26"/>
      <c r="K139" s="26"/>
      <c r="L139" s="26"/>
      <c r="M139" s="26"/>
      <c r="N139" s="26"/>
      <c r="O139" s="26"/>
    </row>
    <row r="140" spans="1:15" x14ac:dyDescent="0.25">
      <c r="A140" s="184" t="s">
        <v>33</v>
      </c>
      <c r="B140" s="181"/>
      <c r="C140" s="42"/>
      <c r="D140" s="33">
        <f>SUM(D139,D138)</f>
        <v>0</v>
      </c>
      <c r="E140" s="26"/>
      <c r="F140" s="26"/>
      <c r="G140" s="26"/>
      <c r="H140" s="26"/>
      <c r="I140" s="26"/>
      <c r="J140" s="26"/>
      <c r="K140" s="26"/>
      <c r="L140" s="26"/>
      <c r="M140" s="26"/>
      <c r="N140" s="26"/>
      <c r="O140" s="26"/>
    </row>
    <row r="141" spans="1:15" ht="18.75" x14ac:dyDescent="0.25">
      <c r="A141" s="46"/>
      <c r="B141" s="26"/>
      <c r="C141" s="26"/>
      <c r="D141" s="26"/>
      <c r="E141" s="26"/>
      <c r="F141" s="26"/>
      <c r="G141" s="26"/>
      <c r="H141" s="26"/>
      <c r="I141" s="26"/>
      <c r="J141" s="26"/>
      <c r="K141" s="26"/>
      <c r="L141" s="26"/>
      <c r="M141" s="26"/>
      <c r="N141" s="26"/>
      <c r="O141" s="26"/>
    </row>
    <row r="142" spans="1:15" ht="18.75" customHeight="1" x14ac:dyDescent="0.25">
      <c r="A142" s="188" t="s">
        <v>202</v>
      </c>
      <c r="B142" s="183"/>
      <c r="C142" s="183"/>
      <c r="D142" s="181"/>
      <c r="E142" s="26"/>
      <c r="F142" s="26"/>
      <c r="G142" s="26"/>
      <c r="H142" s="26"/>
      <c r="I142" s="26"/>
      <c r="J142" s="26"/>
      <c r="K142" s="26"/>
      <c r="L142" s="26"/>
      <c r="M142" s="26"/>
      <c r="N142" s="26"/>
      <c r="O142" s="26"/>
    </row>
    <row r="143" spans="1:15" x14ac:dyDescent="0.25">
      <c r="A143" s="27" t="s">
        <v>134</v>
      </c>
      <c r="B143" s="27" t="s">
        <v>37</v>
      </c>
      <c r="C143" s="27" t="s">
        <v>24</v>
      </c>
      <c r="D143" s="27" t="s">
        <v>2</v>
      </c>
      <c r="E143" s="26"/>
      <c r="F143" s="26"/>
      <c r="G143" s="26"/>
      <c r="H143" s="26"/>
      <c r="I143" s="26"/>
      <c r="J143" s="26"/>
      <c r="K143" s="26"/>
      <c r="L143" s="26"/>
      <c r="M143" s="26"/>
      <c r="N143" s="26"/>
      <c r="O143" s="26"/>
    </row>
    <row r="144" spans="1:15" x14ac:dyDescent="0.25">
      <c r="A144" s="28" t="s">
        <v>3</v>
      </c>
      <c r="B144" s="29" t="s">
        <v>38</v>
      </c>
      <c r="C144" s="38">
        <v>1.2999999999999999E-3</v>
      </c>
      <c r="D144" s="39">
        <f t="shared" ref="D144:D149" si="4">C144*$C$52</f>
        <v>0</v>
      </c>
      <c r="E144" s="26"/>
      <c r="F144" s="26"/>
      <c r="G144" s="26"/>
      <c r="H144" s="26"/>
      <c r="I144" s="26"/>
      <c r="J144" s="26"/>
      <c r="K144" s="26"/>
      <c r="L144" s="26"/>
      <c r="M144" s="26"/>
      <c r="N144" s="26"/>
      <c r="O144" s="26"/>
    </row>
    <row r="145" spans="1:15" ht="30" x14ac:dyDescent="0.25">
      <c r="A145" s="28" t="s">
        <v>5</v>
      </c>
      <c r="B145" s="29" t="s">
        <v>81</v>
      </c>
      <c r="C145" s="38">
        <v>2.8999999999999998E-3</v>
      </c>
      <c r="D145" s="39">
        <f t="shared" si="4"/>
        <v>0</v>
      </c>
      <c r="E145" s="26"/>
      <c r="F145" s="26"/>
      <c r="G145" s="26"/>
      <c r="H145" s="26"/>
      <c r="I145" s="26"/>
      <c r="J145" s="26"/>
      <c r="K145" s="26"/>
      <c r="L145" s="26"/>
      <c r="M145" s="26"/>
      <c r="N145" s="26"/>
      <c r="O145" s="26"/>
    </row>
    <row r="146" spans="1:15" ht="30" x14ac:dyDescent="0.25">
      <c r="A146" s="28" t="s">
        <v>6</v>
      </c>
      <c r="B146" s="29" t="s">
        <v>80</v>
      </c>
      <c r="C146" s="38">
        <v>0.04</v>
      </c>
      <c r="D146" s="39">
        <f t="shared" si="4"/>
        <v>0</v>
      </c>
      <c r="E146" s="26"/>
      <c r="F146" s="26"/>
      <c r="G146" s="26"/>
      <c r="H146" s="26"/>
      <c r="I146" s="26"/>
      <c r="J146" s="26"/>
      <c r="K146" s="26"/>
      <c r="L146" s="26"/>
      <c r="M146" s="26"/>
      <c r="N146" s="26"/>
      <c r="O146" s="26"/>
    </row>
    <row r="147" spans="1:15" x14ac:dyDescent="0.25">
      <c r="A147" s="28" t="s">
        <v>8</v>
      </c>
      <c r="B147" s="29" t="s">
        <v>39</v>
      </c>
      <c r="C147" s="38">
        <v>1.2200000000000001E-2</v>
      </c>
      <c r="D147" s="39">
        <f t="shared" si="4"/>
        <v>0</v>
      </c>
      <c r="E147" s="26"/>
      <c r="F147" s="26"/>
      <c r="G147" s="26"/>
      <c r="H147" s="26"/>
      <c r="I147" s="26"/>
      <c r="J147" s="26"/>
      <c r="K147" s="26"/>
      <c r="L147" s="26"/>
      <c r="M147" s="26"/>
      <c r="N147" s="26"/>
      <c r="O147" s="26"/>
    </row>
    <row r="148" spans="1:15" ht="30" x14ac:dyDescent="0.25">
      <c r="A148" s="28" t="s">
        <v>10</v>
      </c>
      <c r="B148" s="29" t="s">
        <v>40</v>
      </c>
      <c r="C148" s="38">
        <v>4.4999999999999997E-3</v>
      </c>
      <c r="D148" s="39">
        <f t="shared" si="4"/>
        <v>0</v>
      </c>
      <c r="E148" s="26"/>
      <c r="F148" s="26"/>
      <c r="G148" s="26"/>
      <c r="H148" s="26"/>
      <c r="I148" s="26"/>
      <c r="J148" s="26"/>
      <c r="K148" s="26"/>
      <c r="L148" s="26"/>
      <c r="M148" s="26"/>
      <c r="N148" s="26"/>
      <c r="O148" s="26"/>
    </row>
    <row r="149" spans="1:15" ht="30" x14ac:dyDescent="0.25">
      <c r="A149" s="28" t="s">
        <v>11</v>
      </c>
      <c r="B149" s="29" t="s">
        <v>82</v>
      </c>
      <c r="C149" s="38">
        <v>0.04</v>
      </c>
      <c r="D149" s="39">
        <f t="shared" si="4"/>
        <v>0</v>
      </c>
      <c r="E149" s="26"/>
      <c r="F149" s="26"/>
      <c r="G149" s="26"/>
      <c r="H149" s="26"/>
      <c r="I149" s="26"/>
      <c r="J149" s="26"/>
      <c r="K149" s="26"/>
      <c r="L149" s="26"/>
      <c r="M149" s="26"/>
      <c r="N149" s="26"/>
      <c r="O149" s="26"/>
    </row>
    <row r="150" spans="1:15" x14ac:dyDescent="0.25">
      <c r="A150" s="180" t="s">
        <v>41</v>
      </c>
      <c r="B150" s="181"/>
      <c r="C150" s="40">
        <f t="shared" ref="C150:D150" si="5">SUM(C144:C149)</f>
        <v>0.1009</v>
      </c>
      <c r="D150" s="30">
        <f t="shared" si="5"/>
        <v>0</v>
      </c>
      <c r="E150" s="26"/>
      <c r="F150" s="26"/>
      <c r="G150" s="26"/>
      <c r="H150" s="26"/>
      <c r="I150" s="26"/>
      <c r="J150" s="26"/>
      <c r="K150" s="26"/>
      <c r="L150" s="26"/>
      <c r="M150" s="26"/>
      <c r="N150" s="26"/>
      <c r="O150" s="26"/>
    </row>
    <row r="151" spans="1:15" ht="18.75" x14ac:dyDescent="0.25">
      <c r="A151" s="46"/>
      <c r="B151" s="26"/>
      <c r="C151" s="26"/>
      <c r="D151" s="26"/>
      <c r="E151" s="26"/>
      <c r="F151" s="26"/>
      <c r="G151" s="26"/>
      <c r="H151" s="26"/>
      <c r="I151" s="26"/>
      <c r="J151" s="26"/>
      <c r="K151" s="26"/>
      <c r="L151" s="26"/>
      <c r="M151" s="26"/>
      <c r="N151" s="26"/>
      <c r="O151" s="26"/>
    </row>
    <row r="152" spans="1:15" ht="18.75" customHeight="1" x14ac:dyDescent="0.25">
      <c r="A152" s="182" t="s">
        <v>203</v>
      </c>
      <c r="B152" s="183"/>
      <c r="C152" s="183"/>
      <c r="D152" s="181"/>
      <c r="E152" s="26"/>
      <c r="F152" s="26"/>
      <c r="G152" s="26"/>
      <c r="H152" s="26"/>
      <c r="I152" s="26"/>
      <c r="J152" s="26"/>
      <c r="K152" s="26"/>
      <c r="L152" s="26"/>
      <c r="M152" s="26"/>
      <c r="N152" s="26"/>
      <c r="O152" s="26"/>
    </row>
    <row r="153" spans="1:15" x14ac:dyDescent="0.25">
      <c r="A153" s="32" t="s">
        <v>134</v>
      </c>
      <c r="B153" s="32" t="s">
        <v>37</v>
      </c>
      <c r="C153" s="32" t="s">
        <v>24</v>
      </c>
      <c r="D153" s="32" t="s">
        <v>2</v>
      </c>
      <c r="E153" s="26"/>
      <c r="F153" s="26"/>
      <c r="G153" s="26"/>
      <c r="H153" s="26"/>
      <c r="I153" s="26"/>
      <c r="J153" s="26"/>
      <c r="K153" s="26"/>
      <c r="L153" s="26"/>
      <c r="M153" s="26"/>
      <c r="N153" s="26"/>
      <c r="O153" s="26"/>
    </row>
    <row r="154" spans="1:15" x14ac:dyDescent="0.25">
      <c r="A154" s="28" t="s">
        <v>3</v>
      </c>
      <c r="B154" s="29" t="s">
        <v>38</v>
      </c>
      <c r="C154" s="38">
        <v>1.2999999999999999E-3</v>
      </c>
      <c r="D154" s="39">
        <f t="shared" ref="D154:D159" si="6">C154*$C$64</f>
        <v>0</v>
      </c>
      <c r="E154" s="26"/>
      <c r="F154" s="26"/>
      <c r="G154" s="26"/>
      <c r="H154" s="26"/>
      <c r="I154" s="26"/>
      <c r="J154" s="26"/>
      <c r="K154" s="26"/>
      <c r="L154" s="26"/>
      <c r="M154" s="26"/>
      <c r="N154" s="26"/>
      <c r="O154" s="26"/>
    </row>
    <row r="155" spans="1:15" ht="30" x14ac:dyDescent="0.25">
      <c r="A155" s="28" t="s">
        <v>5</v>
      </c>
      <c r="B155" s="29" t="s">
        <v>81</v>
      </c>
      <c r="C155" s="38">
        <v>2.8999999999999998E-3</v>
      </c>
      <c r="D155" s="39">
        <f t="shared" si="6"/>
        <v>0</v>
      </c>
      <c r="E155" s="26"/>
      <c r="F155" s="26"/>
      <c r="G155" s="26"/>
      <c r="H155" s="26"/>
      <c r="I155" s="26"/>
      <c r="J155" s="26"/>
      <c r="K155" s="26"/>
      <c r="L155" s="26"/>
      <c r="M155" s="26"/>
      <c r="N155" s="26"/>
      <c r="O155" s="26"/>
    </row>
    <row r="156" spans="1:15" ht="30" x14ac:dyDescent="0.25">
      <c r="A156" s="28" t="s">
        <v>6</v>
      </c>
      <c r="B156" s="29" t="s">
        <v>80</v>
      </c>
      <c r="C156" s="38">
        <v>0.04</v>
      </c>
      <c r="D156" s="39">
        <f t="shared" si="6"/>
        <v>0</v>
      </c>
      <c r="E156" s="26"/>
      <c r="F156" s="26"/>
      <c r="G156" s="26"/>
      <c r="H156" s="26"/>
      <c r="I156" s="26"/>
      <c r="J156" s="26"/>
      <c r="K156" s="26"/>
      <c r="L156" s="26"/>
      <c r="M156" s="26"/>
      <c r="N156" s="26"/>
      <c r="O156" s="26"/>
    </row>
    <row r="157" spans="1:15" x14ac:dyDescent="0.25">
      <c r="A157" s="28" t="s">
        <v>8</v>
      </c>
      <c r="B157" s="29" t="s">
        <v>39</v>
      </c>
      <c r="C157" s="38">
        <v>1.2200000000000001E-2</v>
      </c>
      <c r="D157" s="39">
        <f t="shared" si="6"/>
        <v>0</v>
      </c>
      <c r="E157" s="26"/>
      <c r="F157" s="26"/>
      <c r="G157" s="26"/>
      <c r="H157" s="26"/>
      <c r="I157" s="26"/>
      <c r="J157" s="26"/>
      <c r="K157" s="26"/>
      <c r="L157" s="26"/>
      <c r="M157" s="26"/>
      <c r="N157" s="26"/>
      <c r="O157" s="26"/>
    </row>
    <row r="158" spans="1:15" ht="30" x14ac:dyDescent="0.25">
      <c r="A158" s="28" t="s">
        <v>10</v>
      </c>
      <c r="B158" s="29" t="s">
        <v>40</v>
      </c>
      <c r="C158" s="38">
        <v>4.4999999999999997E-3</v>
      </c>
      <c r="D158" s="39">
        <f t="shared" si="6"/>
        <v>0</v>
      </c>
      <c r="E158" s="26"/>
      <c r="F158" s="26"/>
      <c r="G158" s="26"/>
      <c r="H158" s="26"/>
      <c r="I158" s="26"/>
      <c r="J158" s="26"/>
      <c r="K158" s="26"/>
      <c r="L158" s="26"/>
      <c r="M158" s="26"/>
      <c r="N158" s="26"/>
      <c r="O158" s="26"/>
    </row>
    <row r="159" spans="1:15" ht="30" x14ac:dyDescent="0.25">
      <c r="A159" s="28" t="s">
        <v>11</v>
      </c>
      <c r="B159" s="29" t="s">
        <v>82</v>
      </c>
      <c r="C159" s="38">
        <v>0.04</v>
      </c>
      <c r="D159" s="39">
        <f t="shared" si="6"/>
        <v>0</v>
      </c>
      <c r="E159" s="26"/>
      <c r="F159" s="26"/>
      <c r="G159" s="26"/>
      <c r="H159" s="26"/>
      <c r="I159" s="26"/>
      <c r="J159" s="26"/>
      <c r="K159" s="26"/>
      <c r="L159" s="26"/>
      <c r="M159" s="26"/>
      <c r="N159" s="26"/>
      <c r="O159" s="26"/>
    </row>
    <row r="160" spans="1:15" x14ac:dyDescent="0.25">
      <c r="A160" s="184" t="s">
        <v>41</v>
      </c>
      <c r="B160" s="181"/>
      <c r="C160" s="42">
        <f t="shared" ref="C160" si="7">SUM(C154:C159)</f>
        <v>0.1009</v>
      </c>
      <c r="D160" s="33">
        <f>SUM(D154:D159)</f>
        <v>0</v>
      </c>
      <c r="E160" s="26"/>
      <c r="F160" s="26"/>
      <c r="G160" s="26"/>
      <c r="H160" s="26"/>
      <c r="I160" s="26"/>
      <c r="J160" s="26"/>
      <c r="K160" s="26"/>
      <c r="L160" s="26"/>
      <c r="M160" s="26"/>
      <c r="N160" s="26"/>
      <c r="O160" s="26"/>
    </row>
    <row r="161" spans="1:15" ht="18.75" x14ac:dyDescent="0.25">
      <c r="A161" s="46"/>
      <c r="B161" s="26"/>
      <c r="C161" s="26"/>
      <c r="D161" s="26"/>
      <c r="E161" s="26"/>
      <c r="F161" s="26"/>
      <c r="G161" s="26"/>
      <c r="H161" s="26"/>
      <c r="I161" s="26"/>
      <c r="J161" s="26"/>
      <c r="K161" s="26"/>
      <c r="L161" s="26"/>
      <c r="M161" s="26"/>
      <c r="N161" s="26"/>
      <c r="O161" s="26"/>
    </row>
    <row r="162" spans="1:15" ht="18.75" customHeight="1" x14ac:dyDescent="0.25">
      <c r="A162" s="188" t="s">
        <v>204</v>
      </c>
      <c r="B162" s="183"/>
      <c r="C162" s="183"/>
      <c r="D162" s="181"/>
      <c r="E162" s="26"/>
      <c r="F162" s="26"/>
      <c r="G162" s="26"/>
      <c r="H162" s="26"/>
      <c r="I162" s="26"/>
      <c r="J162" s="26"/>
      <c r="K162" s="26"/>
      <c r="L162" s="26"/>
      <c r="M162" s="26"/>
      <c r="N162" s="26"/>
      <c r="O162" s="26"/>
    </row>
    <row r="163" spans="1:15" ht="30" x14ac:dyDescent="0.25">
      <c r="A163" s="27" t="s">
        <v>135</v>
      </c>
      <c r="B163" s="27" t="s">
        <v>42</v>
      </c>
      <c r="C163" s="27" t="s">
        <v>24</v>
      </c>
      <c r="D163" s="27" t="s">
        <v>2</v>
      </c>
      <c r="E163" s="26"/>
      <c r="F163" s="26"/>
      <c r="G163" s="26"/>
      <c r="H163" s="26"/>
      <c r="I163" s="26"/>
      <c r="J163" s="26"/>
      <c r="K163" s="26"/>
      <c r="L163" s="26"/>
      <c r="M163" s="26"/>
      <c r="N163" s="26"/>
      <c r="O163" s="26"/>
    </row>
    <row r="164" spans="1:15" x14ac:dyDescent="0.25">
      <c r="A164" s="28" t="s">
        <v>3</v>
      </c>
      <c r="B164" s="29" t="s">
        <v>83</v>
      </c>
      <c r="C164" s="38">
        <v>1.6199999999999999E-2</v>
      </c>
      <c r="D164" s="39">
        <f>(C52+D99)*C164</f>
        <v>0</v>
      </c>
      <c r="E164" s="26"/>
      <c r="F164" s="26"/>
      <c r="G164" s="26"/>
      <c r="H164" s="26"/>
      <c r="I164" s="26"/>
      <c r="J164" s="26"/>
      <c r="K164" s="26"/>
      <c r="L164" s="26"/>
      <c r="M164" s="26"/>
      <c r="N164" s="26"/>
      <c r="O164" s="26"/>
    </row>
    <row r="165" spans="1:15" x14ac:dyDescent="0.25">
      <c r="A165" s="28" t="s">
        <v>5</v>
      </c>
      <c r="B165" s="29" t="s">
        <v>43</v>
      </c>
      <c r="C165" s="38">
        <v>0</v>
      </c>
      <c r="D165" s="39">
        <f>(C52+C75+D99+D120+D150)*C165</f>
        <v>0</v>
      </c>
      <c r="E165" s="26"/>
      <c r="F165" s="26"/>
      <c r="G165" s="26"/>
      <c r="H165" s="26"/>
      <c r="I165" s="26"/>
      <c r="J165" s="26"/>
      <c r="K165" s="26"/>
      <c r="L165" s="26"/>
      <c r="M165" s="26"/>
      <c r="N165" s="26"/>
      <c r="O165" s="26"/>
    </row>
    <row r="166" spans="1:15" x14ac:dyDescent="0.25">
      <c r="A166" s="28" t="s">
        <v>6</v>
      </c>
      <c r="B166" s="29" t="s">
        <v>44</v>
      </c>
      <c r="C166" s="38">
        <v>2.0000000000000001E-4</v>
      </c>
      <c r="D166" s="39">
        <f>(C52+C75+D99+D120+D150)*C166</f>
        <v>0</v>
      </c>
      <c r="E166" s="26"/>
      <c r="F166" s="26"/>
      <c r="G166" s="26"/>
      <c r="H166" s="26"/>
      <c r="I166" s="26"/>
      <c r="J166" s="26"/>
      <c r="K166" s="26"/>
      <c r="L166" s="26"/>
      <c r="M166" s="26"/>
      <c r="N166" s="26"/>
      <c r="O166" s="26"/>
    </row>
    <row r="167" spans="1:15" x14ac:dyDescent="0.25">
      <c r="A167" s="28" t="s">
        <v>8</v>
      </c>
      <c r="B167" s="29" t="s">
        <v>45</v>
      </c>
      <c r="C167" s="38">
        <v>7.3000000000000001E-3</v>
      </c>
      <c r="D167" s="39">
        <f>(C52+C75+D99+D120+D150)*C167</f>
        <v>0</v>
      </c>
      <c r="E167" s="26"/>
      <c r="F167" s="26"/>
      <c r="G167" s="26"/>
      <c r="H167" s="26"/>
      <c r="I167" s="26"/>
      <c r="J167" s="26"/>
      <c r="K167" s="26"/>
      <c r="L167" s="26"/>
      <c r="M167" s="26"/>
      <c r="N167" s="26"/>
      <c r="O167" s="26"/>
    </row>
    <row r="168" spans="1:15" x14ac:dyDescent="0.25">
      <c r="A168" s="28" t="s">
        <v>10</v>
      </c>
      <c r="B168" s="29" t="s">
        <v>46</v>
      </c>
      <c r="C168" s="38">
        <v>2.9999999999999997E-4</v>
      </c>
      <c r="D168" s="39">
        <f>(C52+C75+D99+D120+D150)*C168</f>
        <v>0</v>
      </c>
      <c r="E168" s="26"/>
      <c r="F168" s="26"/>
      <c r="G168" s="26"/>
      <c r="H168" s="26"/>
      <c r="I168" s="26"/>
      <c r="J168" s="26"/>
      <c r="K168" s="26"/>
      <c r="L168" s="26"/>
      <c r="M168" s="26"/>
      <c r="N168" s="26"/>
      <c r="O168" s="26"/>
    </row>
    <row r="169" spans="1:15" x14ac:dyDescent="0.25">
      <c r="A169" s="28" t="s">
        <v>11</v>
      </c>
      <c r="B169" s="29" t="s">
        <v>14</v>
      </c>
      <c r="C169" s="38">
        <v>5.0000000000000001E-4</v>
      </c>
      <c r="D169" s="39">
        <f>(C52+C75+D99+D120+D150)*C169</f>
        <v>0</v>
      </c>
      <c r="E169" s="26"/>
      <c r="F169" s="26"/>
      <c r="G169" s="26"/>
      <c r="H169" s="26"/>
      <c r="I169" s="26"/>
      <c r="J169" s="26"/>
      <c r="K169" s="26"/>
      <c r="L169" s="26"/>
      <c r="M169" s="26"/>
      <c r="N169" s="26"/>
      <c r="O169" s="26"/>
    </row>
    <row r="170" spans="1:15" x14ac:dyDescent="0.25">
      <c r="A170" s="28"/>
      <c r="B170" s="44" t="s">
        <v>35</v>
      </c>
      <c r="C170" s="38"/>
      <c r="D170" s="39">
        <f>SUM(D164:D169)</f>
        <v>0</v>
      </c>
      <c r="E170" s="26"/>
      <c r="F170" s="26"/>
      <c r="G170" s="26"/>
      <c r="H170" s="26"/>
      <c r="I170" s="26"/>
      <c r="J170" s="26"/>
      <c r="K170" s="26"/>
      <c r="L170" s="26"/>
      <c r="M170" s="26"/>
      <c r="N170" s="26"/>
      <c r="O170" s="26"/>
    </row>
    <row r="171" spans="1:15" ht="30" x14ac:dyDescent="0.25">
      <c r="A171" s="28" t="s">
        <v>12</v>
      </c>
      <c r="B171" s="29" t="s">
        <v>47</v>
      </c>
      <c r="C171" s="38"/>
      <c r="D171" s="39">
        <f>(C52+D99+D120+D150)*C171</f>
        <v>0</v>
      </c>
      <c r="E171" s="26"/>
      <c r="F171" s="26"/>
      <c r="G171" s="26"/>
      <c r="H171" s="26"/>
      <c r="I171" s="26"/>
      <c r="J171" s="26"/>
      <c r="K171" s="26"/>
      <c r="L171" s="26"/>
      <c r="M171" s="26"/>
      <c r="N171" s="26"/>
      <c r="O171" s="26"/>
    </row>
    <row r="172" spans="1:15" x14ac:dyDescent="0.25">
      <c r="A172" s="180" t="s">
        <v>41</v>
      </c>
      <c r="B172" s="181"/>
      <c r="C172" s="40"/>
      <c r="D172" s="30">
        <f>SUM(D170:D171)</f>
        <v>0</v>
      </c>
      <c r="E172" s="26"/>
      <c r="F172" s="26"/>
      <c r="G172" s="26"/>
      <c r="H172" s="26"/>
      <c r="I172" s="26"/>
      <c r="J172" s="26"/>
      <c r="K172" s="26"/>
      <c r="L172" s="26"/>
      <c r="M172" s="26"/>
      <c r="N172" s="26"/>
      <c r="O172" s="26"/>
    </row>
    <row r="173" spans="1:15" ht="18.75" x14ac:dyDescent="0.25">
      <c r="A173" s="46"/>
      <c r="B173" s="26"/>
      <c r="C173" s="26"/>
      <c r="D173" s="26"/>
      <c r="E173" s="26"/>
      <c r="F173" s="26"/>
      <c r="G173" s="26"/>
      <c r="H173" s="26"/>
      <c r="I173" s="26"/>
      <c r="J173" s="26"/>
      <c r="K173" s="26"/>
      <c r="L173" s="26"/>
      <c r="M173" s="26"/>
      <c r="N173" s="26"/>
      <c r="O173" s="26"/>
    </row>
    <row r="174" spans="1:15" ht="18.75" customHeight="1" x14ac:dyDescent="0.25">
      <c r="A174" s="182" t="s">
        <v>205</v>
      </c>
      <c r="B174" s="183"/>
      <c r="C174" s="183"/>
      <c r="D174" s="181"/>
      <c r="E174" s="26"/>
      <c r="F174" s="26"/>
      <c r="G174" s="26"/>
      <c r="H174" s="26"/>
      <c r="I174" s="26"/>
      <c r="J174" s="26"/>
      <c r="K174" s="26"/>
      <c r="L174" s="26"/>
      <c r="M174" s="26"/>
      <c r="N174" s="26"/>
      <c r="O174" s="26"/>
    </row>
    <row r="175" spans="1:15" ht="30" x14ac:dyDescent="0.25">
      <c r="A175" s="32" t="s">
        <v>135</v>
      </c>
      <c r="B175" s="32" t="s">
        <v>42</v>
      </c>
      <c r="C175" s="32" t="s">
        <v>24</v>
      </c>
      <c r="D175" s="32" t="s">
        <v>2</v>
      </c>
      <c r="E175" s="26"/>
      <c r="F175" s="26"/>
      <c r="G175" s="26"/>
      <c r="H175" s="26"/>
      <c r="I175" s="26"/>
      <c r="J175" s="26"/>
      <c r="K175" s="26"/>
      <c r="L175" s="26"/>
      <c r="M175" s="26"/>
      <c r="N175" s="26"/>
      <c r="O175" s="26"/>
    </row>
    <row r="176" spans="1:15" x14ac:dyDescent="0.25">
      <c r="A176" s="28" t="s">
        <v>3</v>
      </c>
      <c r="B176" s="29" t="s">
        <v>83</v>
      </c>
      <c r="C176" s="38">
        <v>1.6199999999999999E-2</v>
      </c>
      <c r="D176" s="39">
        <f>(C64+D112)*C176</f>
        <v>0</v>
      </c>
      <c r="E176" s="26"/>
      <c r="F176" s="26"/>
      <c r="G176" s="26"/>
      <c r="H176" s="26"/>
      <c r="I176" s="26"/>
      <c r="J176" s="26"/>
      <c r="K176" s="26"/>
      <c r="L176" s="26"/>
      <c r="M176" s="26"/>
      <c r="N176" s="26"/>
      <c r="O176" s="26"/>
    </row>
    <row r="177" spans="1:15" x14ac:dyDescent="0.25">
      <c r="A177" s="28" t="s">
        <v>5</v>
      </c>
      <c r="B177" s="29" t="s">
        <v>43</v>
      </c>
      <c r="C177" s="38">
        <v>0</v>
      </c>
      <c r="D177" s="39">
        <f>(C64+C86+D112+D128+D160)*C177</f>
        <v>0</v>
      </c>
      <c r="E177" s="26"/>
      <c r="F177" s="26"/>
      <c r="G177" s="26"/>
      <c r="H177" s="26"/>
      <c r="I177" s="26"/>
      <c r="J177" s="26"/>
      <c r="K177" s="26"/>
      <c r="L177" s="26"/>
      <c r="M177" s="26"/>
      <c r="N177" s="26"/>
      <c r="O177" s="26"/>
    </row>
    <row r="178" spans="1:15" x14ac:dyDescent="0.25">
      <c r="A178" s="28" t="s">
        <v>6</v>
      </c>
      <c r="B178" s="29" t="s">
        <v>44</v>
      </c>
      <c r="C178" s="38">
        <v>2.0000000000000001E-4</v>
      </c>
      <c r="D178" s="39">
        <f>(C64+C86+D112+D128+D160)*C178</f>
        <v>0</v>
      </c>
      <c r="E178" s="26"/>
      <c r="F178" s="26"/>
      <c r="G178" s="26"/>
      <c r="H178" s="26"/>
      <c r="I178" s="26"/>
      <c r="J178" s="26"/>
      <c r="K178" s="26"/>
      <c r="L178" s="26"/>
      <c r="M178" s="26"/>
      <c r="N178" s="26"/>
      <c r="O178" s="26"/>
    </row>
    <row r="179" spans="1:15" x14ac:dyDescent="0.25">
      <c r="A179" s="28" t="s">
        <v>8</v>
      </c>
      <c r="B179" s="29" t="s">
        <v>45</v>
      </c>
      <c r="C179" s="38">
        <v>7.3000000000000001E-3</v>
      </c>
      <c r="D179" s="39">
        <f>(C64+C86+D112+D128+D160)*C179</f>
        <v>0</v>
      </c>
      <c r="E179" s="26"/>
      <c r="F179" s="26"/>
      <c r="G179" s="26"/>
      <c r="H179" s="26"/>
      <c r="I179" s="26"/>
      <c r="J179" s="26"/>
      <c r="K179" s="26"/>
      <c r="L179" s="26"/>
      <c r="M179" s="26"/>
      <c r="N179" s="26"/>
      <c r="O179" s="26"/>
    </row>
    <row r="180" spans="1:15" x14ac:dyDescent="0.25">
      <c r="A180" s="28" t="s">
        <v>10</v>
      </c>
      <c r="B180" s="29" t="s">
        <v>46</v>
      </c>
      <c r="C180" s="38">
        <v>2.9999999999999997E-4</v>
      </c>
      <c r="D180" s="39">
        <f>(C64+C86+D112+D128+D160)*C180</f>
        <v>0</v>
      </c>
      <c r="E180" s="26"/>
      <c r="F180" s="26"/>
      <c r="G180" s="26"/>
      <c r="H180" s="26"/>
      <c r="I180" s="26"/>
      <c r="J180" s="26"/>
      <c r="K180" s="26"/>
      <c r="L180" s="26"/>
      <c r="M180" s="26"/>
      <c r="N180" s="26"/>
      <c r="O180" s="26"/>
    </row>
    <row r="181" spans="1:15" x14ac:dyDescent="0.25">
      <c r="A181" s="28" t="s">
        <v>11</v>
      </c>
      <c r="B181" s="29" t="s">
        <v>14</v>
      </c>
      <c r="C181" s="38">
        <v>5.0000000000000001E-4</v>
      </c>
      <c r="D181" s="39">
        <f>(C64+C86+D112+D128+D160)*C181</f>
        <v>0</v>
      </c>
      <c r="E181" s="26"/>
      <c r="F181" s="26"/>
      <c r="G181" s="26"/>
      <c r="H181" s="26"/>
      <c r="I181" s="26"/>
      <c r="J181" s="26"/>
      <c r="K181" s="26"/>
      <c r="L181" s="26"/>
      <c r="M181" s="26"/>
      <c r="N181" s="26"/>
      <c r="O181" s="26"/>
    </row>
    <row r="182" spans="1:15" x14ac:dyDescent="0.25">
      <c r="A182" s="28"/>
      <c r="B182" s="44" t="s">
        <v>35</v>
      </c>
      <c r="C182" s="38"/>
      <c r="D182" s="39">
        <f>SUM(D176:D181)</f>
        <v>0</v>
      </c>
      <c r="E182" s="26"/>
      <c r="F182" s="26"/>
      <c r="G182" s="26"/>
      <c r="H182" s="26"/>
      <c r="I182" s="26"/>
      <c r="J182" s="26"/>
      <c r="K182" s="26"/>
      <c r="L182" s="26"/>
      <c r="M182" s="26"/>
      <c r="N182" s="26"/>
      <c r="O182" s="26"/>
    </row>
    <row r="183" spans="1:15" ht="30" x14ac:dyDescent="0.25">
      <c r="A183" s="28" t="s">
        <v>12</v>
      </c>
      <c r="B183" s="29" t="s">
        <v>47</v>
      </c>
      <c r="C183" s="38"/>
      <c r="D183" s="39">
        <f>(C64+C86+D112+D128+D160)*C183</f>
        <v>0</v>
      </c>
      <c r="E183" s="26"/>
      <c r="F183" s="26"/>
      <c r="G183" s="26"/>
      <c r="H183" s="26"/>
      <c r="I183" s="26"/>
      <c r="J183" s="26"/>
      <c r="K183" s="26"/>
      <c r="L183" s="26"/>
      <c r="M183" s="26"/>
      <c r="N183" s="26"/>
      <c r="O183" s="26"/>
    </row>
    <row r="184" spans="1:15" x14ac:dyDescent="0.25">
      <c r="A184" s="184" t="s">
        <v>41</v>
      </c>
      <c r="B184" s="181"/>
      <c r="C184" s="42"/>
      <c r="D184" s="33">
        <f>SUM(D182:D183)</f>
        <v>0</v>
      </c>
      <c r="E184" s="26"/>
      <c r="F184" s="26"/>
      <c r="G184" s="26"/>
      <c r="H184" s="26"/>
      <c r="I184" s="26"/>
      <c r="J184" s="26"/>
      <c r="K184" s="26"/>
      <c r="L184" s="26"/>
      <c r="M184" s="26"/>
      <c r="N184" s="26"/>
      <c r="O184" s="26"/>
    </row>
    <row r="185" spans="1:15" x14ac:dyDescent="0.25">
      <c r="A185" s="47"/>
      <c r="B185" s="26"/>
      <c r="C185" s="26"/>
      <c r="D185" s="26"/>
      <c r="E185" s="26"/>
      <c r="F185" s="26"/>
      <c r="G185" s="26"/>
      <c r="H185" s="26"/>
      <c r="I185" s="26"/>
      <c r="J185" s="26"/>
      <c r="K185" s="26"/>
      <c r="L185" s="26"/>
      <c r="M185" s="26"/>
      <c r="N185" s="26"/>
      <c r="O185" s="26"/>
    </row>
    <row r="186" spans="1:15" ht="39" customHeight="1" x14ac:dyDescent="0.25">
      <c r="A186" s="192" t="s">
        <v>206</v>
      </c>
      <c r="B186" s="183"/>
      <c r="C186" s="181"/>
      <c r="D186" s="26"/>
      <c r="E186" s="26"/>
      <c r="F186" s="26"/>
      <c r="G186" s="26"/>
      <c r="H186" s="26"/>
      <c r="I186" s="26"/>
      <c r="J186" s="26"/>
      <c r="K186" s="26"/>
      <c r="L186" s="26"/>
      <c r="M186" s="26"/>
      <c r="N186" s="26"/>
      <c r="O186" s="26"/>
    </row>
    <row r="187" spans="1:15" ht="30" x14ac:dyDescent="0.25">
      <c r="A187" s="27">
        <v>3</v>
      </c>
      <c r="B187" s="27" t="s">
        <v>137</v>
      </c>
      <c r="C187" s="27" t="s">
        <v>2</v>
      </c>
      <c r="D187" s="26"/>
      <c r="E187" s="26"/>
      <c r="F187" s="26"/>
      <c r="G187" s="26"/>
      <c r="H187" s="26"/>
      <c r="I187" s="26"/>
      <c r="J187" s="26"/>
      <c r="K187" s="26"/>
      <c r="L187" s="26"/>
      <c r="M187" s="26"/>
      <c r="N187" s="26"/>
      <c r="O187" s="26"/>
    </row>
    <row r="188" spans="1:15" ht="30" x14ac:dyDescent="0.25">
      <c r="A188" s="28" t="s">
        <v>131</v>
      </c>
      <c r="B188" s="29" t="s">
        <v>68</v>
      </c>
      <c r="C188" s="35">
        <f>D96+D91</f>
        <v>0</v>
      </c>
      <c r="D188" s="26"/>
      <c r="E188" s="26"/>
      <c r="F188" s="26"/>
      <c r="G188" s="26"/>
      <c r="H188" s="26"/>
      <c r="I188" s="26"/>
      <c r="J188" s="26"/>
      <c r="K188" s="26"/>
      <c r="L188" s="26"/>
      <c r="M188" s="26"/>
      <c r="N188" s="26"/>
      <c r="O188" s="26"/>
    </row>
    <row r="189" spans="1:15" x14ac:dyDescent="0.25">
      <c r="A189" s="28" t="s">
        <v>132</v>
      </c>
      <c r="B189" s="29" t="s">
        <v>69</v>
      </c>
      <c r="C189" s="35">
        <f>D120</f>
        <v>0</v>
      </c>
      <c r="D189" s="26"/>
      <c r="E189" s="26"/>
      <c r="F189" s="26"/>
      <c r="G189" s="26"/>
      <c r="H189" s="26"/>
      <c r="I189" s="26"/>
      <c r="J189" s="26"/>
      <c r="K189" s="26"/>
      <c r="L189" s="26"/>
      <c r="M189" s="26"/>
      <c r="N189" s="26"/>
      <c r="O189" s="26"/>
    </row>
    <row r="190" spans="1:15" x14ac:dyDescent="0.25">
      <c r="A190" s="28" t="s">
        <v>133</v>
      </c>
      <c r="B190" s="29" t="s">
        <v>36</v>
      </c>
      <c r="C190" s="35">
        <f>D134</f>
        <v>0</v>
      </c>
      <c r="D190" s="26"/>
      <c r="E190" s="26"/>
      <c r="F190" s="26"/>
      <c r="G190" s="26"/>
      <c r="H190" s="26"/>
      <c r="I190" s="26"/>
      <c r="J190" s="26"/>
      <c r="K190" s="26"/>
      <c r="L190" s="26"/>
      <c r="M190" s="26"/>
      <c r="N190" s="26"/>
      <c r="O190" s="26"/>
    </row>
    <row r="191" spans="1:15" x14ac:dyDescent="0.25">
      <c r="A191" s="28" t="s">
        <v>134</v>
      </c>
      <c r="B191" s="29" t="s">
        <v>48</v>
      </c>
      <c r="C191" s="35">
        <f>D150</f>
        <v>0</v>
      </c>
      <c r="D191" s="26"/>
      <c r="E191" s="26"/>
      <c r="F191" s="26"/>
      <c r="G191" s="26"/>
      <c r="H191" s="26"/>
      <c r="I191" s="26"/>
      <c r="J191" s="26"/>
      <c r="K191" s="26"/>
      <c r="L191" s="26"/>
      <c r="M191" s="26"/>
      <c r="N191" s="26"/>
      <c r="O191" s="26"/>
    </row>
    <row r="192" spans="1:15" ht="30" x14ac:dyDescent="0.25">
      <c r="A192" s="28" t="s">
        <v>135</v>
      </c>
      <c r="B192" s="29" t="s">
        <v>49</v>
      </c>
      <c r="C192" s="35">
        <f>D172</f>
        <v>0</v>
      </c>
      <c r="D192" s="26"/>
      <c r="E192" s="26"/>
      <c r="F192" s="26"/>
      <c r="G192" s="26"/>
      <c r="H192" s="26"/>
      <c r="I192" s="26"/>
      <c r="J192" s="26"/>
      <c r="K192" s="26"/>
      <c r="L192" s="26"/>
      <c r="M192" s="26"/>
      <c r="N192" s="26"/>
      <c r="O192" s="26"/>
    </row>
    <row r="193" spans="1:15" x14ac:dyDescent="0.25">
      <c r="A193" s="28" t="s">
        <v>136</v>
      </c>
      <c r="B193" s="29" t="s">
        <v>50</v>
      </c>
      <c r="C193" s="35" t="s">
        <v>79</v>
      </c>
      <c r="D193" s="26"/>
      <c r="E193" s="26"/>
      <c r="F193" s="26"/>
      <c r="G193" s="26"/>
      <c r="H193" s="26"/>
      <c r="I193" s="26"/>
      <c r="J193" s="26"/>
      <c r="K193" s="26"/>
      <c r="L193" s="26"/>
      <c r="M193" s="26"/>
      <c r="N193" s="26"/>
      <c r="O193" s="26"/>
    </row>
    <row r="194" spans="1:15" x14ac:dyDescent="0.25">
      <c r="A194" s="180" t="s">
        <v>41</v>
      </c>
      <c r="B194" s="181"/>
      <c r="C194" s="30">
        <f>SUM(C188:C193)</f>
        <v>0</v>
      </c>
      <c r="D194" s="26"/>
      <c r="E194" s="26"/>
      <c r="F194" s="26"/>
      <c r="G194" s="26"/>
      <c r="H194" s="26"/>
      <c r="I194" s="26"/>
      <c r="J194" s="26"/>
      <c r="K194" s="26"/>
      <c r="L194" s="26"/>
      <c r="M194" s="26"/>
      <c r="N194" s="26"/>
      <c r="O194" s="26"/>
    </row>
    <row r="195" spans="1:15" x14ac:dyDescent="0.25">
      <c r="A195" s="31"/>
      <c r="B195" s="26"/>
      <c r="C195" s="26"/>
      <c r="D195" s="26"/>
      <c r="E195" s="26"/>
      <c r="F195" s="26"/>
      <c r="G195" s="26"/>
      <c r="H195" s="26"/>
      <c r="I195" s="26"/>
      <c r="J195" s="26"/>
      <c r="K195" s="26"/>
      <c r="L195" s="26"/>
      <c r="M195" s="26"/>
      <c r="N195" s="26"/>
      <c r="O195" s="26"/>
    </row>
    <row r="196" spans="1:15" ht="17.25" customHeight="1" x14ac:dyDescent="0.25">
      <c r="A196" s="191" t="s">
        <v>207</v>
      </c>
      <c r="B196" s="183"/>
      <c r="C196" s="181"/>
      <c r="D196" s="26"/>
      <c r="E196" s="26"/>
      <c r="F196" s="26"/>
      <c r="G196" s="26"/>
      <c r="H196" s="26"/>
      <c r="I196" s="26"/>
      <c r="J196" s="26"/>
      <c r="K196" s="26"/>
      <c r="L196" s="26"/>
      <c r="M196" s="26"/>
      <c r="N196" s="26"/>
      <c r="O196" s="26"/>
    </row>
    <row r="197" spans="1:15" ht="30" x14ac:dyDescent="0.25">
      <c r="A197" s="32">
        <v>3</v>
      </c>
      <c r="B197" s="32" t="s">
        <v>137</v>
      </c>
      <c r="C197" s="32" t="s">
        <v>2</v>
      </c>
      <c r="D197" s="26"/>
      <c r="E197" s="26"/>
      <c r="F197" s="26"/>
      <c r="G197" s="26"/>
      <c r="H197" s="26"/>
      <c r="I197" s="26"/>
      <c r="J197" s="26"/>
      <c r="K197" s="26"/>
      <c r="L197" s="26"/>
      <c r="M197" s="26"/>
      <c r="N197" s="26"/>
      <c r="O197" s="26"/>
    </row>
    <row r="198" spans="1:15" ht="30" x14ac:dyDescent="0.25">
      <c r="A198" s="28" t="s">
        <v>131</v>
      </c>
      <c r="B198" s="29" t="s">
        <v>68</v>
      </c>
      <c r="C198" s="35">
        <f>D109+D104</f>
        <v>0</v>
      </c>
      <c r="D198" s="26"/>
      <c r="E198" s="26"/>
      <c r="F198" s="26"/>
      <c r="G198" s="26"/>
      <c r="H198" s="26"/>
      <c r="I198" s="26"/>
      <c r="J198" s="26"/>
      <c r="K198" s="26"/>
      <c r="L198" s="26"/>
      <c r="M198" s="26"/>
      <c r="N198" s="26"/>
      <c r="O198" s="26"/>
    </row>
    <row r="199" spans="1:15" x14ac:dyDescent="0.25">
      <c r="A199" s="28" t="s">
        <v>132</v>
      </c>
      <c r="B199" s="29" t="s">
        <v>69</v>
      </c>
      <c r="C199" s="35">
        <f>D128</f>
        <v>0</v>
      </c>
      <c r="D199" s="26"/>
      <c r="E199" s="26"/>
      <c r="F199" s="26"/>
      <c r="G199" s="26"/>
      <c r="H199" s="26"/>
      <c r="I199" s="26"/>
      <c r="J199" s="26"/>
      <c r="K199" s="26"/>
      <c r="L199" s="26"/>
      <c r="M199" s="26"/>
      <c r="N199" s="26"/>
      <c r="O199" s="26"/>
    </row>
    <row r="200" spans="1:15" x14ac:dyDescent="0.25">
      <c r="A200" s="28" t="s">
        <v>133</v>
      </c>
      <c r="B200" s="29" t="s">
        <v>36</v>
      </c>
      <c r="C200" s="35">
        <f>D140</f>
        <v>0</v>
      </c>
      <c r="D200" s="26"/>
      <c r="E200" s="26"/>
      <c r="F200" s="26"/>
      <c r="G200" s="26"/>
      <c r="H200" s="26"/>
      <c r="I200" s="26"/>
      <c r="J200" s="26"/>
      <c r="K200" s="26"/>
      <c r="L200" s="26"/>
      <c r="M200" s="26"/>
      <c r="N200" s="26"/>
      <c r="O200" s="26"/>
    </row>
    <row r="201" spans="1:15" x14ac:dyDescent="0.25">
      <c r="A201" s="28" t="s">
        <v>134</v>
      </c>
      <c r="B201" s="29" t="s">
        <v>48</v>
      </c>
      <c r="C201" s="35">
        <f>D160</f>
        <v>0</v>
      </c>
      <c r="D201" s="26"/>
      <c r="E201" s="26"/>
      <c r="F201" s="26"/>
      <c r="G201" s="26"/>
      <c r="H201" s="26"/>
      <c r="I201" s="26"/>
      <c r="J201" s="26"/>
      <c r="K201" s="26"/>
      <c r="L201" s="26"/>
      <c r="M201" s="26"/>
      <c r="N201" s="26"/>
      <c r="O201" s="26"/>
    </row>
    <row r="202" spans="1:15" ht="30" x14ac:dyDescent="0.25">
      <c r="A202" s="28" t="s">
        <v>135</v>
      </c>
      <c r="B202" s="29" t="s">
        <v>49</v>
      </c>
      <c r="C202" s="35">
        <f>D182</f>
        <v>0</v>
      </c>
      <c r="D202" s="26"/>
      <c r="E202" s="26"/>
      <c r="F202" s="26"/>
      <c r="G202" s="26"/>
      <c r="H202" s="26"/>
      <c r="I202" s="26"/>
      <c r="J202" s="26"/>
      <c r="K202" s="26"/>
      <c r="L202" s="26"/>
      <c r="M202" s="26"/>
      <c r="N202" s="26"/>
      <c r="O202" s="26"/>
    </row>
    <row r="203" spans="1:15" x14ac:dyDescent="0.25">
      <c r="A203" s="28" t="s">
        <v>136</v>
      </c>
      <c r="B203" s="29" t="s">
        <v>50</v>
      </c>
      <c r="C203" s="35" t="s">
        <v>79</v>
      </c>
      <c r="D203" s="26"/>
      <c r="E203" s="26"/>
      <c r="F203" s="26"/>
      <c r="G203" s="26"/>
      <c r="H203" s="26"/>
      <c r="I203" s="26"/>
      <c r="J203" s="26"/>
      <c r="K203" s="26"/>
      <c r="L203" s="26"/>
      <c r="M203" s="26"/>
      <c r="N203" s="26"/>
      <c r="O203" s="26"/>
    </row>
    <row r="204" spans="1:15" x14ac:dyDescent="0.25">
      <c r="A204" s="184" t="s">
        <v>41</v>
      </c>
      <c r="B204" s="181"/>
      <c r="C204" s="33">
        <f>SUM(C198:C203)</f>
        <v>0</v>
      </c>
      <c r="D204" s="26"/>
      <c r="E204" s="26"/>
      <c r="F204" s="26"/>
      <c r="G204" s="26"/>
      <c r="H204" s="26"/>
      <c r="I204" s="26"/>
      <c r="J204" s="26"/>
      <c r="K204" s="26"/>
      <c r="L204" s="26"/>
      <c r="M204" s="26"/>
      <c r="N204" s="26"/>
      <c r="O204" s="26"/>
    </row>
    <row r="205" spans="1:15" x14ac:dyDescent="0.25">
      <c r="A205" s="31"/>
      <c r="B205" s="26"/>
      <c r="C205" s="26"/>
      <c r="D205" s="26"/>
      <c r="E205" s="26"/>
      <c r="F205" s="26"/>
      <c r="G205" s="26"/>
      <c r="H205" s="26"/>
      <c r="I205" s="26"/>
      <c r="J205" s="26"/>
      <c r="K205" s="26"/>
      <c r="L205" s="26"/>
      <c r="M205" s="26"/>
      <c r="N205" s="26"/>
      <c r="O205" s="26"/>
    </row>
    <row r="206" spans="1:15" ht="17.25" customHeight="1" x14ac:dyDescent="0.25">
      <c r="A206" s="192" t="s">
        <v>208</v>
      </c>
      <c r="B206" s="183"/>
      <c r="C206" s="183"/>
      <c r="D206" s="181"/>
      <c r="E206" s="26"/>
      <c r="F206" s="26"/>
      <c r="G206" s="26"/>
      <c r="H206" s="26"/>
      <c r="I206" s="26"/>
      <c r="J206" s="26"/>
      <c r="K206" s="26"/>
      <c r="L206" s="26"/>
      <c r="M206" s="26"/>
      <c r="N206" s="26"/>
      <c r="O206" s="26"/>
    </row>
    <row r="207" spans="1:15" ht="42.75" customHeight="1" x14ac:dyDescent="0.25">
      <c r="A207" s="180" t="s">
        <v>53</v>
      </c>
      <c r="B207" s="181"/>
      <c r="C207" s="180" t="s">
        <v>54</v>
      </c>
      <c r="D207" s="181"/>
      <c r="E207" s="26"/>
      <c r="F207" s="26"/>
      <c r="G207" s="26"/>
      <c r="H207" s="26"/>
      <c r="I207" s="26"/>
      <c r="J207" s="26"/>
      <c r="K207" s="26"/>
      <c r="L207" s="26"/>
      <c r="M207" s="26"/>
      <c r="N207" s="26"/>
      <c r="O207" s="26"/>
    </row>
    <row r="208" spans="1:15" ht="30" x14ac:dyDescent="0.25">
      <c r="A208" s="28" t="s">
        <v>3</v>
      </c>
      <c r="B208" s="29" t="s">
        <v>138</v>
      </c>
      <c r="C208" s="190">
        <f>C52</f>
        <v>0</v>
      </c>
      <c r="D208" s="181"/>
      <c r="E208" s="26"/>
      <c r="F208" s="26"/>
      <c r="G208" s="26"/>
      <c r="H208" s="26"/>
      <c r="I208" s="26"/>
      <c r="J208" s="26"/>
      <c r="K208" s="26"/>
      <c r="L208" s="26"/>
      <c r="M208" s="26"/>
      <c r="N208" s="26"/>
      <c r="O208" s="26"/>
    </row>
    <row r="209" spans="1:15" ht="30" x14ac:dyDescent="0.25">
      <c r="A209" s="28" t="s">
        <v>5</v>
      </c>
      <c r="B209" s="29" t="s">
        <v>139</v>
      </c>
      <c r="C209" s="190">
        <f>C75</f>
        <v>0</v>
      </c>
      <c r="D209" s="181"/>
      <c r="E209" s="26"/>
      <c r="F209" s="26"/>
      <c r="G209" s="26"/>
      <c r="H209" s="26"/>
      <c r="I209" s="26"/>
      <c r="J209" s="26"/>
      <c r="K209" s="26"/>
      <c r="L209" s="26"/>
      <c r="M209" s="26"/>
      <c r="N209" s="26"/>
      <c r="O209" s="26"/>
    </row>
    <row r="210" spans="1:15" ht="30" x14ac:dyDescent="0.25">
      <c r="A210" s="28" t="s">
        <v>6</v>
      </c>
      <c r="B210" s="29" t="s">
        <v>140</v>
      </c>
      <c r="C210" s="190">
        <f>C194</f>
        <v>0</v>
      </c>
      <c r="D210" s="181"/>
      <c r="E210" s="26"/>
      <c r="F210" s="26"/>
      <c r="G210" s="26"/>
      <c r="H210" s="26"/>
      <c r="I210" s="26"/>
      <c r="J210" s="26"/>
      <c r="K210" s="26"/>
      <c r="L210" s="26"/>
      <c r="M210" s="26"/>
      <c r="N210" s="26"/>
      <c r="O210" s="26"/>
    </row>
    <row r="211" spans="1:15" ht="28.5" customHeight="1" x14ac:dyDescent="0.25">
      <c r="A211" s="193" t="s">
        <v>141</v>
      </c>
      <c r="B211" s="181"/>
      <c r="C211" s="190">
        <f>SUM(C208:D210)</f>
        <v>0</v>
      </c>
      <c r="D211" s="181"/>
      <c r="E211" s="26"/>
      <c r="F211" s="26"/>
      <c r="G211" s="26"/>
      <c r="H211" s="26"/>
      <c r="I211" s="26"/>
      <c r="J211" s="26"/>
      <c r="K211" s="26"/>
      <c r="L211" s="26"/>
      <c r="M211" s="26"/>
      <c r="N211" s="26"/>
      <c r="O211" s="26"/>
    </row>
    <row r="212" spans="1:15" x14ac:dyDescent="0.25">
      <c r="A212" s="180" t="s">
        <v>56</v>
      </c>
      <c r="B212" s="181"/>
      <c r="C212" s="194">
        <f>SUM(C211)</f>
        <v>0</v>
      </c>
      <c r="D212" s="181"/>
      <c r="E212" s="26"/>
      <c r="F212" s="26"/>
      <c r="G212" s="26"/>
      <c r="H212" s="26"/>
      <c r="I212" s="26"/>
      <c r="J212" s="26"/>
      <c r="K212" s="26"/>
      <c r="L212" s="26"/>
      <c r="M212" s="26"/>
      <c r="N212" s="26"/>
      <c r="O212" s="26"/>
    </row>
    <row r="213" spans="1:15" x14ac:dyDescent="0.25">
      <c r="A213" s="26"/>
      <c r="B213" s="26"/>
      <c r="C213" s="26"/>
      <c r="D213" s="26"/>
      <c r="E213" s="26"/>
      <c r="F213" s="26"/>
      <c r="G213" s="26"/>
      <c r="H213" s="26"/>
      <c r="I213" s="26"/>
      <c r="J213" s="26"/>
      <c r="K213" s="26"/>
      <c r="L213" s="26"/>
      <c r="M213" s="26"/>
      <c r="N213" s="26"/>
      <c r="O213" s="26"/>
    </row>
    <row r="214" spans="1:15" ht="15" hidden="1" customHeight="1" x14ac:dyDescent="0.25">
      <c r="A214" s="26"/>
      <c r="B214" s="26"/>
      <c r="C214" s="26"/>
      <c r="D214" s="48">
        <f>C212</f>
        <v>0</v>
      </c>
      <c r="E214" s="26"/>
      <c r="F214" s="26"/>
      <c r="G214" s="26"/>
      <c r="H214" s="26"/>
      <c r="I214" s="26"/>
      <c r="J214" s="26"/>
      <c r="K214" s="26"/>
      <c r="L214" s="26"/>
      <c r="M214" s="26"/>
      <c r="N214" s="26"/>
      <c r="O214" s="26"/>
    </row>
    <row r="215" spans="1:15" ht="15" customHeight="1" x14ac:dyDescent="0.25">
      <c r="A215" s="191" t="s">
        <v>209</v>
      </c>
      <c r="B215" s="183"/>
      <c r="C215" s="183"/>
      <c r="D215" s="181"/>
      <c r="E215" s="26"/>
      <c r="F215" s="26"/>
      <c r="G215" s="26"/>
      <c r="H215" s="26"/>
      <c r="I215" s="26"/>
      <c r="J215" s="26"/>
      <c r="K215" s="26"/>
      <c r="L215" s="26"/>
      <c r="M215" s="26"/>
      <c r="N215" s="26"/>
      <c r="O215" s="26"/>
    </row>
    <row r="216" spans="1:15" ht="15" customHeight="1" x14ac:dyDescent="0.25">
      <c r="A216" s="184" t="s">
        <v>53</v>
      </c>
      <c r="B216" s="181"/>
      <c r="C216" s="184" t="s">
        <v>54</v>
      </c>
      <c r="D216" s="181"/>
      <c r="E216" s="26"/>
      <c r="F216" s="26"/>
      <c r="G216" s="26"/>
      <c r="H216" s="26"/>
      <c r="I216" s="26"/>
      <c r="J216" s="26"/>
      <c r="K216" s="26"/>
      <c r="L216" s="26"/>
      <c r="M216" s="26"/>
      <c r="N216" s="26"/>
      <c r="O216" s="26"/>
    </row>
    <row r="217" spans="1:15" ht="30" x14ac:dyDescent="0.25">
      <c r="A217" s="28" t="s">
        <v>3</v>
      </c>
      <c r="B217" s="29" t="s">
        <v>138</v>
      </c>
      <c r="C217" s="190">
        <f>C64</f>
        <v>0</v>
      </c>
      <c r="D217" s="181"/>
      <c r="E217" s="26"/>
      <c r="F217" s="26"/>
      <c r="G217" s="26"/>
      <c r="H217" s="26"/>
      <c r="I217" s="26"/>
      <c r="J217" s="26"/>
      <c r="K217" s="26"/>
      <c r="L217" s="26"/>
      <c r="M217" s="26"/>
      <c r="N217" s="26"/>
      <c r="O217" s="26"/>
    </row>
    <row r="218" spans="1:15" ht="30" x14ac:dyDescent="0.25">
      <c r="A218" s="28" t="s">
        <v>5</v>
      </c>
      <c r="B218" s="29" t="s">
        <v>139</v>
      </c>
      <c r="C218" s="190">
        <f>C86</f>
        <v>0</v>
      </c>
      <c r="D218" s="181"/>
      <c r="E218" s="26"/>
      <c r="F218" s="26"/>
      <c r="G218" s="26"/>
      <c r="H218" s="26"/>
      <c r="I218" s="26"/>
      <c r="J218" s="26"/>
      <c r="K218" s="26"/>
      <c r="L218" s="26"/>
      <c r="M218" s="26"/>
      <c r="N218" s="26"/>
      <c r="O218" s="26"/>
    </row>
    <row r="219" spans="1:15" ht="30" x14ac:dyDescent="0.25">
      <c r="A219" s="28" t="s">
        <v>6</v>
      </c>
      <c r="B219" s="29" t="s">
        <v>140</v>
      </c>
      <c r="C219" s="190">
        <f>C204</f>
        <v>0</v>
      </c>
      <c r="D219" s="181"/>
      <c r="E219" s="26"/>
      <c r="F219" s="26"/>
      <c r="G219" s="26"/>
      <c r="H219" s="26"/>
      <c r="I219" s="26"/>
      <c r="J219" s="26"/>
      <c r="K219" s="26"/>
      <c r="L219" s="26"/>
      <c r="M219" s="26"/>
      <c r="N219" s="26"/>
      <c r="O219" s="26"/>
    </row>
    <row r="220" spans="1:15" x14ac:dyDescent="0.25">
      <c r="A220" s="193" t="s">
        <v>141</v>
      </c>
      <c r="B220" s="181"/>
      <c r="C220" s="190">
        <f>SUM(C217:D219)</f>
        <v>0</v>
      </c>
      <c r="D220" s="181"/>
      <c r="E220" s="26"/>
      <c r="F220" s="26"/>
      <c r="G220" s="26"/>
      <c r="H220" s="26"/>
      <c r="I220" s="26"/>
      <c r="J220" s="26"/>
      <c r="K220" s="26"/>
      <c r="L220" s="26"/>
      <c r="M220" s="26"/>
      <c r="N220" s="26"/>
      <c r="O220" s="26"/>
    </row>
    <row r="221" spans="1:15" x14ac:dyDescent="0.25">
      <c r="A221" s="184" t="s">
        <v>56</v>
      </c>
      <c r="B221" s="181"/>
      <c r="C221" s="234">
        <f>SUM(C220)</f>
        <v>0</v>
      </c>
      <c r="D221" s="181"/>
      <c r="E221" s="26"/>
      <c r="F221" s="26"/>
      <c r="G221" s="26"/>
      <c r="H221" s="26"/>
      <c r="I221" s="26"/>
      <c r="J221" s="26"/>
      <c r="K221" s="26"/>
      <c r="L221" s="26"/>
      <c r="M221" s="26"/>
      <c r="N221" s="26"/>
      <c r="O221" s="26"/>
    </row>
    <row r="222" spans="1:15" x14ac:dyDescent="0.25">
      <c r="A222" s="26"/>
      <c r="B222" s="26"/>
      <c r="C222" s="26"/>
      <c r="D222" s="26"/>
      <c r="E222" s="26"/>
      <c r="F222" s="26"/>
      <c r="G222" s="26"/>
      <c r="H222" s="26"/>
      <c r="I222" s="26"/>
      <c r="J222" s="26"/>
      <c r="K222" s="26"/>
      <c r="L222" s="26"/>
      <c r="M222" s="26"/>
      <c r="N222" s="26"/>
      <c r="O222" s="26"/>
    </row>
    <row r="223" spans="1:15" ht="18.75" customHeight="1" x14ac:dyDescent="0.25">
      <c r="A223" s="189" t="s">
        <v>159</v>
      </c>
      <c r="B223" s="183"/>
      <c r="C223" s="181"/>
      <c r="D223" s="26"/>
      <c r="E223" s="26"/>
      <c r="F223" s="26"/>
      <c r="G223" s="26"/>
      <c r="H223" s="26"/>
      <c r="I223" s="26"/>
      <c r="J223" s="26"/>
      <c r="K223" s="26"/>
      <c r="L223" s="26"/>
      <c r="M223" s="26"/>
      <c r="N223" s="26"/>
      <c r="O223" s="26"/>
    </row>
    <row r="224" spans="1:15" x14ac:dyDescent="0.25">
      <c r="A224" s="49" t="s">
        <v>22</v>
      </c>
      <c r="B224" s="50" t="s">
        <v>160</v>
      </c>
      <c r="C224" s="50" t="s">
        <v>79</v>
      </c>
      <c r="D224" s="26"/>
      <c r="E224" s="26"/>
      <c r="F224" s="26"/>
      <c r="G224" s="26"/>
      <c r="H224" s="26"/>
      <c r="I224" s="26"/>
      <c r="J224" s="26"/>
      <c r="K224" s="26"/>
      <c r="L224" s="26"/>
      <c r="M224" s="26"/>
      <c r="N224" s="26"/>
      <c r="O224" s="26"/>
    </row>
    <row r="225" spans="1:15" x14ac:dyDescent="0.25">
      <c r="A225" s="28" t="s">
        <v>8</v>
      </c>
      <c r="B225" s="52" t="s">
        <v>300</v>
      </c>
      <c r="C225" s="170">
        <v>0</v>
      </c>
      <c r="D225" s="48"/>
      <c r="E225" s="26"/>
      <c r="F225" s="26"/>
      <c r="G225" s="26"/>
      <c r="H225" s="26"/>
      <c r="I225" s="26"/>
      <c r="J225" s="26"/>
      <c r="K225" s="26"/>
      <c r="L225" s="26"/>
      <c r="M225" s="26"/>
      <c r="N225" s="26"/>
      <c r="O225" s="26"/>
    </row>
    <row r="226" spans="1:15" x14ac:dyDescent="0.25">
      <c r="A226" s="28" t="s">
        <v>10</v>
      </c>
      <c r="B226" s="52" t="s">
        <v>161</v>
      </c>
      <c r="C226" s="170">
        <v>0</v>
      </c>
      <c r="D226" s="48"/>
      <c r="E226" s="53" t="s">
        <v>301</v>
      </c>
      <c r="F226" s="53" t="s">
        <v>302</v>
      </c>
      <c r="G226" s="53" t="s">
        <v>303</v>
      </c>
      <c r="H226" s="53"/>
      <c r="I226" s="53" t="s">
        <v>304</v>
      </c>
      <c r="J226" s="53" t="s">
        <v>301</v>
      </c>
      <c r="K226" s="26"/>
      <c r="L226" s="26"/>
      <c r="M226" s="26"/>
      <c r="N226" s="26"/>
      <c r="O226" s="26"/>
    </row>
    <row r="227" spans="1:15" x14ac:dyDescent="0.25">
      <c r="A227" s="28" t="s">
        <v>11</v>
      </c>
      <c r="B227" s="52" t="s">
        <v>162</v>
      </c>
      <c r="C227" s="170">
        <v>0</v>
      </c>
      <c r="D227" s="48"/>
      <c r="E227" s="53" t="s">
        <v>305</v>
      </c>
      <c r="F227" s="53">
        <v>10</v>
      </c>
      <c r="G227" s="54">
        <v>0.15</v>
      </c>
      <c r="H227" s="53"/>
      <c r="I227" s="53" t="s">
        <v>306</v>
      </c>
      <c r="J227" s="53" t="s">
        <v>305</v>
      </c>
      <c r="K227" s="26"/>
      <c r="L227" s="26"/>
      <c r="M227" s="26"/>
      <c r="N227" s="26"/>
      <c r="O227" s="26"/>
    </row>
    <row r="228" spans="1:15" x14ac:dyDescent="0.25">
      <c r="A228" s="28" t="s">
        <v>12</v>
      </c>
      <c r="B228" s="52" t="s">
        <v>163</v>
      </c>
      <c r="C228" s="170">
        <v>0</v>
      </c>
      <c r="D228" s="48"/>
      <c r="E228" s="53" t="s">
        <v>307</v>
      </c>
      <c r="F228" s="53">
        <v>12</v>
      </c>
      <c r="G228" s="54">
        <v>0.1</v>
      </c>
      <c r="H228" s="53"/>
      <c r="I228" s="53" t="s">
        <v>308</v>
      </c>
      <c r="J228" s="53" t="s">
        <v>305</v>
      </c>
      <c r="K228" s="26"/>
      <c r="L228" s="26"/>
      <c r="M228" s="26"/>
      <c r="N228" s="26"/>
      <c r="O228" s="26"/>
    </row>
    <row r="229" spans="1:15" x14ac:dyDescent="0.25">
      <c r="A229" s="28" t="s">
        <v>0</v>
      </c>
      <c r="B229" s="52" t="s">
        <v>164</v>
      </c>
      <c r="C229" s="170">
        <v>0</v>
      </c>
      <c r="D229" s="48"/>
      <c r="E229" s="26"/>
      <c r="F229" s="26"/>
      <c r="G229" s="26"/>
      <c r="H229" s="53"/>
      <c r="I229" s="53" t="s">
        <v>309</v>
      </c>
      <c r="J229" s="53" t="s">
        <v>307</v>
      </c>
      <c r="K229" s="53" t="s">
        <v>302</v>
      </c>
      <c r="L229" s="53" t="s">
        <v>155</v>
      </c>
      <c r="M229" s="26"/>
      <c r="N229" s="26"/>
      <c r="O229" s="26"/>
    </row>
    <row r="230" spans="1:15" x14ac:dyDescent="0.25">
      <c r="A230" s="28" t="s">
        <v>109</v>
      </c>
      <c r="B230" s="51" t="s">
        <v>310</v>
      </c>
      <c r="C230" s="170">
        <v>0</v>
      </c>
      <c r="D230" s="48"/>
      <c r="E230" s="26"/>
      <c r="F230" s="26"/>
      <c r="G230" s="26"/>
      <c r="H230" s="26"/>
      <c r="I230" s="26"/>
      <c r="J230" s="26"/>
      <c r="K230" s="53" t="e">
        <f>VLOOKUP(J230,E$229:F$231,2,0)</f>
        <v>#N/A</v>
      </c>
      <c r="L230" s="55" t="e">
        <f>VLOOKUP(J230,E$229:G$231,3,0)</f>
        <v>#N/A</v>
      </c>
      <c r="M230" s="26"/>
      <c r="N230" s="26"/>
      <c r="O230" s="26"/>
    </row>
    <row r="231" spans="1:15" x14ac:dyDescent="0.25">
      <c r="A231" s="28" t="s">
        <v>110</v>
      </c>
      <c r="B231" s="29" t="s">
        <v>165</v>
      </c>
      <c r="C231" s="56">
        <f>SUM(C225:C230)</f>
        <v>0</v>
      </c>
      <c r="D231" s="48"/>
      <c r="E231" s="26"/>
      <c r="F231" s="26"/>
      <c r="G231" s="26"/>
      <c r="H231" s="26"/>
      <c r="I231" s="26"/>
      <c r="J231" s="26"/>
      <c r="K231" s="53" t="e">
        <f>VLOOKUP(J231,E$229:F$231,2,0)</f>
        <v>#N/A</v>
      </c>
      <c r="L231" s="55" t="e">
        <f>VLOOKUP(J231,E$229:G$231,3,0)</f>
        <v>#N/A</v>
      </c>
      <c r="M231" s="26"/>
      <c r="N231" s="26"/>
      <c r="O231" s="26"/>
    </row>
    <row r="232" spans="1:15" ht="15" customHeight="1" x14ac:dyDescent="0.25">
      <c r="A232" s="28" t="s">
        <v>111</v>
      </c>
      <c r="B232" s="29" t="s">
        <v>311</v>
      </c>
      <c r="C232" s="57">
        <f>C231/E26</f>
        <v>0</v>
      </c>
      <c r="D232" s="48"/>
      <c r="E232" s="26"/>
      <c r="F232" s="26"/>
      <c r="G232" s="26"/>
      <c r="H232" s="26"/>
      <c r="I232" s="143" t="s">
        <v>312</v>
      </c>
      <c r="J232" s="143"/>
      <c r="K232" s="53" t="e">
        <f>VLOOKUP(J232,E$229:F$231,2,0)</f>
        <v>#N/A</v>
      </c>
      <c r="L232" s="55" t="e">
        <f>VLOOKUP(J232,E$229:G$231,3,0)</f>
        <v>#N/A</v>
      </c>
      <c r="M232" s="26"/>
      <c r="N232" s="26"/>
      <c r="O232" s="26"/>
    </row>
    <row r="233" spans="1:15" x14ac:dyDescent="0.25">
      <c r="A233" s="26"/>
      <c r="B233" s="26"/>
      <c r="C233" s="26"/>
      <c r="D233" s="48"/>
      <c r="E233" s="26"/>
      <c r="F233" s="26"/>
      <c r="G233" s="26"/>
      <c r="H233" s="26"/>
      <c r="I233" s="143"/>
      <c r="J233" s="143"/>
      <c r="K233" s="26"/>
      <c r="L233" s="26"/>
      <c r="M233" s="26"/>
      <c r="N233" s="26"/>
      <c r="O233" s="26"/>
    </row>
    <row r="234" spans="1:15" x14ac:dyDescent="0.25">
      <c r="A234" s="189" t="s">
        <v>166</v>
      </c>
      <c r="B234" s="183"/>
      <c r="C234" s="183"/>
      <c r="D234" s="181"/>
      <c r="E234" s="26"/>
      <c r="F234" s="26"/>
      <c r="G234" s="26"/>
      <c r="H234" s="26"/>
      <c r="I234" s="143"/>
      <c r="J234" s="143"/>
      <c r="K234" s="26"/>
      <c r="L234" s="26"/>
      <c r="M234" s="26"/>
      <c r="N234" s="26"/>
      <c r="O234" s="26"/>
    </row>
    <row r="235" spans="1:15" ht="15" customHeight="1" x14ac:dyDescent="0.25">
      <c r="A235" s="58" t="s">
        <v>91</v>
      </c>
      <c r="B235" s="27" t="s">
        <v>155</v>
      </c>
      <c r="C235" s="58" t="s">
        <v>148</v>
      </c>
      <c r="D235" s="58" t="s">
        <v>149</v>
      </c>
      <c r="E235" s="26"/>
      <c r="F235" s="142"/>
      <c r="G235" s="142"/>
      <c r="H235" s="142"/>
      <c r="I235" s="143"/>
      <c r="J235" s="143"/>
      <c r="K235" s="26"/>
      <c r="L235" s="26"/>
      <c r="M235" s="26"/>
      <c r="N235" s="26"/>
      <c r="O235" s="26"/>
    </row>
    <row r="236" spans="1:15" x14ac:dyDescent="0.25">
      <c r="A236" s="28" t="s">
        <v>3</v>
      </c>
      <c r="B236" s="29" t="s">
        <v>313</v>
      </c>
      <c r="C236" s="28" t="s">
        <v>306</v>
      </c>
      <c r="D236" s="60" t="s">
        <v>314</v>
      </c>
      <c r="E236" s="26"/>
      <c r="F236" s="142"/>
      <c r="G236" s="142"/>
      <c r="H236" s="142"/>
      <c r="I236" s="143"/>
      <c r="J236" s="143"/>
      <c r="K236" s="26"/>
      <c r="L236" s="26"/>
      <c r="M236" s="26"/>
      <c r="N236" s="26"/>
      <c r="O236" s="26"/>
    </row>
    <row r="237" spans="1:15" ht="15" customHeight="1" x14ac:dyDescent="0.25">
      <c r="A237" s="28" t="s">
        <v>5</v>
      </c>
      <c r="B237" s="29" t="s">
        <v>150</v>
      </c>
      <c r="C237" s="28" t="s">
        <v>151</v>
      </c>
      <c r="D237" s="171">
        <v>0</v>
      </c>
      <c r="E237" s="26"/>
      <c r="F237" s="142"/>
      <c r="G237" s="142"/>
      <c r="H237" s="142"/>
      <c r="I237" s="143"/>
      <c r="J237" s="143"/>
      <c r="K237" s="26"/>
      <c r="L237" s="26"/>
      <c r="M237" s="26"/>
      <c r="N237" s="26"/>
      <c r="O237" s="26"/>
    </row>
    <row r="238" spans="1:15" x14ac:dyDescent="0.25">
      <c r="A238" s="28" t="s">
        <v>6</v>
      </c>
      <c r="B238" s="29" t="s">
        <v>152</v>
      </c>
      <c r="C238" s="28" t="s">
        <v>151</v>
      </c>
      <c r="D238" s="28">
        <f>VLOOKUP(C236,I:K,3,0)</f>
        <v>0</v>
      </c>
      <c r="E238" s="26"/>
      <c r="F238" s="142"/>
      <c r="G238" s="142"/>
      <c r="H238" s="142"/>
      <c r="I238" s="143"/>
      <c r="J238" s="143"/>
      <c r="K238" s="140"/>
      <c r="L238" s="140"/>
      <c r="M238" s="140"/>
      <c r="N238" s="59"/>
      <c r="O238" s="26"/>
    </row>
    <row r="239" spans="1:15" ht="18.75" customHeight="1" x14ac:dyDescent="0.25">
      <c r="A239" s="28" t="s">
        <v>8</v>
      </c>
      <c r="B239" s="29" t="s">
        <v>315</v>
      </c>
      <c r="C239" s="28" t="s">
        <v>24</v>
      </c>
      <c r="D239" s="61">
        <f>VLOOKUP(C236,I:L,4,0)</f>
        <v>0</v>
      </c>
      <c r="E239" s="62"/>
      <c r="F239" s="26"/>
      <c r="G239" s="26"/>
      <c r="H239" s="26"/>
      <c r="I239" s="143"/>
      <c r="J239" s="143"/>
      <c r="K239" s="140"/>
      <c r="L239" s="140"/>
      <c r="M239" s="140"/>
      <c r="N239" s="59"/>
      <c r="O239" s="26"/>
    </row>
    <row r="240" spans="1:15" ht="15" customHeight="1" x14ac:dyDescent="0.25">
      <c r="A240" s="28" t="s">
        <v>10</v>
      </c>
      <c r="B240" s="29" t="s">
        <v>153</v>
      </c>
      <c r="C240" s="28" t="s">
        <v>79</v>
      </c>
      <c r="D240" s="172">
        <v>0</v>
      </c>
      <c r="E240" s="63"/>
      <c r="F240" s="26"/>
      <c r="G240" s="26"/>
      <c r="H240" s="26"/>
      <c r="I240" s="26"/>
      <c r="J240" s="26"/>
      <c r="K240" s="140"/>
      <c r="L240" s="140"/>
      <c r="M240" s="140"/>
      <c r="N240" s="59"/>
      <c r="O240" s="26"/>
    </row>
    <row r="241" spans="1:15" x14ac:dyDescent="0.25">
      <c r="A241" s="28" t="s">
        <v>11</v>
      </c>
      <c r="B241" s="29" t="s">
        <v>316</v>
      </c>
      <c r="C241" s="28"/>
      <c r="D241" s="64">
        <f>IF(D238&lt;=D237,0,D240*D239)</f>
        <v>0</v>
      </c>
      <c r="E241" s="63"/>
      <c r="F241" s="26"/>
      <c r="G241" s="26"/>
      <c r="H241" s="26"/>
      <c r="I241" s="26"/>
      <c r="J241" s="26"/>
      <c r="K241" s="140"/>
      <c r="L241" s="140"/>
      <c r="M241" s="140"/>
      <c r="N241" s="59"/>
      <c r="O241" s="26"/>
    </row>
    <row r="242" spans="1:15" x14ac:dyDescent="0.25">
      <c r="A242" s="28" t="s">
        <v>12</v>
      </c>
      <c r="B242" s="29" t="s">
        <v>317</v>
      </c>
      <c r="C242" s="28" t="s">
        <v>79</v>
      </c>
      <c r="D242" s="65">
        <f>D241/12</f>
        <v>0</v>
      </c>
      <c r="E242" s="26"/>
      <c r="F242" s="26"/>
      <c r="G242" s="26"/>
      <c r="H242" s="26"/>
      <c r="I242" s="26"/>
      <c r="J242" s="26"/>
      <c r="K242" s="26"/>
      <c r="L242" s="26"/>
      <c r="M242" s="26"/>
      <c r="N242" s="26"/>
      <c r="O242" s="26"/>
    </row>
    <row r="243" spans="1:15" x14ac:dyDescent="0.25">
      <c r="A243" s="28" t="s">
        <v>13</v>
      </c>
      <c r="B243" s="29" t="s">
        <v>154</v>
      </c>
      <c r="C243" s="35" t="s">
        <v>79</v>
      </c>
      <c r="D243" s="65">
        <f>D241/E26</f>
        <v>0</v>
      </c>
      <c r="E243" s="26"/>
      <c r="F243" s="26"/>
      <c r="G243" s="26"/>
      <c r="H243" s="26"/>
      <c r="I243" s="26"/>
      <c r="J243" s="26"/>
      <c r="K243" s="26"/>
      <c r="L243" s="26"/>
      <c r="M243" s="26"/>
      <c r="N243" s="26"/>
      <c r="O243" s="26"/>
    </row>
    <row r="244" spans="1:15" x14ac:dyDescent="0.25">
      <c r="A244" s="26"/>
      <c r="B244" s="26"/>
      <c r="C244" s="26"/>
      <c r="D244" s="48"/>
      <c r="E244" s="66"/>
      <c r="F244" s="26"/>
      <c r="G244" s="26"/>
      <c r="H244" s="26"/>
      <c r="I244" s="26"/>
      <c r="J244" s="26"/>
      <c r="K244" s="26"/>
      <c r="L244" s="26"/>
      <c r="M244" s="26"/>
      <c r="N244" s="26"/>
      <c r="O244" s="26"/>
    </row>
    <row r="245" spans="1:15" x14ac:dyDescent="0.25">
      <c r="A245" s="26"/>
      <c r="B245" s="26"/>
      <c r="C245" s="26"/>
      <c r="D245" s="26"/>
      <c r="E245" s="26"/>
      <c r="F245" s="26"/>
      <c r="G245" s="26"/>
      <c r="H245" s="26"/>
      <c r="I245" s="26"/>
      <c r="J245" s="26"/>
      <c r="K245" s="26"/>
      <c r="L245" s="26"/>
      <c r="M245" s="26"/>
      <c r="N245" s="26"/>
      <c r="O245" s="26"/>
    </row>
    <row r="246" spans="1:15" x14ac:dyDescent="0.25">
      <c r="A246" s="229" t="s">
        <v>318</v>
      </c>
      <c r="B246" s="183"/>
      <c r="C246" s="183"/>
      <c r="D246" s="181"/>
      <c r="E246" s="26"/>
      <c r="F246" s="26"/>
      <c r="G246" s="26"/>
      <c r="H246" s="26"/>
      <c r="I246" s="26"/>
      <c r="J246" s="26"/>
      <c r="K246" s="26"/>
      <c r="L246" s="26"/>
      <c r="M246" s="26"/>
      <c r="N246" s="26"/>
      <c r="O246" s="26"/>
    </row>
    <row r="247" spans="1:15" x14ac:dyDescent="0.25">
      <c r="A247" s="27" t="s">
        <v>90</v>
      </c>
      <c r="B247" s="27" t="s">
        <v>51</v>
      </c>
      <c r="C247" s="27" t="s">
        <v>125</v>
      </c>
      <c r="D247" s="27"/>
      <c r="E247" s="26"/>
      <c r="F247" s="230" t="s">
        <v>318</v>
      </c>
      <c r="G247" s="230"/>
      <c r="H247" s="230"/>
      <c r="I247" s="26"/>
      <c r="J247" s="26"/>
      <c r="K247" s="26"/>
      <c r="L247" s="26"/>
      <c r="M247" s="26"/>
      <c r="N247" s="26"/>
      <c r="O247" s="26"/>
    </row>
    <row r="248" spans="1:15" x14ac:dyDescent="0.25">
      <c r="A248" s="28"/>
      <c r="B248" s="193" t="s">
        <v>51</v>
      </c>
      <c r="C248" s="181"/>
      <c r="D248" s="39"/>
      <c r="E248" s="26"/>
      <c r="F248" s="67" t="s">
        <v>319</v>
      </c>
      <c r="G248" s="68" t="s">
        <v>320</v>
      </c>
      <c r="H248" s="69" t="s">
        <v>321</v>
      </c>
      <c r="I248" s="26"/>
      <c r="J248" s="26"/>
      <c r="K248" s="26"/>
      <c r="L248" s="26"/>
      <c r="M248" s="26"/>
      <c r="N248" s="26"/>
      <c r="O248" s="26"/>
    </row>
    <row r="249" spans="1:15" ht="18.75" customHeight="1" x14ac:dyDescent="0.2">
      <c r="A249" s="70"/>
      <c r="B249" s="71" t="s">
        <v>322</v>
      </c>
      <c r="C249" s="72">
        <f>C324</f>
        <v>0.05</v>
      </c>
      <c r="D249" s="73"/>
      <c r="E249" s="74"/>
      <c r="F249" s="75">
        <v>2.9700000000000001E-2</v>
      </c>
      <c r="G249" s="76">
        <v>5.0799999999999998E-2</v>
      </c>
      <c r="H249" s="77">
        <v>6.2700000000000006E-2</v>
      </c>
      <c r="I249" s="26"/>
      <c r="J249" s="26"/>
      <c r="K249" s="26"/>
      <c r="L249" s="26"/>
      <c r="M249" s="26"/>
      <c r="N249" s="26"/>
      <c r="O249" s="26"/>
    </row>
    <row r="250" spans="1:15" ht="15" customHeight="1" x14ac:dyDescent="0.2">
      <c r="A250" s="70"/>
      <c r="B250" s="78" t="s">
        <v>323</v>
      </c>
      <c r="C250" s="72">
        <f>C325</f>
        <v>1.3299999999999999E-2</v>
      </c>
      <c r="D250" s="73"/>
      <c r="E250" s="74"/>
      <c r="F250" s="79">
        <f>0.3%+0.56%</f>
        <v>8.6E-3</v>
      </c>
      <c r="G250" s="80">
        <f>0.48%+0.85%</f>
        <v>1.3299999999999999E-2</v>
      </c>
      <c r="H250" s="81">
        <f>0.82%+0.89%</f>
        <v>1.7099999999999997E-2</v>
      </c>
      <c r="I250" s="26"/>
      <c r="J250" s="26"/>
      <c r="K250" s="26"/>
      <c r="L250" s="26"/>
      <c r="M250" s="26"/>
      <c r="N250" s="26"/>
      <c r="O250" s="26"/>
    </row>
    <row r="251" spans="1:15" x14ac:dyDescent="0.2">
      <c r="A251" s="70"/>
      <c r="B251" s="78" t="s">
        <v>324</v>
      </c>
      <c r="C251" s="82">
        <f>C315</f>
        <v>0</v>
      </c>
      <c r="D251" s="73"/>
      <c r="E251" s="74"/>
      <c r="F251" s="79">
        <v>7.7799999999999994E-2</v>
      </c>
      <c r="G251" s="80">
        <v>0.1085</v>
      </c>
      <c r="H251" s="81">
        <v>0.13550000000000001</v>
      </c>
      <c r="I251" s="26"/>
      <c r="J251" s="26"/>
      <c r="K251" s="26"/>
      <c r="L251" s="26"/>
      <c r="M251" s="26"/>
      <c r="N251" s="26"/>
      <c r="O251" s="26"/>
    </row>
    <row r="252" spans="1:15" x14ac:dyDescent="0.2">
      <c r="A252" s="70"/>
      <c r="B252" s="78" t="s">
        <v>325</v>
      </c>
      <c r="C252" s="82">
        <f>(1+G252)^(G253/252)-1</f>
        <v>0</v>
      </c>
      <c r="D252" s="73"/>
      <c r="E252" s="74"/>
      <c r="F252" s="79" t="s">
        <v>342</v>
      </c>
      <c r="G252" s="173">
        <v>0</v>
      </c>
      <c r="H252" s="83"/>
      <c r="I252" s="26"/>
      <c r="J252" s="26"/>
      <c r="K252" s="26"/>
      <c r="L252" s="26"/>
      <c r="M252" s="26"/>
      <c r="N252" s="26"/>
      <c r="O252" s="26"/>
    </row>
    <row r="253" spans="1:15" x14ac:dyDescent="0.2">
      <c r="A253" s="70"/>
      <c r="B253" s="78" t="s">
        <v>326</v>
      </c>
      <c r="C253" s="82">
        <f>C322</f>
        <v>0.03</v>
      </c>
      <c r="D253" s="73"/>
      <c r="E253" s="74"/>
      <c r="F253" s="145" t="s">
        <v>343</v>
      </c>
      <c r="G253" s="146">
        <v>10</v>
      </c>
      <c r="H253" s="84"/>
      <c r="I253" s="26"/>
      <c r="J253" s="26"/>
      <c r="K253" s="26"/>
      <c r="L253" s="26"/>
      <c r="M253" s="26"/>
      <c r="N253" s="26"/>
      <c r="O253" s="26"/>
    </row>
    <row r="254" spans="1:15" x14ac:dyDescent="0.2">
      <c r="A254" s="70"/>
      <c r="B254" s="85" t="s">
        <v>327</v>
      </c>
      <c r="C254" s="86">
        <f>C317</f>
        <v>0.08</v>
      </c>
      <c r="D254" s="73"/>
      <c r="E254" s="74"/>
      <c r="F254" s="87"/>
      <c r="G254" s="88"/>
      <c r="H254" s="84"/>
      <c r="I254" s="26"/>
      <c r="J254" s="26"/>
      <c r="K254" s="26"/>
      <c r="L254" s="26"/>
      <c r="M254" s="26"/>
      <c r="N254" s="26"/>
      <c r="O254" s="26"/>
    </row>
    <row r="255" spans="1:15" x14ac:dyDescent="0.2">
      <c r="A255" s="89"/>
      <c r="B255" s="90" t="s">
        <v>328</v>
      </c>
      <c r="C255" s="91"/>
      <c r="D255" s="92"/>
      <c r="E255" s="74"/>
      <c r="F255" s="87"/>
      <c r="G255" s="88"/>
      <c r="H255" s="84"/>
      <c r="I255" s="26"/>
      <c r="J255" s="26"/>
      <c r="K255" s="26"/>
      <c r="L255" s="26"/>
      <c r="M255" s="26"/>
      <c r="N255" s="26"/>
      <c r="O255" s="26"/>
    </row>
    <row r="256" spans="1:15" x14ac:dyDescent="0.2">
      <c r="A256" s="89"/>
      <c r="B256" s="231" t="s">
        <v>329</v>
      </c>
      <c r="C256" s="231"/>
      <c r="D256" s="92"/>
      <c r="E256" s="74"/>
      <c r="F256" s="87"/>
      <c r="G256" s="88"/>
      <c r="H256" s="84"/>
      <c r="I256" s="26"/>
      <c r="J256" s="26"/>
      <c r="K256" s="26"/>
      <c r="L256" s="26"/>
      <c r="M256" s="26"/>
      <c r="N256" s="26"/>
      <c r="O256" s="26"/>
    </row>
    <row r="257" spans="1:15" ht="15.75" thickBot="1" x14ac:dyDescent="0.3">
      <c r="A257" s="232" t="s">
        <v>33</v>
      </c>
      <c r="B257" s="233"/>
      <c r="C257" s="93">
        <f>ROUND((((1+C249+C250)*(1+C251)*(1+C252))/(1-(C253+C254))-1),4)</f>
        <v>0.19470000000000001</v>
      </c>
      <c r="D257" s="94"/>
      <c r="E257" s="26"/>
      <c r="F257" s="95">
        <v>0.21429999999999999</v>
      </c>
      <c r="G257" s="96">
        <v>0.2717</v>
      </c>
      <c r="H257" s="97">
        <v>0.3362</v>
      </c>
      <c r="I257" s="26"/>
      <c r="J257" s="26"/>
      <c r="K257" s="26"/>
      <c r="L257" s="26"/>
      <c r="M257" s="26"/>
      <c r="N257" s="26"/>
      <c r="O257" s="26"/>
    </row>
    <row r="258" spans="1:15" x14ac:dyDescent="0.25">
      <c r="A258" s="26"/>
      <c r="B258" s="26"/>
      <c r="C258" s="26"/>
      <c r="D258" s="26"/>
      <c r="E258" s="26"/>
      <c r="F258" s="26"/>
      <c r="G258" s="26"/>
      <c r="H258" s="26"/>
      <c r="I258" s="26"/>
      <c r="J258" s="26"/>
      <c r="K258" s="26"/>
      <c r="L258" s="26"/>
      <c r="M258" s="26"/>
      <c r="N258" s="26"/>
      <c r="O258" s="26"/>
    </row>
    <row r="259" spans="1:15" x14ac:dyDescent="0.25">
      <c r="A259" s="26"/>
      <c r="B259" s="26"/>
      <c r="C259" s="26"/>
      <c r="D259" s="26"/>
      <c r="E259" s="26"/>
      <c r="F259" s="26"/>
      <c r="G259" s="26"/>
      <c r="H259" s="26"/>
      <c r="I259" s="26"/>
      <c r="J259" s="26"/>
      <c r="K259" s="26"/>
      <c r="L259" s="26"/>
      <c r="M259" s="26"/>
      <c r="N259" s="26"/>
      <c r="O259" s="26"/>
    </row>
    <row r="260" spans="1:15" x14ac:dyDescent="0.25">
      <c r="A260" s="26"/>
      <c r="B260" s="26"/>
      <c r="C260" s="26"/>
      <c r="D260" s="26"/>
      <c r="E260" s="26"/>
      <c r="F260" s="26"/>
      <c r="G260" s="26"/>
      <c r="H260" s="26"/>
      <c r="I260" s="26"/>
      <c r="J260" s="26"/>
      <c r="K260" s="26"/>
      <c r="L260" s="26"/>
      <c r="M260" s="26"/>
      <c r="N260" s="26"/>
      <c r="O260" s="26"/>
    </row>
    <row r="261" spans="1:15" x14ac:dyDescent="0.25">
      <c r="A261" s="192" t="s">
        <v>158</v>
      </c>
      <c r="B261" s="183"/>
      <c r="C261" s="183"/>
      <c r="D261" s="181"/>
      <c r="E261" s="26"/>
      <c r="F261" s="26"/>
      <c r="G261" s="26"/>
      <c r="H261" s="26"/>
      <c r="I261" s="26"/>
      <c r="J261" s="26"/>
      <c r="K261" s="26"/>
      <c r="L261" s="26"/>
      <c r="M261" s="26"/>
      <c r="N261" s="26"/>
      <c r="O261" s="26"/>
    </row>
    <row r="262" spans="1:15" ht="30" x14ac:dyDescent="0.25">
      <c r="A262" s="28" t="s">
        <v>3</v>
      </c>
      <c r="B262" s="29" t="s">
        <v>156</v>
      </c>
      <c r="C262" s="190">
        <f>(C212+C221)*12</f>
        <v>0</v>
      </c>
      <c r="D262" s="181"/>
      <c r="E262" s="26"/>
      <c r="F262" s="26"/>
      <c r="G262" s="26"/>
      <c r="H262" s="26"/>
      <c r="I262" s="26"/>
      <c r="J262" s="26"/>
      <c r="K262" s="26"/>
      <c r="L262" s="26"/>
      <c r="M262" s="26"/>
      <c r="N262" s="26"/>
      <c r="O262" s="26"/>
    </row>
    <row r="263" spans="1:15" ht="30" x14ac:dyDescent="0.25">
      <c r="A263" s="28" t="s">
        <v>5</v>
      </c>
      <c r="B263" s="29" t="s">
        <v>167</v>
      </c>
      <c r="C263" s="190">
        <f>C231</f>
        <v>0</v>
      </c>
      <c r="D263" s="181"/>
      <c r="E263" s="26"/>
      <c r="F263" s="26"/>
      <c r="G263" s="26"/>
      <c r="H263" s="26"/>
      <c r="I263" s="26"/>
      <c r="J263" s="26"/>
      <c r="K263" s="26"/>
      <c r="L263" s="26"/>
      <c r="M263" s="26"/>
      <c r="N263" s="26"/>
      <c r="O263" s="26"/>
    </row>
    <row r="264" spans="1:15" ht="15" customHeight="1" x14ac:dyDescent="0.25">
      <c r="A264" s="28" t="s">
        <v>6</v>
      </c>
      <c r="B264" s="29" t="s">
        <v>168</v>
      </c>
      <c r="C264" s="190">
        <f>D241</f>
        <v>0</v>
      </c>
      <c r="D264" s="181"/>
      <c r="E264" s="26"/>
      <c r="F264" s="26"/>
      <c r="G264" s="26"/>
      <c r="H264" s="26"/>
      <c r="I264" s="26"/>
      <c r="J264" s="26"/>
      <c r="K264" s="26"/>
      <c r="L264" s="26"/>
      <c r="M264" s="26"/>
      <c r="N264" s="26"/>
      <c r="O264" s="26"/>
    </row>
    <row r="265" spans="1:15" x14ac:dyDescent="0.25">
      <c r="A265" s="193" t="s">
        <v>55</v>
      </c>
      <c r="B265" s="181"/>
      <c r="C265" s="190">
        <f>SUM(C262:D264)</f>
        <v>0</v>
      </c>
      <c r="D265" s="181"/>
      <c r="E265" s="26"/>
      <c r="F265" s="26"/>
      <c r="G265" s="26"/>
      <c r="H265" s="26"/>
      <c r="I265" s="26"/>
      <c r="J265" s="26"/>
      <c r="K265" s="26"/>
      <c r="L265" s="26"/>
      <c r="M265" s="26"/>
      <c r="N265" s="26"/>
      <c r="O265" s="26"/>
    </row>
    <row r="266" spans="1:15" x14ac:dyDescent="0.25">
      <c r="A266" s="180" t="s">
        <v>157</v>
      </c>
      <c r="B266" s="181"/>
      <c r="C266" s="194">
        <f>SUM(C265)</f>
        <v>0</v>
      </c>
      <c r="D266" s="181"/>
      <c r="E266" s="26"/>
      <c r="F266" s="26"/>
      <c r="G266" s="26"/>
      <c r="H266" s="26"/>
      <c r="I266" s="26"/>
      <c r="J266" s="26"/>
      <c r="K266" s="26"/>
      <c r="L266" s="26"/>
      <c r="M266" s="26"/>
      <c r="N266" s="26"/>
      <c r="O266" s="26"/>
    </row>
    <row r="267" spans="1:15" x14ac:dyDescent="0.25">
      <c r="A267" s="26"/>
      <c r="B267" s="26"/>
      <c r="C267" s="26"/>
      <c r="D267" s="26"/>
      <c r="E267" s="26"/>
      <c r="F267" s="26"/>
      <c r="G267" s="26"/>
      <c r="H267" s="26"/>
      <c r="I267" s="26"/>
      <c r="J267" s="26"/>
      <c r="K267" s="26"/>
      <c r="L267" s="26"/>
      <c r="M267" s="26"/>
      <c r="N267" s="26"/>
      <c r="O267" s="26"/>
    </row>
    <row r="268" spans="1:15" x14ac:dyDescent="0.25">
      <c r="A268" s="26"/>
      <c r="B268" s="26"/>
      <c r="C268" s="26"/>
      <c r="D268" s="26"/>
      <c r="E268" s="26"/>
      <c r="F268" s="26"/>
      <c r="G268" s="26"/>
      <c r="H268" s="26"/>
      <c r="I268" s="26"/>
      <c r="J268" s="26"/>
      <c r="K268" s="26"/>
      <c r="L268" s="26"/>
      <c r="M268" s="26"/>
      <c r="N268" s="26"/>
      <c r="O268" s="26"/>
    </row>
    <row r="269" spans="1:15" x14ac:dyDescent="0.25">
      <c r="A269" s="26"/>
      <c r="B269" s="26"/>
      <c r="C269" s="26"/>
      <c r="D269" s="26"/>
      <c r="E269" s="26"/>
      <c r="F269" s="26"/>
      <c r="G269" s="26"/>
      <c r="H269" s="26"/>
      <c r="I269" s="26"/>
      <c r="J269" s="26"/>
      <c r="K269" s="26"/>
      <c r="L269" s="26"/>
      <c r="M269" s="26"/>
      <c r="N269" s="26"/>
      <c r="O269" s="26"/>
    </row>
    <row r="270" spans="1:15" x14ac:dyDescent="0.25">
      <c r="A270" s="26"/>
      <c r="B270" s="26"/>
      <c r="C270" s="26"/>
      <c r="D270" s="26"/>
      <c r="E270" s="26"/>
      <c r="F270" s="26"/>
      <c r="G270" s="26"/>
      <c r="H270" s="26"/>
      <c r="I270" s="26"/>
      <c r="J270" s="26"/>
      <c r="K270" s="26"/>
      <c r="L270" s="26"/>
      <c r="M270" s="26"/>
      <c r="N270" s="26"/>
      <c r="O270" s="26"/>
    </row>
    <row r="271" spans="1:15" x14ac:dyDescent="0.25">
      <c r="A271" s="189" t="s">
        <v>142</v>
      </c>
      <c r="B271" s="183"/>
      <c r="C271" s="183"/>
      <c r="D271" s="181"/>
      <c r="E271" s="26"/>
      <c r="F271" s="26"/>
      <c r="G271" s="26"/>
      <c r="H271" s="26"/>
      <c r="I271" s="26"/>
      <c r="J271" s="26"/>
      <c r="K271" s="26"/>
      <c r="L271" s="26"/>
      <c r="M271" s="26"/>
      <c r="N271" s="26"/>
      <c r="O271" s="26"/>
    </row>
    <row r="272" spans="1:15" ht="15.75" x14ac:dyDescent="0.25">
      <c r="A272" s="58" t="s">
        <v>144</v>
      </c>
      <c r="B272" s="98" t="s">
        <v>92</v>
      </c>
      <c r="C272" s="240" t="s">
        <v>93</v>
      </c>
      <c r="D272" s="181"/>
      <c r="E272" s="26"/>
      <c r="F272" s="26"/>
      <c r="G272" s="26"/>
      <c r="H272" s="26"/>
      <c r="I272" s="26"/>
      <c r="J272" s="26"/>
      <c r="K272" s="26"/>
      <c r="L272" s="26"/>
      <c r="M272" s="26"/>
      <c r="N272" s="26"/>
      <c r="O272" s="26"/>
    </row>
    <row r="273" spans="1:15" ht="15.75" x14ac:dyDescent="0.25">
      <c r="A273" s="28" t="s">
        <v>3</v>
      </c>
      <c r="B273" s="99" t="s">
        <v>85</v>
      </c>
      <c r="C273" s="100">
        <f>E38</f>
        <v>0</v>
      </c>
      <c r="D273" s="101" t="s">
        <v>79</v>
      </c>
      <c r="E273" s="26"/>
      <c r="F273" s="26"/>
      <c r="G273" s="26"/>
      <c r="H273" s="26"/>
      <c r="I273" s="26"/>
      <c r="J273" s="26"/>
      <c r="K273" s="26"/>
      <c r="L273" s="26"/>
      <c r="M273" s="26"/>
      <c r="N273" s="26"/>
      <c r="O273" s="26"/>
    </row>
    <row r="274" spans="1:15" ht="15" customHeight="1" x14ac:dyDescent="0.25">
      <c r="A274" s="28" t="s">
        <v>5</v>
      </c>
      <c r="B274" s="102" t="s">
        <v>86</v>
      </c>
      <c r="C274" s="174">
        <v>0</v>
      </c>
      <c r="D274" s="101" t="s">
        <v>87</v>
      </c>
      <c r="E274" s="26"/>
      <c r="F274" s="26"/>
      <c r="G274" s="26"/>
      <c r="H274" s="26"/>
      <c r="I274" s="26"/>
      <c r="J274" s="26"/>
      <c r="K274" s="26"/>
      <c r="L274" s="26"/>
      <c r="M274" s="26"/>
      <c r="N274" s="26"/>
      <c r="O274" s="26"/>
    </row>
    <row r="275" spans="1:15" ht="31.5" x14ac:dyDescent="0.25">
      <c r="A275" s="28" t="s">
        <v>6</v>
      </c>
      <c r="B275" s="102" t="s">
        <v>330</v>
      </c>
      <c r="C275" s="103">
        <f>E25</f>
        <v>41.8</v>
      </c>
      <c r="D275" s="101" t="s">
        <v>88</v>
      </c>
      <c r="E275" s="26"/>
      <c r="F275" s="26"/>
      <c r="G275" s="26"/>
      <c r="H275" s="26"/>
      <c r="I275" s="26"/>
      <c r="J275" s="26"/>
      <c r="K275" s="26"/>
      <c r="L275" s="26"/>
      <c r="M275" s="26"/>
      <c r="N275" s="26"/>
      <c r="O275" s="26"/>
    </row>
    <row r="276" spans="1:15" ht="15.75" x14ac:dyDescent="0.25">
      <c r="A276" s="28" t="s">
        <v>8</v>
      </c>
      <c r="B276" s="102" t="s">
        <v>89</v>
      </c>
      <c r="C276" s="104" t="e">
        <f>(C275/C274)*C273</f>
        <v>#DIV/0!</v>
      </c>
      <c r="D276" s="36"/>
      <c r="E276" s="26"/>
      <c r="F276" s="26"/>
      <c r="G276" s="26"/>
      <c r="H276" s="26"/>
      <c r="I276" s="26"/>
      <c r="J276" s="26"/>
      <c r="K276" s="26"/>
      <c r="L276" s="26"/>
      <c r="M276" s="26"/>
      <c r="N276" s="26"/>
      <c r="O276" s="26"/>
    </row>
    <row r="277" spans="1:15" ht="18.75" customHeight="1" x14ac:dyDescent="0.25">
      <c r="A277" s="28" t="s">
        <v>10</v>
      </c>
      <c r="B277" s="102" t="s">
        <v>117</v>
      </c>
      <c r="C277" s="105" t="e">
        <f>C276*E22</f>
        <v>#DIV/0!</v>
      </c>
      <c r="D277" s="28" t="s">
        <v>79</v>
      </c>
      <c r="E277" s="26"/>
      <c r="F277" s="26"/>
      <c r="G277" s="26"/>
      <c r="H277" s="26"/>
      <c r="I277" s="26"/>
      <c r="J277" s="26"/>
      <c r="K277" s="26"/>
      <c r="L277" s="26"/>
      <c r="M277" s="26"/>
      <c r="N277" s="26"/>
      <c r="O277" s="26"/>
    </row>
    <row r="278" spans="1:15" x14ac:dyDescent="0.25">
      <c r="A278" s="58" t="s">
        <v>11</v>
      </c>
      <c r="B278" s="241" t="s">
        <v>118</v>
      </c>
      <c r="C278" s="181"/>
      <c r="D278" s="30" t="e">
        <f>C277/E26</f>
        <v>#DIV/0!</v>
      </c>
      <c r="E278" s="31"/>
      <c r="F278" s="26"/>
      <c r="G278" s="26"/>
      <c r="H278" s="26"/>
      <c r="I278" s="26"/>
      <c r="J278" s="26"/>
      <c r="K278" s="26"/>
      <c r="L278" s="26"/>
      <c r="M278" s="26"/>
      <c r="N278" s="26"/>
      <c r="O278" s="26"/>
    </row>
    <row r="279" spans="1:15" x14ac:dyDescent="0.25">
      <c r="A279" s="26"/>
      <c r="B279" s="26"/>
      <c r="C279" s="26"/>
      <c r="D279" s="26"/>
      <c r="E279" s="26"/>
      <c r="F279" s="26"/>
      <c r="G279" s="26"/>
      <c r="H279" s="26"/>
      <c r="I279" s="26"/>
      <c r="J279" s="26"/>
      <c r="K279" s="26"/>
      <c r="L279" s="26"/>
      <c r="M279" s="26"/>
      <c r="N279" s="26"/>
      <c r="O279" s="26"/>
    </row>
    <row r="280" spans="1:15" ht="15.75" x14ac:dyDescent="0.25">
      <c r="A280" s="58" t="s">
        <v>145</v>
      </c>
      <c r="B280" s="98" t="s">
        <v>94</v>
      </c>
      <c r="C280" s="106"/>
      <c r="D280" s="58" t="s">
        <v>112</v>
      </c>
      <c r="E280" s="26"/>
      <c r="F280" s="26"/>
      <c r="G280" s="26"/>
      <c r="H280" s="26"/>
      <c r="I280" s="26"/>
      <c r="J280" s="26"/>
      <c r="K280" s="26"/>
      <c r="L280" s="26"/>
      <c r="M280" s="26"/>
      <c r="N280" s="26"/>
      <c r="O280" s="26"/>
    </row>
    <row r="281" spans="1:15" ht="15.75" customHeight="1" x14ac:dyDescent="0.25">
      <c r="A281" s="28" t="s">
        <v>3</v>
      </c>
      <c r="B281" s="102" t="s">
        <v>95</v>
      </c>
      <c r="C281" s="175">
        <v>0</v>
      </c>
      <c r="D281" s="28"/>
      <c r="E281" s="26"/>
      <c r="F281" s="26"/>
      <c r="G281" s="26"/>
      <c r="H281" s="26"/>
      <c r="I281" s="26"/>
      <c r="J281" s="26"/>
      <c r="K281" s="26"/>
      <c r="L281" s="26"/>
      <c r="M281" s="26"/>
      <c r="N281" s="26"/>
      <c r="O281" s="26"/>
    </row>
    <row r="282" spans="1:15" ht="15.75" x14ac:dyDescent="0.25">
      <c r="A282" s="28" t="s">
        <v>5</v>
      </c>
      <c r="B282" s="102" t="s">
        <v>96</v>
      </c>
      <c r="C282" s="175">
        <v>0</v>
      </c>
      <c r="D282" s="28" t="s">
        <v>79</v>
      </c>
      <c r="E282" s="26"/>
      <c r="F282" s="26"/>
      <c r="G282" s="26"/>
      <c r="H282" s="26"/>
      <c r="I282" s="26"/>
      <c r="J282" s="26"/>
      <c r="K282" s="26"/>
      <c r="L282" s="26"/>
      <c r="M282" s="26"/>
      <c r="N282" s="26"/>
      <c r="O282" s="26"/>
    </row>
    <row r="283" spans="1:15" ht="31.5" x14ac:dyDescent="0.25">
      <c r="A283" s="28" t="s">
        <v>8</v>
      </c>
      <c r="B283" s="102" t="s">
        <v>331</v>
      </c>
      <c r="C283" s="101">
        <f>C281</f>
        <v>0</v>
      </c>
      <c r="D283" s="28"/>
      <c r="E283" s="26"/>
      <c r="F283" s="26"/>
      <c r="G283" s="26"/>
      <c r="H283" s="26"/>
      <c r="I283" s="26"/>
      <c r="J283" s="26"/>
      <c r="K283" s="26"/>
      <c r="L283" s="26"/>
      <c r="M283" s="26"/>
      <c r="N283" s="26"/>
      <c r="O283" s="26"/>
    </row>
    <row r="284" spans="1:15" ht="15.75" x14ac:dyDescent="0.25">
      <c r="A284" s="28" t="s">
        <v>10</v>
      </c>
      <c r="B284" s="102" t="s">
        <v>97</v>
      </c>
      <c r="C284" s="175">
        <v>0</v>
      </c>
      <c r="D284" s="28" t="s">
        <v>79</v>
      </c>
      <c r="E284" s="26"/>
      <c r="F284" s="26"/>
      <c r="G284" s="26"/>
      <c r="H284" s="26"/>
      <c r="I284" s="26"/>
      <c r="J284" s="26"/>
      <c r="K284" s="26"/>
      <c r="L284" s="26"/>
      <c r="M284" s="26"/>
      <c r="N284" s="26"/>
      <c r="O284" s="26"/>
    </row>
    <row r="285" spans="1:15" ht="31.5" x14ac:dyDescent="0.25">
      <c r="A285" s="28" t="s">
        <v>11</v>
      </c>
      <c r="B285" s="102" t="s">
        <v>98</v>
      </c>
      <c r="C285" s="107">
        <v>85000</v>
      </c>
      <c r="D285" s="28"/>
      <c r="E285" s="26"/>
      <c r="F285" s="26"/>
      <c r="G285" s="26"/>
      <c r="H285" s="26"/>
      <c r="I285" s="26"/>
      <c r="J285" s="26"/>
      <c r="K285" s="26"/>
      <c r="L285" s="26"/>
      <c r="M285" s="26"/>
      <c r="N285" s="26"/>
      <c r="O285" s="26"/>
    </row>
    <row r="286" spans="1:15" ht="31.5" x14ac:dyDescent="0.25">
      <c r="A286" s="28" t="s">
        <v>12</v>
      </c>
      <c r="B286" s="102" t="s">
        <v>332</v>
      </c>
      <c r="C286" s="108">
        <f>((E26/C285)*C281)*C282</f>
        <v>0</v>
      </c>
      <c r="D286" s="28" t="s">
        <v>79</v>
      </c>
      <c r="E286" s="26"/>
      <c r="F286" s="26"/>
      <c r="G286" s="26"/>
      <c r="H286" s="26"/>
      <c r="I286" s="26"/>
      <c r="J286" s="26"/>
      <c r="K286" s="26"/>
      <c r="L286" s="26"/>
      <c r="M286" s="26"/>
      <c r="N286" s="26"/>
      <c r="O286" s="26"/>
    </row>
    <row r="287" spans="1:15" ht="15.75" x14ac:dyDescent="0.25">
      <c r="A287" s="58" t="s">
        <v>13</v>
      </c>
      <c r="B287" s="98" t="s">
        <v>333</v>
      </c>
      <c r="C287" s="109">
        <f>(((C282*C281)+(C284*C281*C283))/C285)</f>
        <v>0</v>
      </c>
      <c r="D287" s="58" t="s">
        <v>79</v>
      </c>
      <c r="E287" s="26"/>
      <c r="F287" s="26"/>
      <c r="G287" s="26"/>
      <c r="H287" s="26"/>
      <c r="I287" s="26"/>
      <c r="J287" s="26"/>
      <c r="K287" s="26"/>
      <c r="L287" s="26"/>
      <c r="M287" s="26"/>
      <c r="N287" s="26"/>
      <c r="O287" s="26"/>
    </row>
    <row r="288" spans="1:15" x14ac:dyDescent="0.25">
      <c r="A288" s="26"/>
      <c r="B288" s="26"/>
      <c r="C288" s="26"/>
      <c r="D288" s="26"/>
      <c r="E288" s="26"/>
      <c r="F288" s="26"/>
      <c r="G288" s="26"/>
      <c r="H288" s="26"/>
      <c r="I288" s="26"/>
      <c r="J288" s="26"/>
      <c r="K288" s="26"/>
      <c r="L288" s="26"/>
      <c r="M288" s="26"/>
      <c r="N288" s="26"/>
      <c r="O288" s="26"/>
    </row>
    <row r="289" spans="1:15" ht="15.75" x14ac:dyDescent="0.25">
      <c r="A289" s="26"/>
      <c r="B289" s="110"/>
      <c r="C289" s="111"/>
      <c r="D289" s="26"/>
      <c r="E289" s="26"/>
      <c r="F289" s="26"/>
      <c r="G289" s="26"/>
      <c r="H289" s="26"/>
      <c r="I289" s="26"/>
      <c r="J289" s="26"/>
      <c r="K289" s="26"/>
      <c r="L289" s="26"/>
      <c r="M289" s="26"/>
      <c r="N289" s="26"/>
      <c r="O289" s="26"/>
    </row>
    <row r="290" spans="1:15" x14ac:dyDescent="0.25">
      <c r="A290" s="58" t="s">
        <v>146</v>
      </c>
      <c r="B290" s="241" t="s">
        <v>123</v>
      </c>
      <c r="C290" s="181"/>
      <c r="D290" s="27" t="s">
        <v>79</v>
      </c>
      <c r="E290" s="26"/>
      <c r="F290" s="242" t="s">
        <v>382</v>
      </c>
      <c r="G290" s="243"/>
      <c r="H290" s="244"/>
      <c r="I290" s="26"/>
      <c r="J290" s="26"/>
      <c r="K290" s="26"/>
      <c r="L290" s="26"/>
      <c r="M290" s="26"/>
      <c r="N290" s="26"/>
      <c r="O290" s="26"/>
    </row>
    <row r="291" spans="1:15" ht="15.75" x14ac:dyDescent="0.25">
      <c r="A291" s="70" t="s">
        <v>3</v>
      </c>
      <c r="B291" s="112" t="s">
        <v>334</v>
      </c>
      <c r="C291" s="176">
        <v>0</v>
      </c>
      <c r="D291" s="147">
        <f>C291/E26</f>
        <v>0</v>
      </c>
      <c r="E291" s="74"/>
      <c r="F291" s="148" t="s">
        <v>383</v>
      </c>
      <c r="G291" s="149">
        <f>((1+(G292*G294)))</f>
        <v>1.0164</v>
      </c>
      <c r="H291" s="148"/>
      <c r="I291" s="26"/>
      <c r="J291" s="26"/>
      <c r="K291" s="26"/>
      <c r="L291" s="26"/>
      <c r="M291" s="26"/>
      <c r="N291" s="26"/>
      <c r="O291" s="26"/>
    </row>
    <row r="292" spans="1:15" ht="30" x14ac:dyDescent="0.25">
      <c r="A292" s="70" t="s">
        <v>6</v>
      </c>
      <c r="B292" s="112" t="s">
        <v>122</v>
      </c>
      <c r="C292" s="176">
        <v>0</v>
      </c>
      <c r="D292" s="150">
        <f>C292/E26</f>
        <v>0</v>
      </c>
      <c r="E292" s="74"/>
      <c r="F292" s="148" t="s">
        <v>384</v>
      </c>
      <c r="G292" s="151">
        <f>E24</f>
        <v>16.399999999999999</v>
      </c>
      <c r="H292" s="148"/>
      <c r="I292" s="26"/>
      <c r="J292" s="26"/>
      <c r="K292" s="26"/>
      <c r="L292" s="26"/>
      <c r="M292" s="26"/>
      <c r="N292" s="26"/>
      <c r="O292" s="26"/>
    </row>
    <row r="293" spans="1:15" ht="15" customHeight="1" x14ac:dyDescent="0.25">
      <c r="A293" s="70" t="s">
        <v>8</v>
      </c>
      <c r="B293" s="112" t="s">
        <v>33</v>
      </c>
      <c r="C293" s="152">
        <f>SUM(C291:C292)</f>
        <v>0</v>
      </c>
      <c r="D293" s="147">
        <f>D291+D292</f>
        <v>0</v>
      </c>
      <c r="E293" s="74"/>
      <c r="F293" s="153" t="s">
        <v>385</v>
      </c>
      <c r="G293" s="154">
        <f>E23</f>
        <v>25.4</v>
      </c>
      <c r="H293" s="148"/>
      <c r="I293" s="26"/>
      <c r="J293" s="26"/>
      <c r="K293" s="26"/>
      <c r="L293" s="26"/>
      <c r="M293" s="26"/>
      <c r="N293" s="26"/>
      <c r="O293" s="26"/>
    </row>
    <row r="294" spans="1:15" ht="31.5" x14ac:dyDescent="0.25">
      <c r="A294" s="70" t="s">
        <v>10</v>
      </c>
      <c r="B294" s="155" t="s">
        <v>386</v>
      </c>
      <c r="C294" s="156">
        <f>D294*E26</f>
        <v>0</v>
      </c>
      <c r="D294" s="157">
        <f>(D293*G291)-D293</f>
        <v>0</v>
      </c>
      <c r="E294" s="74"/>
      <c r="F294" s="148" t="s">
        <v>387</v>
      </c>
      <c r="G294" s="148">
        <v>1E-3</v>
      </c>
      <c r="H294" s="148"/>
      <c r="I294" s="26"/>
      <c r="J294" s="26"/>
      <c r="K294" s="26"/>
      <c r="L294" s="26"/>
      <c r="M294" s="26"/>
      <c r="N294" s="26"/>
      <c r="O294" s="26"/>
    </row>
    <row r="295" spans="1:15" ht="31.5" x14ac:dyDescent="0.25">
      <c r="A295" s="58"/>
      <c r="B295" s="158" t="s">
        <v>388</v>
      </c>
      <c r="C295" s="159">
        <f>C293+C294</f>
        <v>0</v>
      </c>
      <c r="D295" s="160">
        <f>C295/E26</f>
        <v>0</v>
      </c>
      <c r="E295" s="26"/>
      <c r="F295" s="26"/>
      <c r="G295" s="26"/>
      <c r="H295" s="26"/>
      <c r="I295" s="26"/>
      <c r="J295" s="26"/>
      <c r="K295" s="26"/>
      <c r="L295" s="26"/>
      <c r="M295" s="26"/>
      <c r="N295" s="26"/>
      <c r="O295" s="26"/>
    </row>
    <row r="296" spans="1:15" x14ac:dyDescent="0.25">
      <c r="A296" s="113"/>
      <c r="B296" s="26"/>
      <c r="C296" s="26"/>
      <c r="D296" s="26"/>
      <c r="E296" s="26"/>
      <c r="F296" s="26"/>
      <c r="G296" s="26"/>
      <c r="H296" s="26"/>
      <c r="I296" s="26"/>
      <c r="J296" s="26"/>
      <c r="K296" s="26"/>
      <c r="L296" s="26"/>
      <c r="M296" s="26"/>
      <c r="N296" s="26"/>
      <c r="O296" s="26"/>
    </row>
    <row r="297" spans="1:15" ht="15.75" customHeight="1" x14ac:dyDescent="0.25">
      <c r="A297" s="26"/>
      <c r="B297" s="26"/>
      <c r="C297" s="26"/>
      <c r="D297" s="26"/>
      <c r="E297" s="26"/>
      <c r="F297" s="26"/>
      <c r="G297" s="26"/>
      <c r="H297" s="26"/>
      <c r="I297" s="26"/>
      <c r="J297" s="26"/>
      <c r="K297" s="26"/>
      <c r="L297" s="26"/>
      <c r="M297" s="26"/>
      <c r="N297" s="26"/>
      <c r="O297" s="26"/>
    </row>
    <row r="298" spans="1:15" ht="15.75" x14ac:dyDescent="0.25">
      <c r="A298" s="114" t="s">
        <v>147</v>
      </c>
      <c r="B298" s="115" t="s">
        <v>124</v>
      </c>
      <c r="C298" s="114"/>
      <c r="D298" s="116" t="s">
        <v>119</v>
      </c>
      <c r="E298" s="74"/>
      <c r="F298" s="26"/>
      <c r="G298" s="26"/>
      <c r="H298" s="26"/>
      <c r="I298" s="26"/>
      <c r="J298" s="26"/>
      <c r="K298" s="26"/>
      <c r="L298" s="26"/>
      <c r="M298" s="26"/>
      <c r="N298" s="26"/>
      <c r="O298" s="26"/>
    </row>
    <row r="299" spans="1:15" ht="15.75" x14ac:dyDescent="0.25">
      <c r="A299" s="70" t="s">
        <v>3</v>
      </c>
      <c r="B299" s="112" t="s">
        <v>120</v>
      </c>
      <c r="C299" s="171">
        <v>0</v>
      </c>
      <c r="D299" s="70">
        <f>C299*2</f>
        <v>0</v>
      </c>
      <c r="E299" s="74"/>
      <c r="F299" s="26"/>
      <c r="G299" s="26"/>
      <c r="H299" s="26"/>
      <c r="I299" s="26"/>
      <c r="J299" s="26"/>
      <c r="K299" s="26"/>
      <c r="L299" s="26"/>
      <c r="M299" s="26"/>
      <c r="N299" s="26"/>
      <c r="O299" s="26"/>
    </row>
    <row r="300" spans="1:15" ht="15.75" x14ac:dyDescent="0.25">
      <c r="A300" s="70" t="s">
        <v>5</v>
      </c>
      <c r="B300" s="112" t="s">
        <v>121</v>
      </c>
      <c r="C300" s="70">
        <f>D299*200</f>
        <v>0</v>
      </c>
      <c r="D300" s="117">
        <f>C300/E26</f>
        <v>0</v>
      </c>
      <c r="E300" s="74"/>
      <c r="F300" s="26"/>
      <c r="G300" s="26"/>
      <c r="H300" s="26"/>
      <c r="I300" s="26"/>
      <c r="J300" s="26"/>
      <c r="K300" s="26"/>
      <c r="L300" s="26"/>
      <c r="M300" s="26"/>
      <c r="N300" s="26"/>
      <c r="O300" s="26"/>
    </row>
    <row r="301" spans="1:15" ht="31.5" x14ac:dyDescent="0.25">
      <c r="A301" s="70" t="s">
        <v>6</v>
      </c>
      <c r="B301" s="112" t="s">
        <v>335</v>
      </c>
      <c r="C301" s="117">
        <f>D300*E22</f>
        <v>0</v>
      </c>
      <c r="D301" s="118">
        <f>D299*E22</f>
        <v>0</v>
      </c>
      <c r="E301" s="74"/>
      <c r="F301" s="26"/>
      <c r="G301" s="26"/>
      <c r="H301" s="26"/>
      <c r="I301" s="26"/>
      <c r="J301" s="26"/>
      <c r="K301" s="26"/>
      <c r="L301" s="26"/>
      <c r="M301" s="26"/>
      <c r="N301" s="26"/>
      <c r="O301" s="26"/>
    </row>
    <row r="302" spans="1:15" ht="15.75" x14ac:dyDescent="0.25">
      <c r="A302" s="119"/>
      <c r="B302" s="26"/>
      <c r="C302" s="26"/>
      <c r="D302" s="26"/>
      <c r="E302" s="26"/>
      <c r="F302" s="26"/>
      <c r="G302" s="26"/>
      <c r="H302" s="26"/>
      <c r="I302" s="26"/>
      <c r="J302" s="26"/>
      <c r="K302" s="26"/>
      <c r="L302" s="26"/>
      <c r="M302" s="26"/>
      <c r="N302" s="26"/>
      <c r="O302" s="26"/>
    </row>
    <row r="303" spans="1:15" x14ac:dyDescent="0.25">
      <c r="A303" s="26"/>
      <c r="B303" s="26"/>
      <c r="C303" s="26"/>
      <c r="D303" s="26"/>
      <c r="E303" s="26"/>
      <c r="F303" s="26"/>
      <c r="G303" s="26"/>
      <c r="H303" s="26"/>
      <c r="I303" s="26"/>
      <c r="J303" s="26"/>
      <c r="K303" s="26"/>
      <c r="L303" s="26"/>
      <c r="M303" s="26"/>
      <c r="N303" s="26"/>
      <c r="O303" s="26"/>
    </row>
    <row r="304" spans="1:15" x14ac:dyDescent="0.25">
      <c r="A304" s="192" t="s">
        <v>169</v>
      </c>
      <c r="B304" s="183"/>
      <c r="C304" s="183"/>
      <c r="D304" s="181"/>
      <c r="E304" s="26"/>
      <c r="F304" s="26"/>
      <c r="G304" s="26"/>
      <c r="H304" s="26"/>
      <c r="I304" s="26"/>
      <c r="J304" s="26"/>
      <c r="K304" s="26"/>
      <c r="L304" s="26"/>
      <c r="M304" s="26"/>
      <c r="N304" s="26"/>
      <c r="O304" s="26"/>
    </row>
    <row r="305" spans="1:15" x14ac:dyDescent="0.25">
      <c r="A305" s="180" t="s">
        <v>114</v>
      </c>
      <c r="B305" s="181"/>
      <c r="C305" s="180" t="s">
        <v>54</v>
      </c>
      <c r="D305" s="181"/>
      <c r="E305" s="26"/>
      <c r="F305" s="26"/>
      <c r="G305" s="26"/>
      <c r="H305" s="26"/>
      <c r="I305" s="26"/>
      <c r="J305" s="26"/>
      <c r="K305" s="26"/>
      <c r="L305" s="26"/>
      <c r="M305" s="26"/>
      <c r="N305" s="26"/>
      <c r="O305" s="26"/>
    </row>
    <row r="306" spans="1:15" ht="15" customHeight="1" x14ac:dyDescent="0.25">
      <c r="A306" s="28" t="s">
        <v>3</v>
      </c>
      <c r="B306" s="29" t="s">
        <v>115</v>
      </c>
      <c r="C306" s="245" t="e">
        <f>C277</f>
        <v>#DIV/0!</v>
      </c>
      <c r="D306" s="181"/>
      <c r="E306" s="26"/>
      <c r="F306" s="26"/>
      <c r="G306" s="26"/>
      <c r="H306" s="26"/>
      <c r="I306" s="26"/>
      <c r="J306" s="26"/>
      <c r="K306" s="26"/>
      <c r="L306" s="26"/>
      <c r="M306" s="26"/>
      <c r="N306" s="26"/>
      <c r="O306" s="26"/>
    </row>
    <row r="307" spans="1:15" ht="15.75" customHeight="1" x14ac:dyDescent="0.25">
      <c r="A307" s="28" t="s">
        <v>5</v>
      </c>
      <c r="B307" s="29" t="s">
        <v>94</v>
      </c>
      <c r="C307" s="237">
        <f>C286</f>
        <v>0</v>
      </c>
      <c r="D307" s="181"/>
      <c r="E307" s="26"/>
      <c r="F307" s="26"/>
      <c r="G307" s="26"/>
      <c r="H307" s="26"/>
      <c r="I307" s="26"/>
      <c r="J307" s="26"/>
      <c r="K307" s="26"/>
      <c r="L307" s="26"/>
      <c r="M307" s="26"/>
      <c r="N307" s="26"/>
      <c r="O307" s="26"/>
    </row>
    <row r="308" spans="1:15" x14ac:dyDescent="0.25">
      <c r="A308" s="28" t="s">
        <v>6</v>
      </c>
      <c r="B308" s="29" t="s">
        <v>116</v>
      </c>
      <c r="C308" s="238">
        <f>C295</f>
        <v>0</v>
      </c>
      <c r="D308" s="181"/>
      <c r="E308" s="26"/>
      <c r="F308" s="26"/>
      <c r="G308" s="26"/>
      <c r="H308" s="26"/>
      <c r="I308" s="26"/>
      <c r="J308" s="26"/>
      <c r="K308" s="26"/>
      <c r="L308" s="26"/>
      <c r="M308" s="26"/>
      <c r="N308" s="26"/>
      <c r="O308" s="26"/>
    </row>
    <row r="309" spans="1:15" x14ac:dyDescent="0.25">
      <c r="A309" s="28" t="s">
        <v>8</v>
      </c>
      <c r="B309" s="29" t="s">
        <v>126</v>
      </c>
      <c r="C309" s="239">
        <f>D301</f>
        <v>0</v>
      </c>
      <c r="D309" s="181"/>
      <c r="E309" s="26"/>
      <c r="F309" s="26"/>
      <c r="G309" s="26"/>
      <c r="H309" s="26"/>
      <c r="I309" s="26"/>
      <c r="J309" s="26"/>
      <c r="K309" s="26"/>
      <c r="L309" s="26"/>
      <c r="M309" s="26"/>
      <c r="N309" s="26"/>
      <c r="O309" s="26"/>
    </row>
    <row r="310" spans="1:15" x14ac:dyDescent="0.25">
      <c r="A310" s="193" t="s">
        <v>55</v>
      </c>
      <c r="B310" s="181"/>
      <c r="C310" s="238" t="e">
        <f>SUM(C306:D308)</f>
        <v>#DIV/0!</v>
      </c>
      <c r="D310" s="181"/>
      <c r="E310" s="26"/>
      <c r="F310" s="26"/>
      <c r="G310" s="26"/>
      <c r="H310" s="26"/>
      <c r="I310" s="26"/>
      <c r="J310" s="26"/>
      <c r="K310" s="26"/>
      <c r="L310" s="26"/>
      <c r="M310" s="26"/>
      <c r="N310" s="26"/>
      <c r="O310" s="26"/>
    </row>
    <row r="311" spans="1:15" x14ac:dyDescent="0.25">
      <c r="A311" s="26"/>
      <c r="B311" s="26"/>
      <c r="C311" s="26"/>
      <c r="D311" s="26"/>
      <c r="E311" s="26"/>
      <c r="F311" s="26"/>
      <c r="G311" s="26"/>
      <c r="H311" s="26"/>
      <c r="I311" s="26"/>
      <c r="J311" s="26"/>
      <c r="K311" s="26"/>
      <c r="L311" s="26"/>
      <c r="M311" s="26"/>
      <c r="N311" s="26"/>
      <c r="O311" s="26"/>
    </row>
    <row r="312" spans="1:15" x14ac:dyDescent="0.25">
      <c r="A312" s="26"/>
      <c r="B312" s="26"/>
      <c r="C312" s="26"/>
      <c r="D312" s="26"/>
      <c r="E312" s="26"/>
      <c r="F312" s="26"/>
      <c r="G312" s="26"/>
      <c r="H312" s="26"/>
      <c r="I312" s="26"/>
      <c r="J312" s="26"/>
      <c r="K312" s="26"/>
      <c r="L312" s="26"/>
      <c r="M312" s="26"/>
      <c r="N312" s="26"/>
      <c r="O312" s="26"/>
    </row>
    <row r="313" spans="1:15" x14ac:dyDescent="0.25">
      <c r="A313" s="229" t="s">
        <v>336</v>
      </c>
      <c r="B313" s="183"/>
      <c r="C313" s="183"/>
      <c r="D313" s="181"/>
      <c r="E313" s="26"/>
      <c r="F313" s="26"/>
      <c r="G313" s="26"/>
      <c r="H313" s="26"/>
      <c r="I313" s="26"/>
      <c r="J313" s="26"/>
      <c r="K313" s="26"/>
      <c r="L313" s="26"/>
      <c r="M313" s="26"/>
      <c r="N313" s="26"/>
      <c r="O313" s="26"/>
    </row>
    <row r="314" spans="1:15" x14ac:dyDescent="0.25">
      <c r="A314" s="27" t="s">
        <v>131</v>
      </c>
      <c r="B314" s="27" t="s">
        <v>337</v>
      </c>
      <c r="C314" s="27" t="s">
        <v>125</v>
      </c>
      <c r="D314" s="27" t="s">
        <v>2</v>
      </c>
      <c r="E314" s="26"/>
      <c r="F314" s="48"/>
      <c r="G314" s="26"/>
      <c r="H314" s="26"/>
      <c r="I314" s="26"/>
      <c r="J314" s="26"/>
      <c r="K314" s="26"/>
      <c r="L314" s="26"/>
      <c r="M314" s="26"/>
      <c r="N314" s="26"/>
      <c r="O314" s="26"/>
    </row>
    <row r="315" spans="1:15" ht="15" customHeight="1" x14ac:dyDescent="0.25">
      <c r="A315" s="120" t="s">
        <v>3</v>
      </c>
      <c r="B315" s="121" t="s">
        <v>52</v>
      </c>
      <c r="C315" s="177">
        <v>0</v>
      </c>
      <c r="D315" s="161" t="e">
        <f>(C332+C333)*C315</f>
        <v>#DIV/0!</v>
      </c>
      <c r="E315" s="26"/>
      <c r="F315" s="26"/>
      <c r="G315" s="26"/>
      <c r="H315" s="26"/>
      <c r="I315" s="26"/>
      <c r="J315" s="26"/>
      <c r="K315" s="26"/>
      <c r="L315" s="26"/>
      <c r="M315" s="26"/>
      <c r="N315" s="26"/>
      <c r="O315" s="26"/>
    </row>
    <row r="316" spans="1:15" ht="17.25" customHeight="1" x14ac:dyDescent="0.25">
      <c r="A316" s="120" t="s">
        <v>5</v>
      </c>
      <c r="B316" s="162" t="s">
        <v>389</v>
      </c>
      <c r="C316" s="122"/>
      <c r="D316" s="161" t="e">
        <f>D317+D320+D321+D323</f>
        <v>#DIV/0!</v>
      </c>
      <c r="E316" s="26"/>
      <c r="F316" s="26"/>
      <c r="G316" s="26"/>
      <c r="H316" s="26"/>
      <c r="I316" s="26"/>
      <c r="J316" s="26"/>
      <c r="K316" s="26"/>
      <c r="L316" s="26"/>
      <c r="M316" s="26"/>
      <c r="N316" s="26"/>
      <c r="O316" s="26"/>
    </row>
    <row r="317" spans="1:15" x14ac:dyDescent="0.25">
      <c r="A317" s="44" t="s">
        <v>291</v>
      </c>
      <c r="B317" s="123" t="s">
        <v>292</v>
      </c>
      <c r="C317" s="124">
        <f>C319+C318</f>
        <v>0.08</v>
      </c>
      <c r="D317" s="125" t="e">
        <f>D318+D319</f>
        <v>#DIV/0!</v>
      </c>
      <c r="E317" s="26"/>
      <c r="F317" s="26"/>
      <c r="G317" s="26"/>
      <c r="H317" s="26"/>
      <c r="I317" s="26"/>
      <c r="J317" s="26"/>
      <c r="K317" s="26"/>
      <c r="L317" s="26"/>
      <c r="M317" s="26"/>
      <c r="N317" s="26"/>
      <c r="O317" s="26"/>
    </row>
    <row r="318" spans="1:15" x14ac:dyDescent="0.25">
      <c r="A318" s="28" t="s">
        <v>293</v>
      </c>
      <c r="B318" s="29" t="s">
        <v>59</v>
      </c>
      <c r="C318" s="178">
        <v>0.03</v>
      </c>
      <c r="D318" s="35" t="e">
        <f>(C332+C333)*C318</f>
        <v>#DIV/0!</v>
      </c>
      <c r="E318" s="26"/>
      <c r="F318" s="26"/>
      <c r="G318" s="26"/>
      <c r="H318" s="26"/>
      <c r="I318" s="26"/>
      <c r="J318" s="26"/>
      <c r="K318" s="26"/>
      <c r="L318" s="26"/>
      <c r="M318" s="26"/>
      <c r="N318" s="26"/>
      <c r="O318" s="26"/>
    </row>
    <row r="319" spans="1:15" x14ac:dyDescent="0.25">
      <c r="A319" s="28" t="s">
        <v>294</v>
      </c>
      <c r="B319" s="29" t="s">
        <v>60</v>
      </c>
      <c r="C319" s="178">
        <v>0.05</v>
      </c>
      <c r="D319" s="35" t="e">
        <f>(C332+C333)*C319</f>
        <v>#DIV/0!</v>
      </c>
      <c r="E319" s="26"/>
      <c r="F319" s="26"/>
      <c r="G319" s="26"/>
      <c r="H319" s="26"/>
      <c r="I319" s="26"/>
      <c r="J319" s="26"/>
      <c r="K319" s="26"/>
      <c r="L319" s="26"/>
      <c r="M319" s="26"/>
      <c r="N319" s="26"/>
      <c r="O319" s="26"/>
    </row>
    <row r="320" spans="1:15" x14ac:dyDescent="0.25">
      <c r="A320" s="44" t="s">
        <v>295</v>
      </c>
      <c r="B320" s="123" t="s">
        <v>296</v>
      </c>
      <c r="C320" s="124">
        <v>0</v>
      </c>
      <c r="D320" s="125">
        <v>0</v>
      </c>
      <c r="E320" s="26"/>
      <c r="F320" s="26"/>
      <c r="G320" s="26"/>
      <c r="H320" s="26"/>
      <c r="I320" s="26"/>
      <c r="J320" s="26"/>
      <c r="K320" s="26"/>
      <c r="L320" s="26"/>
      <c r="M320" s="26"/>
      <c r="N320" s="26"/>
      <c r="O320" s="26"/>
    </row>
    <row r="321" spans="1:15" x14ac:dyDescent="0.25">
      <c r="A321" s="44" t="s">
        <v>297</v>
      </c>
      <c r="B321" s="123" t="s">
        <v>298</v>
      </c>
      <c r="C321" s="124">
        <f t="shared" ref="C321:D321" si="8">C322</f>
        <v>0.03</v>
      </c>
      <c r="D321" s="125" t="e">
        <f t="shared" si="8"/>
        <v>#DIV/0!</v>
      </c>
      <c r="E321" s="26"/>
      <c r="F321" s="26"/>
      <c r="G321" s="26"/>
      <c r="H321" s="26"/>
      <c r="I321" s="26"/>
      <c r="J321" s="26"/>
      <c r="K321" s="26"/>
      <c r="L321" s="26"/>
      <c r="M321" s="26"/>
      <c r="N321" s="26"/>
      <c r="O321" s="26"/>
    </row>
    <row r="322" spans="1:15" x14ac:dyDescent="0.25">
      <c r="A322" s="28" t="s">
        <v>299</v>
      </c>
      <c r="B322" s="29" t="s">
        <v>61</v>
      </c>
      <c r="C322" s="178">
        <v>0.03</v>
      </c>
      <c r="D322" s="35" t="e">
        <f>(C333+C332)*C322</f>
        <v>#DIV/0!</v>
      </c>
      <c r="E322" s="26"/>
      <c r="F322" s="26"/>
      <c r="G322" s="26"/>
      <c r="H322" s="26"/>
      <c r="I322" s="26"/>
      <c r="J322" s="26"/>
      <c r="K322" s="26"/>
      <c r="L322" s="26"/>
      <c r="M322" s="26"/>
      <c r="N322" s="26"/>
      <c r="O322" s="26"/>
    </row>
    <row r="323" spans="1:15" x14ac:dyDescent="0.25">
      <c r="A323" s="44"/>
      <c r="B323" s="126"/>
      <c r="C323" s="127"/>
      <c r="D323" s="163" t="e">
        <f>SUM(D326:D327)</f>
        <v>#DIV/0!</v>
      </c>
      <c r="E323" s="26"/>
      <c r="F323" s="26"/>
      <c r="G323" s="26"/>
      <c r="H323" s="26"/>
      <c r="I323" s="26"/>
      <c r="J323" s="26"/>
      <c r="K323" s="26"/>
      <c r="L323" s="26"/>
      <c r="M323" s="26"/>
      <c r="N323" s="26"/>
      <c r="O323" s="26"/>
    </row>
    <row r="324" spans="1:15" x14ac:dyDescent="0.25">
      <c r="A324"/>
      <c r="B324" s="71" t="s">
        <v>322</v>
      </c>
      <c r="C324" s="179">
        <v>0.05</v>
      </c>
      <c r="D324" s="164" t="e">
        <f>(C332+C333)*C324</f>
        <v>#DIV/0!</v>
      </c>
      <c r="E324" s="26"/>
      <c r="F324" s="26"/>
      <c r="G324" s="26"/>
      <c r="H324" s="26"/>
      <c r="I324" s="26"/>
      <c r="J324" s="26"/>
      <c r="K324" s="26"/>
      <c r="L324" s="26"/>
      <c r="M324" s="26"/>
      <c r="N324" s="26"/>
      <c r="O324" s="26"/>
    </row>
    <row r="325" spans="1:15" ht="18.75" customHeight="1" x14ac:dyDescent="0.25">
      <c r="A325"/>
      <c r="B325" s="78" t="s">
        <v>323</v>
      </c>
      <c r="C325" s="179">
        <v>1.3299999999999999E-2</v>
      </c>
      <c r="D325" s="164" t="e">
        <f>(C332+C333)*C325</f>
        <v>#DIV/0!</v>
      </c>
      <c r="E325" s="26"/>
      <c r="F325" s="26"/>
      <c r="G325" s="26"/>
      <c r="H325" s="26"/>
      <c r="I325" s="26"/>
      <c r="J325" s="26"/>
      <c r="K325" s="26"/>
      <c r="L325" s="26"/>
      <c r="M325" s="26"/>
      <c r="N325" s="26"/>
      <c r="O325" s="26"/>
    </row>
    <row r="326" spans="1:15" ht="15" customHeight="1" x14ac:dyDescent="0.25">
      <c r="A326" s="246" t="s">
        <v>338</v>
      </c>
      <c r="B326" s="128" t="s">
        <v>339</v>
      </c>
      <c r="C326" s="129" t="s">
        <v>340</v>
      </c>
      <c r="D326" s="165" t="s">
        <v>341</v>
      </c>
      <c r="E326" s="26"/>
      <c r="F326" s="26"/>
      <c r="G326" s="26"/>
      <c r="H326" s="26"/>
      <c r="I326" s="26"/>
      <c r="J326" s="26"/>
      <c r="K326" s="26"/>
      <c r="L326" s="26"/>
      <c r="M326" s="26"/>
      <c r="N326" s="26"/>
      <c r="O326" s="26"/>
    </row>
    <row r="327" spans="1:15" ht="15.75" customHeight="1" x14ac:dyDescent="0.25">
      <c r="A327" s="247"/>
      <c r="B327" s="130" t="e">
        <f>C332+C333</f>
        <v>#DIV/0!</v>
      </c>
      <c r="C327" s="131">
        <f>C257</f>
        <v>0.19470000000000001</v>
      </c>
      <c r="D327" s="73" t="e">
        <f>B327*C327/1</f>
        <v>#DIV/0!</v>
      </c>
      <c r="E327" s="26"/>
      <c r="F327" s="26"/>
      <c r="G327" s="26"/>
      <c r="H327" s="26"/>
      <c r="I327" s="26"/>
      <c r="J327" s="26"/>
      <c r="K327" s="26"/>
      <c r="L327" s="26"/>
      <c r="M327" s="26"/>
      <c r="N327" s="26"/>
      <c r="O327" s="26"/>
    </row>
    <row r="328" spans="1:15" ht="18" customHeight="1" x14ac:dyDescent="0.25">
      <c r="A328" s="180" t="s">
        <v>33</v>
      </c>
      <c r="B328" s="183"/>
      <c r="C328" s="181"/>
      <c r="D328" s="30" t="e">
        <f>D327</f>
        <v>#DIV/0!</v>
      </c>
      <c r="E328" s="26"/>
      <c r="F328" s="26"/>
      <c r="G328" s="26"/>
      <c r="H328" s="26"/>
      <c r="I328" s="26"/>
      <c r="J328" s="26"/>
      <c r="K328" s="26"/>
      <c r="L328" s="26"/>
      <c r="M328" s="26"/>
      <c r="N328" s="26"/>
      <c r="O328" s="26"/>
    </row>
    <row r="329" spans="1:15" x14ac:dyDescent="0.25">
      <c r="A329" s="26"/>
      <c r="B329" s="26"/>
      <c r="C329" s="26"/>
      <c r="D329" s="26"/>
      <c r="E329" s="26"/>
      <c r="F329" s="26"/>
      <c r="G329" s="26"/>
      <c r="H329" s="26"/>
      <c r="I329" s="26"/>
      <c r="J329" s="26"/>
      <c r="K329" s="26"/>
      <c r="L329" s="26"/>
      <c r="M329" s="26"/>
      <c r="N329" s="26"/>
      <c r="O329" s="26"/>
    </row>
    <row r="330" spans="1:15" x14ac:dyDescent="0.25">
      <c r="A330" s="26"/>
      <c r="B330" s="26"/>
      <c r="C330" s="26"/>
      <c r="D330" s="26"/>
      <c r="E330" s="26"/>
      <c r="F330" s="26"/>
      <c r="G330" s="26"/>
      <c r="H330" s="26"/>
      <c r="I330" s="26"/>
      <c r="J330" s="26"/>
      <c r="K330" s="26"/>
      <c r="L330" s="26"/>
      <c r="M330" s="26"/>
      <c r="N330" s="26"/>
      <c r="O330" s="26"/>
    </row>
    <row r="331" spans="1:15" x14ac:dyDescent="0.25">
      <c r="A331" s="189" t="s">
        <v>170</v>
      </c>
      <c r="B331" s="183"/>
      <c r="C331" s="181"/>
      <c r="D331" s="26"/>
      <c r="E331" s="26"/>
      <c r="F331" s="26"/>
      <c r="G331" s="26"/>
      <c r="H331" s="26"/>
      <c r="I331" s="26"/>
      <c r="J331" s="26"/>
      <c r="K331" s="26"/>
      <c r="L331" s="26"/>
      <c r="M331" s="26"/>
      <c r="N331" s="26"/>
      <c r="O331" s="26"/>
    </row>
    <row r="332" spans="1:15" x14ac:dyDescent="0.25">
      <c r="A332" s="132" t="s">
        <v>3</v>
      </c>
      <c r="B332" s="133" t="s">
        <v>127</v>
      </c>
      <c r="C332" s="134">
        <f>C266</f>
        <v>0</v>
      </c>
      <c r="D332" s="26"/>
      <c r="E332" s="26"/>
      <c r="F332" s="26"/>
      <c r="G332" s="26"/>
      <c r="H332" s="26"/>
      <c r="I332" s="26"/>
      <c r="J332" s="26"/>
      <c r="K332" s="26"/>
      <c r="L332" s="26"/>
      <c r="M332" s="26"/>
      <c r="N332" s="26"/>
      <c r="O332" s="26"/>
    </row>
    <row r="333" spans="1:15" ht="15" customHeight="1" x14ac:dyDescent="0.25">
      <c r="A333" s="132" t="s">
        <v>5</v>
      </c>
      <c r="B333" s="133" t="s">
        <v>128</v>
      </c>
      <c r="C333" s="134" t="e">
        <f>C310</f>
        <v>#DIV/0!</v>
      </c>
      <c r="D333" s="26"/>
      <c r="E333" s="26"/>
      <c r="F333" s="26"/>
      <c r="G333" s="26"/>
      <c r="H333" s="26"/>
      <c r="I333" s="26"/>
      <c r="J333" s="26"/>
      <c r="K333" s="26"/>
      <c r="L333" s="26"/>
      <c r="M333" s="26"/>
      <c r="N333" s="26"/>
      <c r="O333" s="26"/>
    </row>
    <row r="334" spans="1:15" x14ac:dyDescent="0.25">
      <c r="A334" s="132" t="s">
        <v>6</v>
      </c>
      <c r="B334" s="133" t="s">
        <v>129</v>
      </c>
      <c r="C334" s="134" t="e">
        <f>D328</f>
        <v>#DIV/0!</v>
      </c>
      <c r="D334" s="26"/>
      <c r="E334" s="26"/>
      <c r="F334" s="26"/>
      <c r="G334" s="26"/>
      <c r="H334" s="26"/>
      <c r="I334" s="26"/>
      <c r="J334" s="26"/>
      <c r="K334" s="26"/>
      <c r="L334" s="26"/>
      <c r="M334" s="26"/>
      <c r="N334" s="26"/>
      <c r="O334" s="26"/>
    </row>
    <row r="335" spans="1:15" x14ac:dyDescent="0.25">
      <c r="A335" s="132" t="s">
        <v>8</v>
      </c>
      <c r="B335" s="133" t="s">
        <v>171</v>
      </c>
      <c r="C335" s="134" t="e">
        <f>C332+C333+C334</f>
        <v>#DIV/0!</v>
      </c>
      <c r="D335" s="26"/>
      <c r="E335" s="26"/>
      <c r="F335" s="26"/>
      <c r="G335" s="26"/>
      <c r="H335" s="26"/>
      <c r="I335" s="26"/>
      <c r="J335" s="26"/>
      <c r="K335" s="26"/>
      <c r="L335" s="26"/>
      <c r="M335" s="26"/>
      <c r="N335" s="26"/>
      <c r="O335" s="26"/>
    </row>
    <row r="336" spans="1:15" x14ac:dyDescent="0.25">
      <c r="A336" s="132" t="s">
        <v>10</v>
      </c>
      <c r="B336" s="133" t="s">
        <v>172</v>
      </c>
      <c r="C336" s="135">
        <f>E26</f>
        <v>8360</v>
      </c>
      <c r="D336" s="26"/>
      <c r="E336" s="26"/>
      <c r="F336" s="26"/>
      <c r="G336" s="26"/>
      <c r="H336" s="26"/>
      <c r="I336" s="26"/>
      <c r="J336" s="26"/>
      <c r="K336" s="26"/>
      <c r="L336" s="26"/>
      <c r="M336" s="26"/>
      <c r="N336" s="26"/>
      <c r="O336" s="26"/>
    </row>
    <row r="337" spans="1:15" x14ac:dyDescent="0.25">
      <c r="A337" s="132" t="s">
        <v>11</v>
      </c>
      <c r="B337" s="133" t="s">
        <v>173</v>
      </c>
      <c r="C337" s="136" t="e">
        <f>C335/C336</f>
        <v>#DIV/0!</v>
      </c>
      <c r="D337" s="26"/>
      <c r="E337" s="26"/>
      <c r="F337" s="26"/>
      <c r="G337" s="26"/>
      <c r="H337" s="26"/>
      <c r="I337" s="26"/>
      <c r="J337" s="26"/>
      <c r="K337" s="26"/>
      <c r="L337" s="26"/>
      <c r="M337" s="26"/>
      <c r="N337" s="26"/>
      <c r="O337" s="26"/>
    </row>
    <row r="338" spans="1:15" x14ac:dyDescent="0.25">
      <c r="A338" s="26"/>
      <c r="B338" s="26"/>
      <c r="C338" s="26"/>
      <c r="D338" s="26"/>
      <c r="E338" s="26"/>
      <c r="F338" s="26"/>
      <c r="G338" s="26"/>
      <c r="H338" s="26"/>
      <c r="I338" s="26"/>
      <c r="J338" s="26"/>
      <c r="K338" s="26"/>
      <c r="L338" s="26"/>
      <c r="M338" s="26"/>
      <c r="N338" s="26"/>
      <c r="O338" s="26"/>
    </row>
    <row r="339" spans="1:15" ht="15.75" x14ac:dyDescent="0.25">
      <c r="A339" s="137" t="s">
        <v>180</v>
      </c>
      <c r="B339" s="138"/>
      <c r="C339" s="119"/>
      <c r="D339" s="119"/>
      <c r="E339" s="119"/>
      <c r="F339" s="119"/>
      <c r="G339" s="119"/>
      <c r="H339" s="119"/>
      <c r="I339" s="119"/>
      <c r="J339" s="26"/>
      <c r="K339" s="26"/>
      <c r="L339" s="26"/>
      <c r="M339" s="26"/>
      <c r="N339" s="26"/>
      <c r="O339" s="26"/>
    </row>
    <row r="340" spans="1:15" ht="15.75" x14ac:dyDescent="0.25">
      <c r="A340" s="139"/>
      <c r="B340" s="139"/>
      <c r="C340" s="119"/>
      <c r="D340" s="119"/>
      <c r="E340" s="26"/>
      <c r="F340" s="26"/>
      <c r="G340" s="26"/>
      <c r="H340" s="26"/>
      <c r="I340" s="26"/>
      <c r="J340" s="26"/>
      <c r="K340" s="26"/>
      <c r="L340" s="26"/>
      <c r="M340" s="26"/>
      <c r="N340" s="26"/>
      <c r="O340" s="26"/>
    </row>
    <row r="341" spans="1:15" ht="15.75" x14ac:dyDescent="0.25">
      <c r="A341" s="119"/>
      <c r="B341" s="119"/>
      <c r="C341" s="119"/>
      <c r="D341" s="119"/>
      <c r="E341" s="119"/>
      <c r="F341" s="26"/>
      <c r="G341" s="26"/>
      <c r="H341" s="26"/>
      <c r="I341" s="26"/>
      <c r="J341" s="26"/>
      <c r="K341" s="26"/>
      <c r="L341" s="26"/>
      <c r="M341" s="26"/>
      <c r="N341" s="26"/>
      <c r="O341" s="26"/>
    </row>
    <row r="342" spans="1:15" ht="15.75" x14ac:dyDescent="0.25">
      <c r="A342" s="235" t="s">
        <v>181</v>
      </c>
      <c r="B342" s="236"/>
      <c r="C342" s="119"/>
      <c r="D342" s="119"/>
      <c r="E342" s="119"/>
      <c r="F342" s="26"/>
      <c r="G342" s="26"/>
      <c r="H342" s="26"/>
      <c r="I342" s="26"/>
      <c r="J342" s="26"/>
      <c r="K342" s="26"/>
      <c r="L342" s="26"/>
      <c r="M342" s="26"/>
      <c r="N342" s="26"/>
      <c r="O342" s="26"/>
    </row>
    <row r="343" spans="1:15" ht="18.75" customHeight="1" x14ac:dyDescent="0.25">
      <c r="A343" s="26"/>
      <c r="B343" s="26"/>
      <c r="C343" s="26"/>
      <c r="D343" s="26"/>
      <c r="E343" s="26"/>
      <c r="F343" s="26"/>
      <c r="G343" s="26"/>
      <c r="H343" s="26"/>
      <c r="I343" s="26"/>
      <c r="J343" s="26"/>
      <c r="K343" s="26"/>
      <c r="L343" s="26"/>
      <c r="M343" s="26"/>
      <c r="N343" s="26"/>
      <c r="O343" s="26"/>
    </row>
    <row r="344" spans="1:15" ht="15.75" customHeight="1" x14ac:dyDescent="0.25">
      <c r="A344" s="235" t="s">
        <v>181</v>
      </c>
      <c r="B344" s="236"/>
      <c r="C344" s="119"/>
      <c r="D344" s="119"/>
      <c r="E344" s="119"/>
      <c r="F344" s="26"/>
      <c r="G344" s="26"/>
      <c r="H344" s="26"/>
      <c r="I344" s="26"/>
      <c r="J344" s="26"/>
      <c r="K344" s="26"/>
      <c r="L344" s="26"/>
      <c r="M344" s="26"/>
      <c r="N344" s="26"/>
      <c r="O344" s="26"/>
    </row>
    <row r="345" spans="1:15" x14ac:dyDescent="0.25">
      <c r="A345" s="26"/>
      <c r="B345" s="26"/>
      <c r="C345" s="26"/>
      <c r="D345" s="26"/>
      <c r="E345" s="26"/>
      <c r="F345" s="26"/>
      <c r="G345" s="26"/>
      <c r="H345" s="26"/>
      <c r="I345" s="26"/>
      <c r="J345" s="26"/>
      <c r="K345" s="26"/>
      <c r="L345" s="26"/>
      <c r="M345" s="26"/>
      <c r="N345" s="26"/>
      <c r="O345" s="26"/>
    </row>
    <row r="346" spans="1:15" x14ac:dyDescent="0.25">
      <c r="A346" s="26"/>
      <c r="B346" s="26"/>
      <c r="C346" s="26"/>
      <c r="D346" s="26"/>
      <c r="E346" s="26"/>
      <c r="F346" s="26"/>
      <c r="G346" s="26"/>
      <c r="H346" s="26"/>
      <c r="I346" s="26"/>
      <c r="J346" s="26"/>
      <c r="K346" s="26"/>
      <c r="L346" s="26"/>
      <c r="M346" s="26"/>
      <c r="N346" s="26"/>
      <c r="O346" s="26"/>
    </row>
    <row r="347" spans="1:15" x14ac:dyDescent="0.25">
      <c r="A347" s="26"/>
      <c r="B347" s="26"/>
      <c r="C347" s="26"/>
      <c r="D347" s="26"/>
      <c r="E347" s="26"/>
      <c r="F347" s="26"/>
      <c r="G347" s="26"/>
      <c r="H347" s="26"/>
      <c r="I347" s="26"/>
      <c r="J347" s="26"/>
      <c r="K347" s="26"/>
      <c r="L347" s="26"/>
      <c r="M347" s="26"/>
      <c r="N347" s="26"/>
      <c r="O347" s="26"/>
    </row>
    <row r="348" spans="1:15" x14ac:dyDescent="0.25">
      <c r="A348" s="26"/>
      <c r="B348" s="26"/>
      <c r="C348" s="26"/>
      <c r="D348" s="26"/>
      <c r="E348" s="26"/>
      <c r="F348" s="26"/>
      <c r="G348" s="26"/>
      <c r="H348" s="26"/>
      <c r="I348" s="26"/>
      <c r="J348" s="26"/>
      <c r="K348" s="26"/>
      <c r="L348" s="26"/>
      <c r="M348" s="26"/>
      <c r="N348" s="26"/>
      <c r="O348" s="26"/>
    </row>
    <row r="349" spans="1:15" x14ac:dyDescent="0.25">
      <c r="A349" s="26"/>
      <c r="B349" s="26"/>
      <c r="C349" s="26"/>
      <c r="D349" s="26"/>
      <c r="E349" s="26"/>
      <c r="F349" s="26"/>
      <c r="G349" s="26"/>
      <c r="H349" s="26"/>
      <c r="I349" s="26"/>
      <c r="J349" s="26"/>
      <c r="K349" s="26"/>
      <c r="L349" s="26"/>
      <c r="M349" s="26"/>
      <c r="N349" s="26"/>
      <c r="O349" s="26"/>
    </row>
    <row r="350" spans="1:15" x14ac:dyDescent="0.25">
      <c r="A350" s="26"/>
      <c r="B350" s="26"/>
      <c r="C350" s="26"/>
      <c r="D350" s="26"/>
      <c r="E350" s="26"/>
      <c r="F350" s="26"/>
      <c r="G350" s="26"/>
      <c r="H350" s="26"/>
      <c r="I350" s="26"/>
      <c r="J350" s="26"/>
      <c r="K350" s="26"/>
      <c r="L350" s="26"/>
      <c r="M350" s="26"/>
      <c r="N350" s="26"/>
      <c r="O350" s="26"/>
    </row>
    <row r="351" spans="1:15" x14ac:dyDescent="0.25">
      <c r="A351" s="26"/>
      <c r="B351" s="26"/>
      <c r="C351" s="26"/>
      <c r="D351" s="26"/>
      <c r="E351" s="26"/>
      <c r="F351" s="26"/>
      <c r="G351" s="26"/>
      <c r="H351" s="26"/>
      <c r="I351" s="26"/>
      <c r="J351" s="26"/>
      <c r="K351" s="26"/>
      <c r="L351" s="26"/>
      <c r="M351" s="26"/>
      <c r="N351" s="26"/>
      <c r="O351" s="26"/>
    </row>
    <row r="352" spans="1:15" x14ac:dyDescent="0.25">
      <c r="A352" s="26"/>
      <c r="B352" s="26"/>
      <c r="C352" s="26"/>
      <c r="D352" s="26"/>
      <c r="E352" s="26"/>
      <c r="F352" s="26"/>
      <c r="G352" s="26"/>
      <c r="H352" s="26"/>
      <c r="I352" s="26"/>
      <c r="J352" s="26"/>
      <c r="K352" s="26"/>
      <c r="L352" s="26"/>
      <c r="M352" s="26"/>
      <c r="N352" s="26"/>
      <c r="O352" s="26"/>
    </row>
    <row r="353" spans="1:15" x14ac:dyDescent="0.25">
      <c r="A353" s="26"/>
      <c r="B353" s="26"/>
      <c r="C353" s="26"/>
      <c r="D353" s="26"/>
      <c r="E353" s="26"/>
      <c r="F353" s="26"/>
      <c r="G353" s="26"/>
      <c r="H353" s="26"/>
      <c r="I353" s="26"/>
      <c r="J353" s="26"/>
      <c r="K353" s="26"/>
      <c r="L353" s="26"/>
      <c r="M353" s="26"/>
      <c r="N353" s="26"/>
      <c r="O353" s="26"/>
    </row>
    <row r="354" spans="1:15" ht="15.75" customHeight="1" x14ac:dyDescent="0.25">
      <c r="A354" s="26"/>
      <c r="B354" s="26"/>
      <c r="C354" s="26"/>
      <c r="D354" s="26"/>
      <c r="E354" s="26"/>
      <c r="F354" s="26"/>
      <c r="G354" s="26"/>
      <c r="H354" s="26"/>
      <c r="I354" s="26"/>
      <c r="J354" s="26"/>
      <c r="K354" s="26"/>
      <c r="L354" s="26"/>
      <c r="M354" s="26"/>
      <c r="N354" s="26"/>
      <c r="O354" s="26"/>
    </row>
    <row r="355" spans="1:15" x14ac:dyDescent="0.25">
      <c r="A355" s="26"/>
      <c r="B355" s="26"/>
      <c r="C355" s="26"/>
      <c r="D355" s="26"/>
      <c r="E355" s="26"/>
      <c r="F355" s="26"/>
      <c r="G355" s="26"/>
      <c r="H355" s="26"/>
      <c r="I355" s="26"/>
      <c r="J355" s="26"/>
      <c r="K355" s="26"/>
      <c r="L355" s="26"/>
      <c r="M355" s="26"/>
      <c r="N355" s="26"/>
      <c r="O355" s="26"/>
    </row>
    <row r="356" spans="1:15" x14ac:dyDescent="0.25">
      <c r="A356" s="26"/>
      <c r="B356" s="26"/>
      <c r="C356" s="26"/>
      <c r="D356" s="26"/>
      <c r="E356" s="26"/>
      <c r="F356" s="26"/>
      <c r="G356" s="26"/>
      <c r="H356" s="26"/>
      <c r="I356" s="26"/>
      <c r="J356" s="26"/>
      <c r="K356" s="26"/>
      <c r="L356" s="26"/>
      <c r="M356" s="26"/>
      <c r="N356" s="26"/>
      <c r="O356" s="26"/>
    </row>
    <row r="357" spans="1:15" x14ac:dyDescent="0.25">
      <c r="A357" s="26"/>
      <c r="B357" s="26"/>
      <c r="C357" s="26"/>
      <c r="D357" s="26"/>
      <c r="E357" s="26"/>
      <c r="F357" s="26"/>
      <c r="G357" s="26"/>
      <c r="H357" s="26"/>
      <c r="I357" s="26"/>
      <c r="J357" s="26"/>
      <c r="K357" s="26"/>
      <c r="L357" s="26"/>
      <c r="M357" s="26"/>
      <c r="N357" s="26"/>
      <c r="O357" s="26"/>
    </row>
    <row r="358" spans="1:15" x14ac:dyDescent="0.25">
      <c r="A358" s="26"/>
      <c r="B358" s="26"/>
      <c r="C358" s="26"/>
      <c r="D358" s="26"/>
      <c r="E358" s="26"/>
      <c r="F358" s="26"/>
      <c r="G358" s="26"/>
      <c r="H358" s="26"/>
      <c r="I358" s="26"/>
      <c r="J358" s="26"/>
      <c r="K358" s="26"/>
      <c r="L358" s="26"/>
      <c r="M358" s="26"/>
      <c r="N358" s="26"/>
      <c r="O358" s="26"/>
    </row>
    <row r="359" spans="1:15" x14ac:dyDescent="0.25">
      <c r="A359" s="26"/>
      <c r="B359" s="26"/>
      <c r="C359" s="26"/>
      <c r="D359" s="26"/>
      <c r="E359" s="26"/>
      <c r="F359" s="26"/>
      <c r="G359" s="26"/>
      <c r="H359" s="26"/>
      <c r="I359" s="26"/>
      <c r="J359" s="26"/>
      <c r="K359" s="26"/>
      <c r="L359" s="26"/>
      <c r="M359" s="26"/>
      <c r="N359" s="26"/>
      <c r="O359" s="26"/>
    </row>
    <row r="360" spans="1:15" x14ac:dyDescent="0.25">
      <c r="A360" s="26"/>
      <c r="B360" s="26"/>
      <c r="C360" s="26"/>
      <c r="D360" s="26"/>
      <c r="E360" s="26"/>
      <c r="F360" s="26"/>
      <c r="G360" s="26"/>
      <c r="H360" s="26"/>
      <c r="I360" s="26"/>
      <c r="J360" s="26"/>
      <c r="K360" s="26"/>
      <c r="L360" s="26"/>
      <c r="M360" s="26"/>
      <c r="N360" s="26"/>
      <c r="O360" s="26"/>
    </row>
    <row r="361" spans="1:15" x14ac:dyDescent="0.25">
      <c r="A361" s="26"/>
      <c r="B361" s="26"/>
      <c r="C361" s="26"/>
      <c r="D361" s="26"/>
      <c r="E361" s="26"/>
      <c r="F361" s="26"/>
      <c r="G361" s="26"/>
      <c r="H361" s="26"/>
      <c r="I361" s="26"/>
      <c r="J361" s="26"/>
      <c r="K361" s="26"/>
      <c r="L361" s="26"/>
      <c r="M361" s="26"/>
      <c r="N361" s="26"/>
      <c r="O361" s="26"/>
    </row>
    <row r="362" spans="1:15" x14ac:dyDescent="0.25">
      <c r="A362" s="26"/>
      <c r="B362" s="26"/>
      <c r="C362" s="26"/>
      <c r="D362" s="26"/>
      <c r="E362" s="26"/>
      <c r="F362" s="26"/>
      <c r="G362" s="26"/>
      <c r="H362" s="26"/>
      <c r="I362" s="26"/>
      <c r="J362" s="26"/>
      <c r="K362" s="26"/>
      <c r="L362" s="26"/>
      <c r="M362" s="26"/>
      <c r="N362" s="26"/>
      <c r="O362" s="26"/>
    </row>
    <row r="363" spans="1:15" x14ac:dyDescent="0.25">
      <c r="A363" s="26"/>
      <c r="B363" s="26"/>
      <c r="C363" s="26"/>
      <c r="D363" s="26"/>
      <c r="E363" s="26"/>
      <c r="F363" s="26"/>
      <c r="G363" s="26"/>
      <c r="H363" s="26"/>
      <c r="I363" s="26"/>
      <c r="J363" s="26"/>
      <c r="K363" s="26"/>
      <c r="L363" s="26"/>
      <c r="M363" s="26"/>
      <c r="N363" s="26"/>
      <c r="O363" s="26"/>
    </row>
    <row r="364" spans="1:15" x14ac:dyDescent="0.25">
      <c r="A364" s="26"/>
      <c r="B364" s="26"/>
      <c r="C364" s="26"/>
      <c r="D364" s="26"/>
      <c r="E364" s="26"/>
      <c r="F364" s="26"/>
      <c r="G364" s="26"/>
      <c r="H364" s="26"/>
      <c r="I364" s="26"/>
      <c r="J364" s="26"/>
      <c r="K364" s="26"/>
      <c r="L364" s="26"/>
      <c r="M364" s="26"/>
      <c r="N364" s="26"/>
      <c r="O364" s="26"/>
    </row>
    <row r="365" spans="1:15" x14ac:dyDescent="0.25">
      <c r="A365" s="26"/>
      <c r="B365" s="26"/>
      <c r="C365" s="26"/>
      <c r="D365" s="26"/>
      <c r="E365" s="26"/>
      <c r="F365" s="26"/>
      <c r="G365" s="26"/>
      <c r="H365" s="26"/>
      <c r="I365" s="26"/>
      <c r="J365" s="26"/>
      <c r="K365" s="26"/>
      <c r="L365" s="26"/>
      <c r="M365" s="26"/>
      <c r="N365" s="26"/>
      <c r="O365" s="26"/>
    </row>
    <row r="366" spans="1:15" x14ac:dyDescent="0.25">
      <c r="A366" s="26"/>
      <c r="B366" s="26"/>
      <c r="C366" s="26"/>
      <c r="D366" s="26"/>
      <c r="E366" s="26"/>
      <c r="F366" s="26"/>
      <c r="G366" s="26"/>
      <c r="H366" s="26"/>
      <c r="I366" s="26"/>
      <c r="J366" s="26"/>
      <c r="K366" s="26"/>
      <c r="L366" s="26"/>
      <c r="M366" s="26"/>
      <c r="N366" s="26"/>
      <c r="O366" s="26"/>
    </row>
  </sheetData>
  <sheetProtection algorithmName="SHA-512" hashValue="fyTl1EyKAVRykWNE8tCf062UVEDbJ6t5fXC+fOOnxy6mB6z6SV/gMr/5cLOENrWHpKBXmA6s8m97zIfFdmqA1Q==" saltValue="r51JeNiC34B7S0sfUDRr4A==" spinCount="100000" sheet="1" objects="1" scenarios="1" formatCells="0" formatColumns="0" formatRows="0" sort="0" autoFilter="0" pivotTables="0"/>
  <mergeCells count="126">
    <mergeCell ref="A342:B342"/>
    <mergeCell ref="F290:H290"/>
    <mergeCell ref="A304:D304"/>
    <mergeCell ref="A305:B305"/>
    <mergeCell ref="C305:D305"/>
    <mergeCell ref="C306:D306"/>
    <mergeCell ref="A310:B310"/>
    <mergeCell ref="A313:D313"/>
    <mergeCell ref="A328:C328"/>
    <mergeCell ref="A331:C331"/>
    <mergeCell ref="A326:A327"/>
    <mergeCell ref="C308:D308"/>
    <mergeCell ref="C309:D309"/>
    <mergeCell ref="C310:D310"/>
    <mergeCell ref="A234:D234"/>
    <mergeCell ref="A246:D246"/>
    <mergeCell ref="F247:H247"/>
    <mergeCell ref="B248:C248"/>
    <mergeCell ref="B256:C256"/>
    <mergeCell ref="A257:B257"/>
    <mergeCell ref="A261:D261"/>
    <mergeCell ref="C262:D262"/>
    <mergeCell ref="A186:C186"/>
    <mergeCell ref="A194:B194"/>
    <mergeCell ref="A196:C196"/>
    <mergeCell ref="A212:B212"/>
    <mergeCell ref="C212:D212"/>
    <mergeCell ref="A215:D215"/>
    <mergeCell ref="C219:D219"/>
    <mergeCell ref="A220:B220"/>
    <mergeCell ref="C220:D220"/>
    <mergeCell ref="A221:B221"/>
    <mergeCell ref="C221:D221"/>
    <mergeCell ref="A223:C223"/>
    <mergeCell ref="A344:B344"/>
    <mergeCell ref="C265:D265"/>
    <mergeCell ref="C266:D266"/>
    <mergeCell ref="C307:D307"/>
    <mergeCell ref="A130:D130"/>
    <mergeCell ref="A134:B134"/>
    <mergeCell ref="A136:D136"/>
    <mergeCell ref="A152:D152"/>
    <mergeCell ref="A160:B160"/>
    <mergeCell ref="A162:D162"/>
    <mergeCell ref="A172:B172"/>
    <mergeCell ref="A174:D174"/>
    <mergeCell ref="A184:B184"/>
    <mergeCell ref="C216:D216"/>
    <mergeCell ref="C217:D217"/>
    <mergeCell ref="C218:D218"/>
    <mergeCell ref="C207:D207"/>
    <mergeCell ref="C208:D208"/>
    <mergeCell ref="C209:D209"/>
    <mergeCell ref="C210:D210"/>
    <mergeCell ref="A211:B211"/>
    <mergeCell ref="C211:D211"/>
    <mergeCell ref="A207:B207"/>
    <mergeCell ref="A216:B216"/>
    <mergeCell ref="B10:E10"/>
    <mergeCell ref="B11:E11"/>
    <mergeCell ref="A13:E13"/>
    <mergeCell ref="B14:C14"/>
    <mergeCell ref="D14:E14"/>
    <mergeCell ref="B15:C15"/>
    <mergeCell ref="D15:E15"/>
    <mergeCell ref="A26:D26"/>
    <mergeCell ref="A28:C28"/>
    <mergeCell ref="A37:D37"/>
    <mergeCell ref="A38:D38"/>
    <mergeCell ref="A41:C41"/>
    <mergeCell ref="A30:C30"/>
    <mergeCell ref="A31:C31"/>
    <mergeCell ref="A33:E33"/>
    <mergeCell ref="A34:D34"/>
    <mergeCell ref="A35:D35"/>
    <mergeCell ref="A36:D36"/>
    <mergeCell ref="A39:D39"/>
    <mergeCell ref="A40:E40"/>
    <mergeCell ref="A89:D89"/>
    <mergeCell ref="A99:B99"/>
    <mergeCell ref="A102:D102"/>
    <mergeCell ref="A112:B112"/>
    <mergeCell ref="A114:D114"/>
    <mergeCell ref="A120:B120"/>
    <mergeCell ref="A122:D122"/>
    <mergeCell ref="A128:B128"/>
    <mergeCell ref="A2:E2"/>
    <mergeCell ref="A3:E3"/>
    <mergeCell ref="A5:E5"/>
    <mergeCell ref="A6:B6"/>
    <mergeCell ref="C6:E6"/>
    <mergeCell ref="A7:E8"/>
    <mergeCell ref="A23:D23"/>
    <mergeCell ref="A24:D24"/>
    <mergeCell ref="A25:D25"/>
    <mergeCell ref="B16:C16"/>
    <mergeCell ref="D16:E16"/>
    <mergeCell ref="B17:C17"/>
    <mergeCell ref="D17:E17"/>
    <mergeCell ref="A19:E19"/>
    <mergeCell ref="A22:D22"/>
    <mergeCell ref="A29:C29"/>
    <mergeCell ref="C263:D263"/>
    <mergeCell ref="C264:D264"/>
    <mergeCell ref="A265:B265"/>
    <mergeCell ref="A266:B266"/>
    <mergeCell ref="A271:D271"/>
    <mergeCell ref="C272:D272"/>
    <mergeCell ref="B278:C278"/>
    <mergeCell ref="B290:C290"/>
    <mergeCell ref="A42:C42"/>
    <mergeCell ref="A88:D88"/>
    <mergeCell ref="A100:D100"/>
    <mergeCell ref="A101:D101"/>
    <mergeCell ref="A140:B140"/>
    <mergeCell ref="A142:D142"/>
    <mergeCell ref="A150:B150"/>
    <mergeCell ref="A204:B204"/>
    <mergeCell ref="A206:D206"/>
    <mergeCell ref="A52:B52"/>
    <mergeCell ref="A54:C54"/>
    <mergeCell ref="A64:B64"/>
    <mergeCell ref="A66:C66"/>
    <mergeCell ref="A75:B75"/>
    <mergeCell ref="A77:C77"/>
    <mergeCell ref="A86:B86"/>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31496062992125984" footer="0.31496062992125984"/>
  <pageSetup paperSize="9" scale="39" fitToHeight="0" orientation="portrait" r:id="rId1"/>
  <rowBreaks count="3" manualBreakCount="3">
    <brk id="86" max="16383" man="1"/>
    <brk id="237" max="16383" man="1"/>
    <brk id="323" max="16383" man="1"/>
  </rowBreaks>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38</vt:i4>
      </vt:variant>
    </vt:vector>
  </HeadingPairs>
  <TitlesOfParts>
    <vt:vector size="38" baseType="lpstr">
      <vt:lpstr>LINHA 13</vt:lpstr>
      <vt:lpstr>LINHA 14</vt:lpstr>
      <vt:lpstr>LINHA 28</vt:lpstr>
      <vt:lpstr>LINHA 29</vt:lpstr>
      <vt:lpstr>LINHA 30</vt:lpstr>
      <vt:lpstr>LINHA 31</vt:lpstr>
      <vt:lpstr>LINHA 32</vt:lpstr>
      <vt:lpstr>LINHA 33</vt:lpstr>
      <vt:lpstr>LINHA 34</vt:lpstr>
      <vt:lpstr>LINHA 35</vt:lpstr>
      <vt:lpstr>LINHA 36</vt:lpstr>
      <vt:lpstr>LINHA 37</vt:lpstr>
      <vt:lpstr>LINHA 38</vt:lpstr>
      <vt:lpstr>LINHA 39</vt:lpstr>
      <vt:lpstr>LINHA 40</vt:lpstr>
      <vt:lpstr>LINHA 41</vt:lpstr>
      <vt:lpstr>LINHA 42</vt:lpstr>
      <vt:lpstr>LINHA 43</vt:lpstr>
      <vt:lpstr>LINHA 44</vt:lpstr>
      <vt:lpstr>LINHA 45</vt:lpstr>
      <vt:lpstr>LINHA 46</vt:lpstr>
      <vt:lpstr>LINHA 47</vt:lpstr>
      <vt:lpstr>LINHA 48</vt:lpstr>
      <vt:lpstr>LINHA 50</vt:lpstr>
      <vt:lpstr>LINHA 51</vt:lpstr>
      <vt:lpstr>LINHA 52</vt:lpstr>
      <vt:lpstr>LINHA 53</vt:lpstr>
      <vt:lpstr>LINHA 54</vt:lpstr>
      <vt:lpstr>LINHA 55</vt:lpstr>
      <vt:lpstr>LINHA 56</vt:lpstr>
      <vt:lpstr>LINHA 57</vt:lpstr>
      <vt:lpstr>LINHA 58 -A TRANSB  LIN 58 -B</vt:lpstr>
      <vt:lpstr>LINHA 58 -B FINALIZA NA ESCOLA</vt:lpstr>
      <vt:lpstr>LINHA 60</vt:lpstr>
      <vt:lpstr>LINHA 61</vt:lpstr>
      <vt:lpstr>LINHA 62</vt:lpstr>
      <vt:lpstr>LINHA 63</vt:lpstr>
      <vt:lpstr>LINHA 90</vt:lpstr>
    </vt:vector>
  </TitlesOfParts>
  <Company>Controladoria-Geral da União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Ferreira de Macedo</dc:creator>
  <cp:lastModifiedBy>Jean Gonçalves Azeredo</cp:lastModifiedBy>
  <cp:lastPrinted>2025-08-22T13:06:39Z</cp:lastPrinted>
  <dcterms:created xsi:type="dcterms:W3CDTF">2013-07-25T13:44:18Z</dcterms:created>
  <dcterms:modified xsi:type="dcterms:W3CDTF">2025-12-12T12:41:05Z</dcterms:modified>
</cp:coreProperties>
</file>