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64011"/>
  <mc:AlternateContent xmlns:mc="http://schemas.openxmlformats.org/markup-compatibility/2006">
    <mc:Choice Requires="x15">
      <x15ac:absPath xmlns:x15ac="http://schemas.microsoft.com/office/spreadsheetml/2010/11/ac" url="\\bj249w.pmcg.imti\SETORES_SELC\SUPEL\SUPERITENDENCIA\1. PROJETOS\Transporte-Rural-2_Rodrigo\"/>
    </mc:Choice>
  </mc:AlternateContent>
  <bookViews>
    <workbookView xWindow="0" yWindow="0" windowWidth="28800" windowHeight="11610" tabRatio="940" firstSheet="16" activeTab="34"/>
  </bookViews>
  <sheets>
    <sheet name="linha 90" sheetId="1" r:id="rId1"/>
    <sheet name="linha 63" sheetId="2" r:id="rId2"/>
    <sheet name="linha 62" sheetId="3" r:id="rId3"/>
    <sheet name="linha 61" sheetId="4" r:id="rId4"/>
    <sheet name="linha 60" sheetId="5" r:id="rId5"/>
    <sheet name="linha 58 B finaliza na escola" sheetId="6" r:id="rId6"/>
    <sheet name="linha 58 A transb lin 58 B" sheetId="7" r:id="rId7"/>
    <sheet name="linha 57" sheetId="8" r:id="rId8"/>
    <sheet name="linha 56" sheetId="9" r:id="rId9"/>
    <sheet name="linha 55" sheetId="10" r:id="rId10"/>
    <sheet name="linha 54" sheetId="11" r:id="rId11"/>
    <sheet name="linha 53" sheetId="12" r:id="rId12"/>
    <sheet name="linha 52" sheetId="13" r:id="rId13"/>
    <sheet name="linha 51" sheetId="14" r:id="rId14"/>
    <sheet name="linha 50" sheetId="15" r:id="rId15"/>
    <sheet name="linha 48" sheetId="16" r:id="rId16"/>
    <sheet name="linha 47" sheetId="17" r:id="rId17"/>
    <sheet name="linha 46" sheetId="18" r:id="rId18"/>
    <sheet name="linha 45" sheetId="19" r:id="rId19"/>
    <sheet name="linha 44" sheetId="20" r:id="rId20"/>
    <sheet name="linha 43" sheetId="21" r:id="rId21"/>
    <sheet name="linha 42" sheetId="22" r:id="rId22"/>
    <sheet name="linha 41" sheetId="23" r:id="rId23"/>
    <sheet name="linha 40" sheetId="24" r:id="rId24"/>
    <sheet name="linha 39" sheetId="25" r:id="rId25"/>
    <sheet name="linha 38" sheetId="26" r:id="rId26"/>
    <sheet name="linha 37" sheetId="27" r:id="rId27"/>
    <sheet name="linha 36" sheetId="28" r:id="rId28"/>
    <sheet name="linha 35" sheetId="29" r:id="rId29"/>
    <sheet name="linha 34" sheetId="30" r:id="rId30"/>
    <sheet name="linha 33" sheetId="31" r:id="rId31"/>
    <sheet name="linha 32" sheetId="32" r:id="rId32"/>
    <sheet name="linha 31" sheetId="33" r:id="rId33"/>
    <sheet name="linha 30" sheetId="34" r:id="rId34"/>
    <sheet name="linha 29" sheetId="35" r:id="rId35"/>
    <sheet name="linha 28" sheetId="36" r:id="rId36"/>
    <sheet name="linha 14" sheetId="37" r:id="rId37"/>
    <sheet name="linha 13" sheetId="38" r:id="rId38"/>
  </sheet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42" i="38" l="1"/>
  <c r="C341" i="38"/>
  <c r="C339" i="38"/>
  <c r="C338" i="38"/>
  <c r="C336" i="38"/>
  <c r="C335" i="38"/>
  <c r="C334" i="38"/>
  <c r="C332" i="38"/>
  <c r="C321" i="38"/>
  <c r="C317" i="38"/>
  <c r="C254" i="38" s="1"/>
  <c r="G307" i="38"/>
  <c r="G306" i="38"/>
  <c r="G305" i="38"/>
  <c r="D299" i="38"/>
  <c r="C300" i="38" s="1"/>
  <c r="H294" i="38"/>
  <c r="H293" i="38"/>
  <c r="H292" i="38"/>
  <c r="H284" i="38"/>
  <c r="C283" i="38"/>
  <c r="H283" i="38" s="1"/>
  <c r="H282" i="38"/>
  <c r="H281" i="38"/>
  <c r="H280" i="38"/>
  <c r="H275" i="38"/>
  <c r="H263" i="38" s="1"/>
  <c r="G273" i="38"/>
  <c r="G275" i="38" s="1"/>
  <c r="G263" i="38" s="1"/>
  <c r="C273" i="38"/>
  <c r="C253" i="38"/>
  <c r="C252" i="38"/>
  <c r="C251" i="38"/>
  <c r="H250" i="38"/>
  <c r="G250" i="38"/>
  <c r="F250" i="38"/>
  <c r="C250" i="38"/>
  <c r="C249" i="38"/>
  <c r="D239" i="38"/>
  <c r="D238" i="38"/>
  <c r="D241" i="38" s="1"/>
  <c r="C231" i="38"/>
  <c r="C263" i="38" s="1"/>
  <c r="L229" i="38"/>
  <c r="K229" i="38"/>
  <c r="L228" i="38"/>
  <c r="K228" i="38"/>
  <c r="L227" i="38"/>
  <c r="K227" i="38"/>
  <c r="C218" i="38"/>
  <c r="C160" i="38"/>
  <c r="C150" i="38"/>
  <c r="C127" i="38"/>
  <c r="C119" i="38"/>
  <c r="C112" i="38"/>
  <c r="C99" i="38"/>
  <c r="C86" i="38"/>
  <c r="C75" i="38"/>
  <c r="C209" i="38" s="1"/>
  <c r="C64" i="38"/>
  <c r="C217" i="38" s="1"/>
  <c r="C52" i="38"/>
  <c r="D149" i="38" s="1"/>
  <c r="E25" i="38"/>
  <c r="H288" i="38" s="1"/>
  <c r="H290" i="38" s="1"/>
  <c r="H295" i="38" s="1"/>
  <c r="C287" i="38" l="1"/>
  <c r="C257" i="38"/>
  <c r="D119" i="38"/>
  <c r="D132" i="38"/>
  <c r="C344" i="38"/>
  <c r="C327" i="38"/>
  <c r="H302" i="38"/>
  <c r="G265" i="38" s="1"/>
  <c r="H301" i="38"/>
  <c r="D242" i="38"/>
  <c r="C264" i="38"/>
  <c r="E26" i="38"/>
  <c r="D154" i="38"/>
  <c r="D155" i="38"/>
  <c r="D139" i="38"/>
  <c r="D157" i="38"/>
  <c r="D301" i="38"/>
  <c r="C309" i="38" s="1"/>
  <c r="D116" i="38"/>
  <c r="D96" i="38" s="1"/>
  <c r="D117" i="38"/>
  <c r="D124" i="38"/>
  <c r="D158" i="38"/>
  <c r="D95" i="38"/>
  <c r="D147" i="38"/>
  <c r="C275" i="38"/>
  <c r="C276" i="38" s="1"/>
  <c r="C277" i="38" s="1"/>
  <c r="D133" i="38"/>
  <c r="D138" i="38"/>
  <c r="D156" i="38"/>
  <c r="C208" i="38"/>
  <c r="D92" i="38"/>
  <c r="D144" i="38"/>
  <c r="D93" i="38"/>
  <c r="D108" i="38"/>
  <c r="D125" i="38"/>
  <c r="D126" i="38" s="1"/>
  <c r="D145" i="38"/>
  <c r="D159" i="38"/>
  <c r="D146" i="38"/>
  <c r="D127" i="38"/>
  <c r="D148" i="38"/>
  <c r="D128" i="38" l="1"/>
  <c r="C199" i="38" s="1"/>
  <c r="D91" i="38"/>
  <c r="D150" i="38"/>
  <c r="C191" i="38" s="1"/>
  <c r="D109" i="38"/>
  <c r="D105" i="38"/>
  <c r="D94" i="38"/>
  <c r="D134" i="38"/>
  <c r="C190" i="38" s="1"/>
  <c r="D140" i="38"/>
  <c r="C200" i="38" s="1"/>
  <c r="D111" i="38"/>
  <c r="D110" i="38"/>
  <c r="C286" i="38"/>
  <c r="C307" i="38" s="1"/>
  <c r="C232" i="38"/>
  <c r="C360" i="38"/>
  <c r="C352" i="38"/>
  <c r="D300" i="38"/>
  <c r="C301" i="38" s="1"/>
  <c r="D243" i="38"/>
  <c r="C188" i="38"/>
  <c r="D292" i="38"/>
  <c r="D278" i="38"/>
  <c r="C306" i="38"/>
  <c r="D107" i="38"/>
  <c r="H265" i="38"/>
  <c r="D106" i="38"/>
  <c r="H279" i="38"/>
  <c r="D104" i="38"/>
  <c r="D120" i="38"/>
  <c r="C189" i="38" s="1"/>
  <c r="D98" i="38"/>
  <c r="D97" i="38"/>
  <c r="D160" i="38"/>
  <c r="C201" i="38" s="1"/>
  <c r="D99" i="38" l="1"/>
  <c r="D112" i="38"/>
  <c r="D180" i="38" s="1"/>
  <c r="D166" i="38"/>
  <c r="D165" i="38"/>
  <c r="D164" i="38"/>
  <c r="D171" i="38"/>
  <c r="D168" i="38"/>
  <c r="D169" i="38"/>
  <c r="D167" i="38"/>
  <c r="H264" i="38"/>
  <c r="G264" i="38"/>
  <c r="D181" i="38"/>
  <c r="D183" i="38"/>
  <c r="D176" i="38"/>
  <c r="D178" i="38"/>
  <c r="D179" i="38"/>
  <c r="D177" i="38"/>
  <c r="C293" i="38"/>
  <c r="D291" i="38"/>
  <c r="D293" i="38" s="1"/>
  <c r="D294" i="38" s="1"/>
  <c r="C294" i="38" s="1"/>
  <c r="H262" i="38"/>
  <c r="G262" i="38"/>
  <c r="G266" i="38" s="1"/>
  <c r="G267" i="38" s="1"/>
  <c r="C198" i="38"/>
  <c r="H266" i="38" l="1"/>
  <c r="H267" i="38" s="1"/>
  <c r="C295" i="38"/>
  <c r="D170" i="38"/>
  <c r="D172" i="38" s="1"/>
  <c r="C192" i="38" s="1"/>
  <c r="C194" i="38" s="1"/>
  <c r="C210" i="38" s="1"/>
  <c r="C211" i="38" s="1"/>
  <c r="C212" i="38" s="1"/>
  <c r="D182" i="38"/>
  <c r="C202" i="38" l="1"/>
  <c r="C204" i="38" s="1"/>
  <c r="C219" i="38" s="1"/>
  <c r="C220" i="38" s="1"/>
  <c r="C221" i="38" s="1"/>
  <c r="D184" i="38"/>
  <c r="D214" i="38"/>
  <c r="C356" i="38"/>
  <c r="C262" i="38"/>
  <c r="C265" i="38" s="1"/>
  <c r="C266" i="38" s="1"/>
  <c r="C348" i="38" s="1"/>
  <c r="C308" i="38"/>
  <c r="C310" i="38" s="1"/>
  <c r="D295" i="38"/>
  <c r="D356" i="38" l="1"/>
  <c r="E356" i="38" s="1"/>
  <c r="C349" i="38"/>
  <c r="D322" i="38" s="1"/>
  <c r="D321" i="38" s="1"/>
  <c r="C357" i="38"/>
  <c r="D339" i="38" s="1"/>
  <c r="D338" i="38" s="1"/>
  <c r="D342" i="38" l="1"/>
  <c r="B344" i="38"/>
  <c r="D344" i="38" s="1"/>
  <c r="D324" i="38"/>
  <c r="B327" i="38"/>
  <c r="D327" i="38" s="1"/>
  <c r="D345" i="38"/>
  <c r="C358" i="38" s="1"/>
  <c r="D340" i="38"/>
  <c r="D315" i="38"/>
  <c r="D341" i="38"/>
  <c r="D335" i="38"/>
  <c r="D318" i="38"/>
  <c r="D336" i="38"/>
  <c r="D319" i="38"/>
  <c r="C359" i="38"/>
  <c r="C361" i="38" s="1"/>
  <c r="D332" i="38"/>
  <c r="D325" i="38"/>
  <c r="D334" i="38" l="1"/>
  <c r="D333" i="38" s="1"/>
  <c r="D328" i="38"/>
  <c r="C350" i="38" s="1"/>
  <c r="C351" i="38" s="1"/>
  <c r="C353" i="38" s="1"/>
  <c r="D323" i="38"/>
  <c r="D317" i="38"/>
  <c r="D316" i="38" s="1"/>
  <c r="C342" i="37" l="1"/>
  <c r="C341" i="37"/>
  <c r="C339" i="37"/>
  <c r="C338" i="37"/>
  <c r="C336" i="37"/>
  <c r="C335" i="37"/>
  <c r="C334" i="37"/>
  <c r="C332" i="37"/>
  <c r="C321" i="37"/>
  <c r="C317" i="37"/>
  <c r="C254" i="37" s="1"/>
  <c r="G307" i="37"/>
  <c r="G306" i="37"/>
  <c r="G305" i="37"/>
  <c r="D299" i="37"/>
  <c r="D301" i="37" s="1"/>
  <c r="C309" i="37" s="1"/>
  <c r="H294" i="37"/>
  <c r="H293" i="37"/>
  <c r="H292" i="37"/>
  <c r="C287" i="37"/>
  <c r="H284" i="37"/>
  <c r="C283" i="37"/>
  <c r="H283" i="37" s="1"/>
  <c r="H282" i="37"/>
  <c r="H281" i="37"/>
  <c r="H280" i="37"/>
  <c r="H275" i="37"/>
  <c r="H263" i="37" s="1"/>
  <c r="G273" i="37"/>
  <c r="G275" i="37" s="1"/>
  <c r="G263" i="37" s="1"/>
  <c r="C273" i="37"/>
  <c r="C253" i="37"/>
  <c r="C252" i="37"/>
  <c r="C251" i="37"/>
  <c r="H250" i="37"/>
  <c r="G250" i="37"/>
  <c r="F250" i="37"/>
  <c r="C250" i="37"/>
  <c r="C249" i="37"/>
  <c r="D239" i="37"/>
  <c r="D238" i="37"/>
  <c r="D241" i="37" s="1"/>
  <c r="C231" i="37"/>
  <c r="C263" i="37" s="1"/>
  <c r="L229" i="37"/>
  <c r="K229" i="37"/>
  <c r="L228" i="37"/>
  <c r="K228" i="37"/>
  <c r="L227" i="37"/>
  <c r="K227" i="37"/>
  <c r="C160" i="37"/>
  <c r="C150" i="37"/>
  <c r="C127" i="37"/>
  <c r="C119" i="37"/>
  <c r="C112" i="37"/>
  <c r="C99" i="37"/>
  <c r="C86" i="37"/>
  <c r="C218" i="37" s="1"/>
  <c r="C75" i="37"/>
  <c r="C209" i="37" s="1"/>
  <c r="C64" i="37"/>
  <c r="C217" i="37" s="1"/>
  <c r="C52" i="37"/>
  <c r="D149" i="37" s="1"/>
  <c r="E25" i="37"/>
  <c r="C275" i="37" s="1"/>
  <c r="C276" i="37" s="1"/>
  <c r="C277" i="37" s="1"/>
  <c r="C257" i="37" l="1"/>
  <c r="D132" i="37"/>
  <c r="C306" i="37"/>
  <c r="D278" i="37"/>
  <c r="C327" i="37"/>
  <c r="C344" i="37"/>
  <c r="C264" i="37"/>
  <c r="D242" i="37"/>
  <c r="D243" i="37"/>
  <c r="E26" i="37"/>
  <c r="D133" i="37"/>
  <c r="D134" i="37" s="1"/>
  <c r="C190" i="37" s="1"/>
  <c r="D138" i="37"/>
  <c r="D155" i="37"/>
  <c r="H288" i="37"/>
  <c r="H290" i="37" s="1"/>
  <c r="H295" i="37" s="1"/>
  <c r="H302" i="37" s="1"/>
  <c r="G265" i="37" s="1"/>
  <c r="D117" i="37"/>
  <c r="D154" i="37"/>
  <c r="D119" i="37"/>
  <c r="D156" i="37"/>
  <c r="C208" i="37"/>
  <c r="D292" i="37"/>
  <c r="D157" i="37"/>
  <c r="C300" i="37"/>
  <c r="D300" i="37" s="1"/>
  <c r="C301" i="37" s="1"/>
  <c r="D92" i="37"/>
  <c r="D124" i="37"/>
  <c r="D144" i="37"/>
  <c r="D158" i="37"/>
  <c r="D125" i="37"/>
  <c r="D126" i="37" s="1"/>
  <c r="D145" i="37"/>
  <c r="D159" i="37"/>
  <c r="D147" i="37"/>
  <c r="D116" i="37"/>
  <c r="D96" i="37" s="1"/>
  <c r="D139" i="37"/>
  <c r="D94" i="37"/>
  <c r="D146" i="37"/>
  <c r="D127" i="37"/>
  <c r="D148" i="37"/>
  <c r="D95" i="37" l="1"/>
  <c r="D160" i="37"/>
  <c r="C201" i="37" s="1"/>
  <c r="D91" i="37"/>
  <c r="C188" i="37" s="1"/>
  <c r="D93" i="37"/>
  <c r="D128" i="37"/>
  <c r="C199" i="37" s="1"/>
  <c r="D107" i="37"/>
  <c r="D111" i="37"/>
  <c r="D109" i="37"/>
  <c r="D105" i="37"/>
  <c r="D140" i="37"/>
  <c r="C200" i="37" s="1"/>
  <c r="D110" i="37"/>
  <c r="H301" i="37"/>
  <c r="D106" i="37"/>
  <c r="D104" i="37"/>
  <c r="H262" i="37"/>
  <c r="G262" i="37"/>
  <c r="D108" i="37"/>
  <c r="D98" i="37"/>
  <c r="D120" i="37"/>
  <c r="C189" i="37" s="1"/>
  <c r="D97" i="37"/>
  <c r="D99" i="37" s="1"/>
  <c r="D150" i="37"/>
  <c r="C191" i="37" s="1"/>
  <c r="C286" i="37"/>
  <c r="C307" i="37" s="1"/>
  <c r="C232" i="37"/>
  <c r="C360" i="37"/>
  <c r="C352" i="37"/>
  <c r="H279" i="37"/>
  <c r="D112" i="37" l="1"/>
  <c r="D166" i="37"/>
  <c r="D165" i="37"/>
  <c r="D168" i="37"/>
  <c r="D169" i="37"/>
  <c r="D164" i="37"/>
  <c r="D167" i="37"/>
  <c r="D171" i="37"/>
  <c r="D181" i="37"/>
  <c r="D180" i="37"/>
  <c r="D179" i="37"/>
  <c r="D183" i="37"/>
  <c r="D176" i="37"/>
  <c r="D178" i="37"/>
  <c r="D177" i="37"/>
  <c r="H265" i="37"/>
  <c r="C198" i="37"/>
  <c r="H264" i="37"/>
  <c r="G264" i="37"/>
  <c r="G266" i="37" s="1"/>
  <c r="G267" i="37" s="1"/>
  <c r="H266" i="37"/>
  <c r="H267" i="37" s="1"/>
  <c r="D170" i="37" l="1"/>
  <c r="D172" i="37"/>
  <c r="C192" i="37" s="1"/>
  <c r="C194" i="37" s="1"/>
  <c r="C210" i="37" s="1"/>
  <c r="C211" i="37" s="1"/>
  <c r="C212" i="37" s="1"/>
  <c r="C293" i="37"/>
  <c r="D291" i="37"/>
  <c r="D293" i="37" s="1"/>
  <c r="D294" i="37" s="1"/>
  <c r="C294" i="37" s="1"/>
  <c r="D182" i="37"/>
  <c r="C202" i="37" l="1"/>
  <c r="C204" i="37" s="1"/>
  <c r="C219" i="37" s="1"/>
  <c r="C220" i="37" s="1"/>
  <c r="C221" i="37" s="1"/>
  <c r="D184" i="37"/>
  <c r="C295" i="37"/>
  <c r="D214" i="37"/>
  <c r="C356" i="37"/>
  <c r="C262" i="37"/>
  <c r="C265" i="37" s="1"/>
  <c r="C266" i="37" s="1"/>
  <c r="C348" i="37" s="1"/>
  <c r="C308" i="37" l="1"/>
  <c r="C310" i="37" s="1"/>
  <c r="D295" i="37"/>
  <c r="D356" i="37"/>
  <c r="E356" i="37"/>
  <c r="C349" i="37" l="1"/>
  <c r="C357" i="37"/>
  <c r="D339" i="37" l="1"/>
  <c r="D338" i="37" s="1"/>
  <c r="D336" i="37"/>
  <c r="B344" i="37"/>
  <c r="D344" i="37" s="1"/>
  <c r="D335" i="37"/>
  <c r="D334" i="37" s="1"/>
  <c r="D342" i="37"/>
  <c r="D341" i="37"/>
  <c r="D332" i="37"/>
  <c r="D322" i="37"/>
  <c r="D321" i="37" s="1"/>
  <c r="D325" i="37"/>
  <c r="D324" i="37"/>
  <c r="D319" i="37"/>
  <c r="D315" i="37"/>
  <c r="B327" i="37"/>
  <c r="D327" i="37" s="1"/>
  <c r="D318" i="37"/>
  <c r="D317" i="37" l="1"/>
  <c r="D345" i="37"/>
  <c r="C358" i="37" s="1"/>
  <c r="C359" i="37" s="1"/>
  <c r="C361" i="37" s="1"/>
  <c r="D340" i="37"/>
  <c r="D333" i="37" s="1"/>
  <c r="D328" i="37"/>
  <c r="C350" i="37" s="1"/>
  <c r="C351" i="37" s="1"/>
  <c r="C353" i="37" s="1"/>
  <c r="D323" i="37"/>
  <c r="D316" i="37" l="1"/>
  <c r="C342" i="36" l="1"/>
  <c r="C341" i="36"/>
  <c r="C339" i="36"/>
  <c r="C338" i="36"/>
  <c r="C336" i="36"/>
  <c r="C334" i="36" s="1"/>
  <c r="C335" i="36"/>
  <c r="C332" i="36"/>
  <c r="C321" i="36"/>
  <c r="C317" i="36"/>
  <c r="C254" i="36" s="1"/>
  <c r="G307" i="36"/>
  <c r="G306" i="36"/>
  <c r="G305" i="36"/>
  <c r="D299" i="36"/>
  <c r="D301" i="36" s="1"/>
  <c r="C309" i="36" s="1"/>
  <c r="H294" i="36"/>
  <c r="H293" i="36"/>
  <c r="H292" i="36"/>
  <c r="C287" i="36"/>
  <c r="H284" i="36"/>
  <c r="C283" i="36"/>
  <c r="H283" i="36" s="1"/>
  <c r="H282" i="36"/>
  <c r="H281" i="36"/>
  <c r="H280" i="36"/>
  <c r="H275" i="36"/>
  <c r="G273" i="36"/>
  <c r="G275" i="36" s="1"/>
  <c r="G263" i="36" s="1"/>
  <c r="C273" i="36"/>
  <c r="C253" i="36"/>
  <c r="C252" i="36"/>
  <c r="C251" i="36"/>
  <c r="H250" i="36"/>
  <c r="G250" i="36"/>
  <c r="F250" i="36"/>
  <c r="C250" i="36"/>
  <c r="C249" i="36"/>
  <c r="D239" i="36"/>
  <c r="D238" i="36"/>
  <c r="D241" i="36" s="1"/>
  <c r="C231" i="36"/>
  <c r="C263" i="36" s="1"/>
  <c r="L229" i="36"/>
  <c r="K229" i="36"/>
  <c r="L228" i="36"/>
  <c r="K228" i="36"/>
  <c r="L227" i="36"/>
  <c r="K227" i="36"/>
  <c r="C218" i="36"/>
  <c r="C160" i="36"/>
  <c r="C150" i="36"/>
  <c r="C127" i="36"/>
  <c r="C119" i="36"/>
  <c r="D119" i="36" s="1"/>
  <c r="C112" i="36"/>
  <c r="C99" i="36"/>
  <c r="C86" i="36"/>
  <c r="C75" i="36"/>
  <c r="C209" i="36" s="1"/>
  <c r="C64" i="36"/>
  <c r="C217" i="36" s="1"/>
  <c r="C52" i="36"/>
  <c r="D149" i="36" s="1"/>
  <c r="E25" i="36"/>
  <c r="C275" i="36" s="1"/>
  <c r="C276" i="36" s="1"/>
  <c r="C277" i="36" s="1"/>
  <c r="D127" i="36" l="1"/>
  <c r="C257" i="36"/>
  <c r="D132" i="36"/>
  <c r="C306" i="36"/>
  <c r="H279" i="36"/>
  <c r="D292" i="36"/>
  <c r="C344" i="36"/>
  <c r="C327" i="36"/>
  <c r="H302" i="36"/>
  <c r="G265" i="36" s="1"/>
  <c r="H301" i="36"/>
  <c r="D243" i="36"/>
  <c r="C264" i="36"/>
  <c r="D242" i="36"/>
  <c r="D133" i="36"/>
  <c r="E26" i="36"/>
  <c r="D138" i="36"/>
  <c r="D139" i="36"/>
  <c r="D140" i="36" s="1"/>
  <c r="C200" i="36" s="1"/>
  <c r="D157" i="36"/>
  <c r="D158" i="36"/>
  <c r="H263" i="36"/>
  <c r="D104" i="36"/>
  <c r="C300" i="36"/>
  <c r="D300" i="36" s="1"/>
  <c r="C301" i="36" s="1"/>
  <c r="H288" i="36"/>
  <c r="H290" i="36" s="1"/>
  <c r="H295" i="36" s="1"/>
  <c r="D117" i="36"/>
  <c r="D155" i="36"/>
  <c r="D124" i="36"/>
  <c r="D144" i="36"/>
  <c r="D125" i="36"/>
  <c r="D126" i="36" s="1"/>
  <c r="D145" i="36"/>
  <c r="D159" i="36"/>
  <c r="D147" i="36"/>
  <c r="D116" i="36"/>
  <c r="D92" i="36" s="1"/>
  <c r="D154" i="36"/>
  <c r="D156" i="36"/>
  <c r="C208" i="36"/>
  <c r="D146" i="36"/>
  <c r="D148" i="36"/>
  <c r="D93" i="36" l="1"/>
  <c r="D150" i="36"/>
  <c r="C191" i="36" s="1"/>
  <c r="D128" i="36"/>
  <c r="C199" i="36" s="1"/>
  <c r="D134" i="36"/>
  <c r="C190" i="36" s="1"/>
  <c r="D109" i="36"/>
  <c r="C198" i="36" s="1"/>
  <c r="D111" i="36"/>
  <c r="D106" i="36"/>
  <c r="D120" i="36"/>
  <c r="C189" i="36" s="1"/>
  <c r="D97" i="36"/>
  <c r="D98" i="36"/>
  <c r="D96" i="36"/>
  <c r="C188" i="36" s="1"/>
  <c r="D94" i="36"/>
  <c r="H264" i="36"/>
  <c r="G264" i="36"/>
  <c r="C286" i="36"/>
  <c r="C307" i="36" s="1"/>
  <c r="C232" i="36"/>
  <c r="C360" i="36"/>
  <c r="C352" i="36"/>
  <c r="H265" i="36"/>
  <c r="D107" i="36"/>
  <c r="D110" i="36"/>
  <c r="D95" i="36"/>
  <c r="D105" i="36"/>
  <c r="D112" i="36" s="1"/>
  <c r="D160" i="36"/>
  <c r="C201" i="36" s="1"/>
  <c r="D108" i="36"/>
  <c r="D91" i="36"/>
  <c r="D278" i="36"/>
  <c r="D180" i="36" l="1"/>
  <c r="D181" i="36"/>
  <c r="D176" i="36"/>
  <c r="D183" i="36"/>
  <c r="D177" i="36"/>
  <c r="D178" i="36"/>
  <c r="D179" i="36"/>
  <c r="H262" i="36"/>
  <c r="H266" i="36" s="1"/>
  <c r="H267" i="36" s="1"/>
  <c r="G262" i="36"/>
  <c r="G266" i="36" s="1"/>
  <c r="G267" i="36" s="1"/>
  <c r="C293" i="36"/>
  <c r="D291" i="36"/>
  <c r="D293" i="36" s="1"/>
  <c r="D294" i="36" s="1"/>
  <c r="C294" i="36" s="1"/>
  <c r="D99" i="36"/>
  <c r="C295" i="36" l="1"/>
  <c r="D182" i="36"/>
  <c r="D165" i="36"/>
  <c r="D166" i="36"/>
  <c r="D171" i="36"/>
  <c r="D169" i="36"/>
  <c r="D168" i="36"/>
  <c r="D164" i="36"/>
  <c r="D167" i="36"/>
  <c r="D170" i="36" l="1"/>
  <c r="D172" i="36" s="1"/>
  <c r="C192" i="36" s="1"/>
  <c r="C194" i="36" s="1"/>
  <c r="C210" i="36" s="1"/>
  <c r="C211" i="36" s="1"/>
  <c r="C212" i="36" s="1"/>
  <c r="C202" i="36"/>
  <c r="C204" i="36" s="1"/>
  <c r="C219" i="36" s="1"/>
  <c r="C220" i="36" s="1"/>
  <c r="C221" i="36" s="1"/>
  <c r="D184" i="36"/>
  <c r="D295" i="36"/>
  <c r="C308" i="36"/>
  <c r="C310" i="36" s="1"/>
  <c r="C349" i="36" l="1"/>
  <c r="C357" i="36"/>
  <c r="D214" i="36"/>
  <c r="C262" i="36"/>
  <c r="C265" i="36" s="1"/>
  <c r="C266" i="36" s="1"/>
  <c r="C348" i="36" s="1"/>
  <c r="C356" i="36"/>
  <c r="D341" i="36" l="1"/>
  <c r="D332" i="36"/>
  <c r="B344" i="36"/>
  <c r="D344" i="36" s="1"/>
  <c r="D342" i="36"/>
  <c r="D336" i="36"/>
  <c r="D335" i="36"/>
  <c r="D334" i="36" s="1"/>
  <c r="D325" i="36"/>
  <c r="D324" i="36"/>
  <c r="B327" i="36"/>
  <c r="D327" i="36" s="1"/>
  <c r="D315" i="36"/>
  <c r="D356" i="36"/>
  <c r="E356" i="36" s="1"/>
  <c r="D319" i="36"/>
  <c r="D318" i="36"/>
  <c r="D339" i="36"/>
  <c r="D338" i="36" s="1"/>
  <c r="D322" i="36"/>
  <c r="D321" i="36" s="1"/>
  <c r="D317" i="36" l="1"/>
  <c r="D328" i="36"/>
  <c r="C350" i="36" s="1"/>
  <c r="C351" i="36" s="1"/>
  <c r="C353" i="36" s="1"/>
  <c r="D323" i="36"/>
  <c r="D345" i="36"/>
  <c r="C358" i="36" s="1"/>
  <c r="C359" i="36" s="1"/>
  <c r="C361" i="36" s="1"/>
  <c r="D340" i="36"/>
  <c r="D333" i="36" s="1"/>
  <c r="D316" i="36"/>
  <c r="C342" i="35" l="1"/>
  <c r="C341" i="35"/>
  <c r="C339" i="35"/>
  <c r="C338" i="35"/>
  <c r="C336" i="35"/>
  <c r="C335" i="35"/>
  <c r="C334" i="35"/>
  <c r="C332" i="35"/>
  <c r="C321" i="35"/>
  <c r="C317" i="35"/>
  <c r="C254" i="35" s="1"/>
  <c r="G307" i="35"/>
  <c r="G306" i="35"/>
  <c r="G305" i="35"/>
  <c r="D299" i="35"/>
  <c r="D301" i="35" s="1"/>
  <c r="C309" i="35" s="1"/>
  <c r="H294" i="35"/>
  <c r="H293" i="35"/>
  <c r="H292" i="35"/>
  <c r="H284" i="35"/>
  <c r="C283" i="35"/>
  <c r="H283" i="35" s="1"/>
  <c r="H282" i="35"/>
  <c r="H281" i="35"/>
  <c r="H280" i="35"/>
  <c r="H275" i="35"/>
  <c r="H263" i="35" s="1"/>
  <c r="G273" i="35"/>
  <c r="G275" i="35" s="1"/>
  <c r="G263" i="35" s="1"/>
  <c r="C273" i="35"/>
  <c r="C253" i="35"/>
  <c r="C252" i="35"/>
  <c r="C251" i="35"/>
  <c r="H250" i="35"/>
  <c r="G250" i="35"/>
  <c r="F250" i="35"/>
  <c r="C250" i="35"/>
  <c r="C249" i="35"/>
  <c r="D239" i="35"/>
  <c r="D238" i="35"/>
  <c r="D241" i="35" s="1"/>
  <c r="C231" i="35"/>
  <c r="C263" i="35" s="1"/>
  <c r="L229" i="35"/>
  <c r="K229" i="35"/>
  <c r="L228" i="35"/>
  <c r="K228" i="35"/>
  <c r="L227" i="35"/>
  <c r="K227" i="35"/>
  <c r="C218" i="35"/>
  <c r="C160" i="35"/>
  <c r="C150" i="35"/>
  <c r="C127" i="35"/>
  <c r="C119" i="35"/>
  <c r="C112" i="35"/>
  <c r="C99" i="35"/>
  <c r="C86" i="35"/>
  <c r="C75" i="35"/>
  <c r="C209" i="35" s="1"/>
  <c r="C64" i="35"/>
  <c r="C217" i="35" s="1"/>
  <c r="C52" i="35"/>
  <c r="D149" i="35" s="1"/>
  <c r="E25" i="35"/>
  <c r="C275" i="35" s="1"/>
  <c r="C276" i="35" s="1"/>
  <c r="C277" i="35" s="1"/>
  <c r="C287" i="35" l="1"/>
  <c r="D127" i="35"/>
  <c r="C257" i="35"/>
  <c r="D119" i="35"/>
  <c r="D132" i="35"/>
  <c r="C306" i="35"/>
  <c r="C327" i="35"/>
  <c r="C344" i="35"/>
  <c r="D243" i="35"/>
  <c r="C264" i="35"/>
  <c r="D242" i="35"/>
  <c r="D117" i="35"/>
  <c r="D155" i="35"/>
  <c r="D145" i="35"/>
  <c r="E26" i="35"/>
  <c r="H288" i="35"/>
  <c r="H290" i="35" s="1"/>
  <c r="H295" i="35" s="1"/>
  <c r="H302" i="35" s="1"/>
  <c r="G265" i="35" s="1"/>
  <c r="D116" i="35"/>
  <c r="D95" i="35" s="1"/>
  <c r="D154" i="35"/>
  <c r="D157" i="35"/>
  <c r="C300" i="35"/>
  <c r="D124" i="35"/>
  <c r="D104" i="35" s="1"/>
  <c r="D108" i="35"/>
  <c r="D125" i="35"/>
  <c r="D126" i="35" s="1"/>
  <c r="D159" i="35"/>
  <c r="D147" i="35"/>
  <c r="D133" i="35"/>
  <c r="D138" i="35"/>
  <c r="D105" i="35"/>
  <c r="D139" i="35"/>
  <c r="D156" i="35"/>
  <c r="C208" i="35"/>
  <c r="D292" i="35"/>
  <c r="D107" i="35"/>
  <c r="D144" i="35"/>
  <c r="D158" i="35"/>
  <c r="D146" i="35"/>
  <c r="D148" i="35"/>
  <c r="D140" i="35" l="1"/>
  <c r="C200" i="35" s="1"/>
  <c r="D160" i="35"/>
  <c r="C201" i="35" s="1"/>
  <c r="D134" i="35"/>
  <c r="C190" i="35" s="1"/>
  <c r="D111" i="35"/>
  <c r="D110" i="35"/>
  <c r="D120" i="35"/>
  <c r="C189" i="35" s="1"/>
  <c r="D98" i="35"/>
  <c r="D97" i="35"/>
  <c r="C286" i="35"/>
  <c r="C307" i="35" s="1"/>
  <c r="C232" i="35"/>
  <c r="C352" i="35"/>
  <c r="C360" i="35"/>
  <c r="D96" i="35"/>
  <c r="D93" i="35"/>
  <c r="H279" i="35"/>
  <c r="H301" i="35"/>
  <c r="D128" i="35"/>
  <c r="C199" i="35" s="1"/>
  <c r="D278" i="35"/>
  <c r="D92" i="35"/>
  <c r="D300" i="35"/>
  <c r="C301" i="35" s="1"/>
  <c r="D109" i="35"/>
  <c r="C198" i="35" s="1"/>
  <c r="D94" i="35"/>
  <c r="D106" i="35"/>
  <c r="D112" i="35" s="1"/>
  <c r="D91" i="35"/>
  <c r="D99" i="35" s="1"/>
  <c r="D150" i="35"/>
  <c r="C191" i="35" s="1"/>
  <c r="D181" i="35" l="1"/>
  <c r="D180" i="35"/>
  <c r="D178" i="35"/>
  <c r="D176" i="35"/>
  <c r="D183" i="35"/>
  <c r="D177" i="35"/>
  <c r="D179" i="35"/>
  <c r="D166" i="35"/>
  <c r="D165" i="35"/>
  <c r="D164" i="35"/>
  <c r="D169" i="35"/>
  <c r="D171" i="35"/>
  <c r="D167" i="35"/>
  <c r="D168" i="35"/>
  <c r="H262" i="35"/>
  <c r="G262" i="35"/>
  <c r="C188" i="35"/>
  <c r="H264" i="35"/>
  <c r="G264" i="35"/>
  <c r="H265" i="35"/>
  <c r="C293" i="35" l="1"/>
  <c r="D291" i="35"/>
  <c r="D293" i="35" s="1"/>
  <c r="D294" i="35" s="1"/>
  <c r="C294" i="35" s="1"/>
  <c r="G266" i="35"/>
  <c r="G267" i="35" s="1"/>
  <c r="H266" i="35"/>
  <c r="H267" i="35" s="1"/>
  <c r="D170" i="35"/>
  <c r="D172" i="35" s="1"/>
  <c r="C192" i="35" s="1"/>
  <c r="C194" i="35"/>
  <c r="C210" i="35" s="1"/>
  <c r="C211" i="35" s="1"/>
  <c r="C212" i="35" s="1"/>
  <c r="D182" i="35"/>
  <c r="C356" i="35" l="1"/>
  <c r="D214" i="35"/>
  <c r="D184" i="35"/>
  <c r="C202" i="35"/>
  <c r="C204" i="35" s="1"/>
  <c r="C219" i="35" s="1"/>
  <c r="C220" i="35" s="1"/>
  <c r="C221" i="35" s="1"/>
  <c r="C295" i="35"/>
  <c r="D295" i="35" l="1"/>
  <c r="C308" i="35"/>
  <c r="C310" i="35" s="1"/>
  <c r="C262" i="35"/>
  <c r="C265" i="35" s="1"/>
  <c r="C266" i="35" s="1"/>
  <c r="C348" i="35" s="1"/>
  <c r="D356" i="35" l="1"/>
  <c r="E356" i="35" s="1"/>
  <c r="C349" i="35"/>
  <c r="D322" i="35" s="1"/>
  <c r="D321" i="35" s="1"/>
  <c r="C357" i="35"/>
  <c r="D339" i="35" l="1"/>
  <c r="D338" i="35" s="1"/>
  <c r="D332" i="35"/>
  <c r="D342" i="35"/>
  <c r="D335" i="35"/>
  <c r="D336" i="35"/>
  <c r="B344" i="35"/>
  <c r="D344" i="35" s="1"/>
  <c r="D341" i="35"/>
  <c r="D319" i="35"/>
  <c r="D318" i="35"/>
  <c r="D317" i="35" s="1"/>
  <c r="D325" i="35"/>
  <c r="D324" i="35"/>
  <c r="D315" i="35"/>
  <c r="B327" i="35"/>
  <c r="D327" i="35" s="1"/>
  <c r="D345" i="35" l="1"/>
  <c r="C358" i="35" s="1"/>
  <c r="C359" i="35" s="1"/>
  <c r="C361" i="35" s="1"/>
  <c r="D340" i="35"/>
  <c r="D334" i="35"/>
  <c r="D333" i="35" s="1"/>
  <c r="D328" i="35"/>
  <c r="C350" i="35" s="1"/>
  <c r="C351" i="35" s="1"/>
  <c r="C353" i="35" s="1"/>
  <c r="D323" i="35"/>
  <c r="D316" i="35" s="1"/>
  <c r="C342" i="34" l="1"/>
  <c r="C341" i="34"/>
  <c r="C339" i="34"/>
  <c r="C338" i="34"/>
  <c r="C336" i="34"/>
  <c r="C335" i="34"/>
  <c r="C334" i="34"/>
  <c r="C332" i="34"/>
  <c r="C321" i="34"/>
  <c r="C317" i="34"/>
  <c r="G307" i="34"/>
  <c r="G306" i="34"/>
  <c r="G305" i="34"/>
  <c r="D299" i="34"/>
  <c r="C300" i="34" s="1"/>
  <c r="H294" i="34"/>
  <c r="H293" i="34"/>
  <c r="H292" i="34"/>
  <c r="H284" i="34"/>
  <c r="C283" i="34"/>
  <c r="H283" i="34" s="1"/>
  <c r="H282" i="34"/>
  <c r="H281" i="34"/>
  <c r="H280" i="34"/>
  <c r="G273" i="34"/>
  <c r="G275" i="34" s="1"/>
  <c r="G263" i="34" s="1"/>
  <c r="C273" i="34"/>
  <c r="C254" i="34"/>
  <c r="C253" i="34"/>
  <c r="C252" i="34"/>
  <c r="C251" i="34"/>
  <c r="H250" i="34"/>
  <c r="G250" i="34"/>
  <c r="F250" i="34"/>
  <c r="C250" i="34"/>
  <c r="C249" i="34"/>
  <c r="D239" i="34"/>
  <c r="D238" i="34"/>
  <c r="D241" i="34" s="1"/>
  <c r="C231" i="34"/>
  <c r="C263" i="34" s="1"/>
  <c r="L229" i="34"/>
  <c r="K229" i="34"/>
  <c r="L228" i="34"/>
  <c r="K228" i="34"/>
  <c r="L227" i="34"/>
  <c r="K227" i="34"/>
  <c r="C218" i="34"/>
  <c r="C160" i="34"/>
  <c r="C150" i="34"/>
  <c r="D149" i="34"/>
  <c r="D132" i="34"/>
  <c r="C127" i="34"/>
  <c r="D127" i="34" s="1"/>
  <c r="C119" i="34"/>
  <c r="D119" i="34" s="1"/>
  <c r="C112" i="34"/>
  <c r="C99" i="34"/>
  <c r="C86" i="34"/>
  <c r="C75" i="34"/>
  <c r="C209" i="34" s="1"/>
  <c r="C64" i="34"/>
  <c r="C217" i="34" s="1"/>
  <c r="C52" i="34"/>
  <c r="E25" i="34"/>
  <c r="C275" i="34" s="1"/>
  <c r="H275" i="34" l="1"/>
  <c r="C276" i="34"/>
  <c r="C277" i="34" s="1"/>
  <c r="C287" i="34"/>
  <c r="C257" i="34"/>
  <c r="C306" i="34"/>
  <c r="H302" i="34"/>
  <c r="G265" i="34" s="1"/>
  <c r="H301" i="34"/>
  <c r="D292" i="34"/>
  <c r="C344" i="34"/>
  <c r="C327" i="34"/>
  <c r="D243" i="34"/>
  <c r="C264" i="34"/>
  <c r="D242" i="34"/>
  <c r="H288" i="34"/>
  <c r="H290" i="34" s="1"/>
  <c r="H295" i="34" s="1"/>
  <c r="D156" i="34"/>
  <c r="E26" i="34"/>
  <c r="D300" i="34" s="1"/>
  <c r="C301" i="34" s="1"/>
  <c r="D133" i="34"/>
  <c r="D134" i="34" s="1"/>
  <c r="C190" i="34" s="1"/>
  <c r="D117" i="34"/>
  <c r="H263" i="34"/>
  <c r="D116" i="34"/>
  <c r="D93" i="34" s="1"/>
  <c r="D138" i="34"/>
  <c r="D144" i="34"/>
  <c r="D301" i="34"/>
  <c r="C309" i="34" s="1"/>
  <c r="D154" i="34"/>
  <c r="D124" i="34"/>
  <c r="D158" i="34"/>
  <c r="D108" i="34"/>
  <c r="D125" i="34"/>
  <c r="D126" i="34" s="1"/>
  <c r="D145" i="34"/>
  <c r="D159" i="34"/>
  <c r="D155" i="34"/>
  <c r="D139" i="34"/>
  <c r="D140" i="34" s="1"/>
  <c r="C200" i="34" s="1"/>
  <c r="C208" i="34"/>
  <c r="D157" i="34"/>
  <c r="D146" i="34"/>
  <c r="D147" i="34"/>
  <c r="D111" i="34"/>
  <c r="D148" i="34"/>
  <c r="D96" i="34" l="1"/>
  <c r="D95" i="34"/>
  <c r="D91" i="34"/>
  <c r="D128" i="34"/>
  <c r="C199" i="34" s="1"/>
  <c r="D94" i="34"/>
  <c r="D92" i="34"/>
  <c r="D160" i="34"/>
  <c r="C201" i="34" s="1"/>
  <c r="D104" i="34"/>
  <c r="C232" i="34"/>
  <c r="D110" i="34"/>
  <c r="C286" i="34"/>
  <c r="C307" i="34" s="1"/>
  <c r="C360" i="34"/>
  <c r="C352" i="34"/>
  <c r="D150" i="34"/>
  <c r="C191" i="34" s="1"/>
  <c r="H265" i="34"/>
  <c r="D106" i="34"/>
  <c r="D109" i="34"/>
  <c r="D105" i="34"/>
  <c r="H279" i="34"/>
  <c r="D278" i="34"/>
  <c r="D107" i="34"/>
  <c r="D120" i="34"/>
  <c r="C189" i="34" s="1"/>
  <c r="D98" i="34"/>
  <c r="D97" i="34"/>
  <c r="D99" i="34" s="1"/>
  <c r="C198" i="34" l="1"/>
  <c r="C188" i="34"/>
  <c r="D165" i="34"/>
  <c r="D166" i="34"/>
  <c r="D168" i="34"/>
  <c r="D169" i="34"/>
  <c r="D171" i="34"/>
  <c r="D164" i="34"/>
  <c r="D167" i="34"/>
  <c r="D291" i="34"/>
  <c r="D293" i="34" s="1"/>
  <c r="D294" i="34" s="1"/>
  <c r="C294" i="34" s="1"/>
  <c r="C293" i="34"/>
  <c r="H262" i="34"/>
  <c r="H266" i="34" s="1"/>
  <c r="H267" i="34" s="1"/>
  <c r="G262" i="34"/>
  <c r="H264" i="34"/>
  <c r="G264" i="34"/>
  <c r="D112" i="34"/>
  <c r="G266" i="34" l="1"/>
  <c r="G267" i="34" s="1"/>
  <c r="C295" i="34"/>
  <c r="D181" i="34"/>
  <c r="D180" i="34"/>
  <c r="D179" i="34"/>
  <c r="D183" i="34"/>
  <c r="D176" i="34"/>
  <c r="D178" i="34"/>
  <c r="D177" i="34"/>
  <c r="D170" i="34"/>
  <c r="D172" i="34" s="1"/>
  <c r="C192" i="34" s="1"/>
  <c r="C194" i="34" s="1"/>
  <c r="C210" i="34" s="1"/>
  <c r="C211" i="34" s="1"/>
  <c r="C212" i="34" s="1"/>
  <c r="D214" i="34" l="1"/>
  <c r="C356" i="34"/>
  <c r="D182" i="34"/>
  <c r="D295" i="34"/>
  <c r="C308" i="34"/>
  <c r="C310" i="34" s="1"/>
  <c r="C349" i="34" l="1"/>
  <c r="C357" i="34"/>
  <c r="D339" i="34" s="1"/>
  <c r="D338" i="34" s="1"/>
  <c r="D184" i="34"/>
  <c r="C202" i="34"/>
  <c r="C204" i="34" s="1"/>
  <c r="C219" i="34" s="1"/>
  <c r="C220" i="34" s="1"/>
  <c r="C221" i="34" s="1"/>
  <c r="B344" i="34"/>
  <c r="D344" i="34" s="1"/>
  <c r="D341" i="34"/>
  <c r="D335" i="34"/>
  <c r="D342" i="34"/>
  <c r="D336" i="34"/>
  <c r="D332" i="34"/>
  <c r="D334" i="34" l="1"/>
  <c r="D345" i="34"/>
  <c r="C358" i="34" s="1"/>
  <c r="C359" i="34" s="1"/>
  <c r="C361" i="34" s="1"/>
  <c r="D340" i="34"/>
  <c r="C262" i="34"/>
  <c r="C265" i="34" s="1"/>
  <c r="C266" i="34" s="1"/>
  <c r="C348" i="34" s="1"/>
  <c r="D325" i="34" l="1"/>
  <c r="D356" i="34"/>
  <c r="E356" i="34" s="1"/>
  <c r="D319" i="34"/>
  <c r="D318" i="34"/>
  <c r="D317" i="34" s="1"/>
  <c r="B327" i="34"/>
  <c r="D327" i="34" s="1"/>
  <c r="D315" i="34"/>
  <c r="D324" i="34"/>
  <c r="D322" i="34"/>
  <c r="D321" i="34" s="1"/>
  <c r="D333" i="34"/>
  <c r="D328" i="34" l="1"/>
  <c r="C350" i="34" s="1"/>
  <c r="C351" i="34" s="1"/>
  <c r="C353" i="34" s="1"/>
  <c r="D323" i="34"/>
  <c r="D316" i="34"/>
  <c r="C342" i="33" l="1"/>
  <c r="C341" i="33"/>
  <c r="C339" i="33"/>
  <c r="C338" i="33"/>
  <c r="C336" i="33"/>
  <c r="C335" i="33"/>
  <c r="C334" i="33"/>
  <c r="C332" i="33"/>
  <c r="C321" i="33"/>
  <c r="C317" i="33"/>
  <c r="C254" i="33" s="1"/>
  <c r="G307" i="33"/>
  <c r="G306" i="33"/>
  <c r="G305" i="33"/>
  <c r="D299" i="33"/>
  <c r="D301" i="33" s="1"/>
  <c r="C309" i="33" s="1"/>
  <c r="H294" i="33"/>
  <c r="H293" i="33"/>
  <c r="H292" i="33"/>
  <c r="H284" i="33"/>
  <c r="C283" i="33"/>
  <c r="H283" i="33" s="1"/>
  <c r="H282" i="33"/>
  <c r="H281" i="33"/>
  <c r="H280" i="33"/>
  <c r="H275" i="33"/>
  <c r="G273" i="33"/>
  <c r="G275" i="33" s="1"/>
  <c r="G263" i="33" s="1"/>
  <c r="C273" i="33"/>
  <c r="C253" i="33"/>
  <c r="C252" i="33"/>
  <c r="C251" i="33"/>
  <c r="H250" i="33"/>
  <c r="G250" i="33"/>
  <c r="F250" i="33"/>
  <c r="C250" i="33"/>
  <c r="C249" i="33"/>
  <c r="D239" i="33"/>
  <c r="D238" i="33"/>
  <c r="D241" i="33" s="1"/>
  <c r="C231" i="33"/>
  <c r="C263" i="33" s="1"/>
  <c r="L229" i="33"/>
  <c r="K229" i="33"/>
  <c r="L228" i="33"/>
  <c r="K228" i="33"/>
  <c r="L227" i="33"/>
  <c r="K227" i="33"/>
  <c r="C218" i="33"/>
  <c r="C160" i="33"/>
  <c r="C150" i="33"/>
  <c r="C127" i="33"/>
  <c r="C119" i="33"/>
  <c r="C112" i="33"/>
  <c r="C99" i="33"/>
  <c r="C86" i="33"/>
  <c r="C75" i="33"/>
  <c r="C209" i="33" s="1"/>
  <c r="C64" i="33"/>
  <c r="C217" i="33" s="1"/>
  <c r="C52" i="33"/>
  <c r="D149" i="33" s="1"/>
  <c r="E25" i="33"/>
  <c r="C275" i="33" s="1"/>
  <c r="C276" i="33" s="1"/>
  <c r="C277" i="33" s="1"/>
  <c r="C257" i="33" l="1"/>
  <c r="D127" i="33"/>
  <c r="D132" i="33"/>
  <c r="C287" i="33"/>
  <c r="D119" i="33"/>
  <c r="C306" i="33"/>
  <c r="C264" i="33"/>
  <c r="D242" i="33"/>
  <c r="C344" i="33"/>
  <c r="C327" i="33"/>
  <c r="H302" i="33"/>
  <c r="G265" i="33" s="1"/>
  <c r="H288" i="33"/>
  <c r="H290" i="33" s="1"/>
  <c r="H295" i="33" s="1"/>
  <c r="H301" i="33" s="1"/>
  <c r="D117" i="33"/>
  <c r="C208" i="33"/>
  <c r="H263" i="33"/>
  <c r="E26" i="33"/>
  <c r="D243" i="33" s="1"/>
  <c r="D133" i="33"/>
  <c r="D134" i="33" s="1"/>
  <c r="C190" i="33" s="1"/>
  <c r="D156" i="33"/>
  <c r="C300" i="33"/>
  <c r="D116" i="33"/>
  <c r="D95" i="33" s="1"/>
  <c r="D154" i="33"/>
  <c r="D138" i="33"/>
  <c r="D125" i="33"/>
  <c r="D126" i="33" s="1"/>
  <c r="D109" i="33"/>
  <c r="D147" i="33"/>
  <c r="D155" i="33"/>
  <c r="D139" i="33"/>
  <c r="D157" i="33"/>
  <c r="D124" i="33"/>
  <c r="D144" i="33"/>
  <c r="D158" i="33"/>
  <c r="D145" i="33"/>
  <c r="D159" i="33"/>
  <c r="D94" i="33"/>
  <c r="D146" i="33"/>
  <c r="D148" i="33"/>
  <c r="D128" i="33" l="1"/>
  <c r="C199" i="33" s="1"/>
  <c r="D96" i="33"/>
  <c r="C188" i="33" s="1"/>
  <c r="D150" i="33"/>
  <c r="C191" i="33" s="1"/>
  <c r="D91" i="33"/>
  <c r="D111" i="33"/>
  <c r="H265" i="33"/>
  <c r="D160" i="33"/>
  <c r="C201" i="33" s="1"/>
  <c r="D140" i="33"/>
  <c r="C200" i="33" s="1"/>
  <c r="D106" i="33"/>
  <c r="D104" i="33"/>
  <c r="D300" i="33"/>
  <c r="C301" i="33" s="1"/>
  <c r="C286" i="33"/>
  <c r="C307" i="33" s="1"/>
  <c r="C360" i="33"/>
  <c r="C352" i="33"/>
  <c r="D107" i="33"/>
  <c r="H279" i="33"/>
  <c r="D120" i="33"/>
  <c r="C189" i="33" s="1"/>
  <c r="D98" i="33"/>
  <c r="D97" i="33"/>
  <c r="D92" i="33"/>
  <c r="D292" i="33"/>
  <c r="D108" i="33"/>
  <c r="C232" i="33"/>
  <c r="D93" i="33"/>
  <c r="D110" i="33"/>
  <c r="D105" i="33"/>
  <c r="D278" i="33"/>
  <c r="D99" i="33" l="1"/>
  <c r="D166" i="33"/>
  <c r="D165" i="33"/>
  <c r="D164" i="33"/>
  <c r="D167" i="33"/>
  <c r="D168" i="33"/>
  <c r="D171" i="33"/>
  <c r="D169" i="33"/>
  <c r="H262" i="33"/>
  <c r="H266" i="33" s="1"/>
  <c r="H267" i="33" s="1"/>
  <c r="G262" i="33"/>
  <c r="G266" i="33" s="1"/>
  <c r="G267" i="33" s="1"/>
  <c r="D291" i="33"/>
  <c r="D293" i="33" s="1"/>
  <c r="D294" i="33" s="1"/>
  <c r="C294" i="33" s="1"/>
  <c r="C293" i="33"/>
  <c r="D112" i="33"/>
  <c r="H264" i="33"/>
  <c r="G264" i="33"/>
  <c r="C198" i="33"/>
  <c r="C295" i="33" l="1"/>
  <c r="D170" i="33"/>
  <c r="D172" i="33" s="1"/>
  <c r="C192" i="33" s="1"/>
  <c r="C194" i="33" s="1"/>
  <c r="C210" i="33" s="1"/>
  <c r="C211" i="33" s="1"/>
  <c r="C212" i="33" s="1"/>
  <c r="D180" i="33"/>
  <c r="D181" i="33"/>
  <c r="D178" i="33"/>
  <c r="D176" i="33"/>
  <c r="D183" i="33"/>
  <c r="D177" i="33"/>
  <c r="D179" i="33"/>
  <c r="D182" i="33" l="1"/>
  <c r="D214" i="33"/>
  <c r="C356" i="33"/>
  <c r="D295" i="33"/>
  <c r="C308" i="33"/>
  <c r="C310" i="33" s="1"/>
  <c r="C349" i="33" l="1"/>
  <c r="C357" i="33"/>
  <c r="D339" i="33" s="1"/>
  <c r="D338" i="33" s="1"/>
  <c r="D342" i="33"/>
  <c r="D341" i="33"/>
  <c r="B344" i="33"/>
  <c r="D344" i="33" s="1"/>
  <c r="D336" i="33"/>
  <c r="D335" i="33"/>
  <c r="D334" i="33" s="1"/>
  <c r="D332" i="33"/>
  <c r="C202" i="33"/>
  <c r="C204" i="33" s="1"/>
  <c r="C219" i="33" s="1"/>
  <c r="C220" i="33" s="1"/>
  <c r="C221" i="33" s="1"/>
  <c r="D184" i="33"/>
  <c r="C262" i="33" l="1"/>
  <c r="C265" i="33" s="1"/>
  <c r="C266" i="33" s="1"/>
  <c r="C348" i="33" s="1"/>
  <c r="D340" i="33"/>
  <c r="D333" i="33" s="1"/>
  <c r="D345" i="33"/>
  <c r="C358" i="33" s="1"/>
  <c r="C359" i="33" s="1"/>
  <c r="C361" i="33" s="1"/>
  <c r="D322" i="33"/>
  <c r="D321" i="33" s="1"/>
  <c r="D325" i="33" l="1"/>
  <c r="D356" i="33"/>
  <c r="E356" i="33" s="1"/>
  <c r="D319" i="33"/>
  <c r="D324" i="33"/>
  <c r="B327" i="33"/>
  <c r="D327" i="33" s="1"/>
  <c r="D315" i="33"/>
  <c r="D318" i="33"/>
  <c r="D317" i="33" s="1"/>
  <c r="D328" i="33" l="1"/>
  <c r="C350" i="33" s="1"/>
  <c r="C351" i="33" s="1"/>
  <c r="C353" i="33" s="1"/>
  <c r="D323" i="33"/>
  <c r="D316" i="33" s="1"/>
  <c r="C342" i="32" l="1"/>
  <c r="C341" i="32"/>
  <c r="C339" i="32"/>
  <c r="C338" i="32"/>
  <c r="C336" i="32"/>
  <c r="C335" i="32"/>
  <c r="C334" i="32"/>
  <c r="C332" i="32"/>
  <c r="C321" i="32"/>
  <c r="C317" i="32"/>
  <c r="C254" i="32" s="1"/>
  <c r="G307" i="32"/>
  <c r="G306" i="32"/>
  <c r="G305" i="32"/>
  <c r="D299" i="32"/>
  <c r="D301" i="32" s="1"/>
  <c r="C309" i="32" s="1"/>
  <c r="H294" i="32"/>
  <c r="H293" i="32"/>
  <c r="H292" i="32"/>
  <c r="H284" i="32"/>
  <c r="C283" i="32"/>
  <c r="C287" i="32" s="1"/>
  <c r="H282" i="32"/>
  <c r="H281" i="32"/>
  <c r="H280" i="32"/>
  <c r="G273" i="32"/>
  <c r="G275" i="32" s="1"/>
  <c r="G263" i="32" s="1"/>
  <c r="C273" i="32"/>
  <c r="C253" i="32"/>
  <c r="C252" i="32"/>
  <c r="C251" i="32"/>
  <c r="H250" i="32"/>
  <c r="G250" i="32"/>
  <c r="F250" i="32"/>
  <c r="C250" i="32"/>
  <c r="C249" i="32"/>
  <c r="D239" i="32"/>
  <c r="D238" i="32"/>
  <c r="D241" i="32" s="1"/>
  <c r="C231" i="32"/>
  <c r="C263" i="32" s="1"/>
  <c r="L229" i="32"/>
  <c r="K229" i="32"/>
  <c r="L228" i="32"/>
  <c r="K228" i="32"/>
  <c r="L227" i="32"/>
  <c r="K227" i="32"/>
  <c r="C160" i="32"/>
  <c r="C150" i="32"/>
  <c r="C127" i="32"/>
  <c r="C119" i="32"/>
  <c r="D119" i="32" s="1"/>
  <c r="C112" i="32"/>
  <c r="C99" i="32"/>
  <c r="C86" i="32"/>
  <c r="C218" i="32" s="1"/>
  <c r="C75" i="32"/>
  <c r="C209" i="32" s="1"/>
  <c r="C64" i="32"/>
  <c r="C217" i="32" s="1"/>
  <c r="C52" i="32"/>
  <c r="D149" i="32" s="1"/>
  <c r="E25" i="32"/>
  <c r="C275" i="32" s="1"/>
  <c r="C276" i="32" s="1"/>
  <c r="C277" i="32" s="1"/>
  <c r="H283" i="32" l="1"/>
  <c r="C257" i="32"/>
  <c r="D132" i="32"/>
  <c r="H275" i="32"/>
  <c r="C344" i="32"/>
  <c r="C327" i="32"/>
  <c r="C264" i="32"/>
  <c r="D242" i="32"/>
  <c r="D278" i="32"/>
  <c r="C306" i="32"/>
  <c r="H302" i="32"/>
  <c r="G265" i="32" s="1"/>
  <c r="H301" i="32"/>
  <c r="D292" i="32"/>
  <c r="D154" i="32"/>
  <c r="D155" i="32"/>
  <c r="D156" i="32"/>
  <c r="H263" i="32"/>
  <c r="H288" i="32"/>
  <c r="H290" i="32" s="1"/>
  <c r="H295" i="32" s="1"/>
  <c r="D133" i="32"/>
  <c r="D134" i="32" s="1"/>
  <c r="C190" i="32" s="1"/>
  <c r="D117" i="32"/>
  <c r="D157" i="32"/>
  <c r="C300" i="32"/>
  <c r="D124" i="32"/>
  <c r="D109" i="32" s="1"/>
  <c r="D144" i="32"/>
  <c r="D158" i="32"/>
  <c r="D145" i="32"/>
  <c r="D159" i="32"/>
  <c r="D146" i="32"/>
  <c r="E26" i="32"/>
  <c r="D116" i="32"/>
  <c r="D95" i="32" s="1"/>
  <c r="D138" i="32"/>
  <c r="C208" i="32"/>
  <c r="D91" i="32"/>
  <c r="D125" i="32"/>
  <c r="D126" i="32" s="1"/>
  <c r="D147" i="32"/>
  <c r="D139" i="32"/>
  <c r="D127" i="32"/>
  <c r="D148" i="32"/>
  <c r="D106" i="32" l="1"/>
  <c r="D111" i="32"/>
  <c r="D96" i="32"/>
  <c r="D93" i="32"/>
  <c r="D94" i="32"/>
  <c r="D160" i="32"/>
  <c r="C201" i="32" s="1"/>
  <c r="H265" i="32"/>
  <c r="D108" i="32"/>
  <c r="C198" i="32"/>
  <c r="C188" i="32"/>
  <c r="D140" i="32"/>
  <c r="C200" i="32" s="1"/>
  <c r="D150" i="32"/>
  <c r="C191" i="32" s="1"/>
  <c r="H262" i="32"/>
  <c r="G262" i="32"/>
  <c r="D128" i="32"/>
  <c r="C199" i="32" s="1"/>
  <c r="D105" i="32"/>
  <c r="D120" i="32"/>
  <c r="C189" i="32" s="1"/>
  <c r="D98" i="32"/>
  <c r="D97" i="32"/>
  <c r="D107" i="32"/>
  <c r="C286" i="32"/>
  <c r="C307" i="32" s="1"/>
  <c r="C232" i="32"/>
  <c r="C360" i="32"/>
  <c r="H279" i="32"/>
  <c r="C352" i="32"/>
  <c r="D92" i="32"/>
  <c r="D243" i="32"/>
  <c r="D110" i="32"/>
  <c r="D300" i="32"/>
  <c r="C301" i="32" s="1"/>
  <c r="D104" i="32"/>
  <c r="D99" i="32" l="1"/>
  <c r="D165" i="32" s="1"/>
  <c r="D166" i="32"/>
  <c r="H264" i="32"/>
  <c r="G264" i="32"/>
  <c r="G266" i="32"/>
  <c r="G267" i="32" s="1"/>
  <c r="H266" i="32"/>
  <c r="H267" i="32" s="1"/>
  <c r="D112" i="32"/>
  <c r="D291" i="32"/>
  <c r="D293" i="32" s="1"/>
  <c r="D294" i="32" s="1"/>
  <c r="C294" i="32" s="1"/>
  <c r="C293" i="32"/>
  <c r="D164" i="32" l="1"/>
  <c r="D168" i="32"/>
  <c r="D169" i="32"/>
  <c r="D167" i="32"/>
  <c r="D171" i="32"/>
  <c r="C295" i="32"/>
  <c r="D295" i="32"/>
  <c r="C308" i="32"/>
  <c r="C310" i="32" s="1"/>
  <c r="D180" i="32"/>
  <c r="D181" i="32"/>
  <c r="D178" i="32"/>
  <c r="D179" i="32"/>
  <c r="D176" i="32"/>
  <c r="D177" i="32"/>
  <c r="D183" i="32"/>
  <c r="D182" i="32" l="1"/>
  <c r="D170" i="32"/>
  <c r="D172" i="32" s="1"/>
  <c r="C192" i="32" s="1"/>
  <c r="C194" i="32" s="1"/>
  <c r="C210" i="32" s="1"/>
  <c r="C211" i="32" s="1"/>
  <c r="C212" i="32" s="1"/>
  <c r="D184" i="32"/>
  <c r="C202" i="32"/>
  <c r="C204" i="32" s="1"/>
  <c r="C219" i="32" s="1"/>
  <c r="C220" i="32" s="1"/>
  <c r="C221" i="32" s="1"/>
  <c r="C349" i="32"/>
  <c r="C357" i="32"/>
  <c r="D214" i="32" l="1"/>
  <c r="C356" i="32"/>
  <c r="C262" i="32"/>
  <c r="C265" i="32" s="1"/>
  <c r="C266" i="32" s="1"/>
  <c r="C348" i="32" s="1"/>
  <c r="D335" i="32" l="1"/>
  <c r="D332" i="32"/>
  <c r="D342" i="32"/>
  <c r="B344" i="32"/>
  <c r="D344" i="32" s="1"/>
  <c r="D336" i="32"/>
  <c r="D341" i="32"/>
  <c r="D339" i="32"/>
  <c r="D338" i="32" s="1"/>
  <c r="D319" i="32"/>
  <c r="D325" i="32"/>
  <c r="B327" i="32"/>
  <c r="D327" i="32" s="1"/>
  <c r="D315" i="32"/>
  <c r="D324" i="32"/>
  <c r="D318" i="32"/>
  <c r="D356" i="32"/>
  <c r="E356" i="32" s="1"/>
  <c r="D322" i="32"/>
  <c r="D321" i="32" s="1"/>
  <c r="D345" i="32" l="1"/>
  <c r="C358" i="32" s="1"/>
  <c r="C359" i="32" s="1"/>
  <c r="C361" i="32" s="1"/>
  <c r="D340" i="32"/>
  <c r="D317" i="32"/>
  <c r="D334" i="32"/>
  <c r="D328" i="32"/>
  <c r="C350" i="32" s="1"/>
  <c r="C351" i="32" s="1"/>
  <c r="C353" i="32" s="1"/>
  <c r="D323" i="32"/>
  <c r="D316" i="32" s="1"/>
  <c r="D333" i="32" l="1"/>
  <c r="C342" i="31"/>
  <c r="C341" i="31"/>
  <c r="C339" i="31"/>
  <c r="C338" i="31"/>
  <c r="C336" i="31"/>
  <c r="C335" i="31"/>
  <c r="C334" i="31"/>
  <c r="C332" i="31"/>
  <c r="C321" i="31"/>
  <c r="C317" i="31"/>
  <c r="C254" i="31" s="1"/>
  <c r="G307" i="31"/>
  <c r="G306" i="31"/>
  <c r="G305" i="31"/>
  <c r="D299" i="31"/>
  <c r="C300" i="31" s="1"/>
  <c r="H294" i="31"/>
  <c r="H293" i="31"/>
  <c r="H292" i="31"/>
  <c r="H284" i="31"/>
  <c r="C283" i="31"/>
  <c r="H283" i="31" s="1"/>
  <c r="H282" i="31"/>
  <c r="H281" i="31"/>
  <c r="H280" i="31"/>
  <c r="H275" i="31"/>
  <c r="G273" i="31"/>
  <c r="G275" i="31" s="1"/>
  <c r="G263" i="31" s="1"/>
  <c r="C273" i="31"/>
  <c r="C253" i="31"/>
  <c r="C252" i="31"/>
  <c r="C251" i="31"/>
  <c r="H250" i="31"/>
  <c r="G250" i="31"/>
  <c r="F250" i="31"/>
  <c r="C250" i="31"/>
  <c r="C249" i="31"/>
  <c r="D239" i="31"/>
  <c r="D238" i="31"/>
  <c r="D241" i="31" s="1"/>
  <c r="C231" i="31"/>
  <c r="C263" i="31" s="1"/>
  <c r="L229" i="31"/>
  <c r="K229" i="31"/>
  <c r="L228" i="31"/>
  <c r="K228" i="31"/>
  <c r="L227" i="31"/>
  <c r="K227" i="31"/>
  <c r="C218" i="31"/>
  <c r="C160" i="31"/>
  <c r="C150" i="31"/>
  <c r="C127" i="31"/>
  <c r="C119" i="31"/>
  <c r="C112" i="31"/>
  <c r="C99" i="31"/>
  <c r="C86" i="31"/>
  <c r="C75" i="31"/>
  <c r="C209" i="31" s="1"/>
  <c r="C64" i="31"/>
  <c r="C217" i="31" s="1"/>
  <c r="C52" i="31"/>
  <c r="D149" i="31" s="1"/>
  <c r="E25" i="31"/>
  <c r="C275" i="31" s="1"/>
  <c r="C276" i="31" s="1"/>
  <c r="C277" i="31" s="1"/>
  <c r="C287" i="31" l="1"/>
  <c r="D119" i="31"/>
  <c r="D95" i="31" s="1"/>
  <c r="C257" i="31"/>
  <c r="C344" i="31" s="1"/>
  <c r="D127" i="31"/>
  <c r="D108" i="31" s="1"/>
  <c r="D132" i="31"/>
  <c r="H279" i="31"/>
  <c r="C264" i="31"/>
  <c r="D243" i="31"/>
  <c r="D242" i="31"/>
  <c r="D300" i="31"/>
  <c r="C301" i="31" s="1"/>
  <c r="C306" i="31"/>
  <c r="D278" i="31"/>
  <c r="E26" i="31"/>
  <c r="D117" i="31"/>
  <c r="D139" i="31"/>
  <c r="H288" i="31"/>
  <c r="H290" i="31" s="1"/>
  <c r="H295" i="31" s="1"/>
  <c r="H301" i="31" s="1"/>
  <c r="D154" i="31"/>
  <c r="D104" i="31"/>
  <c r="D155" i="31"/>
  <c r="D91" i="31"/>
  <c r="D157" i="31"/>
  <c r="D301" i="31"/>
  <c r="C309" i="31" s="1"/>
  <c r="D116" i="31"/>
  <c r="D138" i="31"/>
  <c r="D124" i="31"/>
  <c r="D158" i="31"/>
  <c r="D93" i="31"/>
  <c r="D125" i="31"/>
  <c r="D126" i="31" s="1"/>
  <c r="D145" i="31"/>
  <c r="D159" i="31"/>
  <c r="H263" i="31"/>
  <c r="D94" i="31"/>
  <c r="D146" i="31"/>
  <c r="D147" i="31"/>
  <c r="D133" i="31"/>
  <c r="D134" i="31" s="1"/>
  <c r="C190" i="31" s="1"/>
  <c r="D156" i="31"/>
  <c r="C208" i="31"/>
  <c r="D144" i="31"/>
  <c r="D96" i="31"/>
  <c r="D111" i="31"/>
  <c r="D148" i="31"/>
  <c r="D105" i="31" l="1"/>
  <c r="D110" i="31"/>
  <c r="C327" i="31"/>
  <c r="H265" i="31"/>
  <c r="D160" i="31"/>
  <c r="C201" i="31" s="1"/>
  <c r="D109" i="31"/>
  <c r="C198" i="31" s="1"/>
  <c r="D106" i="31"/>
  <c r="H302" i="31"/>
  <c r="G265" i="31" s="1"/>
  <c r="D150" i="31"/>
  <c r="C191" i="31" s="1"/>
  <c r="D107" i="31"/>
  <c r="D140" i="31"/>
  <c r="C200" i="31" s="1"/>
  <c r="D97" i="31"/>
  <c r="D98" i="31"/>
  <c r="D120" i="31"/>
  <c r="C189" i="31" s="1"/>
  <c r="C286" i="31"/>
  <c r="C307" i="31" s="1"/>
  <c r="C232" i="31"/>
  <c r="C360" i="31"/>
  <c r="C352" i="31"/>
  <c r="D92" i="31"/>
  <c r="H262" i="31"/>
  <c r="G262" i="31"/>
  <c r="G266" i="31" s="1"/>
  <c r="G267" i="31" s="1"/>
  <c r="C188" i="31"/>
  <c r="D128" i="31"/>
  <c r="C199" i="31" s="1"/>
  <c r="H264" i="31"/>
  <c r="G264" i="31"/>
  <c r="D292" i="31"/>
  <c r="D112" i="31" l="1"/>
  <c r="H266" i="31"/>
  <c r="H267" i="31" s="1"/>
  <c r="D99" i="31"/>
  <c r="D168" i="31" s="1"/>
  <c r="D180" i="31"/>
  <c r="D181" i="31"/>
  <c r="D177" i="31"/>
  <c r="D179" i="31"/>
  <c r="D176" i="31"/>
  <c r="D183" i="31"/>
  <c r="D178" i="31"/>
  <c r="D166" i="31"/>
  <c r="D165" i="31"/>
  <c r="D171" i="31"/>
  <c r="D169" i="31"/>
  <c r="C293" i="31"/>
  <c r="D291" i="31"/>
  <c r="D293" i="31" s="1"/>
  <c r="D294" i="31" s="1"/>
  <c r="C294" i="31" s="1"/>
  <c r="D167" i="31" l="1"/>
  <c r="D164" i="31"/>
  <c r="C295" i="31"/>
  <c r="D182" i="31"/>
  <c r="D170" i="31"/>
  <c r="D172" i="31" s="1"/>
  <c r="C192" i="31" s="1"/>
  <c r="C194" i="31" s="1"/>
  <c r="C210" i="31" s="1"/>
  <c r="C211" i="31" s="1"/>
  <c r="C212" i="31" s="1"/>
  <c r="C356" i="31" l="1"/>
  <c r="D214" i="31"/>
  <c r="D184" i="31"/>
  <c r="C202" i="31"/>
  <c r="C204" i="31" s="1"/>
  <c r="C219" i="31" s="1"/>
  <c r="C220" i="31" s="1"/>
  <c r="C221" i="31" s="1"/>
  <c r="D295" i="31"/>
  <c r="C308" i="31"/>
  <c r="C310" i="31" s="1"/>
  <c r="C349" i="31" l="1"/>
  <c r="C357" i="31"/>
  <c r="D339" i="31" s="1"/>
  <c r="D338" i="31" s="1"/>
  <c r="C262" i="31"/>
  <c r="C265" i="31" s="1"/>
  <c r="C266" i="31" s="1"/>
  <c r="C348" i="31" s="1"/>
  <c r="B344" i="31"/>
  <c r="D344" i="31" s="1"/>
  <c r="D332" i="31"/>
  <c r="D336" i="31"/>
  <c r="D335" i="31"/>
  <c r="D334" i="31" s="1"/>
  <c r="D341" i="31"/>
  <c r="D342" i="31"/>
  <c r="D345" i="31" l="1"/>
  <c r="C358" i="31" s="1"/>
  <c r="C359" i="31" s="1"/>
  <c r="C361" i="31" s="1"/>
  <c r="D340" i="31"/>
  <c r="D333" i="31"/>
  <c r="D315" i="31"/>
  <c r="D325" i="31"/>
  <c r="B327" i="31"/>
  <c r="D327" i="31" s="1"/>
  <c r="D324" i="31"/>
  <c r="D356" i="31"/>
  <c r="E356" i="31" s="1"/>
  <c r="D319" i="31"/>
  <c r="D318" i="31"/>
  <c r="D317" i="31" s="1"/>
  <c r="D322" i="31"/>
  <c r="D321" i="31" s="1"/>
  <c r="D328" i="31" l="1"/>
  <c r="C350" i="31" s="1"/>
  <c r="C351" i="31" s="1"/>
  <c r="C353" i="31" s="1"/>
  <c r="D323" i="31"/>
  <c r="D316" i="31" s="1"/>
  <c r="C342" i="30" l="1"/>
  <c r="C341" i="30"/>
  <c r="C339" i="30"/>
  <c r="C338" i="30" s="1"/>
  <c r="C336" i="30"/>
  <c r="C335" i="30"/>
  <c r="C334" i="30"/>
  <c r="C332" i="30"/>
  <c r="C321" i="30"/>
  <c r="C317" i="30"/>
  <c r="C254" i="30" s="1"/>
  <c r="G307" i="30"/>
  <c r="G306" i="30"/>
  <c r="G305" i="30"/>
  <c r="D299" i="30"/>
  <c r="D301" i="30" s="1"/>
  <c r="C309" i="30" s="1"/>
  <c r="H294" i="30"/>
  <c r="H302" i="30" s="1"/>
  <c r="G265" i="30" s="1"/>
  <c r="H293" i="30"/>
  <c r="H301" i="30" s="1"/>
  <c r="H292" i="30"/>
  <c r="H288" i="30"/>
  <c r="H290" i="30" s="1"/>
  <c r="H295" i="30" s="1"/>
  <c r="C287" i="30"/>
  <c r="H284" i="30"/>
  <c r="C283" i="30"/>
  <c r="H283" i="30" s="1"/>
  <c r="H282" i="30"/>
  <c r="H281" i="30"/>
  <c r="H280" i="30"/>
  <c r="H275" i="30"/>
  <c r="C275" i="30"/>
  <c r="G273" i="30"/>
  <c r="G275" i="30" s="1"/>
  <c r="G263" i="30" s="1"/>
  <c r="C273" i="30"/>
  <c r="C253" i="30"/>
  <c r="C252" i="30"/>
  <c r="C251" i="30"/>
  <c r="H250" i="30"/>
  <c r="G250" i="30"/>
  <c r="F250" i="30"/>
  <c r="C250" i="30"/>
  <c r="C249" i="30"/>
  <c r="D239" i="30"/>
  <c r="D238" i="30"/>
  <c r="D241" i="30" s="1"/>
  <c r="C231" i="30"/>
  <c r="C263" i="30" s="1"/>
  <c r="L229" i="30"/>
  <c r="K229" i="30"/>
  <c r="L228" i="30"/>
  <c r="K228" i="30"/>
  <c r="L227" i="30"/>
  <c r="K227" i="30"/>
  <c r="C160" i="30"/>
  <c r="C150" i="30"/>
  <c r="D149" i="30"/>
  <c r="D148" i="30"/>
  <c r="D147" i="30"/>
  <c r="D132" i="30"/>
  <c r="C127" i="30"/>
  <c r="C119" i="30"/>
  <c r="D119" i="30" s="1"/>
  <c r="C112" i="30"/>
  <c r="C99" i="30"/>
  <c r="C86" i="30"/>
  <c r="C218" i="30" s="1"/>
  <c r="C75" i="30"/>
  <c r="C209" i="30" s="1"/>
  <c r="C64" i="30"/>
  <c r="C217" i="30" s="1"/>
  <c r="C52" i="30"/>
  <c r="D146" i="30" s="1"/>
  <c r="E25" i="30"/>
  <c r="E26" i="30" s="1"/>
  <c r="C276" i="30" l="1"/>
  <c r="C277" i="30" s="1"/>
  <c r="D127" i="30"/>
  <c r="H265" i="30"/>
  <c r="C352" i="30"/>
  <c r="C286" i="30"/>
  <c r="C307" i="30" s="1"/>
  <c r="C360" i="30"/>
  <c r="D278" i="30"/>
  <c r="C306" i="30"/>
  <c r="H263" i="30"/>
  <c r="D292" i="30"/>
  <c r="C264" i="30"/>
  <c r="D243" i="30"/>
  <c r="D242" i="30"/>
  <c r="H279" i="30"/>
  <c r="C257" i="30"/>
  <c r="C232" i="30"/>
  <c r="D133" i="30"/>
  <c r="D134" i="30" s="1"/>
  <c r="C190" i="30" s="1"/>
  <c r="D138" i="30"/>
  <c r="D124" i="30"/>
  <c r="D116" i="30"/>
  <c r="D92" i="30" s="1"/>
  <c r="D117" i="30"/>
  <c r="D154" i="30"/>
  <c r="D155" i="30"/>
  <c r="D139" i="30"/>
  <c r="D156" i="30"/>
  <c r="C208" i="30"/>
  <c r="D157" i="30"/>
  <c r="C300" i="30"/>
  <c r="D300" i="30" s="1"/>
  <c r="C301" i="30" s="1"/>
  <c r="D144" i="30"/>
  <c r="D158" i="30"/>
  <c r="D125" i="30"/>
  <c r="D126" i="30" s="1"/>
  <c r="D145" i="30"/>
  <c r="D159" i="30"/>
  <c r="D94" i="30"/>
  <c r="D91" i="30" l="1"/>
  <c r="D93" i="30"/>
  <c r="D128" i="30"/>
  <c r="C199" i="30" s="1"/>
  <c r="D111" i="30"/>
  <c r="D110" i="30"/>
  <c r="D150" i="30"/>
  <c r="C191" i="30" s="1"/>
  <c r="C293" i="30"/>
  <c r="D291" i="30"/>
  <c r="D293" i="30" s="1"/>
  <c r="D294" i="30" s="1"/>
  <c r="C294" i="30" s="1"/>
  <c r="D140" i="30"/>
  <c r="C200" i="30" s="1"/>
  <c r="H262" i="30"/>
  <c r="H266" i="30" s="1"/>
  <c r="H267" i="30" s="1"/>
  <c r="G262" i="30"/>
  <c r="G266" i="30" s="1"/>
  <c r="G267" i="30" s="1"/>
  <c r="D107" i="30"/>
  <c r="H264" i="30"/>
  <c r="G264" i="30"/>
  <c r="D106" i="30"/>
  <c r="D104" i="30"/>
  <c r="D108" i="30"/>
  <c r="D105" i="30"/>
  <c r="D160" i="30"/>
  <c r="C201" i="30" s="1"/>
  <c r="D109" i="30"/>
  <c r="C198" i="30" s="1"/>
  <c r="D120" i="30"/>
  <c r="C189" i="30" s="1"/>
  <c r="D97" i="30"/>
  <c r="D95" i="30"/>
  <c r="D98" i="30"/>
  <c r="D96" i="30"/>
  <c r="C188" i="30" s="1"/>
  <c r="C327" i="30"/>
  <c r="C344" i="30"/>
  <c r="D99" i="30" l="1"/>
  <c r="D165" i="30"/>
  <c r="D164" i="30"/>
  <c r="D166" i="30"/>
  <c r="D169" i="30"/>
  <c r="D168" i="30"/>
  <c r="D171" i="30"/>
  <c r="D167" i="30"/>
  <c r="C295" i="30"/>
  <c r="D112" i="30"/>
  <c r="D180" i="30" l="1"/>
  <c r="D181" i="30"/>
  <c r="D179" i="30"/>
  <c r="D178" i="30"/>
  <c r="D183" i="30"/>
  <c r="D176" i="30"/>
  <c r="D177" i="30"/>
  <c r="D170" i="30"/>
  <c r="D172" i="30" s="1"/>
  <c r="C192" i="30" s="1"/>
  <c r="C194" i="30" s="1"/>
  <c r="C210" i="30" s="1"/>
  <c r="C211" i="30" s="1"/>
  <c r="C212" i="30" s="1"/>
  <c r="C308" i="30"/>
  <c r="C310" i="30" s="1"/>
  <c r="D295" i="30"/>
  <c r="C357" i="30" l="1"/>
  <c r="C349" i="30"/>
  <c r="C356" i="30"/>
  <c r="D214" i="30"/>
  <c r="D182" i="30"/>
  <c r="D184" i="30" l="1"/>
  <c r="C202" i="30"/>
  <c r="C204" i="30" s="1"/>
  <c r="C219" i="30" s="1"/>
  <c r="C220" i="30" s="1"/>
  <c r="C221" i="30" s="1"/>
  <c r="D336" i="30"/>
  <c r="B344" i="30"/>
  <c r="D344" i="30" s="1"/>
  <c r="D335" i="30"/>
  <c r="D334" i="30" s="1"/>
  <c r="D342" i="30"/>
  <c r="D341" i="30"/>
  <c r="D332" i="30"/>
  <c r="D339" i="30"/>
  <c r="D338" i="30" s="1"/>
  <c r="D345" i="30" l="1"/>
  <c r="C358" i="30" s="1"/>
  <c r="C359" i="30" s="1"/>
  <c r="C361" i="30" s="1"/>
  <c r="D340" i="30"/>
  <c r="D333" i="30" s="1"/>
  <c r="C262" i="30"/>
  <c r="C265" i="30" s="1"/>
  <c r="C266" i="30" s="1"/>
  <c r="C348" i="30" s="1"/>
  <c r="B327" i="30" l="1"/>
  <c r="D327" i="30" s="1"/>
  <c r="D315" i="30"/>
  <c r="D356" i="30"/>
  <c r="E356" i="30" s="1"/>
  <c r="D325" i="30"/>
  <c r="D324" i="30"/>
  <c r="D319" i="30"/>
  <c r="D318" i="30"/>
  <c r="D317" i="30" s="1"/>
  <c r="D322" i="30"/>
  <c r="D321" i="30" s="1"/>
  <c r="D323" i="30" l="1"/>
  <c r="D316" i="30" s="1"/>
  <c r="D328" i="30"/>
  <c r="C350" i="30" s="1"/>
  <c r="C351" i="30" s="1"/>
  <c r="C353" i="30" s="1"/>
  <c r="C342" i="29" l="1"/>
  <c r="C341" i="29"/>
  <c r="C339" i="29"/>
  <c r="C338" i="29"/>
  <c r="C336" i="29"/>
  <c r="C335" i="29"/>
  <c r="C334" i="29"/>
  <c r="C332" i="29"/>
  <c r="C321" i="29"/>
  <c r="C317" i="29"/>
  <c r="C254" i="29" s="1"/>
  <c r="G307" i="29"/>
  <c r="G306" i="29"/>
  <c r="G305" i="29"/>
  <c r="D299" i="29"/>
  <c r="D301" i="29" s="1"/>
  <c r="C309" i="29" s="1"/>
  <c r="H294" i="29"/>
  <c r="H293" i="29"/>
  <c r="H292" i="29"/>
  <c r="H284" i="29"/>
  <c r="C283" i="29"/>
  <c r="H283" i="29" s="1"/>
  <c r="H282" i="29"/>
  <c r="H281" i="29"/>
  <c r="H280" i="29"/>
  <c r="H275" i="29"/>
  <c r="H263" i="29" s="1"/>
  <c r="G273" i="29"/>
  <c r="G275" i="29" s="1"/>
  <c r="G263" i="29" s="1"/>
  <c r="C273" i="29"/>
  <c r="C253" i="29"/>
  <c r="C252" i="29"/>
  <c r="C251" i="29"/>
  <c r="H250" i="29"/>
  <c r="G250" i="29"/>
  <c r="F250" i="29"/>
  <c r="C250" i="29"/>
  <c r="C249" i="29"/>
  <c r="D239" i="29"/>
  <c r="D238" i="29"/>
  <c r="D241" i="29" s="1"/>
  <c r="C231" i="29"/>
  <c r="C263" i="29" s="1"/>
  <c r="L229" i="29"/>
  <c r="K229" i="29"/>
  <c r="L228" i="29"/>
  <c r="K228" i="29"/>
  <c r="L227" i="29"/>
  <c r="K227" i="29"/>
  <c r="C218" i="29"/>
  <c r="C160" i="29"/>
  <c r="C150" i="29"/>
  <c r="C127" i="29"/>
  <c r="C119" i="29"/>
  <c r="C112" i="29"/>
  <c r="C99" i="29"/>
  <c r="C86" i="29"/>
  <c r="C75" i="29"/>
  <c r="C209" i="29" s="1"/>
  <c r="C64" i="29"/>
  <c r="C217" i="29" s="1"/>
  <c r="C52" i="29"/>
  <c r="D149" i="29" s="1"/>
  <c r="E25" i="29"/>
  <c r="C275" i="29" s="1"/>
  <c r="C276" i="29" s="1"/>
  <c r="C277" i="29" s="1"/>
  <c r="C257" i="29" l="1"/>
  <c r="D127" i="29"/>
  <c r="D119" i="29"/>
  <c r="D92" i="29" s="1"/>
  <c r="D132" i="29"/>
  <c r="C287" i="29"/>
  <c r="D278" i="29"/>
  <c r="C306" i="29"/>
  <c r="C344" i="29"/>
  <c r="C327" i="29"/>
  <c r="D243" i="29"/>
  <c r="C264" i="29"/>
  <c r="D242" i="29"/>
  <c r="E26" i="29"/>
  <c r="D116" i="29"/>
  <c r="D91" i="29" s="1"/>
  <c r="D154" i="29"/>
  <c r="D139" i="29"/>
  <c r="C208" i="29"/>
  <c r="D292" i="29"/>
  <c r="D106" i="29"/>
  <c r="D157" i="29"/>
  <c r="H288" i="29"/>
  <c r="H290" i="29" s="1"/>
  <c r="H295" i="29" s="1"/>
  <c r="H302" i="29" s="1"/>
  <c r="G265" i="29" s="1"/>
  <c r="D133" i="29"/>
  <c r="D134" i="29" s="1"/>
  <c r="C190" i="29" s="1"/>
  <c r="D156" i="29"/>
  <c r="C300" i="29"/>
  <c r="D300" i="29" s="1"/>
  <c r="C301" i="29" s="1"/>
  <c r="D117" i="29"/>
  <c r="D138" i="29"/>
  <c r="D93" i="29"/>
  <c r="D125" i="29"/>
  <c r="D126" i="29" s="1"/>
  <c r="D159" i="29"/>
  <c r="D146" i="29"/>
  <c r="D95" i="29"/>
  <c r="D110" i="29"/>
  <c r="D147" i="29"/>
  <c r="D155" i="29"/>
  <c r="D124" i="29"/>
  <c r="D105" i="29" s="1"/>
  <c r="D144" i="29"/>
  <c r="D158" i="29"/>
  <c r="D108" i="29"/>
  <c r="D145" i="29"/>
  <c r="D109" i="29"/>
  <c r="D96" i="29"/>
  <c r="D111" i="29"/>
  <c r="D148" i="29"/>
  <c r="C188" i="29" l="1"/>
  <c r="D104" i="29"/>
  <c r="C198" i="29" s="1"/>
  <c r="D107" i="29"/>
  <c r="H301" i="29"/>
  <c r="D140" i="29"/>
  <c r="C200" i="29" s="1"/>
  <c r="D98" i="29"/>
  <c r="D120" i="29"/>
  <c r="C189" i="29" s="1"/>
  <c r="D97" i="29"/>
  <c r="H262" i="29"/>
  <c r="G262" i="29"/>
  <c r="D160" i="29"/>
  <c r="C201" i="29" s="1"/>
  <c r="D150" i="29"/>
  <c r="C191" i="29" s="1"/>
  <c r="D94" i="29"/>
  <c r="C286" i="29"/>
  <c r="C307" i="29" s="1"/>
  <c r="C232" i="29"/>
  <c r="C360" i="29"/>
  <c r="C352" i="29"/>
  <c r="H279" i="29"/>
  <c r="D112" i="29"/>
  <c r="D99" i="29"/>
  <c r="D128" i="29"/>
  <c r="C199" i="29" s="1"/>
  <c r="H264" i="29" l="1"/>
  <c r="G264" i="29"/>
  <c r="G266" i="29" s="1"/>
  <c r="G267" i="29" s="1"/>
  <c r="D166" i="29"/>
  <c r="D165" i="29"/>
  <c r="D167" i="29"/>
  <c r="D168" i="29"/>
  <c r="D164" i="29"/>
  <c r="D169" i="29"/>
  <c r="D171" i="29"/>
  <c r="D181" i="29"/>
  <c r="D180" i="29"/>
  <c r="D176" i="29"/>
  <c r="D177" i="29"/>
  <c r="D183" i="29"/>
  <c r="D178" i="29"/>
  <c r="D179" i="29"/>
  <c r="H265" i="29"/>
  <c r="H266" i="29" s="1"/>
  <c r="H267" i="29" s="1"/>
  <c r="D291" i="29" l="1"/>
  <c r="D293" i="29" s="1"/>
  <c r="D294" i="29" s="1"/>
  <c r="C294" i="29" s="1"/>
  <c r="C293" i="29"/>
  <c r="C295" i="29" s="1"/>
  <c r="D170" i="29"/>
  <c r="D172" i="29" s="1"/>
  <c r="C192" i="29" s="1"/>
  <c r="C194" i="29" s="1"/>
  <c r="C210" i="29" s="1"/>
  <c r="C211" i="29" s="1"/>
  <c r="C212" i="29" s="1"/>
  <c r="D182" i="29"/>
  <c r="D184" i="29" l="1"/>
  <c r="C202" i="29"/>
  <c r="C204" i="29" s="1"/>
  <c r="C219" i="29" s="1"/>
  <c r="C220" i="29" s="1"/>
  <c r="C221" i="29" s="1"/>
  <c r="C262" i="29" s="1"/>
  <c r="C265" i="29" s="1"/>
  <c r="C266" i="29" s="1"/>
  <c r="C348" i="29" s="1"/>
  <c r="C356" i="29"/>
  <c r="D214" i="29"/>
  <c r="C308" i="29"/>
  <c r="C310" i="29" s="1"/>
  <c r="D295" i="29"/>
  <c r="C349" i="29" l="1"/>
  <c r="D322" i="29" s="1"/>
  <c r="D321" i="29" s="1"/>
  <c r="C357" i="29"/>
  <c r="D339" i="29" s="1"/>
  <c r="D338" i="29" s="1"/>
  <c r="D325" i="29"/>
  <c r="D319" i="29"/>
  <c r="D356" i="29"/>
  <c r="E356" i="29" s="1"/>
  <c r="B327" i="29"/>
  <c r="D327" i="29" s="1"/>
  <c r="D315" i="29"/>
  <c r="D324" i="29"/>
  <c r="D318" i="29"/>
  <c r="D317" i="29" s="1"/>
  <c r="B344" i="29"/>
  <c r="D344" i="29" s="1"/>
  <c r="D335" i="29"/>
  <c r="D336" i="29"/>
  <c r="D334" i="29" l="1"/>
  <c r="D332" i="29"/>
  <c r="D342" i="29"/>
  <c r="D328" i="29"/>
  <c r="C350" i="29" s="1"/>
  <c r="C351" i="29" s="1"/>
  <c r="C353" i="29" s="1"/>
  <c r="D323" i="29"/>
  <c r="D316" i="29" s="1"/>
  <c r="D345" i="29"/>
  <c r="C358" i="29" s="1"/>
  <c r="C359" i="29" s="1"/>
  <c r="C361" i="29" s="1"/>
  <c r="D340" i="29"/>
  <c r="D333" i="29"/>
  <c r="D341" i="29"/>
  <c r="C342" i="28" l="1"/>
  <c r="C341" i="28"/>
  <c r="C339" i="28"/>
  <c r="C338" i="28"/>
  <c r="C336" i="28"/>
  <c r="C335" i="28"/>
  <c r="C334" i="28"/>
  <c r="C332" i="28"/>
  <c r="C321" i="28"/>
  <c r="C317" i="28"/>
  <c r="C254" i="28" s="1"/>
  <c r="G307" i="28"/>
  <c r="G306" i="28"/>
  <c r="G305" i="28"/>
  <c r="D299" i="28"/>
  <c r="D301" i="28" s="1"/>
  <c r="C309" i="28" s="1"/>
  <c r="H294" i="28"/>
  <c r="H293" i="28"/>
  <c r="H292" i="28"/>
  <c r="H284" i="28"/>
  <c r="C283" i="28"/>
  <c r="H283" i="28" s="1"/>
  <c r="H282" i="28"/>
  <c r="H281" i="28"/>
  <c r="H280" i="28"/>
  <c r="H275" i="28"/>
  <c r="H263" i="28" s="1"/>
  <c r="G273" i="28"/>
  <c r="G275" i="28" s="1"/>
  <c r="G263" i="28" s="1"/>
  <c r="C273" i="28"/>
  <c r="C253" i="28"/>
  <c r="C252" i="28"/>
  <c r="C251" i="28"/>
  <c r="H250" i="28"/>
  <c r="G250" i="28"/>
  <c r="F250" i="28"/>
  <c r="C250" i="28"/>
  <c r="C249" i="28"/>
  <c r="D239" i="28"/>
  <c r="D238" i="28"/>
  <c r="D241" i="28" s="1"/>
  <c r="C231" i="28"/>
  <c r="C263" i="28" s="1"/>
  <c r="L229" i="28"/>
  <c r="K229" i="28"/>
  <c r="L228" i="28"/>
  <c r="K228" i="28"/>
  <c r="L227" i="28"/>
  <c r="K227" i="28"/>
  <c r="C218" i="28"/>
  <c r="C160" i="28"/>
  <c r="C150" i="28"/>
  <c r="C127" i="28"/>
  <c r="C119" i="28"/>
  <c r="C112" i="28"/>
  <c r="C99" i="28"/>
  <c r="C86" i="28"/>
  <c r="C75" i="28"/>
  <c r="C209" i="28" s="1"/>
  <c r="C64" i="28"/>
  <c r="C217" i="28" s="1"/>
  <c r="C52" i="28"/>
  <c r="D149" i="28" s="1"/>
  <c r="E25" i="28"/>
  <c r="C275" i="28" s="1"/>
  <c r="C276" i="28" s="1"/>
  <c r="C277" i="28" s="1"/>
  <c r="C257" i="28" l="1"/>
  <c r="C287" i="28"/>
  <c r="D119" i="28"/>
  <c r="D127" i="28"/>
  <c r="D132" i="28"/>
  <c r="H302" i="28"/>
  <c r="G265" i="28" s="1"/>
  <c r="H279" i="28"/>
  <c r="H301" i="28"/>
  <c r="D278" i="28"/>
  <c r="C306" i="28"/>
  <c r="C327" i="28"/>
  <c r="C344" i="28"/>
  <c r="D243" i="28"/>
  <c r="C264" i="28"/>
  <c r="D242" i="28"/>
  <c r="E26" i="28"/>
  <c r="H288" i="28"/>
  <c r="H290" i="28" s="1"/>
  <c r="H295" i="28" s="1"/>
  <c r="D154" i="28"/>
  <c r="D155" i="28"/>
  <c r="D105" i="28"/>
  <c r="D156" i="28"/>
  <c r="D292" i="28"/>
  <c r="D91" i="28"/>
  <c r="D157" i="28"/>
  <c r="D124" i="28"/>
  <c r="D107" i="28" s="1"/>
  <c r="D144" i="28"/>
  <c r="D158" i="28"/>
  <c r="D133" i="28"/>
  <c r="D134" i="28" s="1"/>
  <c r="C190" i="28" s="1"/>
  <c r="D106" i="28"/>
  <c r="C300" i="28"/>
  <c r="D300" i="28" s="1"/>
  <c r="C301" i="28" s="1"/>
  <c r="D109" i="28"/>
  <c r="C198" i="28" s="1"/>
  <c r="D117" i="28"/>
  <c r="D138" i="28"/>
  <c r="D139" i="28"/>
  <c r="C208" i="28"/>
  <c r="D147" i="28"/>
  <c r="D116" i="28"/>
  <c r="D95" i="28" s="1"/>
  <c r="D104" i="28"/>
  <c r="D108" i="28"/>
  <c r="D125" i="28"/>
  <c r="D126" i="28" s="1"/>
  <c r="D145" i="28"/>
  <c r="D159" i="28"/>
  <c r="D146" i="28"/>
  <c r="D96" i="28"/>
  <c r="D111" i="28"/>
  <c r="D148" i="28"/>
  <c r="D110" i="28" l="1"/>
  <c r="D112" i="28" s="1"/>
  <c r="D92" i="28"/>
  <c r="D94" i="28"/>
  <c r="C188" i="28"/>
  <c r="H262" i="28"/>
  <c r="G262" i="28"/>
  <c r="D93" i="28"/>
  <c r="H265" i="28"/>
  <c r="D160" i="28"/>
  <c r="C201" i="28" s="1"/>
  <c r="D150" i="28"/>
  <c r="C191" i="28" s="1"/>
  <c r="D98" i="28"/>
  <c r="D120" i="28"/>
  <c r="C189" i="28" s="1"/>
  <c r="D97" i="28"/>
  <c r="H264" i="28"/>
  <c r="G264" i="28"/>
  <c r="D140" i="28"/>
  <c r="C200" i="28" s="1"/>
  <c r="D128" i="28"/>
  <c r="C199" i="28" s="1"/>
  <c r="C286" i="28"/>
  <c r="C307" i="28" s="1"/>
  <c r="C232" i="28"/>
  <c r="C360" i="28"/>
  <c r="C352" i="28"/>
  <c r="D99" i="28" l="1"/>
  <c r="D166" i="28"/>
  <c r="D165" i="28"/>
  <c r="D164" i="28"/>
  <c r="D168" i="28"/>
  <c r="D169" i="28"/>
  <c r="D167" i="28"/>
  <c r="D171" i="28"/>
  <c r="D291" i="28"/>
  <c r="D293" i="28" s="1"/>
  <c r="D294" i="28" s="1"/>
  <c r="C294" i="28" s="1"/>
  <c r="C293" i="28"/>
  <c r="G266" i="28"/>
  <c r="G267" i="28" s="1"/>
  <c r="H266" i="28"/>
  <c r="H267" i="28" s="1"/>
  <c r="D180" i="28"/>
  <c r="D181" i="28"/>
  <c r="D176" i="28"/>
  <c r="D177" i="28"/>
  <c r="D178" i="28"/>
  <c r="D183" i="28"/>
  <c r="D179" i="28"/>
  <c r="C295" i="28" l="1"/>
  <c r="D182" i="28"/>
  <c r="D170" i="28"/>
  <c r="D172" i="28" s="1"/>
  <c r="C192" i="28" s="1"/>
  <c r="C194" i="28" s="1"/>
  <c r="C210" i="28" s="1"/>
  <c r="C211" i="28" s="1"/>
  <c r="C212" i="28" s="1"/>
  <c r="D214" i="28" l="1"/>
  <c r="C356" i="28"/>
  <c r="D184" i="28"/>
  <c r="C202" i="28"/>
  <c r="C204" i="28" s="1"/>
  <c r="C219" i="28" s="1"/>
  <c r="C220" i="28" s="1"/>
  <c r="C221" i="28" s="1"/>
  <c r="D295" i="28"/>
  <c r="C308" i="28"/>
  <c r="C310" i="28" s="1"/>
  <c r="C349" i="28" l="1"/>
  <c r="C357" i="28"/>
  <c r="D339" i="28" s="1"/>
  <c r="D338" i="28" s="1"/>
  <c r="C262" i="28"/>
  <c r="C265" i="28" s="1"/>
  <c r="C266" i="28" s="1"/>
  <c r="C348" i="28" s="1"/>
  <c r="D341" i="28"/>
  <c r="D342" i="28"/>
  <c r="D336" i="28"/>
  <c r="B344" i="28"/>
  <c r="D344" i="28" s="1"/>
  <c r="D335" i="28"/>
  <c r="D334" i="28" s="1"/>
  <c r="D332" i="28"/>
  <c r="D340" i="28" l="1"/>
  <c r="D333" i="28" s="1"/>
  <c r="D345" i="28"/>
  <c r="C358" i="28" s="1"/>
  <c r="C359" i="28" s="1"/>
  <c r="C361" i="28" s="1"/>
  <c r="D325" i="28"/>
  <c r="D324" i="28"/>
  <c r="D319" i="28"/>
  <c r="D318" i="28"/>
  <c r="B327" i="28"/>
  <c r="D327" i="28" s="1"/>
  <c r="D315" i="28"/>
  <c r="D356" i="28"/>
  <c r="E356" i="28" s="1"/>
  <c r="D322" i="28"/>
  <c r="D321" i="28" s="1"/>
  <c r="D328" i="28" l="1"/>
  <c r="C350" i="28" s="1"/>
  <c r="C351" i="28" s="1"/>
  <c r="C353" i="28" s="1"/>
  <c r="D323" i="28"/>
  <c r="D317" i="28"/>
  <c r="D316" i="28" s="1"/>
  <c r="C342" i="27" l="1"/>
  <c r="C341" i="27"/>
  <c r="C339" i="27"/>
  <c r="C338" i="27"/>
  <c r="C336" i="27"/>
  <c r="C335" i="27"/>
  <c r="C334" i="27"/>
  <c r="C332" i="27"/>
  <c r="C321" i="27"/>
  <c r="C317" i="27"/>
  <c r="C254" i="27" s="1"/>
  <c r="G307" i="27"/>
  <c r="G306" i="27"/>
  <c r="G305" i="27"/>
  <c r="D299" i="27"/>
  <c r="D301" i="27" s="1"/>
  <c r="C309" i="27" s="1"/>
  <c r="H294" i="27"/>
  <c r="H293" i="27"/>
  <c r="H292" i="27"/>
  <c r="H284" i="27"/>
  <c r="C283" i="27"/>
  <c r="H283" i="27" s="1"/>
  <c r="H282" i="27"/>
  <c r="H281" i="27"/>
  <c r="H280" i="27"/>
  <c r="H275" i="27"/>
  <c r="H263" i="27" s="1"/>
  <c r="G273" i="27"/>
  <c r="G275" i="27" s="1"/>
  <c r="G263" i="27" s="1"/>
  <c r="C273" i="27"/>
  <c r="C253" i="27"/>
  <c r="C252" i="27"/>
  <c r="C251" i="27"/>
  <c r="H250" i="27"/>
  <c r="G250" i="27"/>
  <c r="F250" i="27"/>
  <c r="C250" i="27"/>
  <c r="C249" i="27"/>
  <c r="D239" i="27"/>
  <c r="D238" i="27"/>
  <c r="D241" i="27" s="1"/>
  <c r="C231" i="27"/>
  <c r="C263" i="27" s="1"/>
  <c r="L229" i="27"/>
  <c r="K229" i="27"/>
  <c r="L228" i="27"/>
  <c r="K228" i="27"/>
  <c r="L227" i="27"/>
  <c r="K227" i="27"/>
  <c r="C218" i="27"/>
  <c r="C160" i="27"/>
  <c r="C150" i="27"/>
  <c r="C127" i="27"/>
  <c r="C119" i="27"/>
  <c r="C112" i="27"/>
  <c r="C99" i="27"/>
  <c r="C86" i="27"/>
  <c r="C75" i="27"/>
  <c r="C209" i="27" s="1"/>
  <c r="C64" i="27"/>
  <c r="C217" i="27" s="1"/>
  <c r="C52" i="27"/>
  <c r="D149" i="27" s="1"/>
  <c r="E25" i="27"/>
  <c r="E26" i="27" s="1"/>
  <c r="C257" i="27" l="1"/>
  <c r="D127" i="27"/>
  <c r="D132" i="27"/>
  <c r="C287" i="27"/>
  <c r="D119" i="27"/>
  <c r="D91" i="27" s="1"/>
  <c r="C344" i="27"/>
  <c r="C327" i="27"/>
  <c r="C264" i="27"/>
  <c r="D243" i="27"/>
  <c r="D242" i="27"/>
  <c r="C286" i="27"/>
  <c r="C307" i="27" s="1"/>
  <c r="C232" i="27"/>
  <c r="C360" i="27"/>
  <c r="C352" i="27"/>
  <c r="H279" i="27"/>
  <c r="H288" i="27"/>
  <c r="H290" i="27" s="1"/>
  <c r="H295" i="27" s="1"/>
  <c r="H302" i="27" s="1"/>
  <c r="G265" i="27" s="1"/>
  <c r="D155" i="27"/>
  <c r="D156" i="27"/>
  <c r="C208" i="27"/>
  <c r="D292" i="27"/>
  <c r="D92" i="27"/>
  <c r="D124" i="27"/>
  <c r="D128" i="27" s="1"/>
  <c r="C199" i="27" s="1"/>
  <c r="D133" i="27"/>
  <c r="D134" i="27" s="1"/>
  <c r="C190" i="27" s="1"/>
  <c r="D154" i="27"/>
  <c r="C300" i="27"/>
  <c r="D300" i="27" s="1"/>
  <c r="C301" i="27" s="1"/>
  <c r="D158" i="27"/>
  <c r="D117" i="27"/>
  <c r="D139" i="27"/>
  <c r="D140" i="27" s="1"/>
  <c r="C200" i="27" s="1"/>
  <c r="D144" i="27"/>
  <c r="D125" i="27"/>
  <c r="D126" i="27" s="1"/>
  <c r="D145" i="27"/>
  <c r="D159" i="27"/>
  <c r="D146" i="27"/>
  <c r="D95" i="27"/>
  <c r="D147" i="27"/>
  <c r="C275" i="27"/>
  <c r="C276" i="27" s="1"/>
  <c r="C277" i="27" s="1"/>
  <c r="D116" i="27"/>
  <c r="D138" i="27"/>
  <c r="D157" i="27"/>
  <c r="D93" i="27"/>
  <c r="D94" i="27"/>
  <c r="D96" i="27"/>
  <c r="D148" i="27"/>
  <c r="C188" i="27" l="1"/>
  <c r="D150" i="27"/>
  <c r="C191" i="27" s="1"/>
  <c r="H264" i="27"/>
  <c r="G264" i="27"/>
  <c r="D105" i="27"/>
  <c r="D106" i="27"/>
  <c r="D160" i="27"/>
  <c r="C201" i="27" s="1"/>
  <c r="D278" i="27"/>
  <c r="C306" i="27"/>
  <c r="D110" i="27"/>
  <c r="D109" i="27"/>
  <c r="C198" i="27" s="1"/>
  <c r="D99" i="27"/>
  <c r="D104" i="27"/>
  <c r="H301" i="27"/>
  <c r="D107" i="27"/>
  <c r="D111" i="27"/>
  <c r="D97" i="27"/>
  <c r="D98" i="27"/>
  <c r="D120" i="27"/>
  <c r="C189" i="27" s="1"/>
  <c r="D108" i="27"/>
  <c r="D166" i="27" l="1"/>
  <c r="D165" i="27"/>
  <c r="D171" i="27"/>
  <c r="D167" i="27"/>
  <c r="D168" i="27"/>
  <c r="D169" i="27"/>
  <c r="D164" i="27"/>
  <c r="D170" i="27" s="1"/>
  <c r="D172" i="27" s="1"/>
  <c r="C192" i="27" s="1"/>
  <c r="C194" i="27" s="1"/>
  <c r="C210" i="27" s="1"/>
  <c r="C211" i="27" s="1"/>
  <c r="C212" i="27" s="1"/>
  <c r="G262" i="27"/>
  <c r="G266" i="27" s="1"/>
  <c r="G267" i="27" s="1"/>
  <c r="H262" i="27"/>
  <c r="H265" i="27"/>
  <c r="D112" i="27"/>
  <c r="H266" i="27" l="1"/>
  <c r="H267" i="27" s="1"/>
  <c r="D214" i="27"/>
  <c r="C356" i="27"/>
  <c r="D180" i="27"/>
  <c r="D181" i="27"/>
  <c r="D183" i="27"/>
  <c r="D177" i="27"/>
  <c r="D178" i="27"/>
  <c r="D176" i="27"/>
  <c r="D179" i="27"/>
  <c r="D291" i="27"/>
  <c r="D293" i="27" s="1"/>
  <c r="D294" i="27" s="1"/>
  <c r="C294" i="27" s="1"/>
  <c r="C293" i="27"/>
  <c r="D182" i="27" l="1"/>
  <c r="C295" i="27"/>
  <c r="D295" i="27" l="1"/>
  <c r="C308" i="27"/>
  <c r="C310" i="27" s="1"/>
  <c r="D184" i="27"/>
  <c r="C202" i="27"/>
  <c r="C204" i="27" s="1"/>
  <c r="C219" i="27" s="1"/>
  <c r="C220" i="27" s="1"/>
  <c r="C221" i="27" s="1"/>
  <c r="C262" i="27" l="1"/>
  <c r="C265" i="27" s="1"/>
  <c r="C266" i="27" s="1"/>
  <c r="C348" i="27" s="1"/>
  <c r="C349" i="27"/>
  <c r="D322" i="27" s="1"/>
  <c r="D321" i="27" s="1"/>
  <c r="C357" i="27"/>
  <c r="D339" i="27" l="1"/>
  <c r="D338" i="27" s="1"/>
  <c r="D342" i="27"/>
  <c r="B344" i="27"/>
  <c r="D344" i="27" s="1"/>
  <c r="D336" i="27"/>
  <c r="D335" i="27"/>
  <c r="D334" i="27" s="1"/>
  <c r="D332" i="27"/>
  <c r="D341" i="27"/>
  <c r="D325" i="27"/>
  <c r="D324" i="27"/>
  <c r="D319" i="27"/>
  <c r="D318" i="27"/>
  <c r="B327" i="27"/>
  <c r="D327" i="27" s="1"/>
  <c r="D315" i="27"/>
  <c r="D356" i="27"/>
  <c r="E356" i="27" s="1"/>
  <c r="D345" i="27" l="1"/>
  <c r="C358" i="27" s="1"/>
  <c r="C359" i="27" s="1"/>
  <c r="C361" i="27" s="1"/>
  <c r="D340" i="27"/>
  <c r="D333" i="27" s="1"/>
  <c r="D328" i="27"/>
  <c r="C350" i="27" s="1"/>
  <c r="C351" i="27" s="1"/>
  <c r="C353" i="27" s="1"/>
  <c r="D323" i="27"/>
  <c r="D317" i="27"/>
  <c r="D316" i="27" s="1"/>
  <c r="C342" i="26" l="1"/>
  <c r="C341" i="26"/>
  <c r="C339" i="26"/>
  <c r="C338" i="26"/>
  <c r="C336" i="26"/>
  <c r="C335" i="26"/>
  <c r="C334" i="26"/>
  <c r="C332" i="26"/>
  <c r="C321" i="26"/>
  <c r="C317" i="26"/>
  <c r="C254" i="26" s="1"/>
  <c r="G307" i="26"/>
  <c r="G306" i="26"/>
  <c r="G305" i="26"/>
  <c r="D299" i="26"/>
  <c r="D301" i="26" s="1"/>
  <c r="C309" i="26" s="1"/>
  <c r="H294" i="26"/>
  <c r="H293" i="26"/>
  <c r="H292" i="26"/>
  <c r="H284" i="26"/>
  <c r="C283" i="26"/>
  <c r="H283" i="26" s="1"/>
  <c r="H282" i="26"/>
  <c r="H281" i="26"/>
  <c r="H280" i="26"/>
  <c r="H275" i="26"/>
  <c r="G273" i="26"/>
  <c r="G275" i="26" s="1"/>
  <c r="G263" i="26" s="1"/>
  <c r="C273" i="26"/>
  <c r="C253" i="26"/>
  <c r="C252" i="26"/>
  <c r="C251" i="26"/>
  <c r="H250" i="26"/>
  <c r="G250" i="26"/>
  <c r="F250" i="26"/>
  <c r="C250" i="26"/>
  <c r="C249" i="26"/>
  <c r="D239" i="26"/>
  <c r="D238" i="26"/>
  <c r="D241" i="26" s="1"/>
  <c r="C231" i="26"/>
  <c r="C263" i="26" s="1"/>
  <c r="L229" i="26"/>
  <c r="K229" i="26"/>
  <c r="L228" i="26"/>
  <c r="K228" i="26"/>
  <c r="L227" i="26"/>
  <c r="K227" i="26"/>
  <c r="C218" i="26"/>
  <c r="C160" i="26"/>
  <c r="D154" i="26"/>
  <c r="C150" i="26"/>
  <c r="C127" i="26"/>
  <c r="C119" i="26"/>
  <c r="C112" i="26"/>
  <c r="C99" i="26"/>
  <c r="C86" i="26"/>
  <c r="C75" i="26"/>
  <c r="C209" i="26" s="1"/>
  <c r="C64" i="26"/>
  <c r="C52" i="26"/>
  <c r="D116" i="26" s="1"/>
  <c r="E25" i="26"/>
  <c r="C275" i="26" s="1"/>
  <c r="C276" i="26" s="1"/>
  <c r="C277" i="26" s="1"/>
  <c r="C287" i="26" l="1"/>
  <c r="C257" i="26"/>
  <c r="C306" i="26"/>
  <c r="C327" i="26"/>
  <c r="C344" i="26"/>
  <c r="C264" i="26"/>
  <c r="D242" i="26"/>
  <c r="C217" i="26"/>
  <c r="D159" i="26"/>
  <c r="D158" i="26"/>
  <c r="D157" i="26"/>
  <c r="D156" i="26"/>
  <c r="D160" i="26" s="1"/>
  <c r="C201" i="26" s="1"/>
  <c r="D125" i="26"/>
  <c r="D126" i="26" s="1"/>
  <c r="D124" i="26"/>
  <c r="D128" i="26" s="1"/>
  <c r="C199" i="26" s="1"/>
  <c r="D155" i="26"/>
  <c r="H263" i="26"/>
  <c r="E26" i="26"/>
  <c r="H279" i="26" s="1"/>
  <c r="C232" i="26"/>
  <c r="H302" i="26"/>
  <c r="G265" i="26" s="1"/>
  <c r="D148" i="26"/>
  <c r="D147" i="26"/>
  <c r="D146" i="26"/>
  <c r="D145" i="26"/>
  <c r="D144" i="26"/>
  <c r="C208" i="26"/>
  <c r="D139" i="26"/>
  <c r="D117" i="26"/>
  <c r="D120" i="26" s="1"/>
  <c r="C189" i="26" s="1"/>
  <c r="D119" i="26"/>
  <c r="D97" i="26" s="1"/>
  <c r="D127" i="26"/>
  <c r="D132" i="26"/>
  <c r="D133" i="26"/>
  <c r="D138" i="26"/>
  <c r="D149" i="26"/>
  <c r="H288" i="26"/>
  <c r="H290" i="26" s="1"/>
  <c r="H295" i="26" s="1"/>
  <c r="H301" i="26" s="1"/>
  <c r="C300" i="26"/>
  <c r="D300" i="26" s="1"/>
  <c r="C301" i="26" s="1"/>
  <c r="D93" i="26" l="1"/>
  <c r="D150" i="26"/>
  <c r="C191" i="26" s="1"/>
  <c r="H265" i="26"/>
  <c r="H264" i="26"/>
  <c r="G264" i="26"/>
  <c r="D111" i="26"/>
  <c r="D107" i="26"/>
  <c r="D104" i="26"/>
  <c r="D94" i="26"/>
  <c r="C286" i="26"/>
  <c r="C307" i="26" s="1"/>
  <c r="C360" i="26"/>
  <c r="C352" i="26"/>
  <c r="D243" i="26"/>
  <c r="D292" i="26"/>
  <c r="D108" i="26"/>
  <c r="D95" i="26"/>
  <c r="D140" i="26"/>
  <c r="C200" i="26" s="1"/>
  <c r="D109" i="26"/>
  <c r="D278" i="26"/>
  <c r="D134" i="26"/>
  <c r="C190" i="26" s="1"/>
  <c r="D91" i="26"/>
  <c r="D96" i="26"/>
  <c r="C188" i="26" s="1"/>
  <c r="D105" i="26"/>
  <c r="D98" i="26"/>
  <c r="D92" i="26"/>
  <c r="D106" i="26"/>
  <c r="D110" i="26"/>
  <c r="D99" i="26" l="1"/>
  <c r="D112" i="26"/>
  <c r="G262" i="26"/>
  <c r="G266" i="26" s="1"/>
  <c r="G267" i="26" s="1"/>
  <c r="H262" i="26"/>
  <c r="H266" i="26" s="1"/>
  <c r="H267" i="26" s="1"/>
  <c r="C198" i="26"/>
  <c r="C293" i="26"/>
  <c r="D291" i="26"/>
  <c r="D293" i="26" s="1"/>
  <c r="D294" i="26" s="1"/>
  <c r="C294" i="26" s="1"/>
  <c r="C295" i="26" l="1"/>
  <c r="D177" i="26"/>
  <c r="D181" i="26"/>
  <c r="D183" i="26"/>
  <c r="D179" i="26"/>
  <c r="D176" i="26"/>
  <c r="D180" i="26"/>
  <c r="D178" i="26"/>
  <c r="D167" i="26"/>
  <c r="D166" i="26"/>
  <c r="D168" i="26"/>
  <c r="D165" i="26"/>
  <c r="D171" i="26"/>
  <c r="D169" i="26"/>
  <c r="D164" i="26"/>
  <c r="D182" i="26" l="1"/>
  <c r="D170" i="26"/>
  <c r="D172" i="26" s="1"/>
  <c r="C192" i="26" s="1"/>
  <c r="C194" i="26" s="1"/>
  <c r="C210" i="26" s="1"/>
  <c r="C211" i="26" s="1"/>
  <c r="C212" i="26" s="1"/>
  <c r="C308" i="26"/>
  <c r="C310" i="26" s="1"/>
  <c r="D295" i="26"/>
  <c r="C349" i="26" l="1"/>
  <c r="C357" i="26"/>
  <c r="D214" i="26"/>
  <c r="C356" i="26"/>
  <c r="D184" i="26"/>
  <c r="C202" i="26"/>
  <c r="C204" i="26" s="1"/>
  <c r="C219" i="26" s="1"/>
  <c r="C220" i="26" s="1"/>
  <c r="C221" i="26" s="1"/>
  <c r="C262" i="26" l="1"/>
  <c r="C265" i="26" s="1"/>
  <c r="C266" i="26" s="1"/>
  <c r="C348" i="26" s="1"/>
  <c r="D339" i="26"/>
  <c r="D338" i="26" s="1"/>
  <c r="D336" i="26"/>
  <c r="D335" i="26"/>
  <c r="D334" i="26" s="1"/>
  <c r="D342" i="26"/>
  <c r="B344" i="26"/>
  <c r="D344" i="26" s="1"/>
  <c r="D332" i="26"/>
  <c r="D341" i="26"/>
  <c r="D322" i="26"/>
  <c r="D321" i="26" s="1"/>
  <c r="D345" i="26" l="1"/>
  <c r="C358" i="26" s="1"/>
  <c r="C359" i="26" s="1"/>
  <c r="C361" i="26" s="1"/>
  <c r="D340" i="26"/>
  <c r="D333" i="26"/>
  <c r="B327" i="26"/>
  <c r="D327" i="26" s="1"/>
  <c r="D315" i="26"/>
  <c r="D325" i="26"/>
  <c r="D324" i="26"/>
  <c r="D356" i="26"/>
  <c r="E356" i="26" s="1"/>
  <c r="D318" i="26"/>
  <c r="D319" i="26"/>
  <c r="D317" i="26" l="1"/>
  <c r="D328" i="26"/>
  <c r="C350" i="26" s="1"/>
  <c r="C351" i="26" s="1"/>
  <c r="C353" i="26" s="1"/>
  <c r="D323" i="26"/>
  <c r="D316" i="26" l="1"/>
  <c r="C342" i="25" l="1"/>
  <c r="C341" i="25"/>
  <c r="C339" i="25"/>
  <c r="C338" i="25"/>
  <c r="C336" i="25"/>
  <c r="C335" i="25"/>
  <c r="C334" i="25"/>
  <c r="C332" i="25"/>
  <c r="C321" i="25"/>
  <c r="C317" i="25"/>
  <c r="C254" i="25" s="1"/>
  <c r="G307" i="25"/>
  <c r="G306" i="25"/>
  <c r="G305" i="25"/>
  <c r="D299" i="25"/>
  <c r="C300" i="25" s="1"/>
  <c r="H294" i="25"/>
  <c r="H293" i="25"/>
  <c r="H292" i="25"/>
  <c r="H284" i="25"/>
  <c r="C283" i="25"/>
  <c r="H283" i="25" s="1"/>
  <c r="H282" i="25"/>
  <c r="H281" i="25"/>
  <c r="H280" i="25"/>
  <c r="H275" i="25"/>
  <c r="G273" i="25"/>
  <c r="G275" i="25" s="1"/>
  <c r="G263" i="25" s="1"/>
  <c r="C273" i="25"/>
  <c r="C253" i="25"/>
  <c r="C252" i="25"/>
  <c r="C251" i="25"/>
  <c r="H250" i="25"/>
  <c r="G250" i="25"/>
  <c r="F250" i="25"/>
  <c r="C250" i="25"/>
  <c r="C249" i="25"/>
  <c r="D239" i="25"/>
  <c r="D238" i="25"/>
  <c r="D241" i="25" s="1"/>
  <c r="C231" i="25"/>
  <c r="C263" i="25" s="1"/>
  <c r="L229" i="25"/>
  <c r="K229" i="25"/>
  <c r="L228" i="25"/>
  <c r="K228" i="25"/>
  <c r="L227" i="25"/>
  <c r="K227" i="25"/>
  <c r="C218" i="25"/>
  <c r="C160" i="25"/>
  <c r="C150" i="25"/>
  <c r="C127" i="25"/>
  <c r="C119" i="25"/>
  <c r="C112" i="25"/>
  <c r="C99" i="25"/>
  <c r="C86" i="25"/>
  <c r="C75" i="25"/>
  <c r="C209" i="25" s="1"/>
  <c r="C64" i="25"/>
  <c r="C217" i="25" s="1"/>
  <c r="C52" i="25"/>
  <c r="D149" i="25" s="1"/>
  <c r="E25" i="25"/>
  <c r="C275" i="25" s="1"/>
  <c r="C276" i="25" s="1"/>
  <c r="C277" i="25" s="1"/>
  <c r="C257" i="25" l="1"/>
  <c r="D119" i="25"/>
  <c r="D127" i="25"/>
  <c r="C287" i="25"/>
  <c r="D132" i="25"/>
  <c r="C264" i="25"/>
  <c r="D242" i="25"/>
  <c r="C306" i="25"/>
  <c r="H279" i="25"/>
  <c r="D292" i="25"/>
  <c r="C344" i="25"/>
  <c r="C327" i="25"/>
  <c r="D156" i="25"/>
  <c r="E26" i="25"/>
  <c r="C232" i="25" s="1"/>
  <c r="H263" i="25"/>
  <c r="D105" i="25"/>
  <c r="D158" i="25"/>
  <c r="D301" i="25"/>
  <c r="C309" i="25" s="1"/>
  <c r="H288" i="25"/>
  <c r="H290" i="25" s="1"/>
  <c r="H295" i="25" s="1"/>
  <c r="H302" i="25" s="1"/>
  <c r="G265" i="25" s="1"/>
  <c r="D116" i="25"/>
  <c r="D91" i="25" s="1"/>
  <c r="D117" i="25"/>
  <c r="D138" i="25"/>
  <c r="D139" i="25"/>
  <c r="C208" i="25"/>
  <c r="D125" i="25"/>
  <c r="D126" i="25" s="1"/>
  <c r="D145" i="25"/>
  <c r="D159" i="25"/>
  <c r="D109" i="25"/>
  <c r="D95" i="25"/>
  <c r="D147" i="25"/>
  <c r="D133" i="25"/>
  <c r="D134" i="25" s="1"/>
  <c r="C190" i="25" s="1"/>
  <c r="D154" i="25"/>
  <c r="D155" i="25"/>
  <c r="D157" i="25"/>
  <c r="D124" i="25"/>
  <c r="D144" i="25"/>
  <c r="D108" i="25"/>
  <c r="D146" i="25"/>
  <c r="D110" i="25"/>
  <c r="D96" i="25"/>
  <c r="D111" i="25"/>
  <c r="D148" i="25"/>
  <c r="D94" i="25" l="1"/>
  <c r="D92" i="25"/>
  <c r="D128" i="25"/>
  <c r="C199" i="25" s="1"/>
  <c r="D93" i="25"/>
  <c r="D104" i="25"/>
  <c r="D106" i="25"/>
  <c r="D140" i="25"/>
  <c r="C200" i="25" s="1"/>
  <c r="C188" i="25"/>
  <c r="D278" i="25"/>
  <c r="D300" i="25"/>
  <c r="C301" i="25" s="1"/>
  <c r="D160" i="25"/>
  <c r="C201" i="25" s="1"/>
  <c r="H264" i="25"/>
  <c r="G264" i="25"/>
  <c r="D150" i="25"/>
  <c r="C191" i="25" s="1"/>
  <c r="D120" i="25"/>
  <c r="C189" i="25" s="1"/>
  <c r="D98" i="25"/>
  <c r="D97" i="25"/>
  <c r="D99" i="25" s="1"/>
  <c r="D107" i="25"/>
  <c r="H301" i="25"/>
  <c r="D112" i="25"/>
  <c r="C286" i="25"/>
  <c r="C307" i="25" s="1"/>
  <c r="C360" i="25"/>
  <c r="C352" i="25"/>
  <c r="C198" i="25"/>
  <c r="D243" i="25"/>
  <c r="D166" i="25" l="1"/>
  <c r="D165" i="25"/>
  <c r="D168" i="25"/>
  <c r="D171" i="25"/>
  <c r="D164" i="25"/>
  <c r="D167" i="25"/>
  <c r="D169" i="25"/>
  <c r="D181" i="25"/>
  <c r="D180" i="25"/>
  <c r="D179" i="25"/>
  <c r="D176" i="25"/>
  <c r="D182" i="25" s="1"/>
  <c r="D177" i="25"/>
  <c r="D178" i="25"/>
  <c r="D183" i="25"/>
  <c r="H265" i="25"/>
  <c r="H262" i="25"/>
  <c r="H266" i="25" s="1"/>
  <c r="H267" i="25" s="1"/>
  <c r="G262" i="25"/>
  <c r="G266" i="25" s="1"/>
  <c r="G267" i="25" s="1"/>
  <c r="D291" i="25" l="1"/>
  <c r="D293" i="25" s="1"/>
  <c r="D294" i="25" s="1"/>
  <c r="C294" i="25" s="1"/>
  <c r="C293" i="25"/>
  <c r="C295" i="25" s="1"/>
  <c r="D184" i="25"/>
  <c r="C202" i="25"/>
  <c r="C204" i="25" s="1"/>
  <c r="C219" i="25" s="1"/>
  <c r="C220" i="25" s="1"/>
  <c r="C221" i="25" s="1"/>
  <c r="D170" i="25"/>
  <c r="D172" i="25" s="1"/>
  <c r="C192" i="25" s="1"/>
  <c r="C194" i="25" s="1"/>
  <c r="C210" i="25" s="1"/>
  <c r="C211" i="25" s="1"/>
  <c r="C212" i="25" s="1"/>
  <c r="D214" i="25" l="1"/>
  <c r="C356" i="25"/>
  <c r="C262" i="25"/>
  <c r="C265" i="25" s="1"/>
  <c r="C266" i="25" s="1"/>
  <c r="C348" i="25" s="1"/>
  <c r="D295" i="25"/>
  <c r="C308" i="25"/>
  <c r="C310" i="25" s="1"/>
  <c r="C349" i="25" l="1"/>
  <c r="D322" i="25" s="1"/>
  <c r="D321" i="25" s="1"/>
  <c r="C357" i="25"/>
  <c r="D339" i="25" s="1"/>
  <c r="D338" i="25" s="1"/>
  <c r="D324" i="25"/>
  <c r="D325" i="25"/>
  <c r="D318" i="25"/>
  <c r="D356" i="25"/>
  <c r="E356" i="25" s="1"/>
  <c r="B327" i="25"/>
  <c r="D327" i="25" s="1"/>
  <c r="D315" i="25"/>
  <c r="D319" i="25"/>
  <c r="D332" i="25"/>
  <c r="D342" i="25"/>
  <c r="B344" i="25"/>
  <c r="D344" i="25" s="1"/>
  <c r="D335" i="25"/>
  <c r="D341" i="25"/>
  <c r="D336" i="25" l="1"/>
  <c r="D334" i="25" s="1"/>
  <c r="D328" i="25"/>
  <c r="C350" i="25" s="1"/>
  <c r="C351" i="25" s="1"/>
  <c r="C353" i="25" s="1"/>
  <c r="D323" i="25"/>
  <c r="D317" i="25"/>
  <c r="D316" i="25" s="1"/>
  <c r="D340" i="25"/>
  <c r="D345" i="25"/>
  <c r="C358" i="25" s="1"/>
  <c r="C359" i="25"/>
  <c r="C361" i="25" s="1"/>
  <c r="D333" i="25" l="1"/>
  <c r="C342" i="24"/>
  <c r="C341" i="24"/>
  <c r="C339" i="24"/>
  <c r="C338" i="24"/>
  <c r="C336" i="24"/>
  <c r="C335" i="24"/>
  <c r="C334" i="24"/>
  <c r="C332" i="24"/>
  <c r="C321" i="24"/>
  <c r="C317" i="24"/>
  <c r="G307" i="24"/>
  <c r="G306" i="24"/>
  <c r="G305" i="24"/>
  <c r="D299" i="24"/>
  <c r="D301" i="24" s="1"/>
  <c r="C309" i="24" s="1"/>
  <c r="H294" i="24"/>
  <c r="H293" i="24"/>
  <c r="H292" i="24"/>
  <c r="H284" i="24"/>
  <c r="C283" i="24"/>
  <c r="H283" i="24" s="1"/>
  <c r="H282" i="24"/>
  <c r="H281" i="24"/>
  <c r="H280" i="24"/>
  <c r="G273" i="24"/>
  <c r="G275" i="24" s="1"/>
  <c r="G263" i="24" s="1"/>
  <c r="C273" i="24"/>
  <c r="C254" i="24"/>
  <c r="C253" i="24"/>
  <c r="C252" i="24"/>
  <c r="C251" i="24"/>
  <c r="H250" i="24"/>
  <c r="G250" i="24"/>
  <c r="F250" i="24"/>
  <c r="C250" i="24"/>
  <c r="C249" i="24"/>
  <c r="D239" i="24"/>
  <c r="D238" i="24"/>
  <c r="D241" i="24" s="1"/>
  <c r="C231" i="24"/>
  <c r="C263" i="24" s="1"/>
  <c r="L229" i="24"/>
  <c r="K229" i="24"/>
  <c r="L228" i="24"/>
  <c r="K228" i="24"/>
  <c r="L227" i="24"/>
  <c r="K227" i="24"/>
  <c r="C160" i="24"/>
  <c r="C150" i="24"/>
  <c r="C127" i="24"/>
  <c r="C119" i="24"/>
  <c r="D119" i="24" s="1"/>
  <c r="C112" i="24"/>
  <c r="C99" i="24"/>
  <c r="C86" i="24"/>
  <c r="C218" i="24" s="1"/>
  <c r="C75" i="24"/>
  <c r="C209" i="24" s="1"/>
  <c r="C64" i="24"/>
  <c r="C217" i="24" s="1"/>
  <c r="C52" i="24"/>
  <c r="D149" i="24" s="1"/>
  <c r="E25" i="24"/>
  <c r="C275" i="24" s="1"/>
  <c r="C276" i="24" s="1"/>
  <c r="C277" i="24" s="1"/>
  <c r="C287" i="24" l="1"/>
  <c r="D127" i="24"/>
  <c r="C257" i="24"/>
  <c r="D132" i="24"/>
  <c r="H275" i="24"/>
  <c r="C306" i="24"/>
  <c r="C327" i="24"/>
  <c r="C344" i="24"/>
  <c r="H302" i="24"/>
  <c r="G265" i="24" s="1"/>
  <c r="H301" i="24"/>
  <c r="D242" i="24"/>
  <c r="C264" i="24"/>
  <c r="D133" i="24"/>
  <c r="D156" i="24"/>
  <c r="C208" i="24"/>
  <c r="E26" i="24"/>
  <c r="D292" i="24" s="1"/>
  <c r="D117" i="24"/>
  <c r="D155" i="24"/>
  <c r="D145" i="24"/>
  <c r="H263" i="24"/>
  <c r="H288" i="24"/>
  <c r="H290" i="24" s="1"/>
  <c r="H295" i="24" s="1"/>
  <c r="D116" i="24"/>
  <c r="D93" i="24" s="1"/>
  <c r="D154" i="24"/>
  <c r="C300" i="24"/>
  <c r="D138" i="24"/>
  <c r="D157" i="24"/>
  <c r="D124" i="24"/>
  <c r="D110" i="24" s="1"/>
  <c r="D144" i="24"/>
  <c r="D158" i="24"/>
  <c r="D125" i="24"/>
  <c r="D126" i="24" s="1"/>
  <c r="D159" i="24"/>
  <c r="D94" i="24"/>
  <c r="D146" i="24"/>
  <c r="D147" i="24"/>
  <c r="D139" i="24"/>
  <c r="D111" i="24"/>
  <c r="D148" i="24"/>
  <c r="D96" i="24" l="1"/>
  <c r="D109" i="24"/>
  <c r="D91" i="24"/>
  <c r="D105" i="24"/>
  <c r="D134" i="24"/>
  <c r="C190" i="24" s="1"/>
  <c r="D300" i="24"/>
  <c r="C301" i="24" s="1"/>
  <c r="C188" i="24"/>
  <c r="D150" i="24"/>
  <c r="C191" i="24" s="1"/>
  <c r="D107" i="24"/>
  <c r="C286" i="24"/>
  <c r="C307" i="24" s="1"/>
  <c r="C232" i="24"/>
  <c r="C360" i="24"/>
  <c r="C352" i="24"/>
  <c r="D160" i="24"/>
  <c r="C201" i="24" s="1"/>
  <c r="D98" i="24"/>
  <c r="D120" i="24"/>
  <c r="C189" i="24" s="1"/>
  <c r="D97" i="24"/>
  <c r="D140" i="24"/>
  <c r="C200" i="24" s="1"/>
  <c r="H279" i="24"/>
  <c r="H265" i="24"/>
  <c r="D128" i="24"/>
  <c r="C199" i="24" s="1"/>
  <c r="D104" i="24"/>
  <c r="D112" i="24" s="1"/>
  <c r="D92" i="24"/>
  <c r="D99" i="24" s="1"/>
  <c r="D95" i="24"/>
  <c r="D108" i="24"/>
  <c r="D106" i="24"/>
  <c r="D243" i="24"/>
  <c r="D278" i="24"/>
  <c r="D165" i="24" l="1"/>
  <c r="D166" i="24"/>
  <c r="D171" i="24"/>
  <c r="D167" i="24"/>
  <c r="D164" i="24"/>
  <c r="D169" i="24"/>
  <c r="D168" i="24"/>
  <c r="D291" i="24"/>
  <c r="D293" i="24" s="1"/>
  <c r="D294" i="24" s="1"/>
  <c r="C294" i="24" s="1"/>
  <c r="C293" i="24"/>
  <c r="H264" i="24"/>
  <c r="G264" i="24"/>
  <c r="D181" i="24"/>
  <c r="D180" i="24"/>
  <c r="D177" i="24"/>
  <c r="D176" i="24"/>
  <c r="D183" i="24"/>
  <c r="D178" i="24"/>
  <c r="D179" i="24"/>
  <c r="G262" i="24"/>
  <c r="H262" i="24"/>
  <c r="C198" i="24"/>
  <c r="G266" i="24" l="1"/>
  <c r="G267" i="24" s="1"/>
  <c r="H266" i="24"/>
  <c r="H267" i="24" s="1"/>
  <c r="D170" i="24"/>
  <c r="D172" i="24" s="1"/>
  <c r="C192" i="24" s="1"/>
  <c r="C194" i="24" s="1"/>
  <c r="C210" i="24" s="1"/>
  <c r="C211" i="24" s="1"/>
  <c r="C212" i="24" s="1"/>
  <c r="C295" i="24"/>
  <c r="D182" i="24"/>
  <c r="D184" i="24" l="1"/>
  <c r="C202" i="24"/>
  <c r="C204" i="24" s="1"/>
  <c r="C219" i="24" s="1"/>
  <c r="C220" i="24" s="1"/>
  <c r="C221" i="24" s="1"/>
  <c r="C308" i="24"/>
  <c r="C310" i="24" s="1"/>
  <c r="D295" i="24"/>
  <c r="C356" i="24"/>
  <c r="D214" i="24"/>
  <c r="C262" i="24"/>
  <c r="C265" i="24" s="1"/>
  <c r="C266" i="24" s="1"/>
  <c r="C348" i="24" s="1"/>
  <c r="D356" i="24" l="1"/>
  <c r="E356" i="24" s="1"/>
  <c r="C349" i="24"/>
  <c r="D322" i="24" s="1"/>
  <c r="D321" i="24" s="1"/>
  <c r="C357" i="24"/>
  <c r="D339" i="24" s="1"/>
  <c r="D338" i="24" s="1"/>
  <c r="D319" i="24" l="1"/>
  <c r="D324" i="24"/>
  <c r="D325" i="24"/>
  <c r="D318" i="24"/>
  <c r="D336" i="24"/>
  <c r="D342" i="24"/>
  <c r="D317" i="24"/>
  <c r="D335" i="24"/>
  <c r="D334" i="24" s="1"/>
  <c r="D332" i="24"/>
  <c r="D315" i="24"/>
  <c r="D341" i="24"/>
  <c r="B327" i="24"/>
  <c r="D327" i="24" s="1"/>
  <c r="B344" i="24"/>
  <c r="D344" i="24" s="1"/>
  <c r="D345" i="24" l="1"/>
  <c r="C358" i="24" s="1"/>
  <c r="C359" i="24" s="1"/>
  <c r="C361" i="24" s="1"/>
  <c r="D340" i="24"/>
  <c r="D328" i="24"/>
  <c r="C350" i="24" s="1"/>
  <c r="C351" i="24" s="1"/>
  <c r="C353" i="24" s="1"/>
  <c r="D323" i="24"/>
  <c r="D333" i="24"/>
  <c r="D316" i="24"/>
  <c r="C342" i="23" l="1"/>
  <c r="C341" i="23"/>
  <c r="C339" i="23"/>
  <c r="C338" i="23" s="1"/>
  <c r="C336" i="23"/>
  <c r="C335" i="23"/>
  <c r="C334" i="23"/>
  <c r="C332" i="23"/>
  <c r="C321" i="23"/>
  <c r="C317" i="23"/>
  <c r="C254" i="23" s="1"/>
  <c r="G307" i="23"/>
  <c r="G306" i="23"/>
  <c r="G305" i="23"/>
  <c r="D299" i="23"/>
  <c r="D301" i="23" s="1"/>
  <c r="C309" i="23" s="1"/>
  <c r="H294" i="23"/>
  <c r="H293" i="23"/>
  <c r="H292" i="23"/>
  <c r="H284" i="23"/>
  <c r="C283" i="23"/>
  <c r="H283" i="23" s="1"/>
  <c r="H282" i="23"/>
  <c r="H281" i="23"/>
  <c r="H280" i="23"/>
  <c r="H275" i="23"/>
  <c r="G275" i="23"/>
  <c r="G263" i="23" s="1"/>
  <c r="G273" i="23"/>
  <c r="C273" i="23"/>
  <c r="C253" i="23"/>
  <c r="C252" i="23"/>
  <c r="C251" i="23"/>
  <c r="H250" i="23"/>
  <c r="G250" i="23"/>
  <c r="F250" i="23"/>
  <c r="C250" i="23"/>
  <c r="C249" i="23"/>
  <c r="D239" i="23"/>
  <c r="D238" i="23"/>
  <c r="D241" i="23" s="1"/>
  <c r="C231" i="23"/>
  <c r="C263" i="23" s="1"/>
  <c r="L229" i="23"/>
  <c r="K229" i="23"/>
  <c r="L228" i="23"/>
  <c r="K228" i="23"/>
  <c r="L227" i="23"/>
  <c r="K227" i="23"/>
  <c r="C160" i="23"/>
  <c r="C150" i="23"/>
  <c r="D149" i="23"/>
  <c r="D148" i="23"/>
  <c r="D132" i="23"/>
  <c r="C127" i="23"/>
  <c r="C119" i="23"/>
  <c r="C112" i="23"/>
  <c r="C99" i="23"/>
  <c r="C86" i="23"/>
  <c r="C218" i="23" s="1"/>
  <c r="C75" i="23"/>
  <c r="C209" i="23" s="1"/>
  <c r="C64" i="23"/>
  <c r="D127" i="23" s="1"/>
  <c r="C52" i="23"/>
  <c r="D147" i="23" s="1"/>
  <c r="E25" i="23"/>
  <c r="C275" i="23" s="1"/>
  <c r="C276" i="23" s="1"/>
  <c r="C277" i="23" s="1"/>
  <c r="C217" i="23" l="1"/>
  <c r="C287" i="23"/>
  <c r="C257" i="23"/>
  <c r="C306" i="23"/>
  <c r="C327" i="23"/>
  <c r="C344" i="23"/>
  <c r="H301" i="23"/>
  <c r="D242" i="23"/>
  <c r="C264" i="23"/>
  <c r="D243" i="23"/>
  <c r="H288" i="23"/>
  <c r="H290" i="23" s="1"/>
  <c r="H295" i="23" s="1"/>
  <c r="H302" i="23" s="1"/>
  <c r="G265" i="23" s="1"/>
  <c r="D133" i="23"/>
  <c r="D134" i="23" s="1"/>
  <c r="C190" i="23" s="1"/>
  <c r="D117" i="23"/>
  <c r="D138" i="23"/>
  <c r="D155" i="23"/>
  <c r="D154" i="23"/>
  <c r="D119" i="23"/>
  <c r="D93" i="23" s="1"/>
  <c r="D145" i="23"/>
  <c r="H263" i="23"/>
  <c r="D157" i="23"/>
  <c r="C300" i="23"/>
  <c r="D159" i="23"/>
  <c r="E26" i="23"/>
  <c r="D278" i="23" s="1"/>
  <c r="D116" i="23"/>
  <c r="D139" i="23"/>
  <c r="D156" i="23"/>
  <c r="C208" i="23"/>
  <c r="D124" i="23"/>
  <c r="D144" i="23"/>
  <c r="D158" i="23"/>
  <c r="D125" i="23"/>
  <c r="D126" i="23" s="1"/>
  <c r="D94" i="23"/>
  <c r="D146" i="23"/>
  <c r="D92" i="23" l="1"/>
  <c r="H262" i="23"/>
  <c r="G262" i="23"/>
  <c r="D91" i="23"/>
  <c r="D150" i="23"/>
  <c r="C191" i="23" s="1"/>
  <c r="D128" i="23"/>
  <c r="C199" i="23" s="1"/>
  <c r="D111" i="23"/>
  <c r="D108" i="23"/>
  <c r="D300" i="23"/>
  <c r="C301" i="23" s="1"/>
  <c r="D106" i="23"/>
  <c r="C360" i="23"/>
  <c r="C286" i="23"/>
  <c r="C307" i="23" s="1"/>
  <c r="C352" i="23"/>
  <c r="C232" i="23"/>
  <c r="D160" i="23"/>
  <c r="C201" i="23" s="1"/>
  <c r="D104" i="23"/>
  <c r="D140" i="23"/>
  <c r="C200" i="23" s="1"/>
  <c r="D98" i="23"/>
  <c r="D120" i="23"/>
  <c r="C189" i="23" s="1"/>
  <c r="D97" i="23"/>
  <c r="D96" i="23"/>
  <c r="C188" i="23" s="1"/>
  <c r="H265" i="23"/>
  <c r="D107" i="23"/>
  <c r="D110" i="23"/>
  <c r="D95" i="23"/>
  <c r="H279" i="23"/>
  <c r="D292" i="23"/>
  <c r="D109" i="23"/>
  <c r="C198" i="23" s="1"/>
  <c r="D105" i="23"/>
  <c r="C293" i="23" l="1"/>
  <c r="D291" i="23"/>
  <c r="D293" i="23" s="1"/>
  <c r="D294" i="23" s="1"/>
  <c r="C294" i="23" s="1"/>
  <c r="G264" i="23"/>
  <c r="H264" i="23"/>
  <c r="G266" i="23"/>
  <c r="G267" i="23" s="1"/>
  <c r="D112" i="23"/>
  <c r="D99" i="23"/>
  <c r="H266" i="23"/>
  <c r="H267" i="23" s="1"/>
  <c r="D166" i="23" l="1"/>
  <c r="D165" i="23"/>
  <c r="D164" i="23"/>
  <c r="D168" i="23"/>
  <c r="D167" i="23"/>
  <c r="D171" i="23"/>
  <c r="D169" i="23"/>
  <c r="D181" i="23"/>
  <c r="D180" i="23"/>
  <c r="D179" i="23"/>
  <c r="D178" i="23"/>
  <c r="D176" i="23"/>
  <c r="D182" i="23" s="1"/>
  <c r="D177" i="23"/>
  <c r="D183" i="23"/>
  <c r="C295" i="23"/>
  <c r="C202" i="23" l="1"/>
  <c r="C204" i="23" s="1"/>
  <c r="C219" i="23" s="1"/>
  <c r="C220" i="23" s="1"/>
  <c r="C221" i="23" s="1"/>
  <c r="D184" i="23"/>
  <c r="D170" i="23"/>
  <c r="D172" i="23" s="1"/>
  <c r="C192" i="23" s="1"/>
  <c r="C194" i="23" s="1"/>
  <c r="C210" i="23" s="1"/>
  <c r="C211" i="23" s="1"/>
  <c r="C212" i="23" s="1"/>
  <c r="C308" i="23"/>
  <c r="C310" i="23" s="1"/>
  <c r="D295" i="23"/>
  <c r="C357" i="23" l="1"/>
  <c r="C349" i="23"/>
  <c r="D214" i="23"/>
  <c r="C262" i="23"/>
  <c r="C265" i="23" s="1"/>
  <c r="C266" i="23" s="1"/>
  <c r="C348" i="23" s="1"/>
  <c r="C356" i="23"/>
  <c r="D336" i="23" l="1"/>
  <c r="D335" i="23"/>
  <c r="D334" i="23" s="1"/>
  <c r="B344" i="23"/>
  <c r="D344" i="23" s="1"/>
  <c r="D332" i="23"/>
  <c r="D342" i="23"/>
  <c r="D341" i="23"/>
  <c r="B327" i="23"/>
  <c r="D327" i="23" s="1"/>
  <c r="D315" i="23"/>
  <c r="D325" i="23"/>
  <c r="D324" i="23"/>
  <c r="D356" i="23"/>
  <c r="E356" i="23" s="1"/>
  <c r="D319" i="23"/>
  <c r="D318" i="23"/>
  <c r="D322" i="23"/>
  <c r="D321" i="23" s="1"/>
  <c r="D339" i="23"/>
  <c r="D338" i="23" s="1"/>
  <c r="D317" i="23" l="1"/>
  <c r="D323" i="23"/>
  <c r="D328" i="23"/>
  <c r="C350" i="23" s="1"/>
  <c r="C351" i="23" s="1"/>
  <c r="C353" i="23" s="1"/>
  <c r="D345" i="23"/>
  <c r="C358" i="23" s="1"/>
  <c r="C359" i="23" s="1"/>
  <c r="C361" i="23" s="1"/>
  <c r="D340" i="23"/>
  <c r="D316" i="23"/>
  <c r="D333" i="23"/>
  <c r="C342" i="22" l="1"/>
  <c r="C341" i="22"/>
  <c r="C339" i="22"/>
  <c r="C338" i="22"/>
  <c r="C336" i="22"/>
  <c r="C335" i="22"/>
  <c r="C334" i="22"/>
  <c r="C332" i="22"/>
  <c r="C321" i="22"/>
  <c r="C317" i="22"/>
  <c r="C254" i="22" s="1"/>
  <c r="G307" i="22"/>
  <c r="G306" i="22"/>
  <c r="G305" i="22"/>
  <c r="D299" i="22"/>
  <c r="D301" i="22" s="1"/>
  <c r="C309" i="22" s="1"/>
  <c r="H294" i="22"/>
  <c r="H293" i="22"/>
  <c r="H292" i="22"/>
  <c r="H284" i="22"/>
  <c r="C283" i="22"/>
  <c r="H283" i="22" s="1"/>
  <c r="H282" i="22"/>
  <c r="H281" i="22"/>
  <c r="H280" i="22"/>
  <c r="H275" i="22"/>
  <c r="G273" i="22"/>
  <c r="G275" i="22" s="1"/>
  <c r="G263" i="22" s="1"/>
  <c r="C273" i="22"/>
  <c r="C253" i="22"/>
  <c r="C252" i="22"/>
  <c r="C251" i="22"/>
  <c r="H250" i="22"/>
  <c r="G250" i="22"/>
  <c r="F250" i="22"/>
  <c r="C250" i="22"/>
  <c r="C249" i="22"/>
  <c r="D239" i="22"/>
  <c r="D238" i="22"/>
  <c r="D241" i="22" s="1"/>
  <c r="C231" i="22"/>
  <c r="C263" i="22" s="1"/>
  <c r="L229" i="22"/>
  <c r="K229" i="22"/>
  <c r="L228" i="22"/>
  <c r="K228" i="22"/>
  <c r="L227" i="22"/>
  <c r="K227" i="22"/>
  <c r="C218" i="22"/>
  <c r="C160" i="22"/>
  <c r="C150" i="22"/>
  <c r="C127" i="22"/>
  <c r="C119" i="22"/>
  <c r="C112" i="22"/>
  <c r="C99" i="22"/>
  <c r="C86" i="22"/>
  <c r="C75" i="22"/>
  <c r="C209" i="22" s="1"/>
  <c r="C64" i="22"/>
  <c r="C217" i="22" s="1"/>
  <c r="C52" i="22"/>
  <c r="D149" i="22" s="1"/>
  <c r="E25" i="22"/>
  <c r="C275" i="22" s="1"/>
  <c r="C276" i="22" s="1"/>
  <c r="C277" i="22" s="1"/>
  <c r="D119" i="22" l="1"/>
  <c r="C287" i="22"/>
  <c r="C257" i="22"/>
  <c r="D127" i="22"/>
  <c r="D132" i="22"/>
  <c r="C344" i="22"/>
  <c r="C327" i="22"/>
  <c r="D292" i="22"/>
  <c r="D278" i="22"/>
  <c r="C306" i="22"/>
  <c r="H279" i="22"/>
  <c r="H302" i="22"/>
  <c r="G265" i="22" s="1"/>
  <c r="C264" i="22"/>
  <c r="D243" i="22"/>
  <c r="D242" i="22"/>
  <c r="H288" i="22"/>
  <c r="H290" i="22" s="1"/>
  <c r="H295" i="22" s="1"/>
  <c r="H301" i="22" s="1"/>
  <c r="E26" i="22"/>
  <c r="D156" i="22"/>
  <c r="C208" i="22"/>
  <c r="D157" i="22"/>
  <c r="C300" i="22"/>
  <c r="D300" i="22" s="1"/>
  <c r="C301" i="22" s="1"/>
  <c r="D158" i="22"/>
  <c r="H263" i="22"/>
  <c r="D117" i="22"/>
  <c r="D138" i="22"/>
  <c r="D124" i="22"/>
  <c r="D133" i="22"/>
  <c r="D134" i="22" s="1"/>
  <c r="C190" i="22" s="1"/>
  <c r="D155" i="22"/>
  <c r="D139" i="22"/>
  <c r="D140" i="22" s="1"/>
  <c r="C200" i="22" s="1"/>
  <c r="D106" i="22"/>
  <c r="D146" i="22"/>
  <c r="D147" i="22"/>
  <c r="D116" i="22"/>
  <c r="D96" i="22" s="1"/>
  <c r="D154" i="22"/>
  <c r="D104" i="22"/>
  <c r="D144" i="22"/>
  <c r="D125" i="22"/>
  <c r="D126" i="22" s="1"/>
  <c r="D145" i="22"/>
  <c r="D159" i="22"/>
  <c r="D111" i="22"/>
  <c r="D148" i="22"/>
  <c r="D91" i="22" l="1"/>
  <c r="D128" i="22"/>
  <c r="C199" i="22" s="1"/>
  <c r="D150" i="22"/>
  <c r="C191" i="22" s="1"/>
  <c r="D107" i="22"/>
  <c r="H265" i="22"/>
  <c r="H262" i="22"/>
  <c r="H266" i="22" s="1"/>
  <c r="H267" i="22" s="1"/>
  <c r="G262" i="22"/>
  <c r="G266" i="22" s="1"/>
  <c r="G267" i="22" s="1"/>
  <c r="D105" i="22"/>
  <c r="C286" i="22"/>
  <c r="C307" i="22" s="1"/>
  <c r="C232" i="22"/>
  <c r="C352" i="22"/>
  <c r="C360" i="22"/>
  <c r="H264" i="22"/>
  <c r="G264" i="22"/>
  <c r="D98" i="22"/>
  <c r="D120" i="22"/>
  <c r="C189" i="22" s="1"/>
  <c r="D97" i="22"/>
  <c r="D92" i="22"/>
  <c r="D94" i="22"/>
  <c r="D110" i="22"/>
  <c r="D95" i="22"/>
  <c r="D160" i="22"/>
  <c r="C201" i="22" s="1"/>
  <c r="C188" i="22"/>
  <c r="D109" i="22"/>
  <c r="C198" i="22" s="1"/>
  <c r="D93" i="22"/>
  <c r="D108" i="22"/>
  <c r="D112" i="22" l="1"/>
  <c r="D99" i="22"/>
  <c r="D168" i="22" s="1"/>
  <c r="D181" i="22"/>
  <c r="D180" i="22"/>
  <c r="D183" i="22"/>
  <c r="D176" i="22"/>
  <c r="D177" i="22"/>
  <c r="D178" i="22"/>
  <c r="D179" i="22"/>
  <c r="D165" i="22"/>
  <c r="D166" i="22"/>
  <c r="D167" i="22"/>
  <c r="D169" i="22"/>
  <c r="D164" i="22"/>
  <c r="D291" i="22"/>
  <c r="D293" i="22" s="1"/>
  <c r="D294" i="22" s="1"/>
  <c r="C294" i="22" s="1"/>
  <c r="C293" i="22"/>
  <c r="D171" i="22" l="1"/>
  <c r="C295" i="22"/>
  <c r="D170" i="22"/>
  <c r="D172" i="22" s="1"/>
  <c r="C192" i="22" s="1"/>
  <c r="C194" i="22" s="1"/>
  <c r="C210" i="22" s="1"/>
  <c r="C211" i="22" s="1"/>
  <c r="C212" i="22" s="1"/>
  <c r="D182" i="22"/>
  <c r="C202" i="22" l="1"/>
  <c r="C204" i="22" s="1"/>
  <c r="C219" i="22" s="1"/>
  <c r="C220" i="22" s="1"/>
  <c r="C221" i="22" s="1"/>
  <c r="D184" i="22"/>
  <c r="D214" i="22"/>
  <c r="C356" i="22"/>
  <c r="C262" i="22"/>
  <c r="C265" i="22" s="1"/>
  <c r="C266" i="22" s="1"/>
  <c r="C348" i="22" s="1"/>
  <c r="D295" i="22"/>
  <c r="C308" i="22"/>
  <c r="C310" i="22" s="1"/>
  <c r="D356" i="22" l="1"/>
  <c r="C349" i="22"/>
  <c r="D322" i="22" s="1"/>
  <c r="D321" i="22" s="1"/>
  <c r="C357" i="22"/>
  <c r="D339" i="22" s="1"/>
  <c r="D338" i="22" s="1"/>
  <c r="D335" i="22"/>
  <c r="D341" i="22"/>
  <c r="E356" i="22"/>
  <c r="D342" i="22" l="1"/>
  <c r="D318" i="22"/>
  <c r="D319" i="22"/>
  <c r="D324" i="22"/>
  <c r="D332" i="22"/>
  <c r="D315" i="22"/>
  <c r="B327" i="22"/>
  <c r="D327" i="22" s="1"/>
  <c r="B344" i="22"/>
  <c r="D344" i="22" s="1"/>
  <c r="D336" i="22"/>
  <c r="D334" i="22" s="1"/>
  <c r="D325" i="22"/>
  <c r="D340" i="22" l="1"/>
  <c r="D333" i="22" s="1"/>
  <c r="D345" i="22"/>
  <c r="C358" i="22" s="1"/>
  <c r="C359" i="22" s="1"/>
  <c r="C361" i="22" s="1"/>
  <c r="D328" i="22"/>
  <c r="C350" i="22" s="1"/>
  <c r="C351" i="22" s="1"/>
  <c r="C353" i="22" s="1"/>
  <c r="D323" i="22"/>
  <c r="D317" i="22"/>
  <c r="D316" i="22" s="1"/>
  <c r="C342" i="21" l="1"/>
  <c r="C341" i="21"/>
  <c r="C339" i="21"/>
  <c r="C338" i="21"/>
  <c r="C336" i="21"/>
  <c r="C335" i="21"/>
  <c r="C334" i="21"/>
  <c r="C332" i="21"/>
  <c r="C321" i="21"/>
  <c r="C317" i="21"/>
  <c r="G307" i="21"/>
  <c r="G306" i="21"/>
  <c r="G305" i="21"/>
  <c r="D299" i="21"/>
  <c r="C300" i="21" s="1"/>
  <c r="H294" i="21"/>
  <c r="H293" i="21"/>
  <c r="H292" i="21"/>
  <c r="H284" i="21"/>
  <c r="C283" i="21"/>
  <c r="H283" i="21" s="1"/>
  <c r="H282" i="21"/>
  <c r="H281" i="21"/>
  <c r="H280" i="21"/>
  <c r="H275" i="21"/>
  <c r="G273" i="21"/>
  <c r="G275" i="21" s="1"/>
  <c r="G263" i="21" s="1"/>
  <c r="C273" i="21"/>
  <c r="C254" i="21"/>
  <c r="C253" i="21"/>
  <c r="C252" i="21"/>
  <c r="C251" i="21"/>
  <c r="H250" i="21"/>
  <c r="G250" i="21"/>
  <c r="F250" i="21"/>
  <c r="C250" i="21"/>
  <c r="C249" i="21"/>
  <c r="D239" i="21"/>
  <c r="D238" i="21"/>
  <c r="D241" i="21" s="1"/>
  <c r="C231" i="21"/>
  <c r="C263" i="21" s="1"/>
  <c r="L229" i="21"/>
  <c r="K229" i="21"/>
  <c r="L228" i="21"/>
  <c r="K228" i="21"/>
  <c r="L227" i="21"/>
  <c r="K227" i="21"/>
  <c r="C160" i="21"/>
  <c r="C150" i="21"/>
  <c r="C127" i="21"/>
  <c r="C119" i="21"/>
  <c r="C112" i="21"/>
  <c r="C99" i="21"/>
  <c r="C86" i="21"/>
  <c r="C218" i="21" s="1"/>
  <c r="C75" i="21"/>
  <c r="C209" i="21" s="1"/>
  <c r="C64" i="21"/>
  <c r="C217" i="21" s="1"/>
  <c r="C52" i="21"/>
  <c r="D149" i="21" s="1"/>
  <c r="E25" i="21"/>
  <c r="H288" i="21" s="1"/>
  <c r="H290" i="21" s="1"/>
  <c r="H295" i="21" s="1"/>
  <c r="C257" i="21" l="1"/>
  <c r="D119" i="21"/>
  <c r="C287" i="21"/>
  <c r="D127" i="21"/>
  <c r="D132" i="21"/>
  <c r="H301" i="21"/>
  <c r="H279" i="21"/>
  <c r="H302" i="21"/>
  <c r="G265" i="21" s="1"/>
  <c r="D300" i="21"/>
  <c r="C301" i="21" s="1"/>
  <c r="C344" i="21"/>
  <c r="C327" i="21"/>
  <c r="D243" i="21"/>
  <c r="C264" i="21"/>
  <c r="D242" i="21"/>
  <c r="E26" i="21"/>
  <c r="D116" i="21"/>
  <c r="D139" i="21"/>
  <c r="H263" i="21"/>
  <c r="D133" i="21"/>
  <c r="D134" i="21" s="1"/>
  <c r="C190" i="21" s="1"/>
  <c r="D154" i="21"/>
  <c r="C208" i="21"/>
  <c r="D157" i="21"/>
  <c r="D92" i="21"/>
  <c r="D144" i="21"/>
  <c r="D301" i="21"/>
  <c r="C309" i="21" s="1"/>
  <c r="D155" i="21"/>
  <c r="D156" i="21"/>
  <c r="D124" i="21"/>
  <c r="D128" i="21" s="1"/>
  <c r="C199" i="21" s="1"/>
  <c r="D158" i="21"/>
  <c r="D94" i="21"/>
  <c r="D146" i="21"/>
  <c r="D95" i="21"/>
  <c r="D147" i="21"/>
  <c r="C275" i="21"/>
  <c r="C276" i="21" s="1"/>
  <c r="C277" i="21" s="1"/>
  <c r="D117" i="21"/>
  <c r="D138" i="21"/>
  <c r="D125" i="21"/>
  <c r="D126" i="21" s="1"/>
  <c r="D145" i="21"/>
  <c r="D159" i="21"/>
  <c r="D96" i="21"/>
  <c r="D148" i="21"/>
  <c r="D140" i="21" l="1"/>
  <c r="C200" i="21" s="1"/>
  <c r="D160" i="21"/>
  <c r="C201" i="21" s="1"/>
  <c r="H264" i="21"/>
  <c r="G264" i="21"/>
  <c r="D105" i="21"/>
  <c r="C306" i="21"/>
  <c r="D278" i="21"/>
  <c r="D107" i="21"/>
  <c r="D111" i="21"/>
  <c r="D110" i="21"/>
  <c r="D106" i="21"/>
  <c r="D150" i="21"/>
  <c r="C191" i="21" s="1"/>
  <c r="D109" i="21"/>
  <c r="D104" i="21"/>
  <c r="H265" i="21"/>
  <c r="D108" i="21"/>
  <c r="D120" i="21"/>
  <c r="C189" i="21" s="1"/>
  <c r="D98" i="21"/>
  <c r="D97" i="21"/>
  <c r="D93" i="21"/>
  <c r="D91" i="21"/>
  <c r="D99" i="21" s="1"/>
  <c r="C286" i="21"/>
  <c r="C307" i="21" s="1"/>
  <c r="C232" i="21"/>
  <c r="C352" i="21"/>
  <c r="C360" i="21"/>
  <c r="D292" i="21"/>
  <c r="D166" i="21" l="1"/>
  <c r="D165" i="21"/>
  <c r="D164" i="21"/>
  <c r="D167" i="21"/>
  <c r="D171" i="21"/>
  <c r="D168" i="21"/>
  <c r="D169" i="21"/>
  <c r="G262" i="21"/>
  <c r="G266" i="21" s="1"/>
  <c r="G267" i="21" s="1"/>
  <c r="H262" i="21"/>
  <c r="H266" i="21" s="1"/>
  <c r="H267" i="21" s="1"/>
  <c r="D291" i="21"/>
  <c r="D293" i="21" s="1"/>
  <c r="D294" i="21" s="1"/>
  <c r="C294" i="21" s="1"/>
  <c r="C293" i="21"/>
  <c r="D112" i="21"/>
  <c r="C198" i="21"/>
  <c r="C188" i="21"/>
  <c r="C295" i="21" l="1"/>
  <c r="D170" i="21"/>
  <c r="D172" i="21" s="1"/>
  <c r="C192" i="21" s="1"/>
  <c r="C194" i="21" s="1"/>
  <c r="C210" i="21" s="1"/>
  <c r="C211" i="21" s="1"/>
  <c r="C212" i="21" s="1"/>
  <c r="D181" i="21"/>
  <c r="D180" i="21"/>
  <c r="D183" i="21"/>
  <c r="D177" i="21"/>
  <c r="D176" i="21"/>
  <c r="D179" i="21"/>
  <c r="D178" i="21"/>
  <c r="D214" i="21" l="1"/>
  <c r="C356" i="21"/>
  <c r="D182" i="21"/>
  <c r="D295" i="21"/>
  <c r="C308" i="21"/>
  <c r="C310" i="21" s="1"/>
  <c r="C349" i="21" l="1"/>
  <c r="C357" i="21"/>
  <c r="D339" i="21" s="1"/>
  <c r="D338" i="21" s="1"/>
  <c r="D184" i="21"/>
  <c r="C202" i="21"/>
  <c r="C204" i="21" s="1"/>
  <c r="C219" i="21" s="1"/>
  <c r="C220" i="21" s="1"/>
  <c r="C221" i="21" s="1"/>
  <c r="D335" i="21"/>
  <c r="D342" i="21"/>
  <c r="D336" i="21"/>
  <c r="B344" i="21"/>
  <c r="D344" i="21" s="1"/>
  <c r="D341" i="21"/>
  <c r="D332" i="21"/>
  <c r="D345" i="21" l="1"/>
  <c r="C358" i="21" s="1"/>
  <c r="C359" i="21" s="1"/>
  <c r="C361" i="21" s="1"/>
  <c r="D340" i="21"/>
  <c r="D334" i="21"/>
  <c r="D333" i="21" s="1"/>
  <c r="C262" i="21"/>
  <c r="C265" i="21" s="1"/>
  <c r="C266" i="21" s="1"/>
  <c r="C348" i="21" s="1"/>
  <c r="D322" i="21"/>
  <c r="D321" i="21" s="1"/>
  <c r="D325" i="21" l="1"/>
  <c r="D356" i="21"/>
  <c r="E356" i="21" s="1"/>
  <c r="D319" i="21"/>
  <c r="B327" i="21"/>
  <c r="D327" i="21" s="1"/>
  <c r="D315" i="21"/>
  <c r="D324" i="21"/>
  <c r="D318" i="21"/>
  <c r="D317" i="21" s="1"/>
  <c r="D328" i="21" l="1"/>
  <c r="C350" i="21" s="1"/>
  <c r="C351" i="21" s="1"/>
  <c r="C353" i="21" s="1"/>
  <c r="D323" i="21"/>
  <c r="D316" i="21" s="1"/>
  <c r="C342" i="20" l="1"/>
  <c r="C341" i="20"/>
  <c r="C339" i="20"/>
  <c r="C338" i="20"/>
  <c r="C336" i="20"/>
  <c r="C335" i="20"/>
  <c r="C334" i="20"/>
  <c r="C332" i="20"/>
  <c r="C321" i="20"/>
  <c r="C317" i="20"/>
  <c r="C254" i="20" s="1"/>
  <c r="G307" i="20"/>
  <c r="G306" i="20"/>
  <c r="G305" i="20"/>
  <c r="D299" i="20"/>
  <c r="C300" i="20" s="1"/>
  <c r="H294" i="20"/>
  <c r="H293" i="20"/>
  <c r="H292" i="20"/>
  <c r="H284" i="20"/>
  <c r="C283" i="20"/>
  <c r="H283" i="20" s="1"/>
  <c r="H282" i="20"/>
  <c r="H281" i="20"/>
  <c r="H280" i="20"/>
  <c r="H275" i="20"/>
  <c r="H263" i="20" s="1"/>
  <c r="G273" i="20"/>
  <c r="G275" i="20" s="1"/>
  <c r="G263" i="20" s="1"/>
  <c r="C273" i="20"/>
  <c r="C253" i="20"/>
  <c r="C252" i="20"/>
  <c r="C251" i="20"/>
  <c r="H250" i="20"/>
  <c r="G250" i="20"/>
  <c r="F250" i="20"/>
  <c r="C250" i="20"/>
  <c r="C249" i="20"/>
  <c r="D239" i="20"/>
  <c r="D238" i="20"/>
  <c r="D241" i="20" s="1"/>
  <c r="C231" i="20"/>
  <c r="C263" i="20" s="1"/>
  <c r="L229" i="20"/>
  <c r="K229" i="20"/>
  <c r="L228" i="20"/>
  <c r="K228" i="20"/>
  <c r="L227" i="20"/>
  <c r="K227" i="20"/>
  <c r="C218" i="20"/>
  <c r="C160" i="20"/>
  <c r="C150" i="20"/>
  <c r="C127" i="20"/>
  <c r="C119" i="20"/>
  <c r="C112" i="20"/>
  <c r="C99" i="20"/>
  <c r="C86" i="20"/>
  <c r="C75" i="20"/>
  <c r="C209" i="20" s="1"/>
  <c r="C64" i="20"/>
  <c r="C217" i="20" s="1"/>
  <c r="C52" i="20"/>
  <c r="D149" i="20" s="1"/>
  <c r="E25" i="20"/>
  <c r="H288" i="20" s="1"/>
  <c r="H290" i="20" s="1"/>
  <c r="H295" i="20" s="1"/>
  <c r="C257" i="20" l="1"/>
  <c r="C287" i="20"/>
  <c r="D119" i="20"/>
  <c r="D132" i="20"/>
  <c r="C344" i="20"/>
  <c r="C327" i="20"/>
  <c r="H301" i="20"/>
  <c r="H302" i="20"/>
  <c r="G265" i="20" s="1"/>
  <c r="C264" i="20"/>
  <c r="D243" i="20"/>
  <c r="D242" i="20"/>
  <c r="D300" i="20"/>
  <c r="C301" i="20" s="1"/>
  <c r="D116" i="20"/>
  <c r="D117" i="20"/>
  <c r="E26" i="20"/>
  <c r="D138" i="20"/>
  <c r="D139" i="20"/>
  <c r="D140" i="20" s="1"/>
  <c r="C200" i="20" s="1"/>
  <c r="D301" i="20"/>
  <c r="C309" i="20" s="1"/>
  <c r="D154" i="20"/>
  <c r="D155" i="20"/>
  <c r="C208" i="20"/>
  <c r="D157" i="20"/>
  <c r="D124" i="20"/>
  <c r="D144" i="20"/>
  <c r="D158" i="20"/>
  <c r="D125" i="20"/>
  <c r="D126" i="20" s="1"/>
  <c r="D145" i="20"/>
  <c r="D159" i="20"/>
  <c r="D147" i="20"/>
  <c r="C275" i="20"/>
  <c r="C276" i="20" s="1"/>
  <c r="C277" i="20" s="1"/>
  <c r="D133" i="20"/>
  <c r="D134" i="20" s="1"/>
  <c r="C190" i="20" s="1"/>
  <c r="D156" i="20"/>
  <c r="D146" i="20"/>
  <c r="D127" i="20"/>
  <c r="D148" i="20"/>
  <c r="D106" i="20" l="1"/>
  <c r="D105" i="20"/>
  <c r="D160" i="20"/>
  <c r="C201" i="20" s="1"/>
  <c r="D108" i="20"/>
  <c r="D92" i="20"/>
  <c r="D107" i="20"/>
  <c r="D110" i="20"/>
  <c r="C286" i="20"/>
  <c r="C307" i="20" s="1"/>
  <c r="C232" i="20"/>
  <c r="C360" i="20"/>
  <c r="C352" i="20"/>
  <c r="D98" i="20"/>
  <c r="D120" i="20"/>
  <c r="C189" i="20" s="1"/>
  <c r="D97" i="20"/>
  <c r="D278" i="20"/>
  <c r="C306" i="20"/>
  <c r="D128" i="20"/>
  <c r="C199" i="20" s="1"/>
  <c r="D96" i="20"/>
  <c r="D95" i="20"/>
  <c r="D292" i="20"/>
  <c r="H279" i="20"/>
  <c r="D150" i="20"/>
  <c r="C191" i="20" s="1"/>
  <c r="D91" i="20"/>
  <c r="D111" i="20"/>
  <c r="H265" i="20"/>
  <c r="D109" i="20"/>
  <c r="D94" i="20"/>
  <c r="D93" i="20"/>
  <c r="D104" i="20"/>
  <c r="C198" i="20" l="1"/>
  <c r="C293" i="20"/>
  <c r="D291" i="20"/>
  <c r="D293" i="20" s="1"/>
  <c r="D294" i="20" s="1"/>
  <c r="C294" i="20" s="1"/>
  <c r="D112" i="20"/>
  <c r="H262" i="20"/>
  <c r="G262" i="20"/>
  <c r="D99" i="20"/>
  <c r="H264" i="20"/>
  <c r="G264" i="20"/>
  <c r="C188" i="20"/>
  <c r="D166" i="20" l="1"/>
  <c r="D165" i="20"/>
  <c r="D168" i="20"/>
  <c r="D171" i="20"/>
  <c r="D167" i="20"/>
  <c r="D164" i="20"/>
  <c r="D169" i="20"/>
  <c r="D180" i="20"/>
  <c r="D181" i="20"/>
  <c r="D183" i="20"/>
  <c r="D176" i="20"/>
  <c r="D178" i="20"/>
  <c r="D179" i="20"/>
  <c r="D177" i="20"/>
  <c r="G266" i="20"/>
  <c r="G267" i="20" s="1"/>
  <c r="H266" i="20"/>
  <c r="H267" i="20" s="1"/>
  <c r="C295" i="20"/>
  <c r="D182" i="20" l="1"/>
  <c r="D295" i="20"/>
  <c r="C308" i="20"/>
  <c r="C310" i="20" s="1"/>
  <c r="D170" i="20"/>
  <c r="D172" i="20" s="1"/>
  <c r="C192" i="20" s="1"/>
  <c r="C194" i="20" s="1"/>
  <c r="C210" i="20" s="1"/>
  <c r="C211" i="20" s="1"/>
  <c r="C212" i="20" s="1"/>
  <c r="C356" i="20" l="1"/>
  <c r="D214" i="20"/>
  <c r="C349" i="20"/>
  <c r="C357" i="20"/>
  <c r="D339" i="20" s="1"/>
  <c r="D338" i="20" s="1"/>
  <c r="D184" i="20"/>
  <c r="C202" i="20"/>
  <c r="C204" i="20" s="1"/>
  <c r="C219" i="20" s="1"/>
  <c r="C220" i="20" s="1"/>
  <c r="C221" i="20" s="1"/>
  <c r="C262" i="20" l="1"/>
  <c r="C265" i="20" s="1"/>
  <c r="C266" i="20" s="1"/>
  <c r="C348" i="20" s="1"/>
  <c r="B344" i="20"/>
  <c r="D344" i="20" s="1"/>
  <c r="D341" i="20"/>
  <c r="D342" i="20"/>
  <c r="D332" i="20"/>
  <c r="D336" i="20"/>
  <c r="D335" i="20"/>
  <c r="D334" i="20" s="1"/>
  <c r="D340" i="20" l="1"/>
  <c r="D345" i="20"/>
  <c r="C358" i="20" s="1"/>
  <c r="C359" i="20" s="1"/>
  <c r="C361" i="20" s="1"/>
  <c r="D333" i="20"/>
  <c r="D325" i="20"/>
  <c r="D324" i="20"/>
  <c r="D356" i="20"/>
  <c r="E356" i="20" s="1"/>
  <c r="D319" i="20"/>
  <c r="D318" i="20"/>
  <c r="D317" i="20" s="1"/>
  <c r="B327" i="20"/>
  <c r="D327" i="20" s="1"/>
  <c r="D315" i="20"/>
  <c r="D322" i="20"/>
  <c r="D321" i="20" s="1"/>
  <c r="D328" i="20" l="1"/>
  <c r="C350" i="20" s="1"/>
  <c r="C351" i="20" s="1"/>
  <c r="C353" i="20" s="1"/>
  <c r="D323" i="20"/>
  <c r="D316" i="20" s="1"/>
  <c r="C342" i="19" l="1"/>
  <c r="C341" i="19"/>
  <c r="C339" i="19"/>
  <c r="C338" i="19"/>
  <c r="C336" i="19"/>
  <c r="C335" i="19"/>
  <c r="C334" i="19"/>
  <c r="C332" i="19"/>
  <c r="C321" i="19"/>
  <c r="C317" i="19"/>
  <c r="C254" i="19" s="1"/>
  <c r="G307" i="19"/>
  <c r="G306" i="19"/>
  <c r="G305" i="19"/>
  <c r="D299" i="19"/>
  <c r="C300" i="19" s="1"/>
  <c r="H294" i="19"/>
  <c r="H293" i="19"/>
  <c r="H292" i="19"/>
  <c r="H284" i="19"/>
  <c r="C283" i="19"/>
  <c r="H283" i="19" s="1"/>
  <c r="H282" i="19"/>
  <c r="H281" i="19"/>
  <c r="H280" i="19"/>
  <c r="H275" i="19"/>
  <c r="H263" i="19" s="1"/>
  <c r="G273" i="19"/>
  <c r="G275" i="19" s="1"/>
  <c r="G263" i="19" s="1"/>
  <c r="C273" i="19"/>
  <c r="C253" i="19"/>
  <c r="C252" i="19"/>
  <c r="C251" i="19"/>
  <c r="H250" i="19"/>
  <c r="G250" i="19"/>
  <c r="F250" i="19"/>
  <c r="C250" i="19"/>
  <c r="C249" i="19"/>
  <c r="D239" i="19"/>
  <c r="D238" i="19"/>
  <c r="D241" i="19" s="1"/>
  <c r="C231" i="19"/>
  <c r="C263" i="19" s="1"/>
  <c r="L229" i="19"/>
  <c r="K229" i="19"/>
  <c r="L228" i="19"/>
  <c r="K228" i="19"/>
  <c r="L227" i="19"/>
  <c r="K227" i="19"/>
  <c r="C218" i="19"/>
  <c r="C160" i="19"/>
  <c r="C150" i="19"/>
  <c r="C127" i="19"/>
  <c r="C119" i="19"/>
  <c r="C112" i="19"/>
  <c r="C99" i="19"/>
  <c r="C86" i="19"/>
  <c r="C75" i="19"/>
  <c r="C209" i="19" s="1"/>
  <c r="C64" i="19"/>
  <c r="C217" i="19" s="1"/>
  <c r="C52" i="19"/>
  <c r="D149" i="19" s="1"/>
  <c r="E25" i="19"/>
  <c r="E26" i="19" s="1"/>
  <c r="C287" i="19" l="1"/>
  <c r="D119" i="19"/>
  <c r="D132" i="19"/>
  <c r="C257" i="19"/>
  <c r="H279" i="19"/>
  <c r="D300" i="19"/>
  <c r="C301" i="19" s="1"/>
  <c r="C286" i="19"/>
  <c r="C307" i="19" s="1"/>
  <c r="C232" i="19"/>
  <c r="C352" i="19"/>
  <c r="C360" i="19"/>
  <c r="C344" i="19"/>
  <c r="C327" i="19"/>
  <c r="D242" i="19"/>
  <c r="C264" i="19"/>
  <c r="D243" i="19"/>
  <c r="D116" i="19"/>
  <c r="D95" i="19" s="1"/>
  <c r="D155" i="19"/>
  <c r="D139" i="19"/>
  <c r="D156" i="19"/>
  <c r="C208" i="19"/>
  <c r="D292" i="19"/>
  <c r="D92" i="19"/>
  <c r="D124" i="19"/>
  <c r="D144" i="19"/>
  <c r="D158" i="19"/>
  <c r="D145" i="19"/>
  <c r="D159" i="19"/>
  <c r="H288" i="19"/>
  <c r="H290" i="19" s="1"/>
  <c r="H295" i="19" s="1"/>
  <c r="H302" i="19" s="1"/>
  <c r="G265" i="19" s="1"/>
  <c r="D133" i="19"/>
  <c r="D134" i="19" s="1"/>
  <c r="C190" i="19" s="1"/>
  <c r="D138" i="19"/>
  <c r="D301" i="19"/>
  <c r="C309" i="19" s="1"/>
  <c r="D154" i="19"/>
  <c r="D91" i="19"/>
  <c r="D157" i="19"/>
  <c r="D146" i="19"/>
  <c r="D147" i="19"/>
  <c r="C275" i="19"/>
  <c r="C276" i="19" s="1"/>
  <c r="C277" i="19" s="1"/>
  <c r="D117" i="19"/>
  <c r="D125" i="19"/>
  <c r="D126" i="19" s="1"/>
  <c r="D94" i="19"/>
  <c r="D96" i="19"/>
  <c r="D127" i="19"/>
  <c r="D148" i="19"/>
  <c r="C188" i="19" l="1"/>
  <c r="D107" i="19"/>
  <c r="D93" i="19"/>
  <c r="H264" i="19"/>
  <c r="G264" i="19"/>
  <c r="D110" i="19"/>
  <c r="D140" i="19"/>
  <c r="C200" i="19" s="1"/>
  <c r="D105" i="19"/>
  <c r="D106" i="19"/>
  <c r="D160" i="19"/>
  <c r="C201" i="19" s="1"/>
  <c r="D278" i="19"/>
  <c r="C306" i="19"/>
  <c r="D111" i="19"/>
  <c r="D109" i="19"/>
  <c r="D108" i="19"/>
  <c r="D104" i="19"/>
  <c r="H301" i="19"/>
  <c r="D97" i="19"/>
  <c r="D120" i="19"/>
  <c r="C189" i="19" s="1"/>
  <c r="D98" i="19"/>
  <c r="D150" i="19"/>
  <c r="C191" i="19" s="1"/>
  <c r="D128" i="19"/>
  <c r="C199" i="19" s="1"/>
  <c r="D99" i="19" l="1"/>
  <c r="D166" i="19"/>
  <c r="D165" i="19"/>
  <c r="D164" i="19"/>
  <c r="D169" i="19"/>
  <c r="D171" i="19"/>
  <c r="D167" i="19"/>
  <c r="D168" i="19"/>
  <c r="H262" i="19"/>
  <c r="G262" i="19"/>
  <c r="G266" i="19" s="1"/>
  <c r="G267" i="19" s="1"/>
  <c r="H265" i="19"/>
  <c r="D112" i="19"/>
  <c r="C198" i="19"/>
  <c r="C293" i="19" l="1"/>
  <c r="D291" i="19"/>
  <c r="D293" i="19" s="1"/>
  <c r="D294" i="19" s="1"/>
  <c r="C294" i="19" s="1"/>
  <c r="H266" i="19"/>
  <c r="H267" i="19" s="1"/>
  <c r="D170" i="19"/>
  <c r="D172" i="19" s="1"/>
  <c r="C192" i="19" s="1"/>
  <c r="C194" i="19" s="1"/>
  <c r="C210" i="19" s="1"/>
  <c r="C211" i="19" s="1"/>
  <c r="C212" i="19" s="1"/>
  <c r="D180" i="19"/>
  <c r="D181" i="19"/>
  <c r="D179" i="19"/>
  <c r="D183" i="19"/>
  <c r="D176" i="19"/>
  <c r="D177" i="19"/>
  <c r="D178" i="19"/>
  <c r="D182" i="19" l="1"/>
  <c r="D214" i="19"/>
  <c r="C356" i="19"/>
  <c r="C295" i="19"/>
  <c r="D295" i="19" l="1"/>
  <c r="C308" i="19"/>
  <c r="C310" i="19" s="1"/>
  <c r="D184" i="19"/>
  <c r="C202" i="19"/>
  <c r="C204" i="19" s="1"/>
  <c r="C219" i="19" s="1"/>
  <c r="C220" i="19" s="1"/>
  <c r="C221" i="19" s="1"/>
  <c r="C262" i="19" l="1"/>
  <c r="C265" i="19" s="1"/>
  <c r="C266" i="19" s="1"/>
  <c r="C348" i="19" s="1"/>
  <c r="C349" i="19"/>
  <c r="D322" i="19" s="1"/>
  <c r="D321" i="19" s="1"/>
  <c r="C357" i="19"/>
  <c r="D339" i="19" l="1"/>
  <c r="D338" i="19" s="1"/>
  <c r="B344" i="19"/>
  <c r="D344" i="19" s="1"/>
  <c r="D341" i="19"/>
  <c r="D332" i="19"/>
  <c r="D336" i="19"/>
  <c r="D335" i="19"/>
  <c r="D334" i="19" s="1"/>
  <c r="D342" i="19"/>
  <c r="D319" i="19"/>
  <c r="D315" i="19"/>
  <c r="D356" i="19"/>
  <c r="E356" i="19" s="1"/>
  <c r="D324" i="19"/>
  <c r="B327" i="19"/>
  <c r="D327" i="19" s="1"/>
  <c r="D325" i="19"/>
  <c r="D318" i="19"/>
  <c r="D317" i="19" l="1"/>
  <c r="D345" i="19"/>
  <c r="C358" i="19" s="1"/>
  <c r="C359" i="19" s="1"/>
  <c r="C361" i="19" s="1"/>
  <c r="D340" i="19"/>
  <c r="D333" i="19" s="1"/>
  <c r="D328" i="19"/>
  <c r="C350" i="19" s="1"/>
  <c r="C351" i="19" s="1"/>
  <c r="C353" i="19" s="1"/>
  <c r="D323" i="19"/>
  <c r="D316" i="19" l="1"/>
  <c r="C342" i="18"/>
  <c r="C341" i="18"/>
  <c r="C339" i="18"/>
  <c r="C338" i="18"/>
  <c r="C336" i="18"/>
  <c r="C335" i="18"/>
  <c r="C334" i="18"/>
  <c r="C332" i="18"/>
  <c r="C321" i="18"/>
  <c r="C317" i="18"/>
  <c r="C254" i="18" s="1"/>
  <c r="G307" i="18"/>
  <c r="G306" i="18"/>
  <c r="G305" i="18"/>
  <c r="D299" i="18"/>
  <c r="D301" i="18" s="1"/>
  <c r="C309" i="18" s="1"/>
  <c r="H294" i="18"/>
  <c r="H293" i="18"/>
  <c r="H292" i="18"/>
  <c r="H284" i="18"/>
  <c r="C283" i="18"/>
  <c r="H283" i="18" s="1"/>
  <c r="H282" i="18"/>
  <c r="H281" i="18"/>
  <c r="H280" i="18"/>
  <c r="G273" i="18"/>
  <c r="G275" i="18" s="1"/>
  <c r="G263" i="18" s="1"/>
  <c r="C273" i="18"/>
  <c r="C253" i="18"/>
  <c r="C252" i="18"/>
  <c r="C251" i="18"/>
  <c r="H250" i="18"/>
  <c r="G250" i="18"/>
  <c r="F250" i="18"/>
  <c r="C250" i="18"/>
  <c r="C249" i="18"/>
  <c r="D239" i="18"/>
  <c r="D238" i="18"/>
  <c r="D241" i="18" s="1"/>
  <c r="C231" i="18"/>
  <c r="C263" i="18" s="1"/>
  <c r="L229" i="18"/>
  <c r="K229" i="18"/>
  <c r="L228" i="18"/>
  <c r="K228" i="18"/>
  <c r="L227" i="18"/>
  <c r="K227" i="18"/>
  <c r="C218" i="18"/>
  <c r="C160" i="18"/>
  <c r="C150" i="18"/>
  <c r="C127" i="18"/>
  <c r="C119" i="18"/>
  <c r="C112" i="18"/>
  <c r="C99" i="18"/>
  <c r="C86" i="18"/>
  <c r="C75" i="18"/>
  <c r="C209" i="18" s="1"/>
  <c r="C64" i="18"/>
  <c r="C217" i="18" s="1"/>
  <c r="C52" i="18"/>
  <c r="D132" i="18" s="1"/>
  <c r="E25" i="18"/>
  <c r="H288" i="18" s="1"/>
  <c r="H290" i="18" s="1"/>
  <c r="H295" i="18" s="1"/>
  <c r="C257" i="18" l="1"/>
  <c r="D127" i="18"/>
  <c r="D149" i="18"/>
  <c r="C287" i="18"/>
  <c r="D119" i="18"/>
  <c r="H275" i="18"/>
  <c r="H263" i="18" s="1"/>
  <c r="H302" i="18"/>
  <c r="G265" i="18" s="1"/>
  <c r="H301" i="18"/>
  <c r="C344" i="18"/>
  <c r="C327" i="18"/>
  <c r="D243" i="18"/>
  <c r="C264" i="18"/>
  <c r="D242" i="18"/>
  <c r="D117" i="18"/>
  <c r="C300" i="18"/>
  <c r="E26" i="18"/>
  <c r="D138" i="18"/>
  <c r="D156" i="18"/>
  <c r="C208" i="18"/>
  <c r="D107" i="18"/>
  <c r="D144" i="18"/>
  <c r="D158" i="18"/>
  <c r="D108" i="18"/>
  <c r="D159" i="18"/>
  <c r="D133" i="18"/>
  <c r="D134" i="18" s="1"/>
  <c r="C190" i="18" s="1"/>
  <c r="D155" i="18"/>
  <c r="D124" i="18"/>
  <c r="D106" i="18" s="1"/>
  <c r="D110" i="18"/>
  <c r="D147" i="18"/>
  <c r="C275" i="18"/>
  <c r="C276" i="18" s="1"/>
  <c r="C277" i="18" s="1"/>
  <c r="D116" i="18"/>
  <c r="D91" i="18" s="1"/>
  <c r="D154" i="18"/>
  <c r="D139" i="18"/>
  <c r="D157" i="18"/>
  <c r="D125" i="18"/>
  <c r="D126" i="18" s="1"/>
  <c r="D145" i="18"/>
  <c r="D146" i="18"/>
  <c r="D148" i="18"/>
  <c r="D96" i="18" l="1"/>
  <c r="C188" i="18" s="1"/>
  <c r="D94" i="18"/>
  <c r="D95" i="18"/>
  <c r="D93" i="18"/>
  <c r="D92" i="18"/>
  <c r="D140" i="18"/>
  <c r="C200" i="18" s="1"/>
  <c r="D128" i="18"/>
  <c r="C199" i="18" s="1"/>
  <c r="D111" i="18"/>
  <c r="D160" i="18"/>
  <c r="C201" i="18" s="1"/>
  <c r="C286" i="18"/>
  <c r="C307" i="18" s="1"/>
  <c r="C232" i="18"/>
  <c r="C360" i="18"/>
  <c r="C352" i="18"/>
  <c r="H265" i="18"/>
  <c r="D98" i="18"/>
  <c r="D120" i="18"/>
  <c r="C189" i="18" s="1"/>
  <c r="D97" i="18"/>
  <c r="D99" i="18" s="1"/>
  <c r="D300" i="18"/>
  <c r="C301" i="18" s="1"/>
  <c r="D150" i="18"/>
  <c r="C191" i="18" s="1"/>
  <c r="D105" i="18"/>
  <c r="D109" i="18"/>
  <c r="D104" i="18"/>
  <c r="D112" i="18" s="1"/>
  <c r="D278" i="18"/>
  <c r="C306" i="18"/>
  <c r="D292" i="18"/>
  <c r="H279" i="18"/>
  <c r="D166" i="18" l="1"/>
  <c r="D165" i="18"/>
  <c r="D169" i="18"/>
  <c r="D164" i="18"/>
  <c r="D167" i="18"/>
  <c r="D168" i="18"/>
  <c r="D171" i="18"/>
  <c r="H264" i="18"/>
  <c r="G264" i="18"/>
  <c r="G262" i="18"/>
  <c r="G266" i="18" s="1"/>
  <c r="G267" i="18" s="1"/>
  <c r="H262" i="18"/>
  <c r="H266" i="18" s="1"/>
  <c r="H267" i="18" s="1"/>
  <c r="D180" i="18"/>
  <c r="D181" i="18"/>
  <c r="D178" i="18"/>
  <c r="D176" i="18"/>
  <c r="D183" i="18"/>
  <c r="D179" i="18"/>
  <c r="D177" i="18"/>
  <c r="C293" i="18"/>
  <c r="D291" i="18"/>
  <c r="D293" i="18" s="1"/>
  <c r="D294" i="18" s="1"/>
  <c r="C294" i="18" s="1"/>
  <c r="C198" i="18"/>
  <c r="C295" i="18" l="1"/>
  <c r="D182" i="18"/>
  <c r="D170" i="18"/>
  <c r="D172" i="18" s="1"/>
  <c r="C192" i="18" s="1"/>
  <c r="C194" i="18" s="1"/>
  <c r="C210" i="18" s="1"/>
  <c r="C211" i="18" s="1"/>
  <c r="C212" i="18" s="1"/>
  <c r="C202" i="18" l="1"/>
  <c r="C204" i="18" s="1"/>
  <c r="C219" i="18" s="1"/>
  <c r="C220" i="18" s="1"/>
  <c r="C221" i="18" s="1"/>
  <c r="C262" i="18" s="1"/>
  <c r="C265" i="18" s="1"/>
  <c r="C266" i="18" s="1"/>
  <c r="C348" i="18" s="1"/>
  <c r="D184" i="18"/>
  <c r="C308" i="18"/>
  <c r="C310" i="18" s="1"/>
  <c r="D295" i="18"/>
  <c r="C356" i="18"/>
  <c r="D214" i="18"/>
  <c r="D356" i="18" l="1"/>
  <c r="C349" i="18"/>
  <c r="D322" i="18" s="1"/>
  <c r="D321" i="18" s="1"/>
  <c r="C357" i="18"/>
  <c r="D339" i="18" s="1"/>
  <c r="D338" i="18" s="1"/>
  <c r="E356" i="18"/>
  <c r="D341" i="18" l="1"/>
  <c r="D336" i="18"/>
  <c r="D342" i="18"/>
  <c r="D318" i="18"/>
  <c r="D324" i="18"/>
  <c r="D325" i="18"/>
  <c r="D335" i="18"/>
  <c r="D315" i="18"/>
  <c r="B344" i="18"/>
  <c r="D344" i="18" s="1"/>
  <c r="D319" i="18"/>
  <c r="D317" i="18" s="1"/>
  <c r="D332" i="18"/>
  <c r="B327" i="18"/>
  <c r="D327" i="18" s="1"/>
  <c r="D334" i="18" l="1"/>
  <c r="D328" i="18"/>
  <c r="C350" i="18" s="1"/>
  <c r="C351" i="18" s="1"/>
  <c r="C353" i="18" s="1"/>
  <c r="D323" i="18"/>
  <c r="D316" i="18" s="1"/>
  <c r="D345" i="18"/>
  <c r="C358" i="18" s="1"/>
  <c r="C359" i="18" s="1"/>
  <c r="C361" i="18" s="1"/>
  <c r="D340" i="18"/>
  <c r="D333" i="18"/>
  <c r="C342" i="17" l="1"/>
  <c r="C341" i="17"/>
  <c r="C339" i="17"/>
  <c r="C338" i="17"/>
  <c r="C336" i="17"/>
  <c r="C335" i="17"/>
  <c r="C334" i="17"/>
  <c r="C332" i="17"/>
  <c r="C321" i="17"/>
  <c r="C317" i="17"/>
  <c r="C254" i="17" s="1"/>
  <c r="G307" i="17"/>
  <c r="G306" i="17"/>
  <c r="G305" i="17"/>
  <c r="D299" i="17"/>
  <c r="D301" i="17" s="1"/>
  <c r="C309" i="17" s="1"/>
  <c r="H294" i="17"/>
  <c r="H293" i="17"/>
  <c r="H292" i="17"/>
  <c r="H284" i="17"/>
  <c r="C283" i="17"/>
  <c r="H283" i="17" s="1"/>
  <c r="H282" i="17"/>
  <c r="H281" i="17"/>
  <c r="H280" i="17"/>
  <c r="H275" i="17"/>
  <c r="H263" i="17" s="1"/>
  <c r="G273" i="17"/>
  <c r="G275" i="17" s="1"/>
  <c r="G263" i="17" s="1"/>
  <c r="C273" i="17"/>
  <c r="C253" i="17"/>
  <c r="C252" i="17"/>
  <c r="C251" i="17"/>
  <c r="H250" i="17"/>
  <c r="G250" i="17"/>
  <c r="F250" i="17"/>
  <c r="C250" i="17"/>
  <c r="C249" i="17"/>
  <c r="D239" i="17"/>
  <c r="D238" i="17"/>
  <c r="D241" i="17" s="1"/>
  <c r="C231" i="17"/>
  <c r="C263" i="17" s="1"/>
  <c r="L229" i="17"/>
  <c r="K229" i="17"/>
  <c r="L228" i="17"/>
  <c r="K228" i="17"/>
  <c r="L227" i="17"/>
  <c r="K227" i="17"/>
  <c r="C218" i="17"/>
  <c r="C160" i="17"/>
  <c r="C150" i="17"/>
  <c r="C127" i="17"/>
  <c r="C119" i="17"/>
  <c r="C112" i="17"/>
  <c r="C99" i="17"/>
  <c r="C86" i="17"/>
  <c r="C75" i="17"/>
  <c r="C209" i="17" s="1"/>
  <c r="C64" i="17"/>
  <c r="C217" i="17" s="1"/>
  <c r="C52" i="17"/>
  <c r="D149" i="17" s="1"/>
  <c r="E25" i="17"/>
  <c r="H288" i="17" s="1"/>
  <c r="H290" i="17" s="1"/>
  <c r="H295" i="17" s="1"/>
  <c r="C257" i="17" l="1"/>
  <c r="D119" i="17"/>
  <c r="D132" i="17"/>
  <c r="C287" i="17"/>
  <c r="C344" i="17"/>
  <c r="C327" i="17"/>
  <c r="H302" i="17"/>
  <c r="G265" i="17" s="1"/>
  <c r="H301" i="17"/>
  <c r="C264" i="17"/>
  <c r="D242" i="17"/>
  <c r="D116" i="17"/>
  <c r="D94" i="17" s="1"/>
  <c r="D117" i="17"/>
  <c r="D155" i="17"/>
  <c r="C208" i="17"/>
  <c r="D157" i="17"/>
  <c r="D124" i="17"/>
  <c r="D108" i="17"/>
  <c r="D145" i="17"/>
  <c r="E26" i="17"/>
  <c r="D133" i="17"/>
  <c r="D134" i="17" s="1"/>
  <c r="C190" i="17" s="1"/>
  <c r="D138" i="17"/>
  <c r="D139" i="17"/>
  <c r="D140" i="17" s="1"/>
  <c r="C200" i="17" s="1"/>
  <c r="D156" i="17"/>
  <c r="C300" i="17"/>
  <c r="D144" i="17"/>
  <c r="D146" i="17"/>
  <c r="D147" i="17"/>
  <c r="C275" i="17"/>
  <c r="C276" i="17" s="1"/>
  <c r="C277" i="17" s="1"/>
  <c r="D154" i="17"/>
  <c r="D105" i="17"/>
  <c r="D106" i="17"/>
  <c r="D107" i="17"/>
  <c r="D158" i="17"/>
  <c r="D125" i="17"/>
  <c r="D126" i="17" s="1"/>
  <c r="D159" i="17"/>
  <c r="D127" i="17"/>
  <c r="D148" i="17"/>
  <c r="D160" i="17" l="1"/>
  <c r="C201" i="17" s="1"/>
  <c r="D128" i="17"/>
  <c r="C199" i="17" s="1"/>
  <c r="D150" i="17"/>
  <c r="C191" i="17" s="1"/>
  <c r="C286" i="17"/>
  <c r="C307" i="17" s="1"/>
  <c r="C232" i="17"/>
  <c r="C360" i="17"/>
  <c r="C352" i="17"/>
  <c r="D98" i="17"/>
  <c r="D120" i="17"/>
  <c r="C189" i="17" s="1"/>
  <c r="D97" i="17"/>
  <c r="H265" i="17"/>
  <c r="D91" i="17"/>
  <c r="D104" i="17"/>
  <c r="D93" i="17"/>
  <c r="D92" i="17"/>
  <c r="D243" i="17"/>
  <c r="D300" i="17"/>
  <c r="C301" i="17" s="1"/>
  <c r="C306" i="17"/>
  <c r="D278" i="17"/>
  <c r="D292" i="17"/>
  <c r="D111" i="17"/>
  <c r="D96" i="17"/>
  <c r="D110" i="17"/>
  <c r="H279" i="17"/>
  <c r="D95" i="17"/>
  <c r="D109" i="17"/>
  <c r="D112" i="17" l="1"/>
  <c r="H264" i="17"/>
  <c r="G264" i="17"/>
  <c r="D181" i="17"/>
  <c r="D180" i="17"/>
  <c r="D177" i="17"/>
  <c r="D178" i="17"/>
  <c r="D176" i="17"/>
  <c r="D183" i="17"/>
  <c r="D179" i="17"/>
  <c r="D99" i="17"/>
  <c r="C188" i="17"/>
  <c r="C293" i="17"/>
  <c r="D291" i="17"/>
  <c r="D293" i="17" s="1"/>
  <c r="D294" i="17" s="1"/>
  <c r="C294" i="17" s="1"/>
  <c r="H262" i="17"/>
  <c r="H266" i="17" s="1"/>
  <c r="H267" i="17" s="1"/>
  <c r="G262" i="17"/>
  <c r="G266" i="17" s="1"/>
  <c r="G267" i="17" s="1"/>
  <c r="C198" i="17"/>
  <c r="C295" i="17" l="1"/>
  <c r="C308" i="17"/>
  <c r="C310" i="17" s="1"/>
  <c r="D295" i="17"/>
  <c r="D182" i="17"/>
  <c r="D166" i="17"/>
  <c r="D165" i="17"/>
  <c r="D164" i="17"/>
  <c r="D171" i="17"/>
  <c r="D168" i="17"/>
  <c r="D167" i="17"/>
  <c r="D169" i="17"/>
  <c r="D170" i="17" l="1"/>
  <c r="D172" i="17" s="1"/>
  <c r="C192" i="17" s="1"/>
  <c r="C194" i="17" s="1"/>
  <c r="C210" i="17" s="1"/>
  <c r="C211" i="17" s="1"/>
  <c r="C212" i="17" s="1"/>
  <c r="C202" i="17"/>
  <c r="C204" i="17" s="1"/>
  <c r="C219" i="17" s="1"/>
  <c r="C220" i="17" s="1"/>
  <c r="C221" i="17" s="1"/>
  <c r="D184" i="17"/>
  <c r="C349" i="17"/>
  <c r="C357" i="17"/>
  <c r="D214" i="17" l="1"/>
  <c r="C356" i="17"/>
  <c r="C262" i="17"/>
  <c r="C265" i="17" s="1"/>
  <c r="C266" i="17" s="1"/>
  <c r="C348" i="17" s="1"/>
  <c r="D324" i="17" l="1"/>
  <c r="D319" i="17"/>
  <c r="B327" i="17"/>
  <c r="D327" i="17" s="1"/>
  <c r="D315" i="17"/>
  <c r="D325" i="17"/>
  <c r="D356" i="17"/>
  <c r="E356" i="17" s="1"/>
  <c r="D318" i="17"/>
  <c r="D317" i="17" s="1"/>
  <c r="B344" i="17"/>
  <c r="D344" i="17" s="1"/>
  <c r="D342" i="17"/>
  <c r="D336" i="17"/>
  <c r="D335" i="17"/>
  <c r="D332" i="17"/>
  <c r="D341" i="17"/>
  <c r="D322" i="17"/>
  <c r="D321" i="17" s="1"/>
  <c r="D339" i="17"/>
  <c r="D338" i="17" s="1"/>
  <c r="D345" i="17" l="1"/>
  <c r="C358" i="17" s="1"/>
  <c r="C359" i="17" s="1"/>
  <c r="C361" i="17" s="1"/>
  <c r="D340" i="17"/>
  <c r="D328" i="17"/>
  <c r="C350" i="17" s="1"/>
  <c r="C351" i="17" s="1"/>
  <c r="C353" i="17" s="1"/>
  <c r="D323" i="17"/>
  <c r="D316" i="17" s="1"/>
  <c r="D334" i="17"/>
  <c r="D333" i="17" s="1"/>
  <c r="C342" i="16" l="1"/>
  <c r="C341" i="16"/>
  <c r="C339" i="16"/>
  <c r="C338" i="16"/>
  <c r="C336" i="16"/>
  <c r="C335" i="16"/>
  <c r="C334" i="16"/>
  <c r="C332" i="16"/>
  <c r="C321" i="16"/>
  <c r="C317" i="16"/>
  <c r="C254" i="16" s="1"/>
  <c r="G307" i="16"/>
  <c r="G306" i="16"/>
  <c r="G305" i="16"/>
  <c r="D299" i="16"/>
  <c r="D301" i="16" s="1"/>
  <c r="C309" i="16" s="1"/>
  <c r="H294" i="16"/>
  <c r="H293" i="16"/>
  <c r="H292" i="16"/>
  <c r="H284" i="16"/>
  <c r="C283" i="16"/>
  <c r="H283" i="16" s="1"/>
  <c r="H282" i="16"/>
  <c r="H281" i="16"/>
  <c r="H280" i="16"/>
  <c r="H275" i="16"/>
  <c r="H263" i="16" s="1"/>
  <c r="G273" i="16"/>
  <c r="G275" i="16" s="1"/>
  <c r="G263" i="16" s="1"/>
  <c r="C273" i="16"/>
  <c r="C253" i="16"/>
  <c r="C252" i="16"/>
  <c r="C251" i="16"/>
  <c r="H250" i="16"/>
  <c r="G250" i="16"/>
  <c r="F250" i="16"/>
  <c r="C250" i="16"/>
  <c r="C249" i="16"/>
  <c r="D239" i="16"/>
  <c r="D238" i="16"/>
  <c r="D241" i="16" s="1"/>
  <c r="C231" i="16"/>
  <c r="C263" i="16" s="1"/>
  <c r="L229" i="16"/>
  <c r="K229" i="16"/>
  <c r="L228" i="16"/>
  <c r="K228" i="16"/>
  <c r="L227" i="16"/>
  <c r="K227" i="16"/>
  <c r="C218" i="16"/>
  <c r="C160" i="16"/>
  <c r="C150" i="16"/>
  <c r="C127" i="16"/>
  <c r="C119" i="16"/>
  <c r="C112" i="16"/>
  <c r="C99" i="16"/>
  <c r="C86" i="16"/>
  <c r="C75" i="16"/>
  <c r="C209" i="16" s="1"/>
  <c r="C64" i="16"/>
  <c r="C217" i="16" s="1"/>
  <c r="C52" i="16"/>
  <c r="D149" i="16" s="1"/>
  <c r="E25" i="16"/>
  <c r="E26" i="16" s="1"/>
  <c r="C257" i="16" l="1"/>
  <c r="C287" i="16"/>
  <c r="D119" i="16"/>
  <c r="D127" i="16"/>
  <c r="D132" i="16"/>
  <c r="C344" i="16"/>
  <c r="C327" i="16"/>
  <c r="H301" i="16"/>
  <c r="C286" i="16"/>
  <c r="C307" i="16" s="1"/>
  <c r="C232" i="16"/>
  <c r="C360" i="16"/>
  <c r="C352" i="16"/>
  <c r="H279" i="16"/>
  <c r="H302" i="16"/>
  <c r="G265" i="16" s="1"/>
  <c r="D242" i="16"/>
  <c r="C264" i="16"/>
  <c r="D243" i="16"/>
  <c r="D133" i="16"/>
  <c r="D134" i="16" s="1"/>
  <c r="C190" i="16" s="1"/>
  <c r="D154" i="16"/>
  <c r="D104" i="16"/>
  <c r="D155" i="16"/>
  <c r="D105" i="16"/>
  <c r="D292" i="16"/>
  <c r="D91" i="16"/>
  <c r="C300" i="16"/>
  <c r="D300" i="16" s="1"/>
  <c r="C301" i="16" s="1"/>
  <c r="D124" i="16"/>
  <c r="D110" i="16" s="1"/>
  <c r="H288" i="16"/>
  <c r="H290" i="16" s="1"/>
  <c r="H295" i="16" s="1"/>
  <c r="D116" i="16"/>
  <c r="D117" i="16"/>
  <c r="D157" i="16"/>
  <c r="D107" i="16"/>
  <c r="D138" i="16"/>
  <c r="D94" i="16"/>
  <c r="D109" i="16"/>
  <c r="C198" i="16" s="1"/>
  <c r="D146" i="16"/>
  <c r="D95" i="16"/>
  <c r="D147" i="16"/>
  <c r="C275" i="16"/>
  <c r="C276" i="16" s="1"/>
  <c r="C277" i="16" s="1"/>
  <c r="D139" i="16"/>
  <c r="D156" i="16"/>
  <c r="C208" i="16"/>
  <c r="D106" i="16"/>
  <c r="D92" i="16"/>
  <c r="D144" i="16"/>
  <c r="D158" i="16"/>
  <c r="D93" i="16"/>
  <c r="D108" i="16"/>
  <c r="D125" i="16"/>
  <c r="D126" i="16" s="1"/>
  <c r="D145" i="16"/>
  <c r="D159" i="16"/>
  <c r="D96" i="16"/>
  <c r="D111" i="16"/>
  <c r="D148" i="16"/>
  <c r="D150" i="16" l="1"/>
  <c r="C191" i="16" s="1"/>
  <c r="D160" i="16"/>
  <c r="C201" i="16" s="1"/>
  <c r="H265" i="16"/>
  <c r="C188" i="16"/>
  <c r="D140" i="16"/>
  <c r="C200" i="16" s="1"/>
  <c r="C306" i="16"/>
  <c r="D278" i="16"/>
  <c r="D120" i="16"/>
  <c r="C189" i="16" s="1"/>
  <c r="D98" i="16"/>
  <c r="D97" i="16"/>
  <c r="D99" i="16" s="1"/>
  <c r="H264" i="16"/>
  <c r="G264" i="16"/>
  <c r="D112" i="16"/>
  <c r="D128" i="16"/>
  <c r="C199" i="16" s="1"/>
  <c r="D165" i="16" l="1"/>
  <c r="D166" i="16"/>
  <c r="D169" i="16"/>
  <c r="D167" i="16"/>
  <c r="D164" i="16"/>
  <c r="D168" i="16"/>
  <c r="D171" i="16"/>
  <c r="H262" i="16"/>
  <c r="H266" i="16" s="1"/>
  <c r="H267" i="16" s="1"/>
  <c r="G262" i="16"/>
  <c r="G266" i="16" s="1"/>
  <c r="G267" i="16" s="1"/>
  <c r="D291" i="16"/>
  <c r="D293" i="16" s="1"/>
  <c r="D294" i="16" s="1"/>
  <c r="C294" i="16" s="1"/>
  <c r="C293" i="16"/>
  <c r="C295" i="16" s="1"/>
  <c r="D181" i="16"/>
  <c r="D180" i="16"/>
  <c r="D183" i="16"/>
  <c r="D176" i="16"/>
  <c r="D178" i="16"/>
  <c r="D177" i="16"/>
  <c r="D179" i="16"/>
  <c r="D170" i="16" l="1"/>
  <c r="D172" i="16" s="1"/>
  <c r="C192" i="16" s="1"/>
  <c r="C194" i="16" s="1"/>
  <c r="C210" i="16" s="1"/>
  <c r="C211" i="16" s="1"/>
  <c r="C212" i="16" s="1"/>
  <c r="D182" i="16"/>
  <c r="D295" i="16"/>
  <c r="C308" i="16"/>
  <c r="C310" i="16" s="1"/>
  <c r="D184" i="16" l="1"/>
  <c r="C202" i="16"/>
  <c r="C204" i="16" s="1"/>
  <c r="C219" i="16" s="1"/>
  <c r="C220" i="16" s="1"/>
  <c r="C221" i="16" s="1"/>
  <c r="C349" i="16"/>
  <c r="C357" i="16"/>
  <c r="C262" i="16"/>
  <c r="C265" i="16" s="1"/>
  <c r="C266" i="16" s="1"/>
  <c r="C348" i="16" s="1"/>
  <c r="D214" i="16"/>
  <c r="C356" i="16"/>
  <c r="D325" i="16" l="1"/>
  <c r="D356" i="16"/>
  <c r="D319" i="16"/>
  <c r="B327" i="16"/>
  <c r="D327" i="16" s="1"/>
  <c r="D315" i="16"/>
  <c r="D324" i="16"/>
  <c r="D318" i="16"/>
  <c r="D317" i="16" s="1"/>
  <c r="D335" i="16"/>
  <c r="D342" i="16"/>
  <c r="D341" i="16"/>
  <c r="D336" i="16"/>
  <c r="B344" i="16"/>
  <c r="D344" i="16" s="1"/>
  <c r="D332" i="16"/>
  <c r="D339" i="16"/>
  <c r="D338" i="16" s="1"/>
  <c r="D322" i="16"/>
  <c r="D321" i="16" s="1"/>
  <c r="E356" i="16"/>
  <c r="D334" i="16" l="1"/>
  <c r="D328" i="16"/>
  <c r="C350" i="16" s="1"/>
  <c r="C351" i="16" s="1"/>
  <c r="C353" i="16" s="1"/>
  <c r="D323" i="16"/>
  <c r="D345" i="16"/>
  <c r="C358" i="16" s="1"/>
  <c r="C359" i="16" s="1"/>
  <c r="C361" i="16" s="1"/>
  <c r="D340" i="16"/>
  <c r="D333" i="16" s="1"/>
  <c r="D316" i="16"/>
  <c r="C342" i="15" l="1"/>
  <c r="C341" i="15"/>
  <c r="C339" i="15"/>
  <c r="C338" i="15"/>
  <c r="C336" i="15"/>
  <c r="C335" i="15"/>
  <c r="C334" i="15"/>
  <c r="C332" i="15"/>
  <c r="C321" i="15"/>
  <c r="C317" i="15"/>
  <c r="G307" i="15"/>
  <c r="G306" i="15"/>
  <c r="G305" i="15"/>
  <c r="D299" i="15"/>
  <c r="C300" i="15" s="1"/>
  <c r="H294" i="15"/>
  <c r="H293" i="15"/>
  <c r="H292" i="15"/>
  <c r="H284" i="15"/>
  <c r="C283" i="15"/>
  <c r="H283" i="15" s="1"/>
  <c r="H282" i="15"/>
  <c r="H281" i="15"/>
  <c r="H280" i="15"/>
  <c r="H275" i="15"/>
  <c r="G273" i="15"/>
  <c r="G275" i="15" s="1"/>
  <c r="G263" i="15" s="1"/>
  <c r="C273" i="15"/>
  <c r="C254" i="15"/>
  <c r="C253" i="15"/>
  <c r="C252" i="15"/>
  <c r="C251" i="15"/>
  <c r="H250" i="15"/>
  <c r="G250" i="15"/>
  <c r="F250" i="15"/>
  <c r="C250" i="15"/>
  <c r="C249" i="15"/>
  <c r="D239" i="15"/>
  <c r="D238" i="15"/>
  <c r="D241" i="15" s="1"/>
  <c r="C231" i="15"/>
  <c r="C263" i="15" s="1"/>
  <c r="L229" i="15"/>
  <c r="K229" i="15"/>
  <c r="L228" i="15"/>
  <c r="K228" i="15"/>
  <c r="L227" i="15"/>
  <c r="K227" i="15"/>
  <c r="C160" i="15"/>
  <c r="C150" i="15"/>
  <c r="C127" i="15"/>
  <c r="D127" i="15" s="1"/>
  <c r="C119" i="15"/>
  <c r="C112" i="15"/>
  <c r="C99" i="15"/>
  <c r="C86" i="15"/>
  <c r="C218" i="15" s="1"/>
  <c r="C75" i="15"/>
  <c r="C209" i="15" s="1"/>
  <c r="C64" i="15"/>
  <c r="C217" i="15" s="1"/>
  <c r="C52" i="15"/>
  <c r="D149" i="15" s="1"/>
  <c r="E25" i="15"/>
  <c r="H288" i="15" s="1"/>
  <c r="H290" i="15" s="1"/>
  <c r="H295" i="15" s="1"/>
  <c r="C287" i="15" l="1"/>
  <c r="D119" i="15"/>
  <c r="C257" i="15"/>
  <c r="D132" i="15"/>
  <c r="C344" i="15"/>
  <c r="C327" i="15"/>
  <c r="H279" i="15"/>
  <c r="H301" i="15"/>
  <c r="D292" i="15"/>
  <c r="H302" i="15"/>
  <c r="G265" i="15" s="1"/>
  <c r="C264" i="15"/>
  <c r="D243" i="15"/>
  <c r="D242" i="15"/>
  <c r="D300" i="15"/>
  <c r="C301" i="15" s="1"/>
  <c r="E26" i="15"/>
  <c r="D117" i="15"/>
  <c r="D156" i="15"/>
  <c r="D124" i="15"/>
  <c r="D128" i="15" s="1"/>
  <c r="C199" i="15" s="1"/>
  <c r="H263" i="15"/>
  <c r="C208" i="15"/>
  <c r="D106" i="15"/>
  <c r="D301" i="15"/>
  <c r="C309" i="15" s="1"/>
  <c r="D116" i="15"/>
  <c r="D91" i="15" s="1"/>
  <c r="D139" i="15"/>
  <c r="D157" i="15"/>
  <c r="D110" i="15"/>
  <c r="D147" i="15"/>
  <c r="C275" i="15"/>
  <c r="C276" i="15" s="1"/>
  <c r="C277" i="15" s="1"/>
  <c r="D133" i="15"/>
  <c r="D134" i="15" s="1"/>
  <c r="C190" i="15" s="1"/>
  <c r="D154" i="15"/>
  <c r="D138" i="15"/>
  <c r="D155" i="15"/>
  <c r="D144" i="15"/>
  <c r="D158" i="15"/>
  <c r="D125" i="15"/>
  <c r="D126" i="15" s="1"/>
  <c r="D145" i="15"/>
  <c r="D159" i="15"/>
  <c r="D146" i="15"/>
  <c r="D111" i="15"/>
  <c r="D148" i="15"/>
  <c r="D96" i="15" l="1"/>
  <c r="C188" i="15" s="1"/>
  <c r="D95" i="15"/>
  <c r="D93" i="15"/>
  <c r="D94" i="15"/>
  <c r="D108" i="15"/>
  <c r="D150" i="15"/>
  <c r="C191" i="15" s="1"/>
  <c r="D105" i="15"/>
  <c r="D107" i="15"/>
  <c r="D104" i="15"/>
  <c r="D160" i="15"/>
  <c r="C201" i="15" s="1"/>
  <c r="D98" i="15"/>
  <c r="D120" i="15"/>
  <c r="C189" i="15" s="1"/>
  <c r="D97" i="15"/>
  <c r="D278" i="15"/>
  <c r="C306" i="15"/>
  <c r="D109" i="15"/>
  <c r="D140" i="15"/>
  <c r="C200" i="15" s="1"/>
  <c r="H265" i="15"/>
  <c r="H264" i="15"/>
  <c r="G264" i="15"/>
  <c r="D92" i="15"/>
  <c r="D99" i="15" s="1"/>
  <c r="C286" i="15"/>
  <c r="C307" i="15" s="1"/>
  <c r="C232" i="15"/>
  <c r="C360" i="15"/>
  <c r="C352" i="15"/>
  <c r="C198" i="15" l="1"/>
  <c r="H262" i="15"/>
  <c r="H266" i="15" s="1"/>
  <c r="H267" i="15" s="1"/>
  <c r="G262" i="15"/>
  <c r="G266" i="15" s="1"/>
  <c r="G267" i="15" s="1"/>
  <c r="D112" i="15"/>
  <c r="D166" i="15"/>
  <c r="D165" i="15"/>
  <c r="D164" i="15"/>
  <c r="D169" i="15"/>
  <c r="D167" i="15"/>
  <c r="D168" i="15"/>
  <c r="D171" i="15"/>
  <c r="D291" i="15"/>
  <c r="D293" i="15" s="1"/>
  <c r="D294" i="15" s="1"/>
  <c r="C294" i="15" s="1"/>
  <c r="C293" i="15"/>
  <c r="C295" i="15" l="1"/>
  <c r="D170" i="15"/>
  <c r="D172" i="15" s="1"/>
  <c r="C192" i="15" s="1"/>
  <c r="C194" i="15" s="1"/>
  <c r="C210" i="15" s="1"/>
  <c r="C211" i="15" s="1"/>
  <c r="C212" i="15" s="1"/>
  <c r="D180" i="15"/>
  <c r="D181" i="15"/>
  <c r="D178" i="15"/>
  <c r="D183" i="15"/>
  <c r="D179" i="15"/>
  <c r="D176" i="15"/>
  <c r="D177" i="15"/>
  <c r="C308" i="15"/>
  <c r="C310" i="15" s="1"/>
  <c r="D295" i="15"/>
  <c r="C349" i="15" l="1"/>
  <c r="C357" i="15"/>
  <c r="D182" i="15"/>
  <c r="D214" i="15"/>
  <c r="C356" i="15"/>
  <c r="B344" i="15" l="1"/>
  <c r="D344" i="15" s="1"/>
  <c r="D332" i="15"/>
  <c r="D342" i="15"/>
  <c r="D335" i="15"/>
  <c r="D341" i="15"/>
  <c r="D336" i="15"/>
  <c r="C202" i="15"/>
  <c r="C204" i="15" s="1"/>
  <c r="C219" i="15" s="1"/>
  <c r="C220" i="15" s="1"/>
  <c r="C221" i="15" s="1"/>
  <c r="D184" i="15"/>
  <c r="D339" i="15"/>
  <c r="D338" i="15" s="1"/>
  <c r="C262" i="15" l="1"/>
  <c r="C265" i="15" s="1"/>
  <c r="C266" i="15" s="1"/>
  <c r="C348" i="15" s="1"/>
  <c r="D334" i="15"/>
  <c r="D345" i="15"/>
  <c r="C358" i="15" s="1"/>
  <c r="C359" i="15" s="1"/>
  <c r="C361" i="15" s="1"/>
  <c r="D340" i="15"/>
  <c r="D333" i="15" l="1"/>
  <c r="D325" i="15"/>
  <c r="D356" i="15"/>
  <c r="E356" i="15" s="1"/>
  <c r="D319" i="15"/>
  <c r="D318" i="15"/>
  <c r="D317" i="15" s="1"/>
  <c r="B327" i="15"/>
  <c r="D327" i="15" s="1"/>
  <c r="D315" i="15"/>
  <c r="D324" i="15"/>
  <c r="D322" i="15"/>
  <c r="D321" i="15" s="1"/>
  <c r="D328" i="15" l="1"/>
  <c r="C350" i="15" s="1"/>
  <c r="C351" i="15" s="1"/>
  <c r="C353" i="15" s="1"/>
  <c r="D323" i="15"/>
  <c r="D316" i="15"/>
  <c r="C342" i="14" l="1"/>
  <c r="C341" i="14"/>
  <c r="C339" i="14"/>
  <c r="C338" i="14"/>
  <c r="C336" i="14"/>
  <c r="C335" i="14"/>
  <c r="C334" i="14"/>
  <c r="C332" i="14"/>
  <c r="C321" i="14"/>
  <c r="C317" i="14"/>
  <c r="C254" i="14" s="1"/>
  <c r="G307" i="14"/>
  <c r="G306" i="14"/>
  <c r="G305" i="14"/>
  <c r="D299" i="14"/>
  <c r="D301" i="14" s="1"/>
  <c r="C309" i="14" s="1"/>
  <c r="H294" i="14"/>
  <c r="H293" i="14"/>
  <c r="H292" i="14"/>
  <c r="H284" i="14"/>
  <c r="C283" i="14"/>
  <c r="H283" i="14" s="1"/>
  <c r="H282" i="14"/>
  <c r="H281" i="14"/>
  <c r="H280" i="14"/>
  <c r="H275" i="14"/>
  <c r="G273" i="14"/>
  <c r="G275" i="14" s="1"/>
  <c r="G263" i="14" s="1"/>
  <c r="C273" i="14"/>
  <c r="C253" i="14"/>
  <c r="C252" i="14"/>
  <c r="C251" i="14"/>
  <c r="H250" i="14"/>
  <c r="G250" i="14"/>
  <c r="F250" i="14"/>
  <c r="C250" i="14"/>
  <c r="C249" i="14"/>
  <c r="D239" i="14"/>
  <c r="D238" i="14"/>
  <c r="D241" i="14" s="1"/>
  <c r="C231" i="14"/>
  <c r="C263" i="14" s="1"/>
  <c r="L229" i="14"/>
  <c r="K229" i="14"/>
  <c r="L228" i="14"/>
  <c r="K228" i="14"/>
  <c r="L227" i="14"/>
  <c r="K227" i="14"/>
  <c r="C218" i="14"/>
  <c r="C160" i="14"/>
  <c r="C150" i="14"/>
  <c r="C127" i="14"/>
  <c r="C119" i="14"/>
  <c r="C112" i="14"/>
  <c r="C99" i="14"/>
  <c r="C86" i="14"/>
  <c r="C75" i="14"/>
  <c r="C209" i="14" s="1"/>
  <c r="C64" i="14"/>
  <c r="C217" i="14" s="1"/>
  <c r="C52" i="14"/>
  <c r="D149" i="14" s="1"/>
  <c r="E25" i="14"/>
  <c r="H288" i="14" s="1"/>
  <c r="H290" i="14" s="1"/>
  <c r="H295" i="14" s="1"/>
  <c r="C257" i="14" l="1"/>
  <c r="D132" i="14"/>
  <c r="C287" i="14"/>
  <c r="D119" i="14"/>
  <c r="C344" i="14"/>
  <c r="C327" i="14"/>
  <c r="H302" i="14"/>
  <c r="G265" i="14" s="1"/>
  <c r="H301" i="14"/>
  <c r="C264" i="14"/>
  <c r="D242" i="14"/>
  <c r="E26" i="14"/>
  <c r="C208" i="14"/>
  <c r="C300" i="14"/>
  <c r="H263" i="14"/>
  <c r="D116" i="14"/>
  <c r="D144" i="14"/>
  <c r="D154" i="14"/>
  <c r="D138" i="14"/>
  <c r="D155" i="14"/>
  <c r="D139" i="14"/>
  <c r="D157" i="14"/>
  <c r="D124" i="14"/>
  <c r="D109" i="14" s="1"/>
  <c r="D158" i="14"/>
  <c r="D94" i="14"/>
  <c r="D146" i="14"/>
  <c r="D147" i="14"/>
  <c r="C275" i="14"/>
  <c r="C276" i="14" s="1"/>
  <c r="C277" i="14" s="1"/>
  <c r="D133" i="14"/>
  <c r="D134" i="14" s="1"/>
  <c r="C190" i="14" s="1"/>
  <c r="D117" i="14"/>
  <c r="D156" i="14"/>
  <c r="D93" i="14"/>
  <c r="D108" i="14"/>
  <c r="D125" i="14"/>
  <c r="D126" i="14" s="1"/>
  <c r="D145" i="14"/>
  <c r="D159" i="14"/>
  <c r="D96" i="14"/>
  <c r="D127" i="14"/>
  <c r="D148" i="14"/>
  <c r="D111" i="14" l="1"/>
  <c r="D110" i="14"/>
  <c r="D92" i="14"/>
  <c r="D106" i="14"/>
  <c r="D95" i="14"/>
  <c r="H265" i="14"/>
  <c r="C286" i="14"/>
  <c r="C307" i="14" s="1"/>
  <c r="C232" i="14"/>
  <c r="C352" i="14"/>
  <c r="C360" i="14"/>
  <c r="D160" i="14"/>
  <c r="C201" i="14" s="1"/>
  <c r="H279" i="14"/>
  <c r="C306" i="14"/>
  <c r="D278" i="14"/>
  <c r="D300" i="14"/>
  <c r="C301" i="14" s="1"/>
  <c r="D292" i="14"/>
  <c r="D243" i="14"/>
  <c r="D128" i="14"/>
  <c r="C199" i="14" s="1"/>
  <c r="D98" i="14"/>
  <c r="D120" i="14"/>
  <c r="C189" i="14" s="1"/>
  <c r="D97" i="14"/>
  <c r="D91" i="14"/>
  <c r="D99" i="14" s="1"/>
  <c r="D107" i="14"/>
  <c r="D150" i="14"/>
  <c r="C191" i="14" s="1"/>
  <c r="D104" i="14"/>
  <c r="D140" i="14"/>
  <c r="C200" i="14" s="1"/>
  <c r="D105" i="14"/>
  <c r="D112" i="14" l="1"/>
  <c r="D181" i="14"/>
  <c r="D180" i="14"/>
  <c r="D179" i="14"/>
  <c r="D178" i="14"/>
  <c r="D176" i="14"/>
  <c r="D177" i="14"/>
  <c r="D183" i="14"/>
  <c r="G262" i="14"/>
  <c r="G266" i="14" s="1"/>
  <c r="G267" i="14" s="1"/>
  <c r="H262" i="14"/>
  <c r="H266" i="14" s="1"/>
  <c r="H267" i="14" s="1"/>
  <c r="D166" i="14"/>
  <c r="D165" i="14"/>
  <c r="D168" i="14"/>
  <c r="D169" i="14"/>
  <c r="D171" i="14"/>
  <c r="D164" i="14"/>
  <c r="D167" i="14"/>
  <c r="H264" i="14"/>
  <c r="G264" i="14"/>
  <c r="D291" i="14"/>
  <c r="D293" i="14" s="1"/>
  <c r="D294" i="14" s="1"/>
  <c r="C294" i="14" s="1"/>
  <c r="C293" i="14"/>
  <c r="C188" i="14"/>
  <c r="C198" i="14"/>
  <c r="C295" i="14" l="1"/>
  <c r="D182" i="14"/>
  <c r="D170" i="14"/>
  <c r="D172" i="14" s="1"/>
  <c r="C192" i="14" s="1"/>
  <c r="C194" i="14" s="1"/>
  <c r="C210" i="14" s="1"/>
  <c r="C211" i="14" s="1"/>
  <c r="C212" i="14" s="1"/>
  <c r="D214" i="14" l="1"/>
  <c r="C356" i="14"/>
  <c r="D184" i="14"/>
  <c r="C202" i="14"/>
  <c r="C204" i="14" s="1"/>
  <c r="C219" i="14" s="1"/>
  <c r="C220" i="14" s="1"/>
  <c r="C221" i="14" s="1"/>
  <c r="D295" i="14"/>
  <c r="C308" i="14"/>
  <c r="C310" i="14" s="1"/>
  <c r="C349" i="14" l="1"/>
  <c r="C357" i="14"/>
  <c r="D339" i="14" s="1"/>
  <c r="D338" i="14" s="1"/>
  <c r="C262" i="14"/>
  <c r="C265" i="14" s="1"/>
  <c r="C266" i="14" s="1"/>
  <c r="C348" i="14" s="1"/>
  <c r="D341" i="14"/>
  <c r="D335" i="14" l="1"/>
  <c r="D336" i="14"/>
  <c r="D332" i="14"/>
  <c r="B344" i="14"/>
  <c r="D344" i="14" s="1"/>
  <c r="D342" i="14"/>
  <c r="D345" i="14"/>
  <c r="C358" i="14" s="1"/>
  <c r="C359" i="14" s="1"/>
  <c r="C361" i="14" s="1"/>
  <c r="D340" i="14"/>
  <c r="D324" i="14"/>
  <c r="D356" i="14"/>
  <c r="E356" i="14" s="1"/>
  <c r="D325" i="14"/>
  <c r="D319" i="14"/>
  <c r="B327" i="14"/>
  <c r="D327" i="14" s="1"/>
  <c r="D315" i="14"/>
  <c r="D318" i="14"/>
  <c r="D322" i="14"/>
  <c r="D321" i="14" s="1"/>
  <c r="D317" i="14" l="1"/>
  <c r="D334" i="14"/>
  <c r="D333" i="14" s="1"/>
  <c r="D328" i="14"/>
  <c r="C350" i="14" s="1"/>
  <c r="C351" i="14" s="1"/>
  <c r="C353" i="14" s="1"/>
  <c r="D323" i="14"/>
  <c r="D316" i="14" s="1"/>
  <c r="C342" i="13" l="1"/>
  <c r="C341" i="13"/>
  <c r="C339" i="13"/>
  <c r="C338" i="13" s="1"/>
  <c r="C336" i="13"/>
  <c r="C335" i="13"/>
  <c r="C334" i="13"/>
  <c r="C332" i="13"/>
  <c r="C321" i="13"/>
  <c r="C317" i="13"/>
  <c r="C254" i="13" s="1"/>
  <c r="G307" i="13"/>
  <c r="G306" i="13"/>
  <c r="G305" i="13"/>
  <c r="D299" i="13"/>
  <c r="D301" i="13" s="1"/>
  <c r="C309" i="13" s="1"/>
  <c r="H294" i="13"/>
  <c r="H293" i="13"/>
  <c r="H292" i="13"/>
  <c r="H284" i="13"/>
  <c r="C283" i="13"/>
  <c r="C287" i="13" s="1"/>
  <c r="H282" i="13"/>
  <c r="H281" i="13"/>
  <c r="H280" i="13"/>
  <c r="H275" i="13"/>
  <c r="H263" i="13" s="1"/>
  <c r="G273" i="13"/>
  <c r="G275" i="13" s="1"/>
  <c r="G263" i="13" s="1"/>
  <c r="C273" i="13"/>
  <c r="C253" i="13"/>
  <c r="C252" i="13"/>
  <c r="C251" i="13"/>
  <c r="H250" i="13"/>
  <c r="G250" i="13"/>
  <c r="F250" i="13"/>
  <c r="C250" i="13"/>
  <c r="C249" i="13"/>
  <c r="D239" i="13"/>
  <c r="D238" i="13"/>
  <c r="D241" i="13" s="1"/>
  <c r="C231" i="13"/>
  <c r="C263" i="13" s="1"/>
  <c r="L229" i="13"/>
  <c r="K229" i="13"/>
  <c r="L228" i="13"/>
  <c r="K228" i="13"/>
  <c r="L227" i="13"/>
  <c r="K227" i="13"/>
  <c r="C217" i="13"/>
  <c r="C160" i="13"/>
  <c r="C150" i="13"/>
  <c r="D149" i="13"/>
  <c r="D148" i="13"/>
  <c r="D132" i="13"/>
  <c r="D127" i="13"/>
  <c r="C127" i="13"/>
  <c r="C119" i="13"/>
  <c r="D119" i="13" s="1"/>
  <c r="C112" i="13"/>
  <c r="C99" i="13"/>
  <c r="C86" i="13"/>
  <c r="C218" i="13" s="1"/>
  <c r="C75" i="13"/>
  <c r="C209" i="13" s="1"/>
  <c r="C64" i="13"/>
  <c r="C52" i="13"/>
  <c r="D147" i="13" s="1"/>
  <c r="E25" i="13"/>
  <c r="C275" i="13" s="1"/>
  <c r="C276" i="13" s="1"/>
  <c r="C277" i="13" s="1"/>
  <c r="C257" i="13" l="1"/>
  <c r="H283" i="13"/>
  <c r="C264" i="13"/>
  <c r="D242" i="13"/>
  <c r="C327" i="13"/>
  <c r="C344" i="13"/>
  <c r="C306" i="13"/>
  <c r="H288" i="13"/>
  <c r="H290" i="13" s="1"/>
  <c r="H295" i="13" s="1"/>
  <c r="H302" i="13" s="1"/>
  <c r="G265" i="13" s="1"/>
  <c r="D116" i="13"/>
  <c r="D117" i="13"/>
  <c r="D155" i="13"/>
  <c r="D139" i="13"/>
  <c r="D140" i="13" s="1"/>
  <c r="C200" i="13" s="1"/>
  <c r="D157" i="13"/>
  <c r="C300" i="13"/>
  <c r="D124" i="13"/>
  <c r="D104" i="13" s="1"/>
  <c r="D144" i="13"/>
  <c r="D158" i="13"/>
  <c r="D156" i="13"/>
  <c r="D108" i="13"/>
  <c r="D145" i="13"/>
  <c r="D159" i="13"/>
  <c r="D133" i="13"/>
  <c r="D134" i="13" s="1"/>
  <c r="C190" i="13" s="1"/>
  <c r="E26" i="13"/>
  <c r="D154" i="13"/>
  <c r="D138" i="13"/>
  <c r="D105" i="13"/>
  <c r="C208" i="13"/>
  <c r="D106" i="13"/>
  <c r="D125" i="13"/>
  <c r="D126" i="13" s="1"/>
  <c r="D109" i="13"/>
  <c r="D146" i="13"/>
  <c r="D110" i="13"/>
  <c r="C198" i="13" l="1"/>
  <c r="D107" i="13"/>
  <c r="C286" i="13"/>
  <c r="C307" i="13" s="1"/>
  <c r="C232" i="13"/>
  <c r="C360" i="13"/>
  <c r="H279" i="13"/>
  <c r="C352" i="13"/>
  <c r="D96" i="13"/>
  <c r="D98" i="13"/>
  <c r="D120" i="13"/>
  <c r="C189" i="13" s="1"/>
  <c r="D97" i="13"/>
  <c r="D92" i="13"/>
  <c r="D300" i="13"/>
  <c r="C301" i="13" s="1"/>
  <c r="D94" i="13"/>
  <c r="H301" i="13"/>
  <c r="D93" i="13"/>
  <c r="D292" i="13"/>
  <c r="D278" i="13"/>
  <c r="D91" i="13"/>
  <c r="D112" i="13"/>
  <c r="D150" i="13"/>
  <c r="C191" i="13" s="1"/>
  <c r="D243" i="13"/>
  <c r="D95" i="13"/>
  <c r="D160" i="13"/>
  <c r="C201" i="13" s="1"/>
  <c r="D111" i="13"/>
  <c r="D128" i="13"/>
  <c r="C199" i="13" s="1"/>
  <c r="D99" i="13" l="1"/>
  <c r="H262" i="13"/>
  <c r="G262" i="13"/>
  <c r="H264" i="13"/>
  <c r="G264" i="13"/>
  <c r="D179" i="13"/>
  <c r="D181" i="13"/>
  <c r="D180" i="13"/>
  <c r="D183" i="13"/>
  <c r="D178" i="13"/>
  <c r="D177" i="13"/>
  <c r="D176" i="13"/>
  <c r="C188" i="13"/>
  <c r="H265" i="13"/>
  <c r="C293" i="13" l="1"/>
  <c r="D291" i="13"/>
  <c r="D293" i="13" s="1"/>
  <c r="D294" i="13" s="1"/>
  <c r="C294" i="13" s="1"/>
  <c r="D164" i="13"/>
  <c r="D166" i="13"/>
  <c r="D165" i="13"/>
  <c r="D167" i="13"/>
  <c r="D168" i="13"/>
  <c r="D171" i="13"/>
  <c r="D169" i="13"/>
  <c r="G266" i="13"/>
  <c r="G267" i="13" s="1"/>
  <c r="H266" i="13"/>
  <c r="H267" i="13" s="1"/>
  <c r="D182" i="13"/>
  <c r="D170" i="13" l="1"/>
  <c r="D172" i="13" s="1"/>
  <c r="C192" i="13" s="1"/>
  <c r="C194" i="13" s="1"/>
  <c r="C210" i="13" s="1"/>
  <c r="C211" i="13" s="1"/>
  <c r="C212" i="13" s="1"/>
  <c r="D184" i="13"/>
  <c r="C202" i="13"/>
  <c r="C204" i="13" s="1"/>
  <c r="C219" i="13" s="1"/>
  <c r="C220" i="13" s="1"/>
  <c r="C221" i="13" s="1"/>
  <c r="C295" i="13"/>
  <c r="C308" i="13" l="1"/>
  <c r="C310" i="13" s="1"/>
  <c r="D295" i="13"/>
  <c r="D214" i="13"/>
  <c r="C356" i="13"/>
  <c r="C262" i="13"/>
  <c r="C265" i="13" s="1"/>
  <c r="C266" i="13" s="1"/>
  <c r="C348" i="13" s="1"/>
  <c r="D356" i="13" l="1"/>
  <c r="E356" i="13" s="1"/>
  <c r="C349" i="13"/>
  <c r="D322" i="13" s="1"/>
  <c r="D321" i="13" s="1"/>
  <c r="C357" i="13"/>
  <c r="D339" i="13" s="1"/>
  <c r="D338" i="13" s="1"/>
  <c r="D336" i="13" l="1"/>
  <c r="D332" i="13"/>
  <c r="B344" i="13"/>
  <c r="D344" i="13" s="1"/>
  <c r="D325" i="13"/>
  <c r="D319" i="13"/>
  <c r="D324" i="13"/>
  <c r="D345" i="13"/>
  <c r="C358" i="13" s="1"/>
  <c r="C359" i="13" s="1"/>
  <c r="C361" i="13" s="1"/>
  <c r="D340" i="13"/>
  <c r="D315" i="13"/>
  <c r="D335" i="13"/>
  <c r="D334" i="13" s="1"/>
  <c r="D333" i="13" s="1"/>
  <c r="B327" i="13"/>
  <c r="D327" i="13" s="1"/>
  <c r="D341" i="13"/>
  <c r="D318" i="13"/>
  <c r="D342" i="13"/>
  <c r="D317" i="13" l="1"/>
  <c r="D328" i="13"/>
  <c r="C350" i="13" s="1"/>
  <c r="C351" i="13" s="1"/>
  <c r="C353" i="13" s="1"/>
  <c r="D323" i="13"/>
  <c r="D316" i="13" s="1"/>
  <c r="C342" i="12" l="1"/>
  <c r="C341" i="12"/>
  <c r="C339" i="12"/>
  <c r="C338" i="12" s="1"/>
  <c r="C336" i="12"/>
  <c r="C335" i="12"/>
  <c r="C334" i="12"/>
  <c r="C332" i="12"/>
  <c r="C321" i="12"/>
  <c r="C317" i="12"/>
  <c r="C254" i="12" s="1"/>
  <c r="G307" i="12"/>
  <c r="G306" i="12"/>
  <c r="G305" i="12"/>
  <c r="D299" i="12"/>
  <c r="D301" i="12" s="1"/>
  <c r="C309" i="12" s="1"/>
  <c r="H294" i="12"/>
  <c r="H293" i="12"/>
  <c r="H292" i="12"/>
  <c r="H284" i="12"/>
  <c r="C283" i="12"/>
  <c r="C287" i="12" s="1"/>
  <c r="H282" i="12"/>
  <c r="H281" i="12"/>
  <c r="H280" i="12"/>
  <c r="H275" i="12"/>
  <c r="G275" i="12"/>
  <c r="G263" i="12" s="1"/>
  <c r="G273" i="12"/>
  <c r="C273" i="12"/>
  <c r="C253" i="12"/>
  <c r="C252" i="12"/>
  <c r="C251" i="12"/>
  <c r="H250" i="12"/>
  <c r="G250" i="12"/>
  <c r="F250" i="12"/>
  <c r="C250" i="12"/>
  <c r="C249" i="12"/>
  <c r="D239" i="12"/>
  <c r="D238" i="12"/>
  <c r="D241" i="12" s="1"/>
  <c r="C231" i="12"/>
  <c r="C263" i="12" s="1"/>
  <c r="L229" i="12"/>
  <c r="K229" i="12"/>
  <c r="L228" i="12"/>
  <c r="K228" i="12"/>
  <c r="L227" i="12"/>
  <c r="K227" i="12"/>
  <c r="C217" i="12"/>
  <c r="C160" i="12"/>
  <c r="C150" i="12"/>
  <c r="D149" i="12"/>
  <c r="D148" i="12"/>
  <c r="D132" i="12"/>
  <c r="D127" i="12"/>
  <c r="C127" i="12"/>
  <c r="C119" i="12"/>
  <c r="D119" i="12" s="1"/>
  <c r="C112" i="12"/>
  <c r="C99" i="12"/>
  <c r="C86" i="12"/>
  <c r="C218" i="12" s="1"/>
  <c r="C75" i="12"/>
  <c r="C209" i="12" s="1"/>
  <c r="C64" i="12"/>
  <c r="C52" i="12"/>
  <c r="D147" i="12" s="1"/>
  <c r="E25" i="12"/>
  <c r="C275" i="12" s="1"/>
  <c r="C276" i="12" s="1"/>
  <c r="C277" i="12" s="1"/>
  <c r="C257" i="12" l="1"/>
  <c r="H283" i="12"/>
  <c r="C327" i="12"/>
  <c r="C344" i="12"/>
  <c r="C306" i="12"/>
  <c r="C264" i="12"/>
  <c r="D242" i="12"/>
  <c r="D243" i="12"/>
  <c r="H301" i="12"/>
  <c r="D116" i="12"/>
  <c r="D92" i="12" s="1"/>
  <c r="D154" i="12"/>
  <c r="D156" i="12"/>
  <c r="C300" i="12"/>
  <c r="D158" i="12"/>
  <c r="H288" i="12"/>
  <c r="H290" i="12" s="1"/>
  <c r="H295" i="12" s="1"/>
  <c r="H302" i="12" s="1"/>
  <c r="G265" i="12" s="1"/>
  <c r="D117" i="12"/>
  <c r="D138" i="12"/>
  <c r="D139" i="12"/>
  <c r="C208" i="12"/>
  <c r="D124" i="12"/>
  <c r="D107" i="12" s="1"/>
  <c r="D108" i="12"/>
  <c r="D159" i="12"/>
  <c r="H263" i="12"/>
  <c r="E26" i="12"/>
  <c r="D133" i="12"/>
  <c r="D134" i="12" s="1"/>
  <c r="C190" i="12" s="1"/>
  <c r="D155" i="12"/>
  <c r="D157" i="12"/>
  <c r="D144" i="12"/>
  <c r="D125" i="12"/>
  <c r="D126" i="12" s="1"/>
  <c r="D145" i="12"/>
  <c r="D109" i="12"/>
  <c r="D146" i="12"/>
  <c r="D110" i="12"/>
  <c r="D104" i="12" l="1"/>
  <c r="D106" i="12"/>
  <c r="H265" i="12"/>
  <c r="C286" i="12"/>
  <c r="C307" i="12" s="1"/>
  <c r="C232" i="12"/>
  <c r="C360" i="12"/>
  <c r="H279" i="12"/>
  <c r="C352" i="12"/>
  <c r="D93" i="12"/>
  <c r="D300" i="12"/>
  <c r="C301" i="12" s="1"/>
  <c r="D278" i="12"/>
  <c r="D120" i="12"/>
  <c r="C189" i="12" s="1"/>
  <c r="D98" i="12"/>
  <c r="D97" i="12"/>
  <c r="D96" i="12"/>
  <c r="D94" i="12"/>
  <c r="D150" i="12"/>
  <c r="C191" i="12" s="1"/>
  <c r="C198" i="12"/>
  <c r="D111" i="12"/>
  <c r="D128" i="12"/>
  <c r="C199" i="12" s="1"/>
  <c r="D105" i="12"/>
  <c r="D112" i="12" s="1"/>
  <c r="D95" i="12"/>
  <c r="D91" i="12"/>
  <c r="D99" i="12" s="1"/>
  <c r="D292" i="12"/>
  <c r="D140" i="12"/>
  <c r="C200" i="12" s="1"/>
  <c r="D160" i="12"/>
  <c r="C201" i="12" s="1"/>
  <c r="D179" i="12" l="1"/>
  <c r="D181" i="12"/>
  <c r="D180" i="12"/>
  <c r="D177" i="12"/>
  <c r="D178" i="12"/>
  <c r="D176" i="12"/>
  <c r="D182" i="12" s="1"/>
  <c r="D183" i="12"/>
  <c r="H262" i="12"/>
  <c r="H266" i="12" s="1"/>
  <c r="H267" i="12" s="1"/>
  <c r="G262" i="12"/>
  <c r="G266" i="12" s="1"/>
  <c r="G267" i="12" s="1"/>
  <c r="D164" i="12"/>
  <c r="D166" i="12"/>
  <c r="D165" i="12"/>
  <c r="D169" i="12"/>
  <c r="D167" i="12"/>
  <c r="D168" i="12"/>
  <c r="D171" i="12"/>
  <c r="H264" i="12"/>
  <c r="G264" i="12"/>
  <c r="C188" i="12"/>
  <c r="C293" i="12"/>
  <c r="D291" i="12"/>
  <c r="D293" i="12" s="1"/>
  <c r="D294" i="12" s="1"/>
  <c r="C294" i="12" s="1"/>
  <c r="D170" i="12" l="1"/>
  <c r="D172" i="12" s="1"/>
  <c r="C192" i="12" s="1"/>
  <c r="C194" i="12" s="1"/>
  <c r="C210" i="12" s="1"/>
  <c r="C211" i="12" s="1"/>
  <c r="C212" i="12" s="1"/>
  <c r="C295" i="12"/>
  <c r="D184" i="12"/>
  <c r="C202" i="12"/>
  <c r="C204" i="12" s="1"/>
  <c r="C219" i="12" s="1"/>
  <c r="C220" i="12" s="1"/>
  <c r="C221" i="12" s="1"/>
  <c r="D214" i="12" l="1"/>
  <c r="C262" i="12"/>
  <c r="C265" i="12" s="1"/>
  <c r="C266" i="12" s="1"/>
  <c r="C348" i="12" s="1"/>
  <c r="C356" i="12"/>
  <c r="D295" i="12"/>
  <c r="C308" i="12"/>
  <c r="C310" i="12" s="1"/>
  <c r="C349" i="12" l="1"/>
  <c r="D322" i="12" s="1"/>
  <c r="D321" i="12" s="1"/>
  <c r="C357" i="12"/>
  <c r="D339" i="12" s="1"/>
  <c r="D338" i="12" s="1"/>
  <c r="D336" i="12"/>
  <c r="D335" i="12"/>
  <c r="D334" i="12" s="1"/>
  <c r="D342" i="12"/>
  <c r="D341" i="12"/>
  <c r="B344" i="12"/>
  <c r="D344" i="12" s="1"/>
  <c r="D332" i="12"/>
  <c r="D325" i="12"/>
  <c r="D356" i="12"/>
  <c r="E356" i="12" s="1"/>
  <c r="D319" i="12"/>
  <c r="D318" i="12"/>
  <c r="B327" i="12"/>
  <c r="D327" i="12" s="1"/>
  <c r="D315" i="12"/>
  <c r="D324" i="12"/>
  <c r="D345" i="12" l="1"/>
  <c r="C358" i="12" s="1"/>
  <c r="D340" i="12"/>
  <c r="D333" i="12" s="1"/>
  <c r="D328" i="12"/>
  <c r="C350" i="12" s="1"/>
  <c r="C351" i="12" s="1"/>
  <c r="C353" i="12" s="1"/>
  <c r="D323" i="12"/>
  <c r="C359" i="12"/>
  <c r="C361" i="12" s="1"/>
  <c r="D317" i="12"/>
  <c r="D316" i="12" s="1"/>
  <c r="C342" i="11" l="1"/>
  <c r="C341" i="11"/>
  <c r="C339" i="11"/>
  <c r="C338" i="11"/>
  <c r="C336" i="11"/>
  <c r="C335" i="11"/>
  <c r="C334" i="11"/>
  <c r="C332" i="11"/>
  <c r="C321" i="11"/>
  <c r="C317" i="11"/>
  <c r="C254" i="11" s="1"/>
  <c r="G307" i="11"/>
  <c r="G306" i="11"/>
  <c r="G305" i="11"/>
  <c r="D299" i="11"/>
  <c r="C300" i="11" s="1"/>
  <c r="H294" i="11"/>
  <c r="H293" i="11"/>
  <c r="H292" i="11"/>
  <c r="H284" i="11"/>
  <c r="C283" i="11"/>
  <c r="H283" i="11" s="1"/>
  <c r="H282" i="11"/>
  <c r="H281" i="11"/>
  <c r="H280" i="11"/>
  <c r="H275" i="11"/>
  <c r="G273" i="11"/>
  <c r="G275" i="11" s="1"/>
  <c r="G263" i="11" s="1"/>
  <c r="C273" i="11"/>
  <c r="C253" i="11"/>
  <c r="C252" i="11"/>
  <c r="C251" i="11"/>
  <c r="H250" i="11"/>
  <c r="G250" i="11"/>
  <c r="F250" i="11"/>
  <c r="C250" i="11"/>
  <c r="C249" i="11"/>
  <c r="D239" i="11"/>
  <c r="D238" i="11"/>
  <c r="D241" i="11" s="1"/>
  <c r="C231" i="11"/>
  <c r="C263" i="11" s="1"/>
  <c r="L229" i="11"/>
  <c r="K229" i="11"/>
  <c r="L228" i="11"/>
  <c r="K228" i="11"/>
  <c r="L227" i="11"/>
  <c r="K227" i="11"/>
  <c r="C218" i="11"/>
  <c r="C160" i="11"/>
  <c r="C150" i="11"/>
  <c r="C127" i="11"/>
  <c r="C119" i="11"/>
  <c r="C112" i="11"/>
  <c r="C99" i="11"/>
  <c r="C86" i="11"/>
  <c r="C75" i="11"/>
  <c r="C209" i="11" s="1"/>
  <c r="C64" i="11"/>
  <c r="C217" i="11" s="1"/>
  <c r="C52" i="11"/>
  <c r="D149" i="11" s="1"/>
  <c r="E25" i="11"/>
  <c r="C275" i="11" s="1"/>
  <c r="C276" i="11" s="1"/>
  <c r="C277" i="11" s="1"/>
  <c r="C257" i="11" l="1"/>
  <c r="C287" i="11"/>
  <c r="D119" i="11"/>
  <c r="D132" i="11"/>
  <c r="C306" i="11"/>
  <c r="C344" i="11"/>
  <c r="C327" i="11"/>
  <c r="H302" i="11"/>
  <c r="G265" i="11" s="1"/>
  <c r="H301" i="11"/>
  <c r="D243" i="11"/>
  <c r="D242" i="11"/>
  <c r="C264" i="11"/>
  <c r="D133" i="11"/>
  <c r="D134" i="11" s="1"/>
  <c r="C190" i="11" s="1"/>
  <c r="D155" i="11"/>
  <c r="D157" i="11"/>
  <c r="H263" i="11"/>
  <c r="E26" i="11"/>
  <c r="D116" i="11"/>
  <c r="D154" i="11"/>
  <c r="D139" i="11"/>
  <c r="D140" i="11" s="1"/>
  <c r="C200" i="11" s="1"/>
  <c r="C208" i="11"/>
  <c r="D301" i="11"/>
  <c r="C309" i="11" s="1"/>
  <c r="H288" i="11"/>
  <c r="H290" i="11" s="1"/>
  <c r="H295" i="11" s="1"/>
  <c r="D117" i="11"/>
  <c r="D138" i="11"/>
  <c r="D124" i="11"/>
  <c r="D158" i="11"/>
  <c r="D147" i="11"/>
  <c r="D156" i="11"/>
  <c r="D144" i="11"/>
  <c r="D125" i="11"/>
  <c r="D126" i="11" s="1"/>
  <c r="D145" i="11"/>
  <c r="D159" i="11"/>
  <c r="D146" i="11"/>
  <c r="D127" i="11"/>
  <c r="D148" i="11"/>
  <c r="D150" i="11" l="1"/>
  <c r="C191" i="11" s="1"/>
  <c r="D128" i="11"/>
  <c r="C199" i="11" s="1"/>
  <c r="D107" i="11"/>
  <c r="C286" i="11"/>
  <c r="C307" i="11" s="1"/>
  <c r="C232" i="11"/>
  <c r="C360" i="11"/>
  <c r="C352" i="11"/>
  <c r="D110" i="11"/>
  <c r="D160" i="11"/>
  <c r="C201" i="11" s="1"/>
  <c r="D111" i="11"/>
  <c r="D98" i="11"/>
  <c r="D120" i="11"/>
  <c r="C189" i="11" s="1"/>
  <c r="D97" i="11"/>
  <c r="D105" i="11"/>
  <c r="H279" i="11"/>
  <c r="D91" i="11"/>
  <c r="D95" i="11"/>
  <c r="H265" i="11"/>
  <c r="D96" i="11"/>
  <c r="C188" i="11" s="1"/>
  <c r="D92" i="11"/>
  <c r="D109" i="11"/>
  <c r="C198" i="11" s="1"/>
  <c r="D292" i="11"/>
  <c r="D108" i="11"/>
  <c r="D106" i="11"/>
  <c r="D300" i="11"/>
  <c r="C301" i="11" s="1"/>
  <c r="D278" i="11"/>
  <c r="D104" i="11"/>
  <c r="D93" i="11"/>
  <c r="D94" i="11"/>
  <c r="D291" i="11" l="1"/>
  <c r="D293" i="11" s="1"/>
  <c r="D294" i="11" s="1"/>
  <c r="C294" i="11" s="1"/>
  <c r="C293" i="11"/>
  <c r="C295" i="11" s="1"/>
  <c r="D99" i="11"/>
  <c r="D112" i="11"/>
  <c r="G262" i="11"/>
  <c r="H262" i="11"/>
  <c r="H264" i="11"/>
  <c r="G264" i="11"/>
  <c r="H266" i="11" l="1"/>
  <c r="H267" i="11" s="1"/>
  <c r="D180" i="11"/>
  <c r="D181" i="11"/>
  <c r="D179" i="11"/>
  <c r="D178" i="11"/>
  <c r="D177" i="11"/>
  <c r="D183" i="11"/>
  <c r="D176" i="11"/>
  <c r="D182" i="11" s="1"/>
  <c r="D166" i="11"/>
  <c r="D165" i="11"/>
  <c r="D168" i="11"/>
  <c r="D167" i="11"/>
  <c r="D169" i="11"/>
  <c r="D164" i="11"/>
  <c r="D171" i="11"/>
  <c r="G266" i="11"/>
  <c r="G267" i="11" s="1"/>
  <c r="D295" i="11"/>
  <c r="C308" i="11"/>
  <c r="C310" i="11" s="1"/>
  <c r="C349" i="11" l="1"/>
  <c r="C357" i="11"/>
  <c r="D184" i="11"/>
  <c r="C202" i="11"/>
  <c r="C204" i="11" s="1"/>
  <c r="C219" i="11" s="1"/>
  <c r="C220" i="11" s="1"/>
  <c r="C221" i="11" s="1"/>
  <c r="D170" i="11"/>
  <c r="D172" i="11" s="1"/>
  <c r="C192" i="11" s="1"/>
  <c r="C194" i="11" s="1"/>
  <c r="C210" i="11" s="1"/>
  <c r="C211" i="11" s="1"/>
  <c r="C212" i="11" s="1"/>
  <c r="C356" i="11" l="1"/>
  <c r="D214" i="11"/>
  <c r="C262" i="11"/>
  <c r="C265" i="11" s="1"/>
  <c r="C266" i="11" s="1"/>
  <c r="C348" i="11" s="1"/>
  <c r="D339" i="11"/>
  <c r="D338" i="11" s="1"/>
  <c r="D322" i="11"/>
  <c r="D321" i="11" s="1"/>
  <c r="D325" i="11" l="1"/>
  <c r="D356" i="11"/>
  <c r="E356" i="11" s="1"/>
  <c r="B327" i="11"/>
  <c r="D327" i="11" s="1"/>
  <c r="D315" i="11"/>
  <c r="D324" i="11"/>
  <c r="D319" i="11"/>
  <c r="D318" i="11"/>
  <c r="D317" i="11" s="1"/>
  <c r="D335" i="11"/>
  <c r="B344" i="11"/>
  <c r="D344" i="11" s="1"/>
  <c r="D336" i="11"/>
  <c r="D342" i="11"/>
  <c r="D341" i="11"/>
  <c r="D332" i="11"/>
  <c r="D340" i="11" l="1"/>
  <c r="D345" i="11"/>
  <c r="C358" i="11" s="1"/>
  <c r="C359" i="11" s="1"/>
  <c r="C361" i="11" s="1"/>
  <c r="D334" i="11"/>
  <c r="D333" i="11" s="1"/>
  <c r="D328" i="11"/>
  <c r="C350" i="11" s="1"/>
  <c r="C351" i="11" s="1"/>
  <c r="C353" i="11" s="1"/>
  <c r="D323" i="11"/>
  <c r="D316" i="11" s="1"/>
  <c r="C342" i="10" l="1"/>
  <c r="C341" i="10"/>
  <c r="C339" i="10"/>
  <c r="C338" i="10"/>
  <c r="C336" i="10"/>
  <c r="C335" i="10"/>
  <c r="C334" i="10"/>
  <c r="C332" i="10"/>
  <c r="C321" i="10"/>
  <c r="C317" i="10"/>
  <c r="C254" i="10" s="1"/>
  <c r="G307" i="10"/>
  <c r="G306" i="10"/>
  <c r="G305" i="10"/>
  <c r="D299" i="10"/>
  <c r="C300" i="10" s="1"/>
  <c r="H294" i="10"/>
  <c r="H293" i="10"/>
  <c r="H292" i="10"/>
  <c r="H284" i="10"/>
  <c r="C283" i="10"/>
  <c r="H283" i="10" s="1"/>
  <c r="H282" i="10"/>
  <c r="H281" i="10"/>
  <c r="H280" i="10"/>
  <c r="H275" i="10"/>
  <c r="G273" i="10"/>
  <c r="G275" i="10" s="1"/>
  <c r="G263" i="10" s="1"/>
  <c r="C273" i="10"/>
  <c r="C253" i="10"/>
  <c r="C252" i="10"/>
  <c r="C251" i="10"/>
  <c r="H250" i="10"/>
  <c r="G250" i="10"/>
  <c r="F250" i="10"/>
  <c r="C250" i="10"/>
  <c r="C249" i="10"/>
  <c r="D239" i="10"/>
  <c r="D238" i="10"/>
  <c r="D241" i="10" s="1"/>
  <c r="C231" i="10"/>
  <c r="C263" i="10" s="1"/>
  <c r="L229" i="10"/>
  <c r="K229" i="10"/>
  <c r="L228" i="10"/>
  <c r="K228" i="10"/>
  <c r="L227" i="10"/>
  <c r="K227" i="10"/>
  <c r="C218" i="10"/>
  <c r="C160" i="10"/>
  <c r="C150" i="10"/>
  <c r="C127" i="10"/>
  <c r="C119" i="10"/>
  <c r="C112" i="10"/>
  <c r="C99" i="10"/>
  <c r="C86" i="10"/>
  <c r="C75" i="10"/>
  <c r="C209" i="10" s="1"/>
  <c r="C64" i="10"/>
  <c r="C217" i="10" s="1"/>
  <c r="C52" i="10"/>
  <c r="D149" i="10" s="1"/>
  <c r="E25" i="10"/>
  <c r="C275" i="10" s="1"/>
  <c r="C276" i="10" s="1"/>
  <c r="C277" i="10" s="1"/>
  <c r="C257" i="10" l="1"/>
  <c r="D119" i="10"/>
  <c r="D127" i="10"/>
  <c r="D132" i="10"/>
  <c r="C287" i="10"/>
  <c r="C344" i="10"/>
  <c r="C327" i="10"/>
  <c r="C306" i="10"/>
  <c r="D242" i="10"/>
  <c r="C264" i="10"/>
  <c r="D116" i="10"/>
  <c r="D91" i="10" s="1"/>
  <c r="D92" i="10"/>
  <c r="D144" i="10"/>
  <c r="D125" i="10"/>
  <c r="D126" i="10" s="1"/>
  <c r="D145" i="10"/>
  <c r="D159" i="10"/>
  <c r="H263" i="10"/>
  <c r="D138" i="10"/>
  <c r="D105" i="10"/>
  <c r="D156" i="10"/>
  <c r="D107" i="10"/>
  <c r="D158" i="10"/>
  <c r="D301" i="10"/>
  <c r="C309" i="10" s="1"/>
  <c r="E26" i="10"/>
  <c r="H288" i="10"/>
  <c r="H290" i="10" s="1"/>
  <c r="H295" i="10" s="1"/>
  <c r="H301" i="10" s="1"/>
  <c r="D154" i="10"/>
  <c r="D124" i="10"/>
  <c r="D106" i="10" s="1"/>
  <c r="D109" i="10"/>
  <c r="D110" i="10"/>
  <c r="D147" i="10"/>
  <c r="D133" i="10"/>
  <c r="D134" i="10" s="1"/>
  <c r="C190" i="10" s="1"/>
  <c r="D117" i="10"/>
  <c r="D155" i="10"/>
  <c r="D139" i="10"/>
  <c r="C208" i="10"/>
  <c r="D157" i="10"/>
  <c r="D146" i="10"/>
  <c r="D111" i="10"/>
  <c r="D148" i="10"/>
  <c r="D95" i="10" l="1"/>
  <c r="D96" i="10"/>
  <c r="C188" i="10" s="1"/>
  <c r="D94" i="10"/>
  <c r="D93" i="10"/>
  <c r="D108" i="10"/>
  <c r="H265" i="10"/>
  <c r="H302" i="10"/>
  <c r="G265" i="10" s="1"/>
  <c r="D150" i="10"/>
  <c r="C191" i="10" s="1"/>
  <c r="D120" i="10"/>
  <c r="C189" i="10" s="1"/>
  <c r="D98" i="10"/>
  <c r="D97" i="10"/>
  <c r="D99" i="10" s="1"/>
  <c r="C286" i="10"/>
  <c r="C307" i="10" s="1"/>
  <c r="C232" i="10"/>
  <c r="C352" i="10"/>
  <c r="C360" i="10"/>
  <c r="D128" i="10"/>
  <c r="C199" i="10" s="1"/>
  <c r="D140" i="10"/>
  <c r="C200" i="10" s="1"/>
  <c r="D278" i="10"/>
  <c r="D300" i="10"/>
  <c r="C301" i="10" s="1"/>
  <c r="H279" i="10"/>
  <c r="D104" i="10"/>
  <c r="D112" i="10" s="1"/>
  <c r="D243" i="10"/>
  <c r="D160" i="10"/>
  <c r="C201" i="10" s="1"/>
  <c r="D292" i="10"/>
  <c r="D166" i="10" l="1"/>
  <c r="D165" i="10"/>
  <c r="D167" i="10"/>
  <c r="D164" i="10"/>
  <c r="D168" i="10"/>
  <c r="D169" i="10"/>
  <c r="D171" i="10"/>
  <c r="D181" i="10"/>
  <c r="D180" i="10"/>
  <c r="D176" i="10"/>
  <c r="D177" i="10"/>
  <c r="D179" i="10"/>
  <c r="D178" i="10"/>
  <c r="D183" i="10"/>
  <c r="G262" i="10"/>
  <c r="H262" i="10"/>
  <c r="H264" i="10"/>
  <c r="G264" i="10"/>
  <c r="C198" i="10"/>
  <c r="D291" i="10"/>
  <c r="D293" i="10" s="1"/>
  <c r="D294" i="10" s="1"/>
  <c r="C294" i="10" s="1"/>
  <c r="C293" i="10"/>
  <c r="D182" i="10" l="1"/>
  <c r="C202" i="10" s="1"/>
  <c r="C204" i="10" s="1"/>
  <c r="C219" i="10" s="1"/>
  <c r="C220" i="10" s="1"/>
  <c r="C221" i="10" s="1"/>
  <c r="C295" i="10"/>
  <c r="C308" i="10" s="1"/>
  <c r="C310" i="10" s="1"/>
  <c r="D170" i="10"/>
  <c r="D172" i="10" s="1"/>
  <c r="C192" i="10" s="1"/>
  <c r="C194" i="10" s="1"/>
  <c r="C210" i="10" s="1"/>
  <c r="C211" i="10" s="1"/>
  <c r="C212" i="10" s="1"/>
  <c r="H266" i="10"/>
  <c r="H267" i="10" s="1"/>
  <c r="G266" i="10"/>
  <c r="G267" i="10" s="1"/>
  <c r="D184" i="10" l="1"/>
  <c r="D295" i="10"/>
  <c r="D214" i="10"/>
  <c r="C262" i="10"/>
  <c r="C265" i="10" s="1"/>
  <c r="C266" i="10" s="1"/>
  <c r="C348" i="10" s="1"/>
  <c r="C356" i="10"/>
  <c r="C349" i="10"/>
  <c r="D322" i="10" s="1"/>
  <c r="D321" i="10" s="1"/>
  <c r="C357" i="10"/>
  <c r="D339" i="10" s="1"/>
  <c r="D338" i="10" s="1"/>
  <c r="B344" i="10" l="1"/>
  <c r="D344" i="10" s="1"/>
  <c r="D342" i="10"/>
  <c r="D332" i="10"/>
  <c r="D335" i="10"/>
  <c r="D341" i="10"/>
  <c r="D336" i="10"/>
  <c r="D324" i="10"/>
  <c r="D356" i="10"/>
  <c r="E356" i="10" s="1"/>
  <c r="D318" i="10"/>
  <c r="D325" i="10"/>
  <c r="D319" i="10"/>
  <c r="B327" i="10"/>
  <c r="D327" i="10" s="1"/>
  <c r="D315" i="10"/>
  <c r="D317" i="10" l="1"/>
  <c r="D334" i="10"/>
  <c r="D328" i="10"/>
  <c r="C350" i="10" s="1"/>
  <c r="C351" i="10" s="1"/>
  <c r="C353" i="10" s="1"/>
  <c r="D323" i="10"/>
  <c r="D340" i="10"/>
  <c r="D345" i="10"/>
  <c r="C358" i="10" s="1"/>
  <c r="C359" i="10" s="1"/>
  <c r="C361" i="10" s="1"/>
  <c r="D333" i="10" l="1"/>
  <c r="D316" i="10"/>
  <c r="C342" i="9" l="1"/>
  <c r="C341" i="9"/>
  <c r="C339" i="9"/>
  <c r="C338" i="9"/>
  <c r="C336" i="9"/>
  <c r="C335" i="9"/>
  <c r="C334" i="9"/>
  <c r="C332" i="9"/>
  <c r="C321" i="9"/>
  <c r="C317" i="9"/>
  <c r="C254" i="9" s="1"/>
  <c r="G307" i="9"/>
  <c r="G306" i="9"/>
  <c r="G305" i="9"/>
  <c r="D299" i="9"/>
  <c r="C300" i="9" s="1"/>
  <c r="H294" i="9"/>
  <c r="H293" i="9"/>
  <c r="H292" i="9"/>
  <c r="H284" i="9"/>
  <c r="C283" i="9"/>
  <c r="H283" i="9" s="1"/>
  <c r="H282" i="9"/>
  <c r="H281" i="9"/>
  <c r="H280" i="9"/>
  <c r="H275" i="9"/>
  <c r="H263" i="9" s="1"/>
  <c r="G273" i="9"/>
  <c r="G275" i="9" s="1"/>
  <c r="G263" i="9" s="1"/>
  <c r="C273" i="9"/>
  <c r="C253" i="9"/>
  <c r="C252" i="9"/>
  <c r="C251" i="9"/>
  <c r="H250" i="9"/>
  <c r="G250" i="9"/>
  <c r="F250" i="9"/>
  <c r="C250" i="9"/>
  <c r="C249" i="9"/>
  <c r="D239" i="9"/>
  <c r="D238" i="9"/>
  <c r="D241" i="9" s="1"/>
  <c r="C231" i="9"/>
  <c r="C263" i="9" s="1"/>
  <c r="L229" i="9"/>
  <c r="K229" i="9"/>
  <c r="L228" i="9"/>
  <c r="K228" i="9"/>
  <c r="L227" i="9"/>
  <c r="K227" i="9"/>
  <c r="C218" i="9"/>
  <c r="C160" i="9"/>
  <c r="C150" i="9"/>
  <c r="C127" i="9"/>
  <c r="C119" i="9"/>
  <c r="C112" i="9"/>
  <c r="C99" i="9"/>
  <c r="C86" i="9"/>
  <c r="C75" i="9"/>
  <c r="C209" i="9" s="1"/>
  <c r="C64" i="9"/>
  <c r="C217" i="9" s="1"/>
  <c r="C52" i="9"/>
  <c r="D149" i="9" s="1"/>
  <c r="E25" i="9"/>
  <c r="E26" i="9" s="1"/>
  <c r="C257" i="9" l="1"/>
  <c r="D119" i="9"/>
  <c r="C287" i="9"/>
  <c r="D127" i="9"/>
  <c r="D132" i="9"/>
  <c r="H279" i="9"/>
  <c r="C286" i="9"/>
  <c r="C307" i="9" s="1"/>
  <c r="C232" i="9"/>
  <c r="C360" i="9"/>
  <c r="C352" i="9"/>
  <c r="C344" i="9"/>
  <c r="C327" i="9"/>
  <c r="H302" i="9"/>
  <c r="G265" i="9" s="1"/>
  <c r="H301" i="9"/>
  <c r="D242" i="9"/>
  <c r="C264" i="9"/>
  <c r="D243" i="9"/>
  <c r="D300" i="9"/>
  <c r="C301" i="9" s="1"/>
  <c r="H288" i="9"/>
  <c r="H290" i="9" s="1"/>
  <c r="H295" i="9" s="1"/>
  <c r="D116" i="9"/>
  <c r="D94" i="9" s="1"/>
  <c r="D159" i="9"/>
  <c r="D133" i="9"/>
  <c r="D134" i="9" s="1"/>
  <c r="C190" i="9" s="1"/>
  <c r="D138" i="9"/>
  <c r="D105" i="9"/>
  <c r="D156" i="9"/>
  <c r="D292" i="9"/>
  <c r="D124" i="9"/>
  <c r="D110" i="9" s="1"/>
  <c r="D301" i="9"/>
  <c r="C309" i="9" s="1"/>
  <c r="D117" i="9"/>
  <c r="D104" i="9"/>
  <c r="D155" i="9"/>
  <c r="D106" i="9"/>
  <c r="D92" i="9"/>
  <c r="D109" i="9"/>
  <c r="C198" i="9" s="1"/>
  <c r="D146" i="9"/>
  <c r="D147" i="9"/>
  <c r="C275" i="9"/>
  <c r="C276" i="9" s="1"/>
  <c r="C277" i="9" s="1"/>
  <c r="D154" i="9"/>
  <c r="D139" i="9"/>
  <c r="C208" i="9"/>
  <c r="D157" i="9"/>
  <c r="D107" i="9"/>
  <c r="D144" i="9"/>
  <c r="D158" i="9"/>
  <c r="D93" i="9"/>
  <c r="D108" i="9"/>
  <c r="D125" i="9"/>
  <c r="D126" i="9" s="1"/>
  <c r="D145" i="9"/>
  <c r="D111" i="9"/>
  <c r="D148" i="9"/>
  <c r="D91" i="9" l="1"/>
  <c r="D140" i="9"/>
  <c r="C200" i="9" s="1"/>
  <c r="D96" i="9"/>
  <c r="C188" i="9" s="1"/>
  <c r="D112" i="9"/>
  <c r="H265" i="9"/>
  <c r="D160" i="9"/>
  <c r="C201" i="9" s="1"/>
  <c r="D278" i="9"/>
  <c r="C306" i="9"/>
  <c r="D98" i="9"/>
  <c r="D97" i="9"/>
  <c r="D120" i="9"/>
  <c r="C189" i="9" s="1"/>
  <c r="D150" i="9"/>
  <c r="C191" i="9" s="1"/>
  <c r="D95" i="9"/>
  <c r="D128" i="9"/>
  <c r="C199" i="9" s="1"/>
  <c r="H264" i="9"/>
  <c r="G264" i="9"/>
  <c r="D99" i="9" l="1"/>
  <c r="D166" i="9"/>
  <c r="D165" i="9"/>
  <c r="D164" i="9"/>
  <c r="D167" i="9"/>
  <c r="D168" i="9"/>
  <c r="D169" i="9"/>
  <c r="D171" i="9"/>
  <c r="G262" i="9"/>
  <c r="G266" i="9" s="1"/>
  <c r="G267" i="9" s="1"/>
  <c r="H262" i="9"/>
  <c r="H266" i="9" s="1"/>
  <c r="H267" i="9" s="1"/>
  <c r="D291" i="9"/>
  <c r="D293" i="9" s="1"/>
  <c r="D294" i="9" s="1"/>
  <c r="C294" i="9" s="1"/>
  <c r="C293" i="9"/>
  <c r="D180" i="9"/>
  <c r="D181" i="9"/>
  <c r="D177" i="9"/>
  <c r="D183" i="9"/>
  <c r="D176" i="9"/>
  <c r="D179" i="9"/>
  <c r="D178" i="9"/>
  <c r="D170" i="9" l="1"/>
  <c r="D172" i="9" s="1"/>
  <c r="C192" i="9" s="1"/>
  <c r="C194" i="9" s="1"/>
  <c r="C210" i="9" s="1"/>
  <c r="C211" i="9" s="1"/>
  <c r="C212" i="9" s="1"/>
  <c r="D182" i="9"/>
  <c r="C295" i="9"/>
  <c r="C308" i="9" l="1"/>
  <c r="C310" i="9" s="1"/>
  <c r="D295" i="9"/>
  <c r="C202" i="9"/>
  <c r="C204" i="9" s="1"/>
  <c r="C219" i="9" s="1"/>
  <c r="C220" i="9" s="1"/>
  <c r="C221" i="9" s="1"/>
  <c r="D184" i="9"/>
  <c r="C262" i="9"/>
  <c r="C265" i="9" s="1"/>
  <c r="C266" i="9" s="1"/>
  <c r="C348" i="9" s="1"/>
  <c r="D214" i="9"/>
  <c r="C356" i="9"/>
  <c r="D356" i="9" l="1"/>
  <c r="E356" i="9" s="1"/>
  <c r="C349" i="9"/>
  <c r="D322" i="9" s="1"/>
  <c r="D321" i="9" s="1"/>
  <c r="C357" i="9"/>
  <c r="D339" i="9" s="1"/>
  <c r="D338" i="9" s="1"/>
  <c r="D318" i="9" l="1"/>
  <c r="D319" i="9"/>
  <c r="D324" i="9"/>
  <c r="D325" i="9"/>
  <c r="D336" i="9"/>
  <c r="D341" i="9"/>
  <c r="D342" i="9"/>
  <c r="D335" i="9"/>
  <c r="D334" i="9" s="1"/>
  <c r="D315" i="9"/>
  <c r="D332" i="9"/>
  <c r="B327" i="9"/>
  <c r="D327" i="9" s="1"/>
  <c r="B344" i="9"/>
  <c r="D344" i="9" s="1"/>
  <c r="D317" i="9" l="1"/>
  <c r="D328" i="9"/>
  <c r="C350" i="9" s="1"/>
  <c r="C351" i="9" s="1"/>
  <c r="C353" i="9" s="1"/>
  <c r="D323" i="9"/>
  <c r="D316" i="9" s="1"/>
  <c r="D345" i="9"/>
  <c r="C358" i="9" s="1"/>
  <c r="C359" i="9" s="1"/>
  <c r="C361" i="9" s="1"/>
  <c r="D340" i="9"/>
  <c r="D333" i="9"/>
  <c r="C342" i="8" l="1"/>
  <c r="C341" i="8"/>
  <c r="C339" i="8"/>
  <c r="C338" i="8"/>
  <c r="C336" i="8"/>
  <c r="C335" i="8"/>
  <c r="C334" i="8"/>
  <c r="C332" i="8"/>
  <c r="C321" i="8"/>
  <c r="C317" i="8"/>
  <c r="C254" i="8" s="1"/>
  <c r="G307" i="8"/>
  <c r="G306" i="8"/>
  <c r="G305" i="8"/>
  <c r="D299" i="8"/>
  <c r="D301" i="8" s="1"/>
  <c r="C309" i="8" s="1"/>
  <c r="H294" i="8"/>
  <c r="H293" i="8"/>
  <c r="H292" i="8"/>
  <c r="H284" i="8"/>
  <c r="C283" i="8"/>
  <c r="H283" i="8" s="1"/>
  <c r="H282" i="8"/>
  <c r="H281" i="8"/>
  <c r="H280" i="8"/>
  <c r="H275" i="8"/>
  <c r="H263" i="8" s="1"/>
  <c r="G273" i="8"/>
  <c r="G275" i="8" s="1"/>
  <c r="G263" i="8" s="1"/>
  <c r="C273" i="8"/>
  <c r="C253" i="8"/>
  <c r="C252" i="8"/>
  <c r="C251" i="8"/>
  <c r="H250" i="8"/>
  <c r="G250" i="8"/>
  <c r="F250" i="8"/>
  <c r="C250" i="8"/>
  <c r="C249" i="8"/>
  <c r="D239" i="8"/>
  <c r="D238" i="8"/>
  <c r="D241" i="8" s="1"/>
  <c r="C231" i="8"/>
  <c r="C263" i="8" s="1"/>
  <c r="L229" i="8"/>
  <c r="K229" i="8"/>
  <c r="L228" i="8"/>
  <c r="K228" i="8"/>
  <c r="L227" i="8"/>
  <c r="K227" i="8"/>
  <c r="C218" i="8"/>
  <c r="C160" i="8"/>
  <c r="C150" i="8"/>
  <c r="C127" i="8"/>
  <c r="C119" i="8"/>
  <c r="C112" i="8"/>
  <c r="C99" i="8"/>
  <c r="C86" i="8"/>
  <c r="C75" i="8"/>
  <c r="C209" i="8" s="1"/>
  <c r="C64" i="8"/>
  <c r="C217" i="8" s="1"/>
  <c r="C52" i="8"/>
  <c r="D149" i="8" s="1"/>
  <c r="E25" i="8"/>
  <c r="H288" i="8" s="1"/>
  <c r="H290" i="8" s="1"/>
  <c r="H295" i="8" s="1"/>
  <c r="D127" i="8" l="1"/>
  <c r="C257" i="8"/>
  <c r="D119" i="8"/>
  <c r="D95" i="8" s="1"/>
  <c r="D132" i="8"/>
  <c r="C287" i="8"/>
  <c r="C344" i="8"/>
  <c r="C327" i="8"/>
  <c r="H301" i="8"/>
  <c r="H302" i="8"/>
  <c r="G265" i="8" s="1"/>
  <c r="C264" i="8"/>
  <c r="D242" i="8"/>
  <c r="E26" i="8"/>
  <c r="D116" i="8"/>
  <c r="D117" i="8"/>
  <c r="D154" i="8"/>
  <c r="D138" i="8"/>
  <c r="D139" i="8"/>
  <c r="D140" i="8" s="1"/>
  <c r="C200" i="8" s="1"/>
  <c r="C208" i="8"/>
  <c r="D157" i="8"/>
  <c r="C300" i="8"/>
  <c r="D300" i="8" s="1"/>
  <c r="C301" i="8" s="1"/>
  <c r="D158" i="8"/>
  <c r="D155" i="8"/>
  <c r="D124" i="8"/>
  <c r="D109" i="8" s="1"/>
  <c r="D144" i="8"/>
  <c r="D147" i="8"/>
  <c r="C275" i="8"/>
  <c r="C276" i="8" s="1"/>
  <c r="C277" i="8" s="1"/>
  <c r="D133" i="8"/>
  <c r="D134" i="8" s="1"/>
  <c r="C190" i="8" s="1"/>
  <c r="D156" i="8"/>
  <c r="D125" i="8"/>
  <c r="D126" i="8" s="1"/>
  <c r="D145" i="8"/>
  <c r="D159" i="8"/>
  <c r="D146" i="8"/>
  <c r="D148" i="8"/>
  <c r="D108" i="8" l="1"/>
  <c r="D91" i="8"/>
  <c r="D93" i="8"/>
  <c r="D128" i="8"/>
  <c r="C199" i="8" s="1"/>
  <c r="D98" i="8"/>
  <c r="D120" i="8"/>
  <c r="C189" i="8" s="1"/>
  <c r="D97" i="8"/>
  <c r="C286" i="8"/>
  <c r="C307" i="8" s="1"/>
  <c r="C232" i="8"/>
  <c r="C360" i="8"/>
  <c r="C352" i="8"/>
  <c r="C198" i="8"/>
  <c r="D150" i="8"/>
  <c r="C191" i="8" s="1"/>
  <c r="D243" i="8"/>
  <c r="D105" i="8"/>
  <c r="D92" i="8"/>
  <c r="D111" i="8"/>
  <c r="D106" i="8"/>
  <c r="H279" i="8"/>
  <c r="D96" i="8"/>
  <c r="C188" i="8" s="1"/>
  <c r="D292" i="8"/>
  <c r="D278" i="8"/>
  <c r="C306" i="8"/>
  <c r="D94" i="8"/>
  <c r="D104" i="8"/>
  <c r="D160" i="8"/>
  <c r="C201" i="8" s="1"/>
  <c r="H265" i="8"/>
  <c r="D110" i="8"/>
  <c r="D107" i="8"/>
  <c r="D99" i="8" l="1"/>
  <c r="D165" i="8"/>
  <c r="D166" i="8"/>
  <c r="D167" i="8"/>
  <c r="D164" i="8"/>
  <c r="D169" i="8"/>
  <c r="D168" i="8"/>
  <c r="D171" i="8"/>
  <c r="C293" i="8"/>
  <c r="D291" i="8"/>
  <c r="D293" i="8" s="1"/>
  <c r="D294" i="8" s="1"/>
  <c r="C294" i="8" s="1"/>
  <c r="G262" i="8"/>
  <c r="H262" i="8"/>
  <c r="H264" i="8"/>
  <c r="G264" i="8"/>
  <c r="D112" i="8"/>
  <c r="D181" i="8" l="1"/>
  <c r="D180" i="8"/>
  <c r="D176" i="8"/>
  <c r="D178" i="8"/>
  <c r="D183" i="8"/>
  <c r="D179" i="8"/>
  <c r="D177" i="8"/>
  <c r="D170" i="8"/>
  <c r="D172" i="8" s="1"/>
  <c r="C192" i="8" s="1"/>
  <c r="C194" i="8" s="1"/>
  <c r="C210" i="8" s="1"/>
  <c r="C211" i="8" s="1"/>
  <c r="C212" i="8" s="1"/>
  <c r="H266" i="8"/>
  <c r="H267" i="8" s="1"/>
  <c r="C295" i="8"/>
  <c r="G266" i="8"/>
  <c r="G267" i="8" s="1"/>
  <c r="C308" i="8" l="1"/>
  <c r="C310" i="8" s="1"/>
  <c r="D295" i="8"/>
  <c r="D214" i="8"/>
  <c r="C356" i="8"/>
  <c r="D182" i="8"/>
  <c r="C349" i="8" l="1"/>
  <c r="C357" i="8"/>
  <c r="D339" i="8" s="1"/>
  <c r="D338" i="8" s="1"/>
  <c r="D184" i="8"/>
  <c r="C202" i="8"/>
  <c r="C204" i="8" s="1"/>
  <c r="C219" i="8" s="1"/>
  <c r="C220" i="8" s="1"/>
  <c r="C221" i="8" s="1"/>
  <c r="D336" i="8"/>
  <c r="B344" i="8"/>
  <c r="D344" i="8" s="1"/>
  <c r="D335" i="8"/>
  <c r="D334" i="8" s="1"/>
  <c r="D341" i="8"/>
  <c r="D332" i="8"/>
  <c r="D342" i="8"/>
  <c r="D345" i="8" l="1"/>
  <c r="C358" i="8" s="1"/>
  <c r="C359" i="8" s="1"/>
  <c r="C361" i="8" s="1"/>
  <c r="D340" i="8"/>
  <c r="D333" i="8" s="1"/>
  <c r="C262" i="8"/>
  <c r="C265" i="8" s="1"/>
  <c r="C266" i="8" s="1"/>
  <c r="C348" i="8" s="1"/>
  <c r="D315" i="8" l="1"/>
  <c r="D325" i="8"/>
  <c r="D319" i="8"/>
  <c r="B327" i="8"/>
  <c r="D327" i="8" s="1"/>
  <c r="D356" i="8"/>
  <c r="E356" i="8" s="1"/>
  <c r="D318" i="8"/>
  <c r="D317" i="8" s="1"/>
  <c r="D324" i="8"/>
  <c r="D322" i="8"/>
  <c r="D321" i="8" s="1"/>
  <c r="D328" i="8" l="1"/>
  <c r="C350" i="8" s="1"/>
  <c r="C351" i="8" s="1"/>
  <c r="C353" i="8" s="1"/>
  <c r="D323" i="8"/>
  <c r="D316" i="8" s="1"/>
  <c r="C342" i="7" l="1"/>
  <c r="C341" i="7"/>
  <c r="C339" i="7"/>
  <c r="C338" i="7"/>
  <c r="C336" i="7"/>
  <c r="C335" i="7"/>
  <c r="C334" i="7"/>
  <c r="C332" i="7"/>
  <c r="C321" i="7"/>
  <c r="C317" i="7"/>
  <c r="C254" i="7" s="1"/>
  <c r="G307" i="7"/>
  <c r="G306" i="7"/>
  <c r="G305" i="7"/>
  <c r="D299" i="7"/>
  <c r="D301" i="7" s="1"/>
  <c r="C309" i="7" s="1"/>
  <c r="H294" i="7"/>
  <c r="H293" i="7"/>
  <c r="H292" i="7"/>
  <c r="H284" i="7"/>
  <c r="C283" i="7"/>
  <c r="H283" i="7" s="1"/>
  <c r="H282" i="7"/>
  <c r="H281" i="7"/>
  <c r="H280" i="7"/>
  <c r="H275" i="7"/>
  <c r="G273" i="7"/>
  <c r="G275" i="7" s="1"/>
  <c r="G263" i="7" s="1"/>
  <c r="C273" i="7"/>
  <c r="C253" i="7"/>
  <c r="C252" i="7"/>
  <c r="C251" i="7"/>
  <c r="H250" i="7"/>
  <c r="G250" i="7"/>
  <c r="F250" i="7"/>
  <c r="C250" i="7"/>
  <c r="C249" i="7"/>
  <c r="D239" i="7"/>
  <c r="D238" i="7"/>
  <c r="D241" i="7" s="1"/>
  <c r="C231" i="7"/>
  <c r="C263" i="7" s="1"/>
  <c r="L229" i="7"/>
  <c r="K229" i="7"/>
  <c r="L228" i="7"/>
  <c r="K228" i="7"/>
  <c r="L227" i="7"/>
  <c r="K227" i="7"/>
  <c r="C218" i="7"/>
  <c r="C160" i="7"/>
  <c r="C150" i="7"/>
  <c r="C127" i="7"/>
  <c r="C119" i="7"/>
  <c r="C112" i="7"/>
  <c r="C99" i="7"/>
  <c r="C86" i="7"/>
  <c r="C75" i="7"/>
  <c r="C209" i="7" s="1"/>
  <c r="C64" i="7"/>
  <c r="C217" i="7" s="1"/>
  <c r="C52" i="7"/>
  <c r="D149" i="7" s="1"/>
  <c r="E25" i="7"/>
  <c r="C275" i="7" s="1"/>
  <c r="C276" i="7" s="1"/>
  <c r="C277" i="7" s="1"/>
  <c r="C287" i="7" l="1"/>
  <c r="D132" i="7"/>
  <c r="C257" i="7"/>
  <c r="D119" i="7"/>
  <c r="D127" i="7"/>
  <c r="C344" i="7"/>
  <c r="C327" i="7"/>
  <c r="D278" i="7"/>
  <c r="C306" i="7"/>
  <c r="H302" i="7"/>
  <c r="G265" i="7" s="1"/>
  <c r="H301" i="7"/>
  <c r="D242" i="7"/>
  <c r="D243" i="7"/>
  <c r="C264" i="7"/>
  <c r="C300" i="7"/>
  <c r="D124" i="7"/>
  <c r="E26" i="7"/>
  <c r="D116" i="7"/>
  <c r="D96" i="7" s="1"/>
  <c r="D91" i="7"/>
  <c r="D144" i="7"/>
  <c r="D150" i="7" s="1"/>
  <c r="C191" i="7" s="1"/>
  <c r="H263" i="7"/>
  <c r="H288" i="7"/>
  <c r="H290" i="7" s="1"/>
  <c r="H295" i="7" s="1"/>
  <c r="D133" i="7"/>
  <c r="D134" i="7" s="1"/>
  <c r="C190" i="7" s="1"/>
  <c r="D158" i="7"/>
  <c r="D154" i="7"/>
  <c r="D138" i="7"/>
  <c r="D156" i="7"/>
  <c r="C208" i="7"/>
  <c r="D106" i="7"/>
  <c r="D110" i="7"/>
  <c r="D147" i="7"/>
  <c r="D117" i="7"/>
  <c r="D155" i="7"/>
  <c r="D139" i="7"/>
  <c r="D140" i="7" s="1"/>
  <c r="C200" i="7" s="1"/>
  <c r="D157" i="7"/>
  <c r="D125" i="7"/>
  <c r="D126" i="7" s="1"/>
  <c r="D145" i="7"/>
  <c r="D159" i="7"/>
  <c r="D146" i="7"/>
  <c r="D111" i="7"/>
  <c r="D148" i="7"/>
  <c r="D128" i="7" l="1"/>
  <c r="C199" i="7" s="1"/>
  <c r="H265" i="7"/>
  <c r="C188" i="7"/>
  <c r="D120" i="7"/>
  <c r="C189" i="7" s="1"/>
  <c r="D98" i="7"/>
  <c r="D97" i="7"/>
  <c r="D95" i="7"/>
  <c r="C286" i="7"/>
  <c r="C307" i="7" s="1"/>
  <c r="C232" i="7"/>
  <c r="C360" i="7"/>
  <c r="C352" i="7"/>
  <c r="D300" i="7"/>
  <c r="C301" i="7" s="1"/>
  <c r="D94" i="7"/>
  <c r="D292" i="7"/>
  <c r="H262" i="7"/>
  <c r="G262" i="7"/>
  <c r="D160" i="7"/>
  <c r="C201" i="7" s="1"/>
  <c r="H279" i="7"/>
  <c r="D109" i="7"/>
  <c r="D92" i="7"/>
  <c r="D105" i="7"/>
  <c r="D104" i="7"/>
  <c r="D108" i="7"/>
  <c r="D93" i="7"/>
  <c r="D107" i="7"/>
  <c r="D99" i="7" l="1"/>
  <c r="D164" i="7" s="1"/>
  <c r="D170" i="7" s="1"/>
  <c r="C198" i="7"/>
  <c r="D166" i="7"/>
  <c r="D165" i="7"/>
  <c r="D167" i="7"/>
  <c r="D169" i="7"/>
  <c r="D168" i="7"/>
  <c r="D171" i="7"/>
  <c r="H266" i="7"/>
  <c r="H267" i="7" s="1"/>
  <c r="D291" i="7"/>
  <c r="D293" i="7" s="1"/>
  <c r="D294" i="7" s="1"/>
  <c r="C294" i="7" s="1"/>
  <c r="C293" i="7"/>
  <c r="H264" i="7"/>
  <c r="G264" i="7"/>
  <c r="G266" i="7" s="1"/>
  <c r="G267" i="7" s="1"/>
  <c r="D112" i="7"/>
  <c r="C295" i="7" l="1"/>
  <c r="D172" i="7"/>
  <c r="C192" i="7" s="1"/>
  <c r="C194" i="7" s="1"/>
  <c r="C210" i="7" s="1"/>
  <c r="C211" i="7" s="1"/>
  <c r="C212" i="7" s="1"/>
  <c r="C308" i="7"/>
  <c r="C310" i="7" s="1"/>
  <c r="D295" i="7"/>
  <c r="D181" i="7"/>
  <c r="D180" i="7"/>
  <c r="D178" i="7"/>
  <c r="D177" i="7"/>
  <c r="D176" i="7"/>
  <c r="D183" i="7"/>
  <c r="D179" i="7"/>
  <c r="D182" i="7" l="1"/>
  <c r="C349" i="7"/>
  <c r="C357" i="7"/>
  <c r="C356" i="7"/>
  <c r="D214" i="7"/>
  <c r="D342" i="7" l="1"/>
  <c r="D335" i="7"/>
  <c r="D341" i="7"/>
  <c r="D332" i="7"/>
  <c r="D336" i="7"/>
  <c r="B344" i="7"/>
  <c r="D344" i="7" s="1"/>
  <c r="D339" i="7"/>
  <c r="D338" i="7" s="1"/>
  <c r="C202" i="7"/>
  <c r="C204" i="7" s="1"/>
  <c r="C219" i="7" s="1"/>
  <c r="C220" i="7" s="1"/>
  <c r="C221" i="7" s="1"/>
  <c r="D184" i="7"/>
  <c r="C262" i="7" l="1"/>
  <c r="C265" i="7" s="1"/>
  <c r="C266" i="7" s="1"/>
  <c r="C348" i="7" s="1"/>
  <c r="D345" i="7"/>
  <c r="C358" i="7" s="1"/>
  <c r="C359" i="7" s="1"/>
  <c r="C361" i="7" s="1"/>
  <c r="D340" i="7"/>
  <c r="D334" i="7"/>
  <c r="D333" i="7" s="1"/>
  <c r="D319" i="7" l="1"/>
  <c r="D325" i="7"/>
  <c r="D356" i="7"/>
  <c r="E356" i="7" s="1"/>
  <c r="B327" i="7"/>
  <c r="D327" i="7" s="1"/>
  <c r="D315" i="7"/>
  <c r="D324" i="7"/>
  <c r="D318" i="7"/>
  <c r="D317" i="7" s="1"/>
  <c r="D322" i="7"/>
  <c r="D321" i="7" s="1"/>
  <c r="D328" i="7" l="1"/>
  <c r="C350" i="7" s="1"/>
  <c r="C351" i="7" s="1"/>
  <c r="C353" i="7" s="1"/>
  <c r="D323" i="7"/>
  <c r="D316" i="7"/>
  <c r="C342" i="6" l="1"/>
  <c r="C341" i="6"/>
  <c r="C339" i="6"/>
  <c r="C338" i="6"/>
  <c r="C336" i="6"/>
  <c r="C335" i="6"/>
  <c r="C334" i="6"/>
  <c r="C332" i="6"/>
  <c r="C321" i="6"/>
  <c r="C317" i="6"/>
  <c r="C254" i="6" s="1"/>
  <c r="G307" i="6"/>
  <c r="G306" i="6"/>
  <c r="G305" i="6" s="1"/>
  <c r="D299" i="6"/>
  <c r="D301" i="6" s="1"/>
  <c r="C309" i="6" s="1"/>
  <c r="H294" i="6"/>
  <c r="H293" i="6"/>
  <c r="H292" i="6"/>
  <c r="H284" i="6"/>
  <c r="C283" i="6"/>
  <c r="H283" i="6" s="1"/>
  <c r="H282" i="6"/>
  <c r="H281" i="6"/>
  <c r="H280" i="6"/>
  <c r="G273" i="6"/>
  <c r="G275" i="6" s="1"/>
  <c r="G263" i="6" s="1"/>
  <c r="C273" i="6"/>
  <c r="C253" i="6"/>
  <c r="C252" i="6"/>
  <c r="C251" i="6"/>
  <c r="H250" i="6"/>
  <c r="G250" i="6"/>
  <c r="F250" i="6"/>
  <c r="C250" i="6"/>
  <c r="C249" i="6"/>
  <c r="C231" i="6"/>
  <c r="C263" i="6" s="1"/>
  <c r="L229" i="6"/>
  <c r="K229" i="6"/>
  <c r="L228" i="6"/>
  <c r="K228" i="6"/>
  <c r="L227" i="6"/>
  <c r="D239" i="6" s="1"/>
  <c r="K227" i="6"/>
  <c r="D238" i="6" s="1"/>
  <c r="D241" i="6" s="1"/>
  <c r="C218" i="6"/>
  <c r="C160" i="6"/>
  <c r="C150" i="6"/>
  <c r="C127" i="6"/>
  <c r="D127" i="6" s="1"/>
  <c r="C119" i="6"/>
  <c r="D119" i="6" s="1"/>
  <c r="C112" i="6"/>
  <c r="C99" i="6"/>
  <c r="C86" i="6"/>
  <c r="C75" i="6"/>
  <c r="C209" i="6" s="1"/>
  <c r="C64" i="6"/>
  <c r="C217" i="6" s="1"/>
  <c r="C52" i="6"/>
  <c r="E25" i="6"/>
  <c r="C275" i="6" s="1"/>
  <c r="C276" i="6" s="1"/>
  <c r="C277" i="6" s="1"/>
  <c r="C257" i="6" l="1"/>
  <c r="C327" i="6" s="1"/>
  <c r="H275" i="6"/>
  <c r="C287" i="6"/>
  <c r="C264" i="6"/>
  <c r="D242" i="6"/>
  <c r="C306" i="6"/>
  <c r="H302" i="6"/>
  <c r="G265" i="6" s="1"/>
  <c r="H301" i="6"/>
  <c r="C232" i="6"/>
  <c r="D116" i="6"/>
  <c r="D98" i="6" s="1"/>
  <c r="D133" i="6"/>
  <c r="D97" i="6"/>
  <c r="D149" i="6"/>
  <c r="E26" i="6"/>
  <c r="D278" i="6" s="1"/>
  <c r="D132" i="6"/>
  <c r="H288" i="6"/>
  <c r="H290" i="6" s="1"/>
  <c r="H295" i="6" s="1"/>
  <c r="D154" i="6"/>
  <c r="D138" i="6"/>
  <c r="C208" i="6"/>
  <c r="D124" i="6"/>
  <c r="D108" i="6" s="1"/>
  <c r="D158" i="6"/>
  <c r="D93" i="6"/>
  <c r="D125" i="6"/>
  <c r="D126" i="6" s="1"/>
  <c r="D159" i="6"/>
  <c r="H263" i="6"/>
  <c r="D146" i="6"/>
  <c r="D117" i="6"/>
  <c r="D155" i="6"/>
  <c r="D139" i="6"/>
  <c r="D156" i="6"/>
  <c r="D91" i="6"/>
  <c r="D157" i="6"/>
  <c r="C300" i="6"/>
  <c r="D144" i="6"/>
  <c r="C344" i="6"/>
  <c r="D145" i="6"/>
  <c r="D147" i="6"/>
  <c r="D148" i="6"/>
  <c r="D92" i="6" l="1"/>
  <c r="D95" i="6"/>
  <c r="D105" i="6"/>
  <c r="D94" i="6"/>
  <c r="D96" i="6"/>
  <c r="C188" i="6" s="1"/>
  <c r="G262" i="6"/>
  <c r="H262" i="6"/>
  <c r="H265" i="6"/>
  <c r="D128" i="6"/>
  <c r="C199" i="6" s="1"/>
  <c r="D150" i="6"/>
  <c r="C191" i="6" s="1"/>
  <c r="D300" i="6"/>
  <c r="C301" i="6" s="1"/>
  <c r="C286" i="6"/>
  <c r="C307" i="6" s="1"/>
  <c r="C360" i="6"/>
  <c r="C352" i="6"/>
  <c r="D111" i="6"/>
  <c r="D109" i="6"/>
  <c r="D160" i="6"/>
  <c r="C201" i="6" s="1"/>
  <c r="D107" i="6"/>
  <c r="H279" i="6"/>
  <c r="D106" i="6"/>
  <c r="D99" i="6"/>
  <c r="D104" i="6"/>
  <c r="D243" i="6"/>
  <c r="D134" i="6"/>
  <c r="C190" i="6" s="1"/>
  <c r="D110" i="6"/>
  <c r="D140" i="6"/>
  <c r="C200" i="6" s="1"/>
  <c r="D120" i="6"/>
  <c r="C189" i="6" s="1"/>
  <c r="D292" i="6"/>
  <c r="H264" i="6" l="1"/>
  <c r="G264" i="6"/>
  <c r="D112" i="6"/>
  <c r="D169" i="6"/>
  <c r="D166" i="6"/>
  <c r="D168" i="6"/>
  <c r="D164" i="6"/>
  <c r="D165" i="6"/>
  <c r="D171" i="6"/>
  <c r="D167" i="6"/>
  <c r="D291" i="6"/>
  <c r="D293" i="6" s="1"/>
  <c r="D294" i="6" s="1"/>
  <c r="C294" i="6" s="1"/>
  <c r="C293" i="6"/>
  <c r="H266" i="6"/>
  <c r="H267" i="6" s="1"/>
  <c r="C198" i="6"/>
  <c r="G266" i="6"/>
  <c r="G267" i="6" s="1"/>
  <c r="C295" i="6" l="1"/>
  <c r="D170" i="6"/>
  <c r="D172" i="6" s="1"/>
  <c r="C192" i="6" s="1"/>
  <c r="C194" i="6" s="1"/>
  <c r="C210" i="6" s="1"/>
  <c r="C211" i="6" s="1"/>
  <c r="C212" i="6" s="1"/>
  <c r="D176" i="6"/>
  <c r="D183" i="6"/>
  <c r="D178" i="6"/>
  <c r="D177" i="6"/>
  <c r="D180" i="6"/>
  <c r="D179" i="6"/>
  <c r="D181" i="6"/>
  <c r="D295" i="6"/>
  <c r="C308" i="6"/>
  <c r="C310" i="6" s="1"/>
  <c r="C349" i="6" l="1"/>
  <c r="C357" i="6"/>
  <c r="D182" i="6"/>
  <c r="D214" i="6"/>
  <c r="C356" i="6"/>
  <c r="D339" i="6" l="1"/>
  <c r="D338" i="6" s="1"/>
  <c r="D335" i="6"/>
  <c r="D342" i="6"/>
  <c r="D336" i="6"/>
  <c r="B344" i="6"/>
  <c r="D344" i="6" s="1"/>
  <c r="D332" i="6"/>
  <c r="D341" i="6"/>
  <c r="D184" i="6"/>
  <c r="C202" i="6"/>
  <c r="C204" i="6" s="1"/>
  <c r="C219" i="6" s="1"/>
  <c r="C220" i="6" s="1"/>
  <c r="C221" i="6" s="1"/>
  <c r="C262" i="6" l="1"/>
  <c r="C265" i="6" s="1"/>
  <c r="C266" i="6" s="1"/>
  <c r="C348" i="6" s="1"/>
  <c r="D345" i="6"/>
  <c r="C358" i="6" s="1"/>
  <c r="C359" i="6" s="1"/>
  <c r="C361" i="6" s="1"/>
  <c r="D340" i="6"/>
  <c r="D334" i="6"/>
  <c r="D333" i="6" s="1"/>
  <c r="D356" i="6" l="1"/>
  <c r="E356" i="6" s="1"/>
  <c r="B327" i="6"/>
  <c r="D327" i="6" s="1"/>
  <c r="D315" i="6"/>
  <c r="D325" i="6"/>
  <c r="D324" i="6"/>
  <c r="D319" i="6"/>
  <c r="D318" i="6"/>
  <c r="D317" i="6" s="1"/>
  <c r="D322" i="6"/>
  <c r="D321" i="6" s="1"/>
  <c r="D328" i="6" l="1"/>
  <c r="C350" i="6" s="1"/>
  <c r="C351" i="6" s="1"/>
  <c r="C353" i="6" s="1"/>
  <c r="D323" i="6"/>
  <c r="D316" i="6" s="1"/>
  <c r="C342" i="5" l="1"/>
  <c r="C341" i="5"/>
  <c r="C339" i="5"/>
  <c r="C338" i="5"/>
  <c r="C336" i="5"/>
  <c r="C335" i="5"/>
  <c r="C334" i="5"/>
  <c r="C332" i="5"/>
  <c r="C321" i="5"/>
  <c r="C317" i="5"/>
  <c r="C254" i="5" s="1"/>
  <c r="G307" i="5"/>
  <c r="G306" i="5"/>
  <c r="G305" i="5"/>
  <c r="D299" i="5"/>
  <c r="C300" i="5" s="1"/>
  <c r="H294" i="5"/>
  <c r="H293" i="5"/>
  <c r="H292" i="5"/>
  <c r="H284" i="5"/>
  <c r="C283" i="5"/>
  <c r="H283" i="5" s="1"/>
  <c r="H282" i="5"/>
  <c r="H281" i="5"/>
  <c r="H280" i="5"/>
  <c r="H275" i="5"/>
  <c r="G273" i="5"/>
  <c r="G275" i="5" s="1"/>
  <c r="G263" i="5" s="1"/>
  <c r="C273" i="5"/>
  <c r="C253" i="5"/>
  <c r="C252" i="5"/>
  <c r="C251" i="5"/>
  <c r="H250" i="5"/>
  <c r="G250" i="5"/>
  <c r="F250" i="5"/>
  <c r="C250" i="5"/>
  <c r="C249" i="5"/>
  <c r="D239" i="5"/>
  <c r="D238" i="5"/>
  <c r="D241" i="5" s="1"/>
  <c r="C231" i="5"/>
  <c r="C263" i="5" s="1"/>
  <c r="L229" i="5"/>
  <c r="K229" i="5"/>
  <c r="L228" i="5"/>
  <c r="K228" i="5"/>
  <c r="L227" i="5"/>
  <c r="K227" i="5"/>
  <c r="C218" i="5"/>
  <c r="C160" i="5"/>
  <c r="C150" i="5"/>
  <c r="C127" i="5"/>
  <c r="C119" i="5"/>
  <c r="C112" i="5"/>
  <c r="C99" i="5"/>
  <c r="C86" i="5"/>
  <c r="C75" i="5"/>
  <c r="C209" i="5" s="1"/>
  <c r="C64" i="5"/>
  <c r="C217" i="5" s="1"/>
  <c r="C52" i="5"/>
  <c r="D149" i="5" s="1"/>
  <c r="E25" i="5"/>
  <c r="C275" i="5" s="1"/>
  <c r="C276" i="5" s="1"/>
  <c r="C277" i="5" s="1"/>
  <c r="C287" i="5" l="1"/>
  <c r="C257" i="5"/>
  <c r="D119" i="5"/>
  <c r="D132" i="5"/>
  <c r="C344" i="5"/>
  <c r="C327" i="5"/>
  <c r="C306" i="5"/>
  <c r="C264" i="5"/>
  <c r="D242" i="5"/>
  <c r="D133" i="5"/>
  <c r="D134" i="5" s="1"/>
  <c r="C190" i="5" s="1"/>
  <c r="D117" i="5"/>
  <c r="D138" i="5"/>
  <c r="D139" i="5"/>
  <c r="C208" i="5"/>
  <c r="D144" i="5"/>
  <c r="H263" i="5"/>
  <c r="H288" i="5"/>
  <c r="H290" i="5" s="1"/>
  <c r="H295" i="5" s="1"/>
  <c r="H301" i="5" s="1"/>
  <c r="D156" i="5"/>
  <c r="D301" i="5"/>
  <c r="C309" i="5" s="1"/>
  <c r="E26" i="5"/>
  <c r="D116" i="5"/>
  <c r="D93" i="5" s="1"/>
  <c r="D154" i="5"/>
  <c r="D91" i="5"/>
  <c r="D157" i="5"/>
  <c r="D124" i="5"/>
  <c r="D158" i="5"/>
  <c r="D146" i="5"/>
  <c r="D147" i="5"/>
  <c r="D155" i="5"/>
  <c r="D125" i="5"/>
  <c r="D126" i="5" s="1"/>
  <c r="D145" i="5"/>
  <c r="D159" i="5"/>
  <c r="D96" i="5"/>
  <c r="D127" i="5"/>
  <c r="D106" i="5" s="1"/>
  <c r="D148" i="5"/>
  <c r="D92" i="5" l="1"/>
  <c r="D140" i="5"/>
  <c r="C200" i="5" s="1"/>
  <c r="H265" i="5"/>
  <c r="C286" i="5"/>
  <c r="C307" i="5" s="1"/>
  <c r="C232" i="5"/>
  <c r="C360" i="5"/>
  <c r="C352" i="5"/>
  <c r="D99" i="5"/>
  <c r="H302" i="5"/>
  <c r="G265" i="5" s="1"/>
  <c r="D160" i="5"/>
  <c r="C201" i="5" s="1"/>
  <c r="D110" i="5"/>
  <c r="D278" i="5"/>
  <c r="D95" i="5"/>
  <c r="D109" i="5"/>
  <c r="D94" i="5"/>
  <c r="H279" i="5"/>
  <c r="D104" i="5"/>
  <c r="D150" i="5"/>
  <c r="C191" i="5" s="1"/>
  <c r="D105" i="5"/>
  <c r="D107" i="5"/>
  <c r="D108" i="5"/>
  <c r="D300" i="5"/>
  <c r="C301" i="5" s="1"/>
  <c r="D111" i="5"/>
  <c r="C188" i="5"/>
  <c r="D120" i="5"/>
  <c r="C189" i="5" s="1"/>
  <c r="D98" i="5"/>
  <c r="D97" i="5"/>
  <c r="D128" i="5"/>
  <c r="C199" i="5" s="1"/>
  <c r="D243" i="5"/>
  <c r="D292" i="5"/>
  <c r="D166" i="5" l="1"/>
  <c r="D165" i="5"/>
  <c r="D169" i="5"/>
  <c r="D164" i="5"/>
  <c r="D171" i="5"/>
  <c r="D167" i="5"/>
  <c r="D168" i="5"/>
  <c r="G262" i="5"/>
  <c r="H262" i="5"/>
  <c r="D112" i="5"/>
  <c r="H264" i="5"/>
  <c r="G264" i="5"/>
  <c r="C198" i="5"/>
  <c r="D291" i="5"/>
  <c r="D293" i="5" s="1"/>
  <c r="D294" i="5" s="1"/>
  <c r="C294" i="5" s="1"/>
  <c r="C293" i="5"/>
  <c r="C295" i="5" s="1"/>
  <c r="H266" i="5" l="1"/>
  <c r="H267" i="5" s="1"/>
  <c r="D180" i="5"/>
  <c r="D181" i="5"/>
  <c r="D183" i="5"/>
  <c r="D179" i="5"/>
  <c r="D178" i="5"/>
  <c r="D176" i="5"/>
  <c r="D177" i="5"/>
  <c r="G266" i="5"/>
  <c r="G267" i="5" s="1"/>
  <c r="D170" i="5"/>
  <c r="D172" i="5" s="1"/>
  <c r="C192" i="5" s="1"/>
  <c r="C194" i="5" s="1"/>
  <c r="C210" i="5" s="1"/>
  <c r="C211" i="5" s="1"/>
  <c r="C212" i="5" s="1"/>
  <c r="D295" i="5"/>
  <c r="C308" i="5"/>
  <c r="C310" i="5" s="1"/>
  <c r="C349" i="5" l="1"/>
  <c r="C357" i="5"/>
  <c r="D214" i="5"/>
  <c r="C356" i="5"/>
  <c r="D182" i="5"/>
  <c r="C202" i="5" l="1"/>
  <c r="C204" i="5" s="1"/>
  <c r="C219" i="5" s="1"/>
  <c r="C220" i="5" s="1"/>
  <c r="C221" i="5" s="1"/>
  <c r="D184" i="5"/>
  <c r="D335" i="5"/>
  <c r="D342" i="5"/>
  <c r="B344" i="5"/>
  <c r="D344" i="5" s="1"/>
  <c r="D332" i="5"/>
  <c r="D336" i="5"/>
  <c r="D341" i="5"/>
  <c r="D339" i="5"/>
  <c r="D338" i="5" s="1"/>
  <c r="D345" i="5" l="1"/>
  <c r="C358" i="5" s="1"/>
  <c r="C359" i="5" s="1"/>
  <c r="C361" i="5" s="1"/>
  <c r="D340" i="5"/>
  <c r="D334" i="5"/>
  <c r="D333" i="5" s="1"/>
  <c r="C262" i="5"/>
  <c r="C265" i="5" s="1"/>
  <c r="C266" i="5" s="1"/>
  <c r="C348" i="5" s="1"/>
  <c r="D325" i="5" l="1"/>
  <c r="D324" i="5"/>
  <c r="D319" i="5"/>
  <c r="D318" i="5"/>
  <c r="D317" i="5" s="1"/>
  <c r="D356" i="5"/>
  <c r="E356" i="5" s="1"/>
  <c r="B327" i="5"/>
  <c r="D327" i="5" s="1"/>
  <c r="D315" i="5"/>
  <c r="D322" i="5"/>
  <c r="D321" i="5" s="1"/>
  <c r="D328" i="5" l="1"/>
  <c r="C350" i="5" s="1"/>
  <c r="C351" i="5" s="1"/>
  <c r="C353" i="5" s="1"/>
  <c r="D323" i="5"/>
  <c r="D316" i="5"/>
  <c r="C342" i="4" l="1"/>
  <c r="C341" i="4"/>
  <c r="C339" i="4"/>
  <c r="C338" i="4"/>
  <c r="C336" i="4"/>
  <c r="C335" i="4"/>
  <c r="C334" i="4"/>
  <c r="C332" i="4"/>
  <c r="C321" i="4"/>
  <c r="C317" i="4"/>
  <c r="C254" i="4" s="1"/>
  <c r="G307" i="4"/>
  <c r="G306" i="4"/>
  <c r="G305" i="4"/>
  <c r="D299" i="4"/>
  <c r="C300" i="4" s="1"/>
  <c r="H294" i="4"/>
  <c r="H293" i="4"/>
  <c r="H292" i="4"/>
  <c r="H284" i="4"/>
  <c r="C283" i="4"/>
  <c r="H283" i="4" s="1"/>
  <c r="H282" i="4"/>
  <c r="H281" i="4"/>
  <c r="H280" i="4"/>
  <c r="H275" i="4"/>
  <c r="H263" i="4" s="1"/>
  <c r="G273" i="4"/>
  <c r="G275" i="4" s="1"/>
  <c r="G263" i="4" s="1"/>
  <c r="C273" i="4"/>
  <c r="C253" i="4"/>
  <c r="C252" i="4"/>
  <c r="C251" i="4"/>
  <c r="H250" i="4"/>
  <c r="G250" i="4"/>
  <c r="F250" i="4"/>
  <c r="C250" i="4"/>
  <c r="C249" i="4"/>
  <c r="D239" i="4"/>
  <c r="D238" i="4"/>
  <c r="D241" i="4" s="1"/>
  <c r="C231" i="4"/>
  <c r="C263" i="4" s="1"/>
  <c r="L229" i="4"/>
  <c r="K229" i="4"/>
  <c r="L228" i="4"/>
  <c r="K228" i="4"/>
  <c r="L227" i="4"/>
  <c r="K227" i="4"/>
  <c r="C218" i="4"/>
  <c r="C160" i="4"/>
  <c r="C150" i="4"/>
  <c r="C127" i="4"/>
  <c r="C119" i="4"/>
  <c r="C112" i="4"/>
  <c r="C99" i="4"/>
  <c r="C86" i="4"/>
  <c r="C75" i="4"/>
  <c r="C209" i="4" s="1"/>
  <c r="C64" i="4"/>
  <c r="C217" i="4" s="1"/>
  <c r="C52" i="4"/>
  <c r="D149" i="4" s="1"/>
  <c r="E25" i="4"/>
  <c r="H288" i="4" s="1"/>
  <c r="H290" i="4" s="1"/>
  <c r="H295" i="4" s="1"/>
  <c r="C257" i="4" l="1"/>
  <c r="D119" i="4"/>
  <c r="C287" i="4"/>
  <c r="D132" i="4"/>
  <c r="H302" i="4"/>
  <c r="G265" i="4" s="1"/>
  <c r="C344" i="4"/>
  <c r="C327" i="4"/>
  <c r="H301" i="4"/>
  <c r="C264" i="4"/>
  <c r="D243" i="4"/>
  <c r="D242" i="4"/>
  <c r="D300" i="4"/>
  <c r="C301" i="4" s="1"/>
  <c r="E26" i="4"/>
  <c r="D155" i="4"/>
  <c r="D156" i="4"/>
  <c r="D292" i="4"/>
  <c r="D124" i="4"/>
  <c r="D301" i="4"/>
  <c r="C309" i="4" s="1"/>
  <c r="D133" i="4"/>
  <c r="D134" i="4" s="1"/>
  <c r="C190" i="4" s="1"/>
  <c r="D117" i="4"/>
  <c r="D138" i="4"/>
  <c r="C208" i="4"/>
  <c r="D157" i="4"/>
  <c r="D125" i="4"/>
  <c r="D126" i="4" s="1"/>
  <c r="D145" i="4"/>
  <c r="D159" i="4"/>
  <c r="D146" i="4"/>
  <c r="D147" i="4"/>
  <c r="C275" i="4"/>
  <c r="C276" i="4" s="1"/>
  <c r="C277" i="4" s="1"/>
  <c r="D116" i="4"/>
  <c r="D95" i="4" s="1"/>
  <c r="D154" i="4"/>
  <c r="D139" i="4"/>
  <c r="D144" i="4"/>
  <c r="D158" i="4"/>
  <c r="D127" i="4"/>
  <c r="D148" i="4"/>
  <c r="D140" i="4" l="1"/>
  <c r="C200" i="4" s="1"/>
  <c r="D160" i="4"/>
  <c r="C201" i="4" s="1"/>
  <c r="D278" i="4"/>
  <c r="C306" i="4"/>
  <c r="D128" i="4"/>
  <c r="C199" i="4" s="1"/>
  <c r="D106" i="4"/>
  <c r="D120" i="4"/>
  <c r="C189" i="4" s="1"/>
  <c r="D98" i="4"/>
  <c r="D97" i="4"/>
  <c r="D110" i="4"/>
  <c r="D150" i="4"/>
  <c r="C191" i="4" s="1"/>
  <c r="D105" i="4"/>
  <c r="D93" i="4"/>
  <c r="D96" i="4"/>
  <c r="D108" i="4"/>
  <c r="D92" i="4"/>
  <c r="D111" i="4"/>
  <c r="H265" i="4"/>
  <c r="D91" i="4"/>
  <c r="D107" i="4"/>
  <c r="D109" i="4"/>
  <c r="C198" i="4" s="1"/>
  <c r="D94" i="4"/>
  <c r="C286" i="4"/>
  <c r="C307" i="4" s="1"/>
  <c r="C232" i="4"/>
  <c r="C360" i="4"/>
  <c r="C352" i="4"/>
  <c r="H279" i="4"/>
  <c r="D104" i="4"/>
  <c r="C188" i="4" l="1"/>
  <c r="D99" i="4"/>
  <c r="C293" i="4"/>
  <c r="D291" i="4"/>
  <c r="D293" i="4" s="1"/>
  <c r="D294" i="4" s="1"/>
  <c r="C294" i="4" s="1"/>
  <c r="H264" i="4"/>
  <c r="G264" i="4"/>
  <c r="D112" i="4"/>
  <c r="H262" i="4"/>
  <c r="H266" i="4" s="1"/>
  <c r="H267" i="4" s="1"/>
  <c r="G262" i="4"/>
  <c r="G266" i="4" s="1"/>
  <c r="G267" i="4" s="1"/>
  <c r="C295" i="4" l="1"/>
  <c r="D181" i="4"/>
  <c r="D180" i="4"/>
  <c r="D183" i="4"/>
  <c r="D176" i="4"/>
  <c r="D177" i="4"/>
  <c r="D179" i="4"/>
  <c r="D178" i="4"/>
  <c r="C308" i="4"/>
  <c r="C310" i="4" s="1"/>
  <c r="D295" i="4"/>
  <c r="D166" i="4"/>
  <c r="D165" i="4"/>
  <c r="D168" i="4"/>
  <c r="D169" i="4"/>
  <c r="D171" i="4"/>
  <c r="D164" i="4"/>
  <c r="D167" i="4"/>
  <c r="C349" i="4" l="1"/>
  <c r="C357" i="4"/>
  <c r="D170" i="4"/>
  <c r="D172" i="4" s="1"/>
  <c r="C192" i="4" s="1"/>
  <c r="C194" i="4" s="1"/>
  <c r="C210" i="4" s="1"/>
  <c r="C211" i="4" s="1"/>
  <c r="C212" i="4" s="1"/>
  <c r="D182" i="4"/>
  <c r="C202" i="4" l="1"/>
  <c r="C204" i="4" s="1"/>
  <c r="C219" i="4" s="1"/>
  <c r="C220" i="4" s="1"/>
  <c r="C221" i="4" s="1"/>
  <c r="D184" i="4"/>
  <c r="D214" i="4"/>
  <c r="C356" i="4"/>
  <c r="C262" i="4"/>
  <c r="C265" i="4" s="1"/>
  <c r="C266" i="4" s="1"/>
  <c r="C348" i="4" s="1"/>
  <c r="D322" i="4" s="1"/>
  <c r="D321" i="4" s="1"/>
  <c r="B327" i="4" l="1"/>
  <c r="D327" i="4" s="1"/>
  <c r="D315" i="4"/>
  <c r="D325" i="4"/>
  <c r="D318" i="4"/>
  <c r="D324" i="4"/>
  <c r="D356" i="4"/>
  <c r="E356" i="4" s="1"/>
  <c r="D319" i="4"/>
  <c r="D335" i="4"/>
  <c r="D341" i="4"/>
  <c r="D336" i="4"/>
  <c r="D342" i="4"/>
  <c r="B344" i="4"/>
  <c r="D344" i="4" s="1"/>
  <c r="D332" i="4"/>
  <c r="D339" i="4"/>
  <c r="D338" i="4" s="1"/>
  <c r="D317" i="4" l="1"/>
  <c r="D334" i="4"/>
  <c r="D340" i="4"/>
  <c r="D345" i="4"/>
  <c r="C358" i="4" s="1"/>
  <c r="C359" i="4" s="1"/>
  <c r="C361" i="4" s="1"/>
  <c r="D328" i="4"/>
  <c r="C350" i="4" s="1"/>
  <c r="C351" i="4" s="1"/>
  <c r="C353" i="4" s="1"/>
  <c r="D323" i="4"/>
  <c r="D333" i="4" l="1"/>
  <c r="D316" i="4"/>
  <c r="C342" i="3" l="1"/>
  <c r="C341" i="3"/>
  <c r="C339" i="3"/>
  <c r="C338" i="3"/>
  <c r="C336" i="3"/>
  <c r="C335" i="3"/>
  <c r="C334" i="3"/>
  <c r="C332" i="3"/>
  <c r="C321" i="3"/>
  <c r="C317" i="3"/>
  <c r="C254" i="3" s="1"/>
  <c r="G307" i="3"/>
  <c r="G306" i="3"/>
  <c r="G305" i="3"/>
  <c r="D299" i="3"/>
  <c r="D301" i="3" s="1"/>
  <c r="C309" i="3" s="1"/>
  <c r="H294" i="3"/>
  <c r="H293" i="3"/>
  <c r="H292" i="3"/>
  <c r="H284" i="3"/>
  <c r="C283" i="3"/>
  <c r="H283" i="3" s="1"/>
  <c r="H282" i="3"/>
  <c r="H281" i="3"/>
  <c r="H280" i="3"/>
  <c r="H275" i="3"/>
  <c r="G273" i="3"/>
  <c r="G275" i="3" s="1"/>
  <c r="G263" i="3" s="1"/>
  <c r="C273" i="3"/>
  <c r="C253" i="3"/>
  <c r="C252" i="3"/>
  <c r="C251" i="3"/>
  <c r="H250" i="3"/>
  <c r="G250" i="3"/>
  <c r="F250" i="3"/>
  <c r="C250" i="3"/>
  <c r="C249" i="3"/>
  <c r="D239" i="3"/>
  <c r="D238" i="3"/>
  <c r="D241" i="3" s="1"/>
  <c r="C231" i="3"/>
  <c r="C263" i="3" s="1"/>
  <c r="L229" i="3"/>
  <c r="K229" i="3"/>
  <c r="L228" i="3"/>
  <c r="K228" i="3"/>
  <c r="L227" i="3"/>
  <c r="K227" i="3"/>
  <c r="C218" i="3"/>
  <c r="C160" i="3"/>
  <c r="C150" i="3"/>
  <c r="C127" i="3"/>
  <c r="C119" i="3"/>
  <c r="C112" i="3"/>
  <c r="C99" i="3"/>
  <c r="C86" i="3"/>
  <c r="C75" i="3"/>
  <c r="C209" i="3" s="1"/>
  <c r="C64" i="3"/>
  <c r="C217" i="3" s="1"/>
  <c r="C52" i="3"/>
  <c r="D149" i="3" s="1"/>
  <c r="E25" i="3"/>
  <c r="H288" i="3" s="1"/>
  <c r="H290" i="3" s="1"/>
  <c r="H295" i="3" s="1"/>
  <c r="C287" i="3" l="1"/>
  <c r="D119" i="3"/>
  <c r="C257" i="3"/>
  <c r="C344" i="3" s="1"/>
  <c r="D132" i="3"/>
  <c r="C327" i="3"/>
  <c r="H301" i="3"/>
  <c r="H279" i="3"/>
  <c r="H302" i="3"/>
  <c r="G265" i="3" s="1"/>
  <c r="D242" i="3"/>
  <c r="C264" i="3"/>
  <c r="D243" i="3"/>
  <c r="D138" i="3"/>
  <c r="D156" i="3"/>
  <c r="H263" i="3"/>
  <c r="E26" i="3"/>
  <c r="D292" i="3" s="1"/>
  <c r="D155" i="3"/>
  <c r="C300" i="3"/>
  <c r="D300" i="3" s="1"/>
  <c r="C301" i="3" s="1"/>
  <c r="D133" i="3"/>
  <c r="D134" i="3" s="1"/>
  <c r="C190" i="3" s="1"/>
  <c r="D154" i="3"/>
  <c r="C208" i="3"/>
  <c r="D146" i="3"/>
  <c r="D147" i="3"/>
  <c r="C275" i="3"/>
  <c r="C276" i="3" s="1"/>
  <c r="C277" i="3" s="1"/>
  <c r="D116" i="3"/>
  <c r="D91" i="3" s="1"/>
  <c r="D117" i="3"/>
  <c r="D139" i="3"/>
  <c r="D140" i="3" s="1"/>
  <c r="C200" i="3" s="1"/>
  <c r="D157" i="3"/>
  <c r="D124" i="3"/>
  <c r="D106" i="3" s="1"/>
  <c r="D144" i="3"/>
  <c r="D158" i="3"/>
  <c r="D108" i="3"/>
  <c r="D125" i="3"/>
  <c r="D126" i="3" s="1"/>
  <c r="D145" i="3"/>
  <c r="D159" i="3"/>
  <c r="D127" i="3"/>
  <c r="D148" i="3"/>
  <c r="D111" i="3" l="1"/>
  <c r="D93" i="3"/>
  <c r="H264" i="3"/>
  <c r="G264" i="3"/>
  <c r="D278" i="3"/>
  <c r="C306" i="3"/>
  <c r="D95" i="3"/>
  <c r="D96" i="3"/>
  <c r="C188" i="3" s="1"/>
  <c r="D92" i="3"/>
  <c r="D99" i="3" s="1"/>
  <c r="H265" i="3"/>
  <c r="D98" i="3"/>
  <c r="D120" i="3"/>
  <c r="C189" i="3" s="1"/>
  <c r="D97" i="3"/>
  <c r="D110" i="3"/>
  <c r="D128" i="3"/>
  <c r="C199" i="3" s="1"/>
  <c r="D107" i="3"/>
  <c r="D104" i="3"/>
  <c r="C286" i="3"/>
  <c r="C307" i="3" s="1"/>
  <c r="C232" i="3"/>
  <c r="C352" i="3"/>
  <c r="C360" i="3"/>
  <c r="D94" i="3"/>
  <c r="D160" i="3"/>
  <c r="C201" i="3" s="1"/>
  <c r="D105" i="3"/>
  <c r="D150" i="3"/>
  <c r="C191" i="3" s="1"/>
  <c r="D109" i="3"/>
  <c r="D112" i="3" l="1"/>
  <c r="D166" i="3"/>
  <c r="D165" i="3"/>
  <c r="D167" i="3"/>
  <c r="D171" i="3"/>
  <c r="D164" i="3"/>
  <c r="D169" i="3"/>
  <c r="D168" i="3"/>
  <c r="D181" i="3"/>
  <c r="D180" i="3"/>
  <c r="D183" i="3"/>
  <c r="D176" i="3"/>
  <c r="D178" i="3"/>
  <c r="D177" i="3"/>
  <c r="D179" i="3"/>
  <c r="H262" i="3"/>
  <c r="H266" i="3" s="1"/>
  <c r="H267" i="3" s="1"/>
  <c r="G262" i="3"/>
  <c r="G266" i="3" s="1"/>
  <c r="G267" i="3" s="1"/>
  <c r="D291" i="3"/>
  <c r="D293" i="3" s="1"/>
  <c r="D294" i="3" s="1"/>
  <c r="C294" i="3" s="1"/>
  <c r="C293" i="3"/>
  <c r="C295" i="3" s="1"/>
  <c r="C198" i="3"/>
  <c r="D182" i="3" l="1"/>
  <c r="D295" i="3"/>
  <c r="C308" i="3"/>
  <c r="C310" i="3" s="1"/>
  <c r="D170" i="3"/>
  <c r="D172" i="3" s="1"/>
  <c r="C192" i="3" s="1"/>
  <c r="C194" i="3" s="1"/>
  <c r="C210" i="3" s="1"/>
  <c r="C211" i="3" s="1"/>
  <c r="C212" i="3" s="1"/>
  <c r="C356" i="3" l="1"/>
  <c r="D214" i="3"/>
  <c r="C349" i="3"/>
  <c r="C357" i="3"/>
  <c r="D339" i="3" s="1"/>
  <c r="D338" i="3" s="1"/>
  <c r="D184" i="3"/>
  <c r="C202" i="3"/>
  <c r="C204" i="3" s="1"/>
  <c r="C219" i="3" s="1"/>
  <c r="C220" i="3" s="1"/>
  <c r="C221" i="3" s="1"/>
  <c r="C262" i="3" l="1"/>
  <c r="C265" i="3" s="1"/>
  <c r="C266" i="3" s="1"/>
  <c r="C348" i="3" s="1"/>
  <c r="B344" i="3"/>
  <c r="D344" i="3" s="1"/>
  <c r="D335" i="3"/>
  <c r="D342" i="3"/>
  <c r="D341" i="3"/>
  <c r="D336" i="3"/>
  <c r="D332" i="3"/>
  <c r="D340" i="3" l="1"/>
  <c r="D345" i="3"/>
  <c r="C358" i="3" s="1"/>
  <c r="C359" i="3" s="1"/>
  <c r="C361" i="3" s="1"/>
  <c r="D334" i="3"/>
  <c r="D333" i="3" s="1"/>
  <c r="D325" i="3"/>
  <c r="D318" i="3"/>
  <c r="D356" i="3"/>
  <c r="E356" i="3" s="1"/>
  <c r="D319" i="3"/>
  <c r="B327" i="3"/>
  <c r="D327" i="3" s="1"/>
  <c r="D315" i="3"/>
  <c r="D324" i="3"/>
  <c r="D322" i="3"/>
  <c r="D321" i="3" s="1"/>
  <c r="D328" i="3" l="1"/>
  <c r="C350" i="3" s="1"/>
  <c r="C351" i="3" s="1"/>
  <c r="C353" i="3" s="1"/>
  <c r="D323" i="3"/>
  <c r="D317" i="3"/>
  <c r="D316" i="3" s="1"/>
  <c r="C342" i="2" l="1"/>
  <c r="C341" i="2"/>
  <c r="C339" i="2"/>
  <c r="C338" i="2" s="1"/>
  <c r="C336" i="2"/>
  <c r="C335" i="2"/>
  <c r="C334" i="2"/>
  <c r="C332" i="2"/>
  <c r="C321" i="2"/>
  <c r="C317" i="2"/>
  <c r="C254" i="2" s="1"/>
  <c r="G307" i="2"/>
  <c r="G306" i="2"/>
  <c r="G305" i="2"/>
  <c r="D299" i="2"/>
  <c r="C300" i="2" s="1"/>
  <c r="H294" i="2"/>
  <c r="H293" i="2"/>
  <c r="H292" i="2"/>
  <c r="H284" i="2"/>
  <c r="C283" i="2"/>
  <c r="H283" i="2" s="1"/>
  <c r="H282" i="2"/>
  <c r="H281" i="2"/>
  <c r="H280" i="2"/>
  <c r="G273" i="2"/>
  <c r="G275" i="2" s="1"/>
  <c r="G263" i="2" s="1"/>
  <c r="C273" i="2"/>
  <c r="C253" i="2"/>
  <c r="C252" i="2"/>
  <c r="C251" i="2"/>
  <c r="H250" i="2"/>
  <c r="G250" i="2"/>
  <c r="F250" i="2"/>
  <c r="C250" i="2"/>
  <c r="C249" i="2"/>
  <c r="D239" i="2"/>
  <c r="D238" i="2"/>
  <c r="D241" i="2" s="1"/>
  <c r="C231" i="2"/>
  <c r="C263" i="2" s="1"/>
  <c r="L229" i="2"/>
  <c r="K229" i="2"/>
  <c r="L228" i="2"/>
  <c r="K228" i="2"/>
  <c r="L227" i="2"/>
  <c r="K227" i="2"/>
  <c r="C218" i="2"/>
  <c r="C160" i="2"/>
  <c r="C150" i="2"/>
  <c r="D149" i="2"/>
  <c r="C127" i="2"/>
  <c r="C119" i="2"/>
  <c r="C112" i="2"/>
  <c r="C99" i="2"/>
  <c r="C86" i="2"/>
  <c r="C75" i="2"/>
  <c r="C209" i="2" s="1"/>
  <c r="C64" i="2"/>
  <c r="C217" i="2" s="1"/>
  <c r="C52" i="2"/>
  <c r="D132" i="2" s="1"/>
  <c r="E25" i="2"/>
  <c r="H288" i="2" s="1"/>
  <c r="H290" i="2" s="1"/>
  <c r="H295" i="2" s="1"/>
  <c r="H275" i="2" l="1"/>
  <c r="C257" i="2"/>
  <c r="C287" i="2"/>
  <c r="D119" i="2"/>
  <c r="H302" i="2"/>
  <c r="G265" i="2" s="1"/>
  <c r="C344" i="2"/>
  <c r="C327" i="2"/>
  <c r="H301" i="2"/>
  <c r="D242" i="2"/>
  <c r="C264" i="2"/>
  <c r="D300" i="2"/>
  <c r="C301" i="2" s="1"/>
  <c r="D154" i="2"/>
  <c r="H263" i="2"/>
  <c r="D133" i="2"/>
  <c r="D134" i="2" s="1"/>
  <c r="C190" i="2" s="1"/>
  <c r="D117" i="2"/>
  <c r="D139" i="2"/>
  <c r="D91" i="2"/>
  <c r="D301" i="2"/>
  <c r="C309" i="2" s="1"/>
  <c r="E26" i="2"/>
  <c r="D138" i="2"/>
  <c r="D156" i="2"/>
  <c r="C208" i="2"/>
  <c r="D157" i="2"/>
  <c r="D92" i="2"/>
  <c r="D124" i="2"/>
  <c r="D144" i="2"/>
  <c r="D158" i="2"/>
  <c r="D93" i="2"/>
  <c r="D125" i="2"/>
  <c r="D126" i="2" s="1"/>
  <c r="D145" i="2"/>
  <c r="D159" i="2"/>
  <c r="D94" i="2"/>
  <c r="D146" i="2"/>
  <c r="D95" i="2"/>
  <c r="D110" i="2"/>
  <c r="D147" i="2"/>
  <c r="C275" i="2"/>
  <c r="C276" i="2" s="1"/>
  <c r="C277" i="2" s="1"/>
  <c r="D116" i="2"/>
  <c r="D155" i="2"/>
  <c r="D96" i="2"/>
  <c r="D127" i="2"/>
  <c r="D148" i="2"/>
  <c r="D140" i="2" l="1"/>
  <c r="C200" i="2" s="1"/>
  <c r="D128" i="2"/>
  <c r="C199" i="2" s="1"/>
  <c r="D111" i="2"/>
  <c r="C188" i="2"/>
  <c r="C286" i="2"/>
  <c r="C307" i="2" s="1"/>
  <c r="C232" i="2"/>
  <c r="C360" i="2"/>
  <c r="C352" i="2"/>
  <c r="D150" i="2"/>
  <c r="C191" i="2" s="1"/>
  <c r="D243" i="2"/>
  <c r="D107" i="2"/>
  <c r="D109" i="2"/>
  <c r="C198" i="2" s="1"/>
  <c r="H265" i="2"/>
  <c r="D120" i="2"/>
  <c r="C189" i="2" s="1"/>
  <c r="D98" i="2"/>
  <c r="D97" i="2"/>
  <c r="D99" i="2" s="1"/>
  <c r="D104" i="2"/>
  <c r="H279" i="2"/>
  <c r="D292" i="2"/>
  <c r="D108" i="2"/>
  <c r="D105" i="2"/>
  <c r="D106" i="2"/>
  <c r="C306" i="2"/>
  <c r="D278" i="2"/>
  <c r="D160" i="2"/>
  <c r="C201" i="2" s="1"/>
  <c r="D166" i="2" l="1"/>
  <c r="D165" i="2"/>
  <c r="D164" i="2"/>
  <c r="D167" i="2"/>
  <c r="D169" i="2"/>
  <c r="D168" i="2"/>
  <c r="D171" i="2"/>
  <c r="H264" i="2"/>
  <c r="G264" i="2"/>
  <c r="D112" i="2"/>
  <c r="D291" i="2"/>
  <c r="D293" i="2" s="1"/>
  <c r="D294" i="2" s="1"/>
  <c r="C294" i="2" s="1"/>
  <c r="C293" i="2"/>
  <c r="H262" i="2"/>
  <c r="G262" i="2"/>
  <c r="C295" i="2" l="1"/>
  <c r="D170" i="2"/>
  <c r="D172" i="2" s="1"/>
  <c r="C192" i="2" s="1"/>
  <c r="C194" i="2" s="1"/>
  <c r="C210" i="2" s="1"/>
  <c r="C211" i="2" s="1"/>
  <c r="C212" i="2" s="1"/>
  <c r="D181" i="2"/>
  <c r="D180" i="2"/>
  <c r="D176" i="2"/>
  <c r="D179" i="2"/>
  <c r="D183" i="2"/>
  <c r="D177" i="2"/>
  <c r="D178" i="2"/>
  <c r="G266" i="2"/>
  <c r="G267" i="2" s="1"/>
  <c r="H266" i="2"/>
  <c r="H267" i="2" s="1"/>
  <c r="D295" i="2"/>
  <c r="C308" i="2"/>
  <c r="C310" i="2" s="1"/>
  <c r="D182" i="2" l="1"/>
  <c r="C349" i="2"/>
  <c r="C357" i="2"/>
  <c r="D214" i="2"/>
  <c r="C356" i="2"/>
  <c r="D342" i="2" l="1"/>
  <c r="D341" i="2"/>
  <c r="D332" i="2"/>
  <c r="B344" i="2"/>
  <c r="D344" i="2" s="1"/>
  <c r="D335" i="2"/>
  <c r="D336" i="2"/>
  <c r="D339" i="2"/>
  <c r="D338" i="2" s="1"/>
  <c r="D184" i="2"/>
  <c r="C202" i="2"/>
  <c r="C204" i="2" s="1"/>
  <c r="C219" i="2" s="1"/>
  <c r="C220" i="2" s="1"/>
  <c r="C221" i="2" s="1"/>
  <c r="C262" i="2" l="1"/>
  <c r="C265" i="2" s="1"/>
  <c r="C266" i="2" s="1"/>
  <c r="C348" i="2" s="1"/>
  <c r="D334" i="2"/>
  <c r="D345" i="2"/>
  <c r="C358" i="2" s="1"/>
  <c r="C359" i="2" s="1"/>
  <c r="C361" i="2" s="1"/>
  <c r="D340" i="2"/>
  <c r="D333" i="2" l="1"/>
  <c r="D325" i="2"/>
  <c r="D324" i="2"/>
  <c r="D356" i="2"/>
  <c r="E356" i="2" s="1"/>
  <c r="D318" i="2"/>
  <c r="D319" i="2"/>
  <c r="B327" i="2"/>
  <c r="D327" i="2" s="1"/>
  <c r="D315" i="2"/>
  <c r="D322" i="2"/>
  <c r="D321" i="2" s="1"/>
  <c r="D328" i="2" l="1"/>
  <c r="C350" i="2" s="1"/>
  <c r="C351" i="2" s="1"/>
  <c r="C353" i="2" s="1"/>
  <c r="D323" i="2"/>
  <c r="D317" i="2"/>
  <c r="D316" i="2" s="1"/>
  <c r="C360" i="1" l="1"/>
  <c r="C352" i="1"/>
  <c r="C342" i="1"/>
  <c r="C341" i="1"/>
  <c r="C339" i="1"/>
  <c r="C338" i="1"/>
  <c r="C336" i="1"/>
  <c r="C335" i="1"/>
  <c r="C334" i="1"/>
  <c r="C332" i="1"/>
  <c r="C321" i="1"/>
  <c r="C317" i="1"/>
  <c r="C86" i="1" l="1"/>
  <c r="C75" i="1"/>
  <c r="C64" i="1"/>
  <c r="C52" i="1"/>
  <c r="C254" i="1" l="1"/>
  <c r="G307" i="1"/>
  <c r="G306" i="1"/>
  <c r="G305" i="1" s="1"/>
  <c r="D299" i="1"/>
  <c r="D301" i="1" s="1"/>
  <c r="C309" i="1" s="1"/>
  <c r="H294" i="1"/>
  <c r="H293" i="1"/>
  <c r="H301" i="1" s="1"/>
  <c r="H292" i="1"/>
  <c r="H302" i="1" s="1"/>
  <c r="G265" i="1" s="1"/>
  <c r="H290" i="1"/>
  <c r="H295" i="1" s="1"/>
  <c r="H288" i="1"/>
  <c r="C286" i="1"/>
  <c r="C307" i="1" s="1"/>
  <c r="H284" i="1"/>
  <c r="C283" i="1"/>
  <c r="H283" i="1" s="1"/>
  <c r="H282" i="1"/>
  <c r="H281" i="1"/>
  <c r="H280" i="1"/>
  <c r="C275" i="1"/>
  <c r="G273" i="1"/>
  <c r="G275" i="1" s="1"/>
  <c r="G263" i="1" s="1"/>
  <c r="C273" i="1"/>
  <c r="C253" i="1"/>
  <c r="C252" i="1"/>
  <c r="C251" i="1"/>
  <c r="H250" i="1"/>
  <c r="G250" i="1"/>
  <c r="F250" i="1"/>
  <c r="C250" i="1"/>
  <c r="C249" i="1"/>
  <c r="C231" i="1"/>
  <c r="C232" i="1" s="1"/>
  <c r="L229" i="1"/>
  <c r="K229" i="1"/>
  <c r="L228" i="1"/>
  <c r="K228" i="1"/>
  <c r="L227" i="1"/>
  <c r="D239" i="1" s="1"/>
  <c r="K227" i="1"/>
  <c r="D238" i="1" s="1"/>
  <c r="D241" i="1" s="1"/>
  <c r="C218" i="1"/>
  <c r="C160" i="1"/>
  <c r="D159" i="1"/>
  <c r="D157" i="1"/>
  <c r="D156" i="1"/>
  <c r="D155" i="1"/>
  <c r="C150" i="1"/>
  <c r="D149" i="1"/>
  <c r="D145" i="1"/>
  <c r="D138" i="1"/>
  <c r="C127" i="1"/>
  <c r="D127" i="1" s="1"/>
  <c r="D125" i="1"/>
  <c r="D126" i="1" s="1"/>
  <c r="C119" i="1"/>
  <c r="D119" i="1" s="1"/>
  <c r="C112" i="1"/>
  <c r="C99" i="1"/>
  <c r="C217" i="1"/>
  <c r="C208" i="1"/>
  <c r="H279" i="1" l="1"/>
  <c r="C300" i="1"/>
  <c r="D300" i="1" s="1"/>
  <c r="C301" i="1" s="1"/>
  <c r="C257" i="1"/>
  <c r="H275" i="1"/>
  <c r="C276" i="1"/>
  <c r="C277" i="1" s="1"/>
  <c r="C306" i="1" s="1"/>
  <c r="C264" i="1"/>
  <c r="D243" i="1"/>
  <c r="D242" i="1"/>
  <c r="H264" i="1"/>
  <c r="G264" i="1"/>
  <c r="H265" i="1"/>
  <c r="D116" i="1"/>
  <c r="D96" i="1" s="1"/>
  <c r="D133" i="1"/>
  <c r="D147" i="1"/>
  <c r="C209" i="1"/>
  <c r="C263" i="1"/>
  <c r="D92" i="1"/>
  <c r="D117" i="1"/>
  <c r="D124" i="1"/>
  <c r="D144" i="1"/>
  <c r="D148" i="1"/>
  <c r="D154" i="1"/>
  <c r="D158" i="1"/>
  <c r="C287" i="1"/>
  <c r="D132" i="1"/>
  <c r="D139" i="1"/>
  <c r="D140" i="1" s="1"/>
  <c r="C200" i="1" s="1"/>
  <c r="D146" i="1"/>
  <c r="E26" i="1"/>
  <c r="E25" i="1"/>
  <c r="D278" i="1" l="1"/>
  <c r="C327" i="1"/>
  <c r="C344" i="1"/>
  <c r="D292" i="1"/>
  <c r="H263" i="1"/>
  <c r="D98" i="1"/>
  <c r="D109" i="1"/>
  <c r="D105" i="1"/>
  <c r="D104" i="1"/>
  <c r="D108" i="1"/>
  <c r="D110" i="1"/>
  <c r="D106" i="1"/>
  <c r="D128" i="1"/>
  <c r="C199" i="1" s="1"/>
  <c r="D134" i="1"/>
  <c r="C190" i="1" s="1"/>
  <c r="D160" i="1"/>
  <c r="C201" i="1" s="1"/>
  <c r="D93" i="1"/>
  <c r="D120" i="1"/>
  <c r="C189" i="1" s="1"/>
  <c r="D97" i="1"/>
  <c r="D94" i="1"/>
  <c r="D111" i="1"/>
  <c r="D95" i="1"/>
  <c r="H262" i="1"/>
  <c r="H266" i="1" s="1"/>
  <c r="H267" i="1" s="1"/>
  <c r="G262" i="1"/>
  <c r="G266" i="1" s="1"/>
  <c r="G267" i="1" s="1"/>
  <c r="D291" i="1"/>
  <c r="D150" i="1"/>
  <c r="C191" i="1" s="1"/>
  <c r="D107" i="1"/>
  <c r="D91" i="1"/>
  <c r="C188" i="1" s="1"/>
  <c r="C198" i="1" l="1"/>
  <c r="D293" i="1"/>
  <c r="D294" i="1" s="1"/>
  <c r="C294" i="1" s="1"/>
  <c r="C293" i="1"/>
  <c r="D112" i="1"/>
  <c r="D99" i="1"/>
  <c r="C295" i="1"/>
  <c r="C308" i="1" l="1"/>
  <c r="C310" i="1" s="1"/>
  <c r="D295" i="1"/>
  <c r="D164" i="1"/>
  <c r="D167" i="1"/>
  <c r="D168" i="1"/>
  <c r="D169" i="1"/>
  <c r="D171" i="1"/>
  <c r="D166" i="1"/>
  <c r="D165" i="1"/>
  <c r="D180" i="1"/>
  <c r="D176" i="1"/>
  <c r="D181" i="1"/>
  <c r="D179" i="1"/>
  <c r="D178" i="1"/>
  <c r="D183" i="1"/>
  <c r="D177" i="1"/>
  <c r="C357" i="1" l="1"/>
  <c r="C349" i="1"/>
  <c r="D182" i="1"/>
  <c r="D170" i="1"/>
  <c r="D172" i="1" s="1"/>
  <c r="C192" i="1" s="1"/>
  <c r="C194" i="1" s="1"/>
  <c r="C210" i="1" s="1"/>
  <c r="C211" i="1" s="1"/>
  <c r="C212" i="1" s="1"/>
  <c r="C356" i="1" s="1"/>
  <c r="D336" i="1" l="1"/>
  <c r="B344" i="1"/>
  <c r="D344" i="1" s="1"/>
  <c r="D335" i="1"/>
  <c r="D334" i="1" s="1"/>
  <c r="D342" i="1"/>
  <c r="D341" i="1"/>
  <c r="D332" i="1"/>
  <c r="D339" i="1"/>
  <c r="D338" i="1" s="1"/>
  <c r="D214" i="1"/>
  <c r="D184" i="1"/>
  <c r="C202" i="1"/>
  <c r="C204" i="1" s="1"/>
  <c r="C219" i="1" s="1"/>
  <c r="C220" i="1" s="1"/>
  <c r="C221" i="1" s="1"/>
  <c r="C262" i="1" s="1"/>
  <c r="C265" i="1" s="1"/>
  <c r="C266" i="1" s="1"/>
  <c r="C348" i="1" s="1"/>
  <c r="D345" i="1" l="1"/>
  <c r="C358" i="1" s="1"/>
  <c r="C359" i="1" s="1"/>
  <c r="C361" i="1" s="1"/>
  <c r="D340" i="1"/>
  <c r="D333" i="1" s="1"/>
  <c r="B327" i="1"/>
  <c r="D327" i="1" s="1"/>
  <c r="D315" i="1"/>
  <c r="D325" i="1"/>
  <c r="D324" i="1"/>
  <c r="D356" i="1"/>
  <c r="E356" i="1" s="1"/>
  <c r="D319" i="1"/>
  <c r="D322" i="1"/>
  <c r="D321" i="1" s="1"/>
  <c r="D318" i="1"/>
  <c r="D317" i="1" s="1"/>
  <c r="D328" i="1" l="1"/>
  <c r="C350" i="1" s="1"/>
  <c r="C351" i="1" s="1"/>
  <c r="C353" i="1" s="1"/>
  <c r="D323" i="1"/>
  <c r="D316" i="1" s="1"/>
</calcChain>
</file>

<file path=xl/sharedStrings.xml><?xml version="1.0" encoding="utf-8"?>
<sst xmlns="http://schemas.openxmlformats.org/spreadsheetml/2006/main" count="24548" uniqueCount="436">
  <si>
    <r>
      <rPr>
        <b/>
        <sz val="12"/>
        <color theme="1"/>
        <rFont val="Calibri"/>
        <family val="2"/>
      </rPr>
      <t>ANEXO II</t>
    </r>
    <r>
      <rPr>
        <b/>
        <sz val="12"/>
        <color theme="1"/>
        <rFont val="Calibri"/>
        <family val="2"/>
      </rPr>
      <t xml:space="preserve">
PLANILHA DE COMPOSIÇÃO DE CUSTOS (FIXO + VARIÁVEL) POR LINHA DE TRANSPORTE ESCOLAR</t>
    </r>
  </si>
  <si>
    <t>Serviço de Transporte Escolar Rural - Prefeitura de Campo Grande/MS</t>
  </si>
  <si>
    <t>PREGÃO ELETRÔNICO XXX/20XX</t>
  </si>
  <si>
    <t>Nome da Empresa:</t>
  </si>
  <si>
    <t>Regime tributário:</t>
  </si>
  <si>
    <t>Discriminação dos Serviços (dados referentes à contratação)</t>
  </si>
  <si>
    <t>A</t>
  </si>
  <si>
    <t>Data de apresentação da proposta (dia/mês/ano)</t>
  </si>
  <si>
    <t>____ / ____ / ______</t>
  </si>
  <si>
    <t>B</t>
  </si>
  <si>
    <t>Município/UF</t>
  </si>
  <si>
    <t>C</t>
  </si>
  <si>
    <t>Ano, Acordo, Convenção ou Sentença Normativa em Dissídio Coletivo</t>
  </si>
  <si>
    <t>______/______</t>
  </si>
  <si>
    <t>D</t>
  </si>
  <si>
    <t>Nº de meses de execução contratual</t>
  </si>
  <si>
    <r>
      <rPr>
        <b/>
        <sz val="11"/>
        <color theme="1"/>
        <rFont val="Calibri"/>
        <family val="2"/>
      </rPr>
      <t xml:space="preserve">PARAMÊTROS PARA CÁLCULO DE CUSTO DA LINHA </t>
    </r>
    <r>
      <rPr>
        <b/>
        <sz val="11"/>
        <color rgb="FFFF0000"/>
        <rFont val="Calibri"/>
        <family val="2"/>
      </rPr>
      <t>(infomadas pelo município)</t>
    </r>
  </si>
  <si>
    <t>TURNO</t>
  </si>
  <si>
    <t>MANHA</t>
  </si>
  <si>
    <t>TARDE</t>
  </si>
  <si>
    <t>NOITE</t>
  </si>
  <si>
    <t>TOTAL</t>
  </si>
  <si>
    <t>Número de alunos transportados</t>
  </si>
  <si>
    <r>
      <rPr>
        <b/>
        <sz val="11"/>
        <color theme="1"/>
        <rFont val="Calibri"/>
        <family val="2"/>
      </rPr>
      <t xml:space="preserve">Número de dias letivos </t>
    </r>
    <r>
      <rPr>
        <b/>
        <sz val="11"/>
        <color rgb="FFFF0000"/>
        <rFont val="Calibri"/>
        <family val="2"/>
      </rPr>
      <t>(DL)</t>
    </r>
  </si>
  <si>
    <t>Km pavimentado (ida e volta)</t>
  </si>
  <si>
    <t>Kms s/pavimentação (ida e volta)</t>
  </si>
  <si>
    <r>
      <rPr>
        <sz val="11"/>
        <color theme="1"/>
        <rFont val="Calibri"/>
        <family val="2"/>
      </rPr>
      <t xml:space="preserve">km por dia </t>
    </r>
    <r>
      <rPr>
        <b/>
        <sz val="11"/>
        <color rgb="FFFF0000"/>
        <rFont val="Calibri"/>
        <family val="2"/>
      </rPr>
      <t>(KMD)</t>
    </r>
  </si>
  <si>
    <r>
      <rPr>
        <b/>
        <sz val="11"/>
        <color theme="1"/>
        <rFont val="Calibri"/>
        <family val="2"/>
      </rPr>
      <t xml:space="preserve">Km total de contrato (km por dia X dias letivos) </t>
    </r>
    <r>
      <rPr>
        <b/>
        <sz val="11"/>
        <color rgb="FFFF0000"/>
        <rFont val="Calibri"/>
        <family val="2"/>
      </rPr>
      <t>(KMT)</t>
    </r>
  </si>
  <si>
    <t>(informações fornecidas pelo município)</t>
  </si>
  <si>
    <t xml:space="preserve">tempo total </t>
  </si>
  <si>
    <r>
      <rPr>
        <b/>
        <sz val="11"/>
        <color theme="1"/>
        <rFont val="Calibri"/>
        <family val="2"/>
      </rPr>
      <t xml:space="preserve">Tempo conduzindo o veículo (ida e volta) (utilizar horas + minutos, ex. 2h45min) </t>
    </r>
    <r>
      <rPr>
        <b/>
        <sz val="11"/>
        <color rgb="FFFF0000"/>
        <rFont val="Calibri"/>
        <family val="2"/>
      </rPr>
      <t>(1)</t>
    </r>
  </si>
  <si>
    <t>3h00min</t>
  </si>
  <si>
    <r>
      <rPr>
        <b/>
        <sz val="11"/>
        <color theme="1"/>
        <rFont val="Calibri"/>
        <family val="2"/>
      </rPr>
      <t xml:space="preserve">Tempo de espera (entre ida e volta) </t>
    </r>
    <r>
      <rPr>
        <b/>
        <sz val="11"/>
        <color rgb="FFFF0000"/>
        <rFont val="Calibri"/>
        <family val="2"/>
      </rPr>
      <t>(2)</t>
    </r>
  </si>
  <si>
    <t>8h30min</t>
  </si>
  <si>
    <r>
      <rPr>
        <b/>
        <sz val="11"/>
        <color theme="1"/>
        <rFont val="Calibri"/>
        <family val="2"/>
      </rPr>
      <t>Tempo total (horas)</t>
    </r>
    <r>
      <rPr>
        <b/>
        <sz val="11"/>
        <color rgb="FFFF0000"/>
        <rFont val="Calibri"/>
        <family val="2"/>
      </rPr>
      <t xml:space="preserve"> (1)</t>
    </r>
    <r>
      <rPr>
        <b/>
        <sz val="11"/>
        <color theme="1"/>
        <rFont val="Calibri"/>
        <family val="2"/>
      </rPr>
      <t xml:space="preserve"> + </t>
    </r>
    <r>
      <rPr>
        <b/>
        <sz val="11"/>
        <color rgb="FFFF0000"/>
        <rFont val="Calibri"/>
        <family val="2"/>
      </rPr>
      <t>(2)</t>
    </r>
    <r>
      <rPr>
        <b/>
        <sz val="11"/>
        <color theme="1"/>
        <rFont val="Calibri"/>
        <family val="2"/>
      </rPr>
      <t xml:space="preserve"> = </t>
    </r>
    <r>
      <rPr>
        <b/>
        <sz val="11"/>
        <color rgb="FFFF0000"/>
        <rFont val="Calibri"/>
        <family val="2"/>
      </rPr>
      <t>(3)</t>
    </r>
  </si>
  <si>
    <t>11h30min</t>
  </si>
  <si>
    <t>Quantidade mínima de lugares para os alunos no veículo</t>
  </si>
  <si>
    <t>veículo com elevador (sim ou não)</t>
  </si>
  <si>
    <t>NÃO</t>
  </si>
  <si>
    <t>Preço Combustível  R$/litro conforme tabela ANP ou média da localidade de abastecimento - GASOLINA*</t>
  </si>
  <si>
    <t>Preço Combustível  R$/litro conforme tabela ANP ou média da localidade de abastecimento - DIESEL*</t>
  </si>
  <si>
    <t>Preço Combustível  R$/litro utilizado pelo veiculo</t>
  </si>
  <si>
    <t>MÓDULO 1 - CUSTOS FIXOS - MÃO DE OBRA</t>
  </si>
  <si>
    <t>SUB-MÓDULO 1 - COMPOSIÇÃO DA REMUNERAÇÃO - MOTORISTA</t>
  </si>
  <si>
    <t>I</t>
  </si>
  <si>
    <t>Composição da Remuneração</t>
  </si>
  <si>
    <t>Valor (R$)</t>
  </si>
  <si>
    <t>Salário Base</t>
  </si>
  <si>
    <t>Gratificação</t>
  </si>
  <si>
    <t>Adicional de periculosidade</t>
  </si>
  <si>
    <t>Adicional de insalubridade</t>
  </si>
  <si>
    <t>E</t>
  </si>
  <si>
    <t>Adicional noturno</t>
  </si>
  <si>
    <t>F</t>
  </si>
  <si>
    <t>Hora noturna adicional</t>
  </si>
  <si>
    <t>G</t>
  </si>
  <si>
    <t>Adicional de hora-extra</t>
  </si>
  <si>
    <t>H</t>
  </si>
  <si>
    <t>Outros (especificar)</t>
  </si>
  <si>
    <t>Total da Remuneração</t>
  </si>
  <si>
    <t>SUB-MÓDULO 1 - COMPOSIÇÃO DA REMUNERAÇÃO - MONITOR</t>
  </si>
  <si>
    <t>SUB-MÓDULO 2 - BENEFÍCIOS - MOTORISTA</t>
  </si>
  <si>
    <t>II</t>
  </si>
  <si>
    <t>Benefícios Mensais e Diários</t>
  </si>
  <si>
    <t>Transporte</t>
  </si>
  <si>
    <t>A.1</t>
  </si>
  <si>
    <t>Desconto Transporte</t>
  </si>
  <si>
    <t>Auxílio alimentação (vales, cesta básica etc.)</t>
  </si>
  <si>
    <t>Assistência médica</t>
  </si>
  <si>
    <t>Auxílio creche</t>
  </si>
  <si>
    <t>Seguro de vida, invalidez e funeral</t>
  </si>
  <si>
    <t>Total de benefícios mensais e diários</t>
  </si>
  <si>
    <t>SUB-MÓDULO 2 - BENEFÍCIOS - MONITOR</t>
  </si>
  <si>
    <t>SUB-MÓDULO 3 - ENCARGOS SOCIAIS E TRABALHISTAS - MOTORISTA</t>
  </si>
  <si>
    <t>3.1 - Encargos previdenciários, FGTS e outras contribuições</t>
  </si>
  <si>
    <t>3.1</t>
  </si>
  <si>
    <t>Encargos previdenciários e FGTS</t>
  </si>
  <si>
    <t>%</t>
  </si>
  <si>
    <t>INSS</t>
  </si>
  <si>
    <t>SESI OU SESC</t>
  </si>
  <si>
    <t>SENAI OU SENAC</t>
  </si>
  <si>
    <t>INCRA</t>
  </si>
  <si>
    <t>Salário Educação</t>
  </si>
  <si>
    <t>FGTS</t>
  </si>
  <si>
    <t>Seguro acidente do trabalho (RAT x FAP)</t>
  </si>
  <si>
    <t>SEBRAE</t>
  </si>
  <si>
    <t>Total</t>
  </si>
  <si>
    <t>SUB-MÓDULO 3 - ENCARGOS SOCIAIS E TRABALHISTAS - MONITOR</t>
  </si>
  <si>
    <t>3.2 - 13º Salário e adicional de férias - MOTORISTA</t>
  </si>
  <si>
    <t>3.2</t>
  </si>
  <si>
    <t xml:space="preserve">13º Salário </t>
  </si>
  <si>
    <t>13º Salário</t>
  </si>
  <si>
    <t>Adicional de férias</t>
  </si>
  <si>
    <t>Subtotal</t>
  </si>
  <si>
    <t>Incidência do Submódulo 4.1 sobre 13º (décimo terceiro) Salário</t>
  </si>
  <si>
    <t>3.2 - 13º Salário e adicional de férias - MONITOR</t>
  </si>
  <si>
    <t>3.3 - Afastamento maternidade - MOTORISTA</t>
  </si>
  <si>
    <t>3.3</t>
  </si>
  <si>
    <t>Afastamento Maternidade</t>
  </si>
  <si>
    <t xml:space="preserve">Incidência do submódulo 4.1 sobre afastamento maternidade </t>
  </si>
  <si>
    <t>3.3 - Afastamento maternidade - MONITOR</t>
  </si>
  <si>
    <t>3.4 – Provisão para Rescisão - MOTORISTA</t>
  </si>
  <si>
    <t>3.4</t>
  </si>
  <si>
    <t>Provisão para Rescisão</t>
  </si>
  <si>
    <t>Aviso prévio indenizado</t>
  </si>
  <si>
    <t>Incidência do FGTS s/ aviso prévio indenizado</t>
  </si>
  <si>
    <t>Multa do FGTS do aviso prévio indenizado</t>
  </si>
  <si>
    <t>Aviso prévio trabalhado</t>
  </si>
  <si>
    <t>Incidência do submódulo 4.1 s/aviso prévio trabalhado</t>
  </si>
  <si>
    <t>Multa FGTS do aviso prévio trabalhado</t>
  </si>
  <si>
    <t>Total:</t>
  </si>
  <si>
    <t>3.4 – Provisão para Rescisão - MONITOR</t>
  </si>
  <si>
    <t>3.5 - Custo de Reposição do Profissional Ausente - MOTORISTA</t>
  </si>
  <si>
    <t>3.5</t>
  </si>
  <si>
    <t>Composição do custo de Reposição do Profissional Ausente</t>
  </si>
  <si>
    <t xml:space="preserve">Férias </t>
  </si>
  <si>
    <t>Ausência por doença</t>
  </si>
  <si>
    <t>Licença paternidade</t>
  </si>
  <si>
    <t>Ausências legais</t>
  </si>
  <si>
    <t>Ausência por acidente de trabalho</t>
  </si>
  <si>
    <t>Incidência do submódulo 4.1 sobre o Custo de Reposição</t>
  </si>
  <si>
    <t>3.5 - Custo de Reposição do Profissional Ausente - MONITOR</t>
  </si>
  <si>
    <t>QUADRO RESUMO - SUB-MÓDULO 3: ENCARGOS SOCIAIS E TRABALHISTAS - MOTORISTA</t>
  </si>
  <si>
    <t>Sub-módulo 3 - Encargos Sociais e Trabalhistas</t>
  </si>
  <si>
    <t>Encargos Previdênciários, FGTS e outras contribuições</t>
  </si>
  <si>
    <t>13º (décimo terceiro) Salário</t>
  </si>
  <si>
    <t>Custo de Rescisão</t>
  </si>
  <si>
    <t>Custo de Reposição do Profissional Ausente</t>
  </si>
  <si>
    <t>3.6</t>
  </si>
  <si>
    <t>Outros (Especificar)</t>
  </si>
  <si>
    <t>R$</t>
  </si>
  <si>
    <t>QUADRO RESUMO - SUB-MÓDULO 3: ENCARGOS SOCIAIS E TRABALHISTAS - MONITOR</t>
  </si>
  <si>
    <t>Quadro-resumo do Custo por empregado – (Valor por empregado) - MOTORISTA</t>
  </si>
  <si>
    <t>Mão-de-Obra vinculada à execução contratual (valor por empregado)</t>
  </si>
  <si>
    <t>(R$)</t>
  </si>
  <si>
    <t>Sub-Módulo 1 - Composição da Remuneração</t>
  </si>
  <si>
    <t>Sub-Módulo 2 - Benefícios Mensais e Diários</t>
  </si>
  <si>
    <t>Sub-Módulo 3 - Encargos Sociais e Trabalhistas</t>
  </si>
  <si>
    <t>Subtotal (A + B + C):</t>
  </si>
  <si>
    <t>Valor total por empregado:</t>
  </si>
  <si>
    <t>Quadro-resumo do Custo por empregado – (Valor por empregado) - MONITOR</t>
  </si>
  <si>
    <t>SUB-MÓDULO 4 - CUSTOS FIXOS VEÍCULO</t>
  </si>
  <si>
    <t>4.1</t>
  </si>
  <si>
    <t>custos fixos do veículo (anual)</t>
  </si>
  <si>
    <t>Seguro veicular</t>
  </si>
  <si>
    <t>Vistorias semestrais</t>
  </si>
  <si>
    <t>Categoria</t>
  </si>
  <si>
    <t>Vida Útil</t>
  </si>
  <si>
    <t xml:space="preserve">Valor Residual </t>
  </si>
  <si>
    <t>Veiculo</t>
  </si>
  <si>
    <t>Depreciação</t>
  </si>
  <si>
    <t>tacógrafo ou cronotacógrafo</t>
  </si>
  <si>
    <t>Leve</t>
  </si>
  <si>
    <t>Micro-ônibus</t>
  </si>
  <si>
    <t>GPS anual</t>
  </si>
  <si>
    <t>Pesado</t>
  </si>
  <si>
    <t>Van</t>
  </si>
  <si>
    <t>Ônibus</t>
  </si>
  <si>
    <t>K</t>
  </si>
  <si>
    <t>Seguro de terceiro</t>
  </si>
  <si>
    <t>L</t>
  </si>
  <si>
    <t xml:space="preserve">TOTAL </t>
  </si>
  <si>
    <t>M</t>
  </si>
  <si>
    <t>OBS: O coeficiente utilizado foi atraves da planilha do TCE - MS</t>
  </si>
  <si>
    <t>SUB-MÓDULO 5 - DEPRECIAÇÃO</t>
  </si>
  <si>
    <t>5.1</t>
  </si>
  <si>
    <t>unidade</t>
  </si>
  <si>
    <t>anos ou valor</t>
  </si>
  <si>
    <t xml:space="preserve">Tipo de Veiculo </t>
  </si>
  <si>
    <t>-</t>
  </si>
  <si>
    <t>idade do veículo (anos)</t>
  </si>
  <si>
    <t>anos</t>
  </si>
  <si>
    <t>vida útil do veículo (anos)</t>
  </si>
  <si>
    <t>valor residual para o veículo (%)</t>
  </si>
  <si>
    <t>preço médio do veículo (FIPE)</t>
  </si>
  <si>
    <t>Valor da Depreciação anual</t>
  </si>
  <si>
    <t>Custo de depreciação mensal (Cudf)</t>
  </si>
  <si>
    <t xml:space="preserve">Custo da depreciação por km </t>
  </si>
  <si>
    <t>SUB-MÓDULO 6 - Composição do BDI - Benefícios e Despesas Indiretas</t>
  </si>
  <si>
    <t>6.1</t>
  </si>
  <si>
    <t>Custos Indiretos</t>
  </si>
  <si>
    <t>Soma</t>
  </si>
  <si>
    <t>1° Quartil</t>
  </si>
  <si>
    <t>Médio</t>
  </si>
  <si>
    <t>3° Quartil</t>
  </si>
  <si>
    <t>Administração Central -AC</t>
  </si>
  <si>
    <t>Seguros/Riscos/Garantias - SRG</t>
  </si>
  <si>
    <t>Lucro - L</t>
  </si>
  <si>
    <t>Despesas Financeiras - DF</t>
  </si>
  <si>
    <t>Tributos - ISS/ICMS - T</t>
  </si>
  <si>
    <t>Tributos - PIS/COFINS - T</t>
  </si>
  <si>
    <t>Fórmula para o cálculo do BDI:</t>
  </si>
  <si>
    <t>{[(1+AC+SRG) x (1+L) x (1+DF)] / (1-T)} -1</t>
  </si>
  <si>
    <t>Quadro-resumo do Custo Fixo - Módulo 1</t>
  </si>
  <si>
    <t>Custo com pessoal (sub-módulos 1, 2 e 3)</t>
  </si>
  <si>
    <t>Sub-módulo 4 - Custos fixos do veículo</t>
  </si>
  <si>
    <t>Sub-Módulo 5 - Depreciação</t>
  </si>
  <si>
    <t>Subtotal (A + B + C + D):</t>
  </si>
  <si>
    <t>Valor total dos custos fixos:</t>
  </si>
  <si>
    <t xml:space="preserve">MÓDULO 2 - CUSTOS VARIÁVEIS </t>
  </si>
  <si>
    <t>2.1</t>
  </si>
  <si>
    <t xml:space="preserve">Combustível </t>
  </si>
  <si>
    <t>gasolina ou diesel</t>
  </si>
  <si>
    <t>Preço do Litro</t>
  </si>
  <si>
    <t>Média de consumo (km/litro)</t>
  </si>
  <si>
    <t xml:space="preserve">km/l </t>
  </si>
  <si>
    <t>km</t>
  </si>
  <si>
    <t>Custo Combustível por dia</t>
  </si>
  <si>
    <t>Custo total do combustível (KMT)</t>
  </si>
  <si>
    <t>Custo do combutível por km</t>
  </si>
  <si>
    <t>2.2</t>
  </si>
  <si>
    <t>Pneus</t>
  </si>
  <si>
    <t>total</t>
  </si>
  <si>
    <t>número de pneus</t>
  </si>
  <si>
    <t>preço do pneu de 1a linha</t>
  </si>
  <si>
    <t>valor da recapagem</t>
  </si>
  <si>
    <t>vida útil do pneu com as recapagens em km</t>
  </si>
  <si>
    <t>Custo de Rodagem por km</t>
  </si>
  <si>
    <t>2.3</t>
  </si>
  <si>
    <t>Manutenção do veículo (12 meses)</t>
  </si>
  <si>
    <t>Peças e Acessorios</t>
  </si>
  <si>
    <t>óleos e fluídos</t>
  </si>
  <si>
    <t>2.4</t>
  </si>
  <si>
    <t xml:space="preserve">Pedágio </t>
  </si>
  <si>
    <t>R$ (diário)</t>
  </si>
  <si>
    <t xml:space="preserve">valor </t>
  </si>
  <si>
    <t>considerar 200 dias letivos</t>
  </si>
  <si>
    <t>Quadro-resumo do Módulo 2</t>
  </si>
  <si>
    <t>Custos Variáveis</t>
  </si>
  <si>
    <t>Combustível</t>
  </si>
  <si>
    <t>Manutenção</t>
  </si>
  <si>
    <t>Pedágio</t>
  </si>
  <si>
    <t xml:space="preserve"> resumo</t>
  </si>
  <si>
    <t>Lucro</t>
  </si>
  <si>
    <t>C.1</t>
  </si>
  <si>
    <t>Tributos Federais</t>
  </si>
  <si>
    <t>C.1.1</t>
  </si>
  <si>
    <t>PIS</t>
  </si>
  <si>
    <t>C.1.2</t>
  </si>
  <si>
    <t>COFINS</t>
  </si>
  <si>
    <t>D.1</t>
  </si>
  <si>
    <t xml:space="preserve">Tributos Estaduais </t>
  </si>
  <si>
    <t>E.1</t>
  </si>
  <si>
    <t xml:space="preserve">Tributos Municipais </t>
  </si>
  <si>
    <t>E.1.1</t>
  </si>
  <si>
    <t>ISSQN</t>
  </si>
  <si>
    <t>Benefícios e despesas indiretas</t>
  </si>
  <si>
    <t>custo unitario</t>
  </si>
  <si>
    <t>quantidade</t>
  </si>
  <si>
    <t>subtotal</t>
  </si>
  <si>
    <t>MÓDULO 1</t>
  </si>
  <si>
    <t>MÓDULO 2</t>
  </si>
  <si>
    <t>MÓDULO 3</t>
  </si>
  <si>
    <t>RESULTADO (A+B+C)</t>
  </si>
  <si>
    <t>KMT</t>
  </si>
  <si>
    <t>VALOR POR KM (RESULTADO/KMT)</t>
  </si>
  <si>
    <t>Data:</t>
  </si>
  <si>
    <t>Identificação do Ordenador de Despesas</t>
  </si>
  <si>
    <t>Taxa Selic - I</t>
  </si>
  <si>
    <t>Dias Uteis - DU</t>
  </si>
  <si>
    <t>1 combustivel</t>
  </si>
  <si>
    <t>2 oleos e lubrificantes</t>
  </si>
  <si>
    <t>3 rodagem</t>
  </si>
  <si>
    <t>4 peças e acessorios</t>
  </si>
  <si>
    <t>custo variavel no modo rodoviario - CVMR</t>
  </si>
  <si>
    <t>COL - Custo de Oleo e Lubrificantes</t>
  </si>
  <si>
    <t>coeficiente</t>
  </si>
  <si>
    <t>limit inferior</t>
  </si>
  <si>
    <t>limit superior</t>
  </si>
  <si>
    <t xml:space="preserve">Valor total </t>
  </si>
  <si>
    <t xml:space="preserve">litro do combustivel </t>
  </si>
  <si>
    <t>minimo</t>
  </si>
  <si>
    <t>maximo</t>
  </si>
  <si>
    <t>CR - Custo de rodagem</t>
  </si>
  <si>
    <t>Cr = custo da rodagem (R$/km);</t>
  </si>
  <si>
    <t>Ppn = preço médio do pneu novo (R$/pneu)</t>
  </si>
  <si>
    <t>Np = número de pneus (pneu)</t>
  </si>
  <si>
    <t>Pr = preço médio da recapagem (R$/pneu)</t>
  </si>
  <si>
    <t>Nr = número de recapagens</t>
  </si>
  <si>
    <t>Vup = vida útil do pneu (km)</t>
  </si>
  <si>
    <t>CPA - Custo de Peças e Acessorios</t>
  </si>
  <si>
    <t>Km = quilometragem mensal total percorrida (km/mês)</t>
  </si>
  <si>
    <t>Fo = frota operante (veículos)</t>
  </si>
  <si>
    <t>CVMR total por KM</t>
  </si>
  <si>
    <t>CVMR total por KMT</t>
  </si>
  <si>
    <t>Pmm = percurso médio mensal (km/veículo x mês</t>
  </si>
  <si>
    <t>PVT = preço do veículo-tipo (R$)</t>
  </si>
  <si>
    <t>Pmm = percurso médio mensal</t>
  </si>
  <si>
    <t>Ccpa = coeficiente de consumo de peças e acessórios 1</t>
  </si>
  <si>
    <t>Ccpa = coeficiente de consumo de peças e acessórios 2</t>
  </si>
  <si>
    <t>limit inferior - 1</t>
  </si>
  <si>
    <t>limit superior - 2</t>
  </si>
  <si>
    <t>Cpa = custo de peças e acessórios (R$/km) superior</t>
  </si>
  <si>
    <t>Cpa = custo de peças e acessórios (R$/km) inferior</t>
  </si>
  <si>
    <t>GRUPO 37</t>
  </si>
  <si>
    <t>LINHA 90</t>
  </si>
  <si>
    <r>
      <t>DESCRITIVO:</t>
    </r>
    <r>
      <rPr>
        <sz val="11"/>
        <color rgb="FFFF0000"/>
        <rFont val="Calibri"/>
        <family val="2"/>
        <scheme val="minor"/>
      </rPr>
      <t xml:space="preserve"> LINHA 90 – Serviço de transporte de alunos, por meio de veículo do tipo ÔNIBUS, especificações atendendo a Legislação Vigente, capacidade mínima de 40 lugares, com motorista, GPS e despesas inclusas, ida no período matutino e volta no período vespertino, tendo em vista a escola ser de período integral, de segunda a sexta-feira, e, eventualmente aos sábados. Saindo do Posto Imarelli/Parada 67, BR 262, sentido à Clínica da Alma Masculina e Feminina, localizada dentro do Balneário Atlântico, retornando sentido à BR 262, em direção à E.M Leovegildo de Melo, percorrendo 57 km/dia, para atender os 200 (duzentos) dias letivos, conforme calendário escolar</t>
    </r>
  </si>
  <si>
    <t>Limpeza e conservacao Veicular</t>
  </si>
  <si>
    <r>
      <rPr>
        <sz val="11"/>
        <color theme="1"/>
        <rFont val="Calibri"/>
      </rPr>
      <t xml:space="preserve">Custo por km </t>
    </r>
    <r>
      <rPr>
        <sz val="11"/>
        <color rgb="FFFF0000"/>
        <rFont val="Calibri"/>
      </rPr>
      <t>(KMT)</t>
    </r>
  </si>
  <si>
    <t xml:space="preserve">Percentual Total utilizado referente ao MODULO 3 - BENEFÍCIOS E DESPESAS INDIRETAS </t>
  </si>
  <si>
    <r>
      <rPr>
        <sz val="12"/>
        <color theme="1"/>
        <rFont val="Calibri"/>
      </rPr>
      <t xml:space="preserve">km diários percorridos (ida e volta) </t>
    </r>
    <r>
      <rPr>
        <sz val="12"/>
        <color rgb="FFFF0000"/>
        <rFont val="Calibri"/>
      </rPr>
      <t>(KMT)</t>
    </r>
  </si>
  <si>
    <r>
      <t xml:space="preserve">número de recapagens considerando o </t>
    </r>
    <r>
      <rPr>
        <sz val="12"/>
        <color rgb="FFFF0000"/>
        <rFont val="Calibri"/>
      </rPr>
      <t>(KMT)</t>
    </r>
  </si>
  <si>
    <r>
      <rPr>
        <sz val="12"/>
        <color theme="1"/>
        <rFont val="Calibri"/>
      </rPr>
      <t xml:space="preserve">Custo total com pneus considerando o </t>
    </r>
    <r>
      <rPr>
        <sz val="12"/>
        <color rgb="FFFF0000"/>
        <rFont val="Calibri"/>
      </rPr>
      <t>(KMT)</t>
    </r>
  </si>
  <si>
    <t xml:space="preserve">Total Cokm- Coeficiente de quilometragem de Vias Vicinais </t>
  </si>
  <si>
    <r>
      <t xml:space="preserve">Custo da Manutenção por km </t>
    </r>
    <r>
      <rPr>
        <b/>
        <sz val="12"/>
        <color rgb="FFFF0000"/>
        <rFont val="Calibri"/>
      </rPr>
      <t>(KMT)+Cokm</t>
    </r>
  </si>
  <si>
    <r>
      <rPr>
        <sz val="12"/>
        <color theme="1"/>
        <rFont val="Calibri"/>
      </rPr>
      <t xml:space="preserve">Custo anual de pedágio por km </t>
    </r>
    <r>
      <rPr>
        <sz val="12"/>
        <color rgb="FFFF0000"/>
        <rFont val="Calibri"/>
      </rPr>
      <t>(KMT)</t>
    </r>
  </si>
  <si>
    <t xml:space="preserve">Cokm- Coeficiente de quilometragem de Vias Vicinais </t>
  </si>
  <si>
    <t>Cokm</t>
  </si>
  <si>
    <t>KMD sem Pavimentação</t>
  </si>
  <si>
    <t>KMD com Pavimentação</t>
  </si>
  <si>
    <t xml:space="preserve">Coeficiente </t>
  </si>
  <si>
    <t>Somatoria de Tributos</t>
  </si>
  <si>
    <t>Outros (especificar) - Cesta Basica</t>
  </si>
  <si>
    <t>MÓDULO 3 - BENEFÍCIOS E DESPESAS INDIRETAS COM MONITOR</t>
  </si>
  <si>
    <t>MÓDULO 3 - BENEFÍCIOS E DESPESAS INDIRETAS SEM MONITOR</t>
  </si>
  <si>
    <t>MÓDULO 4 - SOMA DOS MÓDULOS E APURAÇÃO DO CUSTO POR KM COM MONITOR</t>
  </si>
  <si>
    <t>MÓDULO 4 - SOMA DOS MÓDULOS E APURAÇÃO DO CUSTO POR KM SEM MONITOR</t>
  </si>
  <si>
    <t>OBS*: GASOLINA E DIESEL REFERENTES AO PERÍODO DE 29/03/2026 A 04/04/2026 CONFORME ANP</t>
  </si>
  <si>
    <t>GRUPO 06</t>
  </si>
  <si>
    <t>LINHA 63</t>
  </si>
  <si>
    <r>
      <t>DESCRITIVO:</t>
    </r>
    <r>
      <rPr>
        <sz val="11"/>
        <color rgb="FFFF0000"/>
        <rFont val="Calibri"/>
        <family val="2"/>
        <scheme val="minor"/>
      </rPr>
      <t xml:space="preserve"> LINHA 63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do Rancho Vô Francisco, sentido às Fazendas: Val Paraíso, Estância Volpe, Olhos D’Água, Canaã, Ipês, Estância Kurupi, retornando no sentido das Fazendas: Mezenga, Recanto do Cerrado, Chácara Cantinho da Paz, Chácara Arapongas, Boliche do Tereré, Chácara do Sol, Associação Grupo Zahran, Chácara Zayed, e cruzando o Anel Viário em direção à E.M. Consulesa Margarida Maksoud Trad, percorrendo 56,30 km/dia, durante os 200 (duzentos) dias letivos, conforme Calendário Escolar.</t>
    </r>
  </si>
  <si>
    <t>GRUPO 05</t>
  </si>
  <si>
    <t>LINHA 62</t>
  </si>
  <si>
    <r>
      <t>DESCRITIVO:</t>
    </r>
    <r>
      <rPr>
        <sz val="11"/>
        <color rgb="FFFF0000"/>
        <rFont val="Calibri"/>
        <family val="2"/>
        <scheme val="minor"/>
      </rPr>
      <t xml:space="preserve"> LINHA 62 – Serviço de transporte de alunos, por meio de veículo do tipo MICRO-ÔNIBUS/VAN, especificações atendendo a Legislação Vigente, capacidade mínima de 21 lugares, com motorista, GPS e despesas inclusos, nos períodos matutino e vespertino, de segunda a sexta-feira, e, eventualmente, aos sábados. Saindo da Rua Água Azul, em frente à Chácara Edimo M. Acosta, em direção às Chácaras: 3R, Cantinho da Paz, Igreja Transfiguração, Bolicho Tereré, Chácara do Sol, Castelinho, Chácara Zayed, em direção às Escolas Municipais: Elpídio Reís e Virgilo Alves De Campos. No período vespertino, o veículo passará em frente à Chácara Santander e Rancho Vô Francisco, percorrendo 59,082 km/dia, durante os 200 (duzentos) dias letivos, conforme Calendário Escolar.</t>
    </r>
  </si>
  <si>
    <t>GRUPO 04</t>
  </si>
  <si>
    <t>LINHA 61</t>
  </si>
  <si>
    <r>
      <t>DESCRITIVO:</t>
    </r>
    <r>
      <rPr>
        <sz val="11"/>
        <color rgb="FFFF0000"/>
        <rFont val="Calibri"/>
        <family val="2"/>
        <scheme val="minor"/>
      </rPr>
      <t xml:space="preserve"> LINHA 61 – Serviço de transporte de alunos por meio de veículo do tipo ÔNIBUS, especificações atendendo a Legislação Vigente, capacidade mínima de 40 lugares, com motorista, GPS e despesas inclusos, no período vespertino, de segunda a sexta-feira, e eventualmente aos sábados. Saindo da Faz. Novo Imbirussu em direção à BR 262, posterior à BR 060, em direção à ADAMES, Faz. São José, Estância Chiquito, Tecnoblock, Armazém ICP, Faz. Luz da Lua, Rancho Yucumá, retornando sentido à Fábrica da Jeito Frio Sorvetes, sentido à E.M. Elízio Ramirez Viera e E.M Profa Gonçalina Faustina de Oliveira, percorrendo 85,754 km/dia, ida e volta, até a E.M. Profa Gonçalina Faustina de Oliveira, durante os 200 (duzentos) dias letivos, conforme Calendário Escolar.</t>
    </r>
  </si>
  <si>
    <t>GRUPO 03</t>
  </si>
  <si>
    <t>LINHA 60</t>
  </si>
  <si>
    <r>
      <t>DESCRITIVO:</t>
    </r>
    <r>
      <rPr>
        <sz val="11"/>
        <color rgb="FFFF0000"/>
        <rFont val="Calibri"/>
        <family val="2"/>
        <scheme val="minor"/>
      </rPr>
      <t xml:space="preserve"> LINHA 60 – Serviço de transporte de alunos por meio de veículo do tipo ÔNIBUS, especificações atendendo a Legislação Vigente, capacidade mínima de 43 lugares, com motorista, GPS e despesas inclusos, no período vespertino, de segunda a sexta-feira, e eventualmente aos sábados. Saindo da Estância Colina na MS-455 e seguindo em direção à Chácara Boa Vista, Faz. Nossa Sra. Aparecida, Faz. Varjão, Estância Araponga, Faz. Paraíso, Frigorífico, acessando a Faz. Jatobá e Estância Campo Verde, retornando em direção à Faz. Mitai, Água Viva, Imbirussú, Faz. São Jorge, Rancho São João, Chácara Saito, acessando à BR 262 sentido ao Terminal Porto Seco, retornando sentido Av. Mal Deodoro/Gunter Hans, até a E.M Profa Aglair Maria Alves, E.M. Profa Gonçalina Faustina de Oliveira e E.M. Elízio Ramirez Vieira, percorrendo 150,970 km/dia, durante os 200 (duzentos) dias letivos, conforme Calendário Escolar.</t>
    </r>
  </si>
  <si>
    <t>GRUPO 36</t>
  </si>
  <si>
    <t>LINHA 58 - B</t>
  </si>
  <si>
    <r>
      <t>DESCRITIVO:</t>
    </r>
    <r>
      <rPr>
        <sz val="11"/>
        <color rgb="FFFF0000"/>
        <rFont val="Calibri"/>
        <family val="2"/>
        <scheme val="minor"/>
      </rPr>
      <t xml:space="preserve"> LINHA 58-B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Granja Azul, seguindo em direção à região das Fazendas: Sta. Terezinha, Cachimbo, Boa Sorte, Ribeirão da Areia, onde ocorre o Embarque do Transbordo, Retiro da Faz. Jacaré, Indaiá, Lavoura da Faz. Jacaré, Volta Grande II, Arautos, Indaiá, Mimosa, em direção à BR - 267, percorrendo 101,9 km/dia, ida e retorno, até a EM. Rosalvo da Rocha Rodrigues, situada no distrito de "PANA" pertencente ao município de Nova Alvorada do Sul, atendendo os alunos residentes nesta região, durante os 200 (duzentos) dias letivos, conforme Calendário Escolar.</t>
    </r>
  </si>
  <si>
    <t xml:space="preserve">LINHA 58 - A - TRANSBORDO PARA LINHA 58 - B  </t>
  </si>
  <si>
    <r>
      <t>DESCRITIVO:</t>
    </r>
    <r>
      <rPr>
        <sz val="11"/>
        <color rgb="FFFF0000"/>
        <rFont val="Calibri"/>
        <family val="2"/>
        <scheme val="minor"/>
      </rPr>
      <t xml:space="preserve"> LINHA 58-A - TRANSBORDO PARA LINHA 58-B – Serviço detransporte de alunos, por meio de veículo do tipo MICRO-ÔNIBUS/VAN, especificações atendendo a Legislação Vigente, capacidade mínima de 12 lugares, com motorista, GPS e despesas inclusos, no período matutino, de segunda a sexta-feira, e, eventualmente, aos sábados. Saindo da Faz. Granja Azul, seguindo em direção às Fazendas: Santa Marina, Felicidade, Arauto, Sete de Setembro, Adamantina, até o ponto de Desembarque para Transbordo, localizado na Faz. Ribeirão da Areia, percorrendo 71,264 km/dia. O veículo que passará no ponto do transbordo levará os alunos para a E.M. Rosalvo da Rocha Rodrigues, situada no distrito de “PANA”, pertencente ao município de Nova Alvorada do Sul, durante os 200 (duzentos) dias letivos, conforme Calendário Escolar. O embarque do Transbordo ocorrerá na LINHA 58-B.</t>
    </r>
  </si>
  <si>
    <t>GRUPO 35</t>
  </si>
  <si>
    <t>LINHA 57</t>
  </si>
  <si>
    <r>
      <t>DESCRITIVO:</t>
    </r>
    <r>
      <rPr>
        <sz val="11"/>
        <color rgb="FFFF0000"/>
        <rFont val="Calibri"/>
        <family val="2"/>
        <scheme val="minor"/>
      </rPr>
      <t xml:space="preserve"> : LINHA 57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São Judas Tadeu, em direção à Faz. Juma, retornando sentido ao Retiro da Faz. Santa Luz, Faz. Beatriz, Arraial do Sol, Santa Lucia, Pai Eterno, Dois Rios, em direção à BR - 267, percorrendo 114,542 km/dia, ida e volta, até à E.M. Rosalvo da Rocha Rodrigues, situada no distrito de "PANA", pertencente ao município de Nova Alvorada do Sul, atendendo os alunos residentes nesta região, durante os 200 (duzentos) dias letivos, conforme Calendário Escolar.</t>
    </r>
  </si>
  <si>
    <t>GRUPO 28</t>
  </si>
  <si>
    <t>LINHA 56</t>
  </si>
  <si>
    <r>
      <t>DESCRITIVO:</t>
    </r>
    <r>
      <rPr>
        <sz val="11"/>
        <color rgb="FFFF0000"/>
        <rFont val="Calibri"/>
        <family val="2"/>
        <scheme val="minor"/>
      </rPr>
      <t xml:space="preserve">  LINHA 56 – Serviço de transporte de alunos, por meio de veículo do tipo MICRO-ÔNIBUS/VAN, especificações atendendo a Legislação Vigente, capacidade mínima de 12lugares, com motorista, GPS e despesas inclusos, no período matutino, de segunda a sexta-feira, e, eventualmente, aos sábados. Saindo da Faz. Nhú Vera, seguindo em direção às Fazendas: Cana Brava, Indaiá, Casa Grande, Água Branca, retornando e percorrendo 140,820 km/dia, ida e volta, até a E.M. Oito de Dezembro - Ext. Profa Onira Santos Rosa, atendendo 200 (duzentos) dias letivos, conforme Calendário Escolar.</t>
    </r>
  </si>
  <si>
    <t>GRUPO 27</t>
  </si>
  <si>
    <t>LINHA 55</t>
  </si>
  <si>
    <r>
      <t>DESCRITIVO: L</t>
    </r>
    <r>
      <rPr>
        <sz val="11"/>
        <color rgb="FFFF0000"/>
        <rFont val="Calibri"/>
        <family val="2"/>
        <scheme val="minor"/>
      </rPr>
      <t>INHA 55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Savana, seguindo em direção às Fazendas: Nossa Sra. Aparecida, Volta Grande, Floresta, MTM, retornando e percorrendo 167,2 km/dia, ida e volta, até a E.M. Oito de Dezembro - Ext. Profa Onira Santos Rosa, atendendo 200 (duzentos) dias letivos, conforme CalendárioEscolar.</t>
    </r>
  </si>
  <si>
    <t>GRUPO 26</t>
  </si>
  <si>
    <t>LINHA 54</t>
  </si>
  <si>
    <r>
      <t>DESCRITIVO:</t>
    </r>
    <r>
      <rPr>
        <sz val="11"/>
        <color rgb="FFFF0000"/>
        <rFont val="Calibri"/>
        <family val="2"/>
        <scheme val="minor"/>
      </rPr>
      <t xml:space="preserve">  LINHA 54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Areia Dourada, em direção às Fazendas: Varjão da Lontra, Relíquia, Cambraía, seguindo em direção a MS-040, passando em frente às Fazendas: Sta. Rosa, Sta. Tereza, Campestre, Estrela, retornando e percorrendo 107,750 km/dia, ida e volta, até a E.M. Oito de Dezembro - Ext. Profa Onira Santos Rosa, atendendo 200 (duzentos) dias letivos, conforme Calendário Escolar.</t>
    </r>
  </si>
  <si>
    <t>GRUPO 25</t>
  </si>
  <si>
    <t>LINHA 53</t>
  </si>
  <si>
    <r>
      <t>DESCRITIVO:</t>
    </r>
    <r>
      <rPr>
        <sz val="11"/>
        <color rgb="FFFF0000"/>
        <rFont val="Calibri"/>
        <family val="2"/>
        <scheme val="minor"/>
      </rPr>
      <t xml:space="preserve"> LINHA 53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Bonanza em direção à Faz. Aliança, Campo Formoso, Campina Nova, Ouro Fino, Marcela (Campina) e Capão Verde, percorrendo 74,92 km/dia, ida e volta, até a E.M. Oito de Dezembro - Ext. Profa Onira Santos Rosa, atendendo 200 (duzentos) dias letivos, conforme Calendário Escolar. </t>
    </r>
  </si>
  <si>
    <t>GRUPO 24</t>
  </si>
  <si>
    <t>LINHA 52</t>
  </si>
  <si>
    <r>
      <t>DESCRITIVO:</t>
    </r>
    <r>
      <rPr>
        <sz val="11"/>
        <color rgb="FFFF0000"/>
        <rFont val="Calibri"/>
        <family val="2"/>
        <scheme val="minor"/>
      </rPr>
      <t xml:space="preserve"> LINHA 52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São Paulo, seguindo em direção às Fazendas: Vista Alegre, São Bernardo, Retiro da Faz. Velas aos Ventos, Faz. Velas aos Vento, Faz. Terra a Vista, Faz. São Sebastião, retornando e percorrendo 98,140 km/dia, ida e volta, até a E.M. Oito de Dezembro - Ext. Profa Onira Santos Rosa, atendendo 200 (duzentos) dias letivos, conforme Calendário Escolar</t>
    </r>
  </si>
  <si>
    <t>GRUPO 23</t>
  </si>
  <si>
    <t>LINHA 51</t>
  </si>
  <si>
    <r>
      <t>DESCRITIVO:</t>
    </r>
    <r>
      <rPr>
        <sz val="11"/>
        <color rgb="FFFF0000"/>
        <rFont val="Calibri"/>
        <family val="2"/>
        <scheme val="minor"/>
      </rPr>
      <t xml:space="preserve">  LINHA 51 – Serviço de transporte de alunos, por meio de veículo do tipo MICRO-ÔNIBUS/VAN, especificações atendendo a Legislação Vigente, capacidade mínima de 15 lugares, com motorista, GPS e despesas inclusos, no períodos matutino, de segunda a sexta-feira, e, eventualmente, aos sábados. Saindo da Faz. Água Rica, Retiro da Faz. Água Rica, Faz. Ribeirão Limpo, Canaã, Bocaina e Desprezo, retornando sentido à Faz. Porteira Branca, percorrendo 98,694 km/dia, ida e volta, até a E.M. Oito de Dezembro - Ext. Profa Onira Santos Rosa, atendendo 200 (duzentos) dias letivos, conforme Calendário Escolar.</t>
    </r>
  </si>
  <si>
    <t>GRUPO 22</t>
  </si>
  <si>
    <t>LINHA 50</t>
  </si>
  <si>
    <r>
      <t>DESCRITIVO:</t>
    </r>
    <r>
      <rPr>
        <sz val="11"/>
        <color rgb="FFFF0000"/>
        <rFont val="Calibri"/>
        <family val="2"/>
        <scheme val="minor"/>
      </rPr>
      <t xml:space="preserve"> LINHA 50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Esmeralda, seguindo em direção às Fazendas: Paisão, Carvoaria, Faz. Recanto, Faz. Renata, Faz. Divisas, retornando e percorrendo 108,92 km/dia, ida e volta, até a E.M. Oito de Dezembro - Ext. Profa Onira Santos Rosa, atendendo 200 (duzentos) dias letivos, conforme Calendário Escolar.</t>
    </r>
  </si>
  <si>
    <t>GRUPO 21</t>
  </si>
  <si>
    <t>LINHA 48</t>
  </si>
  <si>
    <r>
      <t>DESCRITIVO:</t>
    </r>
    <r>
      <rPr>
        <sz val="11"/>
        <color rgb="FFFF0000"/>
        <rFont val="Calibri"/>
        <family val="2"/>
        <scheme val="minor"/>
      </rPr>
      <t xml:space="preserve"> LINHA 48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Dona Cristina, em direção às Fazendas: Nova São João, Santa Izabel, Nossa Sra. Aparecida, Primavera, São Jorge, Alegria, Primavera II, percorrendo 82,600 km/dia, ida e volta, até a E.M. Oito de Dezembro - Ext. Profa Onira Santos Rosa, para atender 200 (duzentos) dias letivos, conforme Calendário Escolar.</t>
    </r>
  </si>
  <si>
    <t>GRUPO 20</t>
  </si>
  <si>
    <t>LINHA 47</t>
  </si>
  <si>
    <r>
      <t>DESCRITIVO:</t>
    </r>
    <r>
      <rPr>
        <sz val="11"/>
        <color rgb="FFFF0000"/>
        <rFont val="Calibri"/>
        <family val="2"/>
        <scheme val="minor"/>
      </rPr>
      <t xml:space="preserve"> LINHA 47 – Serviço de transporte de alunos por meio de veículo do tipo MICRO-ÔNIBUS/VAN, especificações atendendo a Legislação Vigente, capacidade mínima de 12 lugares, com motorista, GPS e despesas inclusos, no período vespertino, de segunda a sexta-feira, e, eventualmente, aos sábados. Saindo da Faz. Duplo L, seguindo em direção às Fazendas: Pioneira, Vó Maria, Branquinho, Oásis, Recanto Alegre, Faz. Alvorada, Colina, Bonanza, percorrendo 101,320 km/dia, ida e volta, até a E.M. Oito de Dezembro, atendendo 200 (duzentos) dias letivos, conforme Calendário Escolar.</t>
    </r>
  </si>
  <si>
    <t>GRUPO 19</t>
  </si>
  <si>
    <t>LINHA 46</t>
  </si>
  <si>
    <r>
      <t>DESCRITIVO:</t>
    </r>
    <r>
      <rPr>
        <sz val="11"/>
        <color rgb="FFFF0000"/>
        <rFont val="Calibri"/>
        <family val="2"/>
        <scheme val="minor"/>
      </rPr>
      <t xml:space="preserve">  LINHA 46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Assentamento Três Corações, seguindo em direção à Chácara Mão de Deus, Recanto da Natureza, Chácara da Palavra Viva, Sítio Lírio Dos Vales, Faz. Salto, percorrendo 92,760 km/dia, ida e volta, até a E.M. Oito de Dezembro, atendendo 200 (duzentos) dias letivos, conforme Calendário Escolar.</t>
    </r>
  </si>
  <si>
    <t>GRUPO 18</t>
  </si>
  <si>
    <t>LINHA 45</t>
  </si>
  <si>
    <r>
      <t>DESCRITIVO:</t>
    </r>
    <r>
      <rPr>
        <sz val="11"/>
        <color rgb="FFFF0000"/>
        <rFont val="Calibri"/>
        <family val="2"/>
        <scheme val="minor"/>
      </rPr>
      <t xml:space="preserve">  LINHA 45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Fazendinha, seguindo em direção às Fazendas: Duas Nascentes, Paraiso, Talismã, Sta. Edwiges, Estaca, Floresta, Casa Nova, Sun Rise Farm, Sarandi, Retiro da Faz. Campanha, Coqueiro e Monte Alvão, percorrendo 115,32 km/dia, ida e volta, até a E.M. Oito de Dezembro, atendendo 200 (duzentos) dias letivos, conforme Calendário Escolar.</t>
    </r>
  </si>
  <si>
    <t>GRUPO 17</t>
  </si>
  <si>
    <t>LINHA 44</t>
  </si>
  <si>
    <r>
      <t>DESCRITIVO:</t>
    </r>
    <r>
      <rPr>
        <sz val="11"/>
        <color rgb="FFFF0000"/>
        <rFont val="Calibri"/>
        <family val="2"/>
        <scheme val="minor"/>
      </rPr>
      <t xml:space="preserve"> LINHA 44 – Serviço de transporte de alunos por meio deveículo do tipo ÔNIBUS, especificações atendendo a Legislação Vigente, capacidade mínima de 40 lugares, com motorista, GPS e despesas inclusos, no período vespertino, de segunda a sexta-feira, e, eventualmente, aos sábados. Saindo da Faz. Alvorada, em direção à Faz. Santa Helena, Pontalzinho, Barra Bonita, Triângulo, Alcorra, São Marcos, Fantini, Novo Horizonte, Boa Vista, Três Palmeiras e Campanha, percorrendo 99,236 km/dia, ida e volta, até a E.M. Oito de Dezembro, para atender 200 (duzentos) dias letivos, conforme Calendário Escolar.</t>
    </r>
  </si>
  <si>
    <t>GRUPO 16</t>
  </si>
  <si>
    <t>LINHA 43</t>
  </si>
  <si>
    <r>
      <t>DESCRITIVO:</t>
    </r>
    <r>
      <rPr>
        <sz val="11"/>
        <color rgb="FFFF0000"/>
        <rFont val="Calibri"/>
        <family val="2"/>
        <scheme val="minor"/>
      </rPr>
      <t xml:space="preserve"> LINHA 43 – Serviço de transporte de alunos por meio de veículo do tipo MICRO-ÔNIBUS/VAN, especificações atendendo a Legislação Vigente, capacidade mínima de 15 lugares, com motorista, GPS e despesas inclusos, no período matutino, de segunda a sexta-feira, e, eventualmente, aos sábados. Saindo da Faz. Beatriz e Sta. Tereza, seguindo em direção às Fazendas: Quatro Rodas, Rodeio, Água Limpa, Formosa, Divisa, Rio Doce, Nossa Senhora Aparecida, São Luiz, percorrendo 124,974 km/dia, ida e volta, até a E.M. Oito de Dezembro, para atender 200 (duzentos) dias letivos, conforme Calendário Escolar</t>
    </r>
  </si>
  <si>
    <t>GRUPO 15</t>
  </si>
  <si>
    <t>LINHA 42</t>
  </si>
  <si>
    <r>
      <t>DESCRITIVO:</t>
    </r>
    <r>
      <rPr>
        <sz val="11"/>
        <color rgb="FFFF0000"/>
        <rFont val="Calibri"/>
        <family val="2"/>
        <scheme val="minor"/>
      </rPr>
      <t xml:space="preserve"> LINHA 42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Chimarrão, seguindo em direção as Fazendas: Ranchinho, Sede Chimarrão, Campos Novos, Pacaembu, Renascer e Sete de Maio, percorrendo 52,7 km/dia, ida e volta, até a E.M. Oito de Dezembro, para atender 200 (duzentos) dias letivos, conforme Calendário Escolar.</t>
    </r>
  </si>
  <si>
    <t>GRUPO 14</t>
  </si>
  <si>
    <t>LINHA 41</t>
  </si>
  <si>
    <r>
      <t>DESCRITIVO:</t>
    </r>
    <r>
      <rPr>
        <sz val="11"/>
        <color rgb="FFFF0000"/>
        <rFont val="Calibri"/>
        <family val="2"/>
        <scheme val="minor"/>
      </rPr>
      <t xml:space="preserve">  LINHA 41 – Serviço de transporte de alunos por meio de veículo do tipo MICRO-ÔNIBUS/VAN, especificações atendendo a Legislação Vigente, capacidade mínima de 21 lugares, com motorista, GPS e despesas inclusos, no período vespertino, de segunda a sexta-feira, e, eventualmente, aos sábados. Saindo da Faz. São Bento, seguindo em direção às Fazendas: Santa Maria, Yara, percorrendo 90,936 km/dia, ida e volta, até a E.M. Oito de Dezembro, para atender 200 (duzentos) dias letivos, conforme Calendário Escolar.</t>
    </r>
  </si>
  <si>
    <t>GRUPO 13</t>
  </si>
  <si>
    <t>LINHA 40</t>
  </si>
  <si>
    <r>
      <t>DESCRITIVO:</t>
    </r>
    <r>
      <rPr>
        <sz val="11"/>
        <color rgb="FFFF0000"/>
        <rFont val="Calibri"/>
        <family val="2"/>
        <scheme val="minor"/>
      </rPr>
      <t xml:space="preserve"> LINHA 40 – Serviço de transporte de alunos, por meio de veículo do tipo MICRO-ÔNIBUS/VAN, especificações atendendo a Legislação Vigente, capacidade mínima de 12 lugares, com motorista, GPS e despesas inclusos, nos períodos matutino e vespertino, de segunda a sexta-feira, e, eventualmente, aos sábados. Matutino: Saindo do Assentamento Estrela Dalva, em frente à Chácara Refúgio, seguindo em direção às Fazendas: João e Maria, Catijo, Chácara Bom Sossego, Granja do Tenente, Matogrosal, Casa de Campo São José, em direção à Cidade dos Meninos e E.M. Nazira Anache. Vespertino: Saindo do Assentamento Estrela Dalva, em frente à Chácara Refúgio, seguindo em direção às Fazendas: João e Maria, Catijo, Chácara Bom Sossego, Granja do Tenente, Matogrosal, seguindo em direção à BR – 163, passando em frente à Faz. Poção, Estaca, entrando pelas imediações do Bairro Nova Lima, em direção à E.M. Irmã Edith Coelho Neto e E.M. Nazira Anache, percorrendo 90,666 km/dia, ida e volta, para atender 200 (duzentos) dias letivos, conforme Calendário Escolar.</t>
    </r>
  </si>
  <si>
    <t>GRUPO 12</t>
  </si>
  <si>
    <t>LINHA 39</t>
  </si>
  <si>
    <r>
      <t>DESCRITIVO:</t>
    </r>
    <r>
      <rPr>
        <sz val="11"/>
        <color rgb="FFFF0000"/>
        <rFont val="Calibri"/>
        <family val="2"/>
        <scheme val="minor"/>
      </rPr>
      <t xml:space="preserve"> LINHA 39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da Faz. Sta. Cecília seguindo pela BR – 262, passando em frente às Fazendas: Boa Vista, Imperador, Brilhante, Sta. Isabel, São Francisco, São Geraldo, Chácara Ligação, Estrela e Estância Padroeira, Faz. Tradição, Recanto Maranata, Faz. Bom Jardim, seguindo pela BR - 262 em direção à E.M. Leovegildo de Melo, percorrendo 66,60 km/dia, atendendo 200 (duzentos) dias letivos, conforme Calendário Escolar.</t>
    </r>
  </si>
  <si>
    <t>GRUPO 11</t>
  </si>
  <si>
    <t>LINHA 38</t>
  </si>
  <si>
    <r>
      <t>DESCRITIVO:</t>
    </r>
    <r>
      <rPr>
        <sz val="11"/>
        <color rgb="FFFF0000"/>
        <rFont val="Calibri"/>
        <family val="2"/>
        <scheme val="minor"/>
      </rPr>
      <t xml:space="preserve"> LINHA 38 – Serviço de transporte de alunos, por meio de veículo do tipo MICRO-ÔNIBUS/VAN, especificações atendendo a Legislação Vigente, capacidade mínima de 21 lugares, com motorista, GPS e despesas inclusos, com ida no período matutino e volta no período vespertino, tendo em vista a escola ser de período integral, de segunda a sexta-feira, e, eventualmente, aos sábados. Saindo da BR – 262 em direção à Faz. Barra do Guariroba, passando em frente às Fazendas Barra do Guariroba, Cabeça Branca, Predinho, Arizona, Figueira, Poema, Estância N. Sra. de Lourdes, União, Guariroba, Estância Dois Irmãos, Flora 1 e 2, Crescente 1 e 2, Estância Sta. Rita, Sta. Ilda 4 e Faz. Sulam, sentido à BR - 262, em direção a E.M. Leovegildo de Melo, percorrendo 117,0 km/dia, atendendo 200 (duzentos) dias letivos conforme calendário escolar.</t>
    </r>
  </si>
  <si>
    <t>GRUPO 10</t>
  </si>
  <si>
    <t>LINHA 37</t>
  </si>
  <si>
    <r>
      <t>DESCRITIVO:</t>
    </r>
    <r>
      <rPr>
        <sz val="11"/>
        <color rgb="FFFF0000"/>
        <rFont val="Calibri"/>
        <family val="2"/>
        <scheme val="minor"/>
      </rPr>
      <t xml:space="preserve">  LINHA 37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do Posto Simarelli/Parada 67, MS - 262, sentido Clínica da Alma Masculina e Feminina, localizada dentro do Balneário Atlântico, retornando sentido à MS - 262, em direção a E.M. Leovegildo de Melo, percorrendo 56,860 km/dia, atendendo 200 (duzentos) dias letivos, conforme Calendário Escolar.</t>
    </r>
  </si>
  <si>
    <t>GRUPO 09</t>
  </si>
  <si>
    <t>LINHA 36</t>
  </si>
  <si>
    <r>
      <t>DESCRITIVO:</t>
    </r>
    <r>
      <rPr>
        <sz val="11"/>
        <color rgb="FFFF0000"/>
        <rFont val="Calibri"/>
        <family val="2"/>
        <scheme val="minor"/>
      </rPr>
      <t xml:space="preserve"> LINHA 36 – Serviço de transporte de alunos, por meio de veículo do tipo MICRO-ÔNIBUS/VAN, especificações atendendo a Legislação Vigente, capacidade mínima de 15 lugares, com motorista, GPS e despesas inclusos, com ida no período matutino e volta no período vespertino, tendo em vista a escola ser de período integral, de segunda a sexta- feira, e, eventualmente, aos sábados. Saindo da Faz. Morada do Sol, seguindo em direção às Fazendas Alvorada, Boa Vista, Alto Alegre I E II, Canta Galo, Jericó, Estância El Shaddai, passando pelo trilho, seguindo em direção à MS - 262, percorrendo 75,8 km/dia, ida e volta, até a E.M. Levegildo de Melo, para atender 200 dias letivos, conforme Calendário Escolar.</t>
    </r>
  </si>
  <si>
    <t>GRUPO 02</t>
  </si>
  <si>
    <t>LINHA 35</t>
  </si>
  <si>
    <r>
      <t>DESCRITIVO:</t>
    </r>
    <r>
      <rPr>
        <sz val="11"/>
        <color rgb="FFFF0000"/>
        <rFont val="Calibri"/>
        <family val="2"/>
        <scheme val="minor"/>
      </rPr>
      <t xml:space="preserve">  LINHA 35 – Serviço de transporte de alunos, por meio de veículo do tipo ÔNIBUS, especificações atendendo a Legislação Vigente, capacidade mínima de 40 lugares, com motorista, GPS e despesas inclusos, no período matutino, de segunda a sexta-feira, e, eventualmente, aos sábados. Saindo da Faz. Fortaleza, em direção às Fazendas: Boa Vista, retornando no sentido das Fazendas Primavera, Esperança, entrando na Faz. São Pedro / Rancho Cheopoa, retornando em direção às Fazendas São Miguel, São José, Estiva, Rua Castelinho, BR-163, Rua Nuremberg, Rua Guimarães Rosa e Rua Mairiporã, seguindo em direção à E.M. Isauro Bento Nogueira, percorrendo 96,810 km/dia, atendendo 200 (duzentos) dias letivos, conforme Calendário Escolar.</t>
    </r>
  </si>
  <si>
    <t>GRUPO 01</t>
  </si>
  <si>
    <t>LINHA 34</t>
  </si>
  <si>
    <r>
      <t>DESCRITIVO:</t>
    </r>
    <r>
      <rPr>
        <sz val="11"/>
        <color rgb="FFFF0000"/>
        <rFont val="Calibri"/>
        <family val="2"/>
        <scheme val="minor"/>
      </rPr>
      <t xml:space="preserve">  LINHA 34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Estiva, em direção às Fazendas: Nossa Sra. Aparecida, Ronda, Estiva Santa Isabel, São João, Buritizinho, sentido à BR - 163, acessando a Faz. Santa Eliza, retornando à BR – 163, passando na frente das Fazendas Mitá Porã, Planalto, seguindo em direção à E.M. Isauro Bento Nogueira, percorrendo 66,220 km/dia, para atender 200 (duzentos) dias letivos, conforme Calendário Escolar.</t>
    </r>
  </si>
  <si>
    <t>GRUPO 34</t>
  </si>
  <si>
    <t>LINHA 33</t>
  </si>
  <si>
    <r>
      <t>DESCRITIVO:</t>
    </r>
    <r>
      <rPr>
        <sz val="11"/>
        <color rgb="FFFF0000"/>
        <rFont val="Calibri"/>
        <family val="2"/>
        <scheme val="minor"/>
      </rPr>
      <t xml:space="preserve">  LINHA 33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Estância Monza, passando na frente das Fazendas Primavera, Paulista, Recanto Amigo, Chácara São João, acessando a Comunidade Aguão, em direção à MS-080, percorrendo 62,48 km/dia, ida e volta, até a E.M. Orlandina de Oliveira Lima, para atender 200 (duzentos) dias letivos, conforme Calendário Escolar.</t>
    </r>
  </si>
  <si>
    <t>GRUPO 33</t>
  </si>
  <si>
    <t>LINHA 32</t>
  </si>
  <si>
    <r>
      <t xml:space="preserve">DESCRITIVO: </t>
    </r>
    <r>
      <rPr>
        <sz val="11"/>
        <color rgb="FFFF0000"/>
        <rFont val="Calibri"/>
        <family val="2"/>
        <scheme val="minor"/>
      </rPr>
      <t>LINHA 32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Faz. Bela Vista, com trajeto nas proximidades da Estância das Princesas, Sítio Sonho Meu, Chácara São Pedro, Estância Luci 1, passando em frente da Estância Barbosa e da Estância Paraíso, seguindo em direção à MS - 080, percorrendo 68,71 km/dia, ida e volta, até a E.M. Orlandina de Oliveira Lima, para atender 200 (duzentos) dias letivos, conforme Calendário Escolar.</t>
    </r>
  </si>
  <si>
    <t>GRUPO 32</t>
  </si>
  <si>
    <t>LINHA 31</t>
  </si>
  <si>
    <r>
      <t>DESCRITIVO:</t>
    </r>
    <r>
      <rPr>
        <sz val="11"/>
        <color rgb="FFFF0000"/>
        <rFont val="Calibri"/>
        <family val="2"/>
        <scheme val="minor"/>
      </rPr>
      <t xml:space="preserve">  LINHA 31 – Serviço de transporte de alunos, por meio de veículo do tipo MICRO-ÔNIBUS/VAN, especificações atendendo a Legislação Vigente, capacidade mínima de 12lugares, com motorista, GPS e despesas inclusos, ida no período matutino e volta no período vespertino, tendo em vista a escola ser de período integral, de segunda a sexta- feira, e, eventualmente, aos sábados. Saindo da Chácara Bom Jesus, passando em frente às Chácaras Nantes Souza, São Francisco, Faz. Sta. Rosa, Chácara Vó Denise, Faz. Esperança, Estância Oara, Faz. Nossa Sra. das Graças, seguindo em direção à MS - 080, percorrendo 53,62 km/dia, ida e volta, até a E.M. Orlandina de Oliveira Lima, para atender 200 (duzentos) dias letivos, conforme Calendário Escolar.</t>
    </r>
  </si>
  <si>
    <t>GRUPO 31</t>
  </si>
  <si>
    <t>LINHA 30</t>
  </si>
  <si>
    <r>
      <t>DESCRITIVO:</t>
    </r>
    <r>
      <rPr>
        <sz val="11"/>
        <color rgb="FFFF0000"/>
        <rFont val="Calibri"/>
        <family val="2"/>
        <scheme val="minor"/>
      </rPr>
      <t xml:space="preserve">  LINHA 30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da Faz. Cascata, em direção às Fazendas Maracajú, Serrilha, Petél Catimandú, Sítio São José, acessando a MS-080, em direção à Faz. Avestruz, Faz. Vale, Faz. Arara e Faz. Santa Dorotéia, seguindo em direção à E.M. Orlandina de Oliveira Lima, percorrendo 74,506 km/dia, ida e volta, para atender 200 (duzentos) dias letivos, conforme Calendário Escolar.</t>
    </r>
  </si>
  <si>
    <r>
      <rPr>
        <b/>
        <sz val="12"/>
        <color theme="1"/>
        <rFont val="Calibri"/>
      </rPr>
      <t>ANEXO II</t>
    </r>
    <r>
      <rPr>
        <b/>
        <sz val="12"/>
        <color theme="1"/>
        <rFont val="Calibri"/>
      </rPr>
      <t xml:space="preserve">
PLANILHA DE COMPOSIÇÃO DE CUSTOS (FIXO + VARIÁVEL) POR LINHA DE TRANSPORTE ESCOLAR</t>
    </r>
  </si>
  <si>
    <t>GRUPO30</t>
  </si>
  <si>
    <t>LINHA29</t>
  </si>
  <si>
    <r>
      <t>DESCRITIVO:</t>
    </r>
    <r>
      <rPr>
        <sz val="11"/>
        <color rgb="FFFF0000"/>
        <rFont val="Calibri"/>
        <family val="2"/>
        <scheme val="minor"/>
      </rPr>
      <t xml:space="preserve"> </t>
    </r>
    <r>
      <rPr>
        <b/>
        <sz val="11"/>
        <color rgb="FFFF0000"/>
        <rFont val="Calibri"/>
        <family val="2"/>
        <scheme val="minor"/>
      </rPr>
      <t>LINHA 29 - – Serviço de transporte de alunos, por meio de um veículo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das imediações do Balneário Casa Amarela, em direção à região do Inferninho, passando em frente à Estância Água Rasa, Faz. Ouro Verde, Faz. Canaã, Estância Sossego, Borracharia, Estância Princesas, Faz. Da Furna, em direção à Comunidade Aguão, passando em frente à Avicultura, Chácara Escorpianos e retornando para MS – 080, seguindo em direção à E.M. Orlandina de Oliveira Lima, percorrendo 51,362 km/dia, ida e volta, para atender 200 (duzentos) dias letivos, conforme Calendário Escolar</t>
    </r>
  </si>
  <si>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</si>
  <si>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</si>
  <si>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</si>
  <si>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</si>
  <si>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</si>
  <si>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</si>
  <si>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</si>
  <si>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t>GRUPO 29</t>
  </si>
  <si>
    <t>LINHA 28</t>
  </si>
  <si>
    <r>
      <t xml:space="preserve">DESCRITIVO: </t>
    </r>
    <r>
      <rPr>
        <sz val="11"/>
        <color rgb="FFFF0000"/>
        <rFont val="Calibri"/>
        <family val="2"/>
        <scheme val="minor"/>
      </rPr>
      <t>LINHA 28 – Serviço de transporte de alunos, por meio de veículo do tipo MICRO-ÔNIBUS/VAN, especificações atendendo a Legislação Vigente, capacidade mínima de 21 lugares, com motorista, GPS e despesas inclusos, ida no período matutino e volta no período vespertino, tendo em vista a escola ser de período integral, de segunda a sexta- feira, e, eventualmente aos sábados. Saindo da Faz. Baunilha, em direção à Rotatória sentido Rochedo, entrando e passando em frente ao Trevo do Pimenta, Rancho Ortiz, Chácara Fortaleza, Estância Vale Verde, retornando à MS - 080, sentido Haras João e Maria, entrando na sede da Faz. São Miguel e Faz. Canga, retornando sentido à E.M. Orlandina de Oliveira Lima, percorrendo 98,694 km/dia, para atender 200 (duzentos) dias letivos, conforme Calendário Escolar.</t>
    </r>
  </si>
  <si>
    <t>GRUPO 08</t>
  </si>
  <si>
    <t>LINHA 14</t>
  </si>
  <si>
    <r>
      <t>DESCRITIVO:</t>
    </r>
    <r>
      <rPr>
        <sz val="11"/>
        <color rgb="FFFF0000"/>
        <rFont val="Calibri"/>
        <family val="2"/>
        <scheme val="minor"/>
      </rPr>
      <t xml:space="preserve"> LINHA 14 – Serviço de transporte de alunos, por meio de veículo do tipo MICRO-ÔNIBUS/VAN,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Faz. Santa Maria, sentido a Faz. Cachoeira do Lontra, retornando sentido à Faz. Marluci, Faz. Canaã, entrando na Faz. da Cascata e Faz. Lontra, passando pelas Fazendas Aymoré, Chapadão e Guarda-Mor II, percorrendo 123,786 km/dia até a E.M. Luiz Grando, região do Mimoso, no município de Ribas do Rio Pardo, atendendo 200 (duzentos) dias letivos, conforme Calendário Escolar.</t>
    </r>
  </si>
  <si>
    <t>GRUPO 07</t>
  </si>
  <si>
    <t>LINHA 13</t>
  </si>
  <si>
    <r>
      <t xml:space="preserve">DESCRITIVO: </t>
    </r>
    <r>
      <rPr>
        <sz val="11"/>
        <color rgb="FFFF0000"/>
        <rFont val="Calibri"/>
        <family val="2"/>
        <scheme val="minor"/>
      </rPr>
      <t xml:space="preserve"> LINHA 13 - Serviço de transporte de alunos, por meio de veículo do tipo MICRO-ÔNIBUS/VAN, especificações atendendo a Legislação Vigente, capacidade mínima de 12lugares, com motorista, GPS e despesas inclusos. Ida no período matutino e volta no período vespertino, tendo em vista a escola ser de período integral, de segunda a sexta-feira, e, eventualmente aos sábados. Saindo da Faz. Nossa Senhora Aparecida, entrando na Faz. Nova Roma 2, Faz. Lagoa da Furna, Faz. Carvoaria e Faz. São José 2, retornando sentido à Faz. São José 1, passando pela Faz. Furna e Faz. Chapadão, percorrendo 184,824 km/dia, até a E.M. Luiz Grando, região do Mimoso, no município de Ribas do Rio Pardo, atendendo 200 (duzentos) dias letivos, conforme Calendário Escolar.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</si>
</sst>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8" formatCode="&quot;R$&quot;\ #,##0.00;[Red]\-&quot;R$&quot;\ #,##0.00"/>
    <numFmt numFmtId="44" formatCode="_-&quot;R$&quot;\ * #,##0.00_-;\-&quot;R$&quot;\ * #,##0.00_-;_-&quot;R$&quot;\ * &quot;-&quot;??_-;_-@_-"/>
    <numFmt numFmtId="164" formatCode="General\ &quot;KM&quot;"/>
    <numFmt numFmtId="165" formatCode="#,##0.00\ &quot;KM&quot;"/>
    <numFmt numFmtId="166" formatCode="_-&quot;R$&quot;\ * #,##0.00_-;\-&quot;R$&quot;\ * #,##0.00_-;_-&quot;R$&quot;\ * &quot;-&quot;??_-;_-@"/>
    <numFmt numFmtId="167" formatCode="0.0"/>
    <numFmt numFmtId="168" formatCode="&quot;R$&quot;\ #,##0.00"/>
    <numFmt numFmtId="169" formatCode="[$R$ -416]#,##0.00"/>
    <numFmt numFmtId="170" formatCode="_-* #,##0.00_-;\-* #,##0.00_-;_-* &quot;-&quot;??_-;_-@"/>
    <numFmt numFmtId="171" formatCode="_-* #,##0_-;\-* #,##0_-;_-* &quot;-&quot;??_-;_-@"/>
    <numFmt numFmtId="172" formatCode="_-* #,##0.0000_-;\-* #,##0.0000_-;_-* &quot;-&quot;??_-;_-@"/>
    <numFmt numFmtId="173" formatCode="#,##0\ &quot;KM&quot;"/>
  </numFmts>
  <fonts count="32" x14ac:knownFonts="1">
    <font>
      <sz val="11"/>
      <color theme="1"/>
      <name val="Calibri"/>
      <family val="2"/>
      <scheme val="minor"/>
    </font>
    <font>
      <sz val="11"/>
      <color theme="1"/>
      <name val="Calibri"/>
      <family val="2"/>
      <scheme val="minor"/>
    </font>
    <font>
      <b/>
      <sz val="12"/>
      <color theme="1"/>
      <name val="Calibri"/>
      <family val="2"/>
    </font>
    <font>
      <sz val="11"/>
      <name val="Calibri"/>
      <family val="2"/>
    </font>
    <font>
      <sz val="11"/>
      <color theme="1"/>
      <name val="Calibri"/>
      <family val="2"/>
    </font>
    <font>
      <b/>
      <sz val="11"/>
      <color theme="1"/>
      <name val="Calibri"/>
      <family val="2"/>
    </font>
    <font>
      <b/>
      <sz val="11"/>
      <color rgb="FFFF0000"/>
      <name val="Calibri"/>
      <family val="2"/>
    </font>
    <font>
      <sz val="11"/>
      <color rgb="FFFF0000"/>
      <name val="Calibri"/>
      <family val="2"/>
    </font>
    <font>
      <b/>
      <sz val="14"/>
      <color rgb="FF000000"/>
      <name val="Calibri"/>
      <family val="2"/>
    </font>
    <font>
      <sz val="9"/>
      <color theme="1"/>
      <name val="Gadugi"/>
      <family val="2"/>
    </font>
    <font>
      <sz val="11"/>
      <name val="Arial"/>
      <family val="2"/>
    </font>
    <font>
      <b/>
      <sz val="11"/>
      <name val="Calibri"/>
      <family val="2"/>
    </font>
    <font>
      <b/>
      <u/>
      <sz val="11"/>
      <color theme="1"/>
      <name val="Calibri"/>
      <family val="2"/>
    </font>
    <font>
      <sz val="10"/>
      <name val="Arial"/>
      <family val="2"/>
    </font>
    <font>
      <b/>
      <sz val="12"/>
      <name val="Arial"/>
      <family val="2"/>
    </font>
    <font>
      <sz val="11"/>
      <color rgb="FFFF0000"/>
      <name val="Calibri"/>
      <family val="2"/>
      <scheme val="minor"/>
    </font>
    <font>
      <b/>
      <sz val="11.5"/>
      <color rgb="FFFF0000"/>
      <name val="Calibri"/>
      <family val="2"/>
      <scheme val="minor"/>
    </font>
    <font>
      <b/>
      <sz val="11"/>
      <color rgb="FFFF0000"/>
      <name val="Calibri"/>
      <family val="2"/>
      <scheme val="minor"/>
    </font>
    <font>
      <b/>
      <sz val="14"/>
      <color theme="1"/>
      <name val="Calibri"/>
    </font>
    <font>
      <sz val="11"/>
      <name val="Calibri"/>
    </font>
    <font>
      <sz val="11"/>
      <color theme="1"/>
      <name val="Calibri"/>
    </font>
    <font>
      <b/>
      <sz val="14"/>
      <color rgb="FF000000"/>
      <name val="Calibri"/>
    </font>
    <font>
      <b/>
      <sz val="11"/>
      <color theme="1"/>
      <name val="Calibri"/>
    </font>
    <font>
      <b/>
      <sz val="13"/>
      <color theme="1"/>
      <name val="Calibri"/>
    </font>
    <font>
      <sz val="11"/>
      <color rgb="FFFF0000"/>
      <name val="Calibri"/>
    </font>
    <font>
      <b/>
      <sz val="12"/>
      <color theme="1"/>
      <name val="Calibri"/>
    </font>
    <font>
      <sz val="12"/>
      <color theme="1"/>
      <name val="Calibri"/>
    </font>
    <font>
      <sz val="12"/>
      <color rgb="FFFF0000"/>
      <name val="Calibri"/>
    </font>
    <font>
      <b/>
      <u/>
      <sz val="12"/>
      <color theme="1"/>
      <name val="Calibri"/>
    </font>
    <font>
      <b/>
      <sz val="12"/>
      <color rgb="FFFF0000"/>
      <name val="Calibri"/>
    </font>
    <font>
      <b/>
      <u/>
      <sz val="11"/>
      <color theme="1"/>
      <name val="Calibri"/>
    </font>
    <font>
      <b/>
      <sz val="11"/>
      <color rgb="FFFF0000"/>
      <name val="Calibri"/>
    </font>
  </fonts>
  <fills count="30">
    <fill>
      <patternFill patternType="none"/>
    </fill>
    <fill>
      <patternFill patternType="gray125"/>
    </fill>
    <fill>
      <patternFill patternType="solid">
        <fgColor rgb="FF8DB3E2"/>
        <bgColor rgb="FF8DB3E2"/>
      </patternFill>
    </fill>
    <fill>
      <patternFill patternType="solid">
        <fgColor rgb="FFC6D9F0"/>
        <bgColor rgb="FFC6D9F0"/>
      </patternFill>
    </fill>
    <fill>
      <patternFill patternType="solid">
        <fgColor theme="0"/>
        <bgColor theme="0"/>
      </patternFill>
    </fill>
    <fill>
      <patternFill patternType="solid">
        <fgColor rgb="FFDBE5F1"/>
        <bgColor rgb="FFDBE5F1"/>
      </patternFill>
    </fill>
    <fill>
      <patternFill patternType="solid">
        <fgColor rgb="FFFFFF00"/>
        <bgColor rgb="FFFFFF00"/>
      </patternFill>
    </fill>
    <fill>
      <patternFill patternType="solid">
        <fgColor rgb="FFFBD4B4"/>
        <bgColor rgb="FFFBD4B4"/>
      </patternFill>
    </fill>
    <fill>
      <patternFill patternType="solid">
        <fgColor theme="0"/>
        <bgColor rgb="FF00FFFF"/>
      </patternFill>
    </fill>
    <fill>
      <patternFill patternType="solid">
        <fgColor theme="0"/>
        <bgColor indexed="64"/>
      </patternFill>
    </fill>
    <fill>
      <patternFill patternType="solid">
        <fgColor theme="6"/>
        <bgColor indexed="64"/>
      </patternFill>
    </fill>
    <fill>
      <patternFill patternType="solid">
        <fgColor theme="4" tint="0.59999389629810485"/>
        <bgColor indexed="64"/>
      </patternFill>
    </fill>
    <fill>
      <patternFill patternType="solid">
        <fgColor rgb="FFFFFFFF"/>
        <bgColor rgb="FFFFFFFF"/>
      </patternFill>
    </fill>
    <fill>
      <patternFill patternType="solid">
        <fgColor theme="0"/>
        <bgColor rgb="FFFFFF00"/>
      </patternFill>
    </fill>
    <fill>
      <patternFill patternType="solid">
        <fgColor rgb="FFFFFF00"/>
        <bgColor indexed="64"/>
      </patternFill>
    </fill>
    <fill>
      <patternFill patternType="solid">
        <fgColor theme="4" tint="0.59999389629810485"/>
        <bgColor rgb="FFC6D9F0"/>
      </patternFill>
    </fill>
    <fill>
      <patternFill patternType="solid">
        <fgColor rgb="FFC9DAF8"/>
        <bgColor rgb="FFC9DAF8"/>
      </patternFill>
    </fill>
    <fill>
      <patternFill patternType="solid">
        <fgColor rgb="FFF2DBDB"/>
        <bgColor rgb="FFF2DBDB"/>
      </patternFill>
    </fill>
    <fill>
      <patternFill patternType="solid">
        <fgColor rgb="FFD6E3BC"/>
        <bgColor rgb="FFD6E3BC"/>
      </patternFill>
    </fill>
    <fill>
      <patternFill patternType="solid">
        <fgColor theme="5"/>
        <bgColor indexed="64"/>
      </patternFill>
    </fill>
    <fill>
      <patternFill patternType="solid">
        <fgColor theme="0"/>
        <bgColor rgb="FFFFFFFF"/>
      </patternFill>
    </fill>
    <fill>
      <patternFill patternType="solid">
        <fgColor theme="3" tint="0.79998168889431442"/>
        <bgColor indexed="64"/>
      </patternFill>
    </fill>
    <fill>
      <patternFill patternType="solid">
        <fgColor rgb="FFC6D9F0"/>
        <bgColor indexed="64"/>
      </patternFill>
    </fill>
    <fill>
      <patternFill patternType="solid">
        <fgColor rgb="FFFFFF00"/>
        <bgColor rgb="FFFFFFFF"/>
      </patternFill>
    </fill>
    <fill>
      <patternFill patternType="solid">
        <fgColor theme="0"/>
        <bgColor rgb="FFC6D9F0"/>
      </patternFill>
    </fill>
    <fill>
      <patternFill patternType="solid">
        <fgColor rgb="FFFFFF00"/>
        <bgColor theme="0"/>
      </patternFill>
    </fill>
    <fill>
      <patternFill patternType="solid">
        <fgColor rgb="FFFF0000"/>
        <bgColor theme="0"/>
      </patternFill>
    </fill>
    <fill>
      <patternFill patternType="solid">
        <fgColor rgb="FFFF0000"/>
        <bgColor indexed="64"/>
      </patternFill>
    </fill>
    <fill>
      <patternFill patternType="solid">
        <fgColor theme="5" tint="0.59999389629810485"/>
        <bgColor rgb="FFC6D9F0"/>
      </patternFill>
    </fill>
    <fill>
      <patternFill patternType="solid">
        <fgColor theme="5" tint="0.59999389629810485"/>
        <bgColor indexed="64"/>
      </patternFill>
    </fill>
  </fills>
  <borders count="3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 fontId="13" fillId="0" borderId="0"/>
  </cellStyleXfs>
  <cellXfs count="322">
    <xf numFmtId="0" fontId="0" fillId="0" borderId="0" xfId="0"/>
    <xf numFmtId="0" fontId="2" fillId="0" borderId="0" xfId="0" applyFont="1" applyAlignment="1">
      <alignment vertical="center" wrapText="1"/>
    </xf>
    <xf numFmtId="0" fontId="4" fillId="0" borderId="0" xfId="0" applyFont="1" applyAlignment="1">
      <alignment vertical="center" wrapText="1"/>
    </xf>
    <xf numFmtId="0" fontId="5" fillId="4" borderId="0"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9" xfId="0" applyFont="1" applyFill="1" applyBorder="1" applyAlignment="1">
      <alignment horizontal="left" vertical="center" wrapText="1"/>
    </xf>
    <xf numFmtId="0" fontId="7" fillId="5"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164" fontId="6" fillId="4" borderId="9" xfId="0" applyNumberFormat="1" applyFont="1" applyFill="1" applyBorder="1" applyAlignment="1">
      <alignment horizontal="right" vertical="center" wrapText="1"/>
    </xf>
    <xf numFmtId="165" fontId="6" fillId="4" borderId="9" xfId="0" applyNumberFormat="1" applyFont="1" applyFill="1" applyBorder="1" applyAlignment="1">
      <alignment horizontal="right" vertical="center" wrapText="1"/>
    </xf>
    <xf numFmtId="0" fontId="5" fillId="0" borderId="0" xfId="0" applyFont="1" applyAlignment="1">
      <alignment vertical="center" wrapText="1"/>
    </xf>
    <xf numFmtId="0" fontId="4" fillId="4" borderId="0" xfId="0" applyFont="1" applyFill="1" applyBorder="1" applyAlignment="1">
      <alignment horizontal="left" vertical="center" wrapText="1"/>
    </xf>
    <xf numFmtId="0" fontId="4" fillId="0" borderId="9" xfId="0" applyFont="1" applyBorder="1" applyAlignment="1">
      <alignment horizontal="center" vertical="center" wrapText="1"/>
    </xf>
    <xf numFmtId="0" fontId="5" fillId="0" borderId="0" xfId="0" applyFont="1" applyAlignment="1">
      <alignment horizontal="left" vertical="center" wrapText="1"/>
    </xf>
    <xf numFmtId="0" fontId="5" fillId="4" borderId="9" xfId="0" applyFont="1" applyFill="1" applyBorder="1" applyAlignment="1">
      <alignment horizontal="center" vertical="center" wrapText="1"/>
    </xf>
    <xf numFmtId="0" fontId="5" fillId="0" borderId="9" xfId="0" applyFont="1" applyBorder="1" applyAlignment="1">
      <alignment vertical="center" wrapText="1"/>
    </xf>
    <xf numFmtId="0" fontId="4" fillId="9" borderId="9" xfId="0" applyFont="1" applyFill="1" applyBorder="1" applyAlignment="1">
      <alignment horizontal="left" vertical="center" wrapText="1"/>
    </xf>
    <xf numFmtId="0" fontId="9" fillId="0" borderId="0" xfId="3" applyFont="1" applyAlignment="1">
      <alignment horizontal="center" vertical="center"/>
    </xf>
    <xf numFmtId="9" fontId="9" fillId="0" borderId="0" xfId="3" applyNumberFormat="1" applyFont="1" applyAlignment="1">
      <alignment horizontal="center" vertical="center"/>
    </xf>
    <xf numFmtId="10" fontId="9" fillId="0" borderId="0" xfId="4" applyNumberFormat="1" applyFont="1" applyAlignment="1">
      <alignment horizontal="center" vertical="center"/>
    </xf>
    <xf numFmtId="9" fontId="10" fillId="0" borderId="11" xfId="2" applyFont="1" applyBorder="1" applyAlignment="1">
      <alignment horizontal="center"/>
    </xf>
    <xf numFmtId="0" fontId="10" fillId="0" borderId="14" xfId="0" applyFont="1" applyFill="1" applyBorder="1" applyAlignment="1">
      <alignment horizontal="left" vertical="center"/>
    </xf>
    <xf numFmtId="10" fontId="10" fillId="0" borderId="14" xfId="2" applyNumberFormat="1" applyFont="1" applyBorder="1" applyAlignment="1">
      <alignment horizontal="right"/>
    </xf>
    <xf numFmtId="10" fontId="10" fillId="0" borderId="15" xfId="2" applyNumberFormat="1" applyFont="1" applyBorder="1" applyAlignment="1">
      <alignment horizontal="right"/>
    </xf>
    <xf numFmtId="10" fontId="10" fillId="0" borderId="16" xfId="2" applyNumberFormat="1" applyFont="1" applyBorder="1" applyAlignment="1">
      <alignment horizontal="right"/>
    </xf>
    <xf numFmtId="0" fontId="10" fillId="0" borderId="12" xfId="0" applyFont="1" applyFill="1" applyBorder="1" applyAlignment="1">
      <alignment horizontal="left" vertical="center"/>
    </xf>
    <xf numFmtId="10" fontId="10" fillId="0" borderId="12" xfId="2" applyNumberFormat="1" applyFont="1" applyBorder="1" applyAlignment="1">
      <alignment horizontal="right"/>
    </xf>
    <xf numFmtId="10" fontId="10" fillId="0" borderId="11" xfId="2" applyNumberFormat="1" applyFont="1" applyBorder="1" applyAlignment="1">
      <alignment horizontal="right"/>
    </xf>
    <xf numFmtId="10" fontId="10" fillId="0" borderId="13" xfId="2" applyNumberFormat="1" applyFont="1" applyBorder="1" applyAlignment="1">
      <alignment horizontal="right"/>
    </xf>
    <xf numFmtId="10" fontId="10" fillId="0" borderId="13" xfId="2" applyNumberFormat="1" applyFont="1" applyBorder="1"/>
    <xf numFmtId="0" fontId="10" fillId="0" borderId="13" xfId="0" applyFont="1" applyBorder="1"/>
    <xf numFmtId="0" fontId="10" fillId="0" borderId="17" xfId="0" applyFont="1" applyFill="1" applyBorder="1" applyAlignment="1">
      <alignment horizontal="left" vertical="center"/>
    </xf>
    <xf numFmtId="0" fontId="10" fillId="0" borderId="12" xfId="0" applyFont="1" applyBorder="1"/>
    <xf numFmtId="0" fontId="10" fillId="0" borderId="11" xfId="0" applyFont="1" applyBorder="1" applyAlignment="1">
      <alignment horizontal="center"/>
    </xf>
    <xf numFmtId="0" fontId="10" fillId="0" borderId="11" xfId="0" applyFont="1" applyFill="1" applyBorder="1" applyAlignment="1">
      <alignment vertical="center"/>
    </xf>
    <xf numFmtId="10" fontId="11" fillId="11" borderId="15" xfId="0" applyNumberFormat="1" applyFont="1" applyFill="1" applyBorder="1" applyAlignment="1">
      <alignment horizontal="center"/>
    </xf>
    <xf numFmtId="10" fontId="10" fillId="11" borderId="19" xfId="2" applyNumberFormat="1" applyFont="1" applyFill="1" applyBorder="1" applyAlignment="1">
      <alignment horizontal="right"/>
    </xf>
    <xf numFmtId="10" fontId="10" fillId="11" borderId="20" xfId="2" applyNumberFormat="1" applyFont="1" applyFill="1" applyBorder="1" applyAlignment="1">
      <alignment horizontal="right"/>
    </xf>
    <xf numFmtId="10" fontId="10" fillId="11" borderId="21" xfId="2" applyNumberFormat="1" applyFont="1" applyFill="1" applyBorder="1" applyAlignment="1">
      <alignment horizontal="right"/>
    </xf>
    <xf numFmtId="0" fontId="12" fillId="0" borderId="9" xfId="0" applyFont="1" applyBorder="1" applyAlignment="1">
      <alignment horizontal="left" vertical="center" wrapText="1"/>
    </xf>
    <xf numFmtId="0" fontId="5" fillId="0" borderId="9" xfId="0" applyFont="1" applyBorder="1" applyAlignment="1">
      <alignment horizontal="left" vertical="center" wrapText="1"/>
    </xf>
    <xf numFmtId="10" fontId="5" fillId="4" borderId="9" xfId="0" applyNumberFormat="1" applyFont="1" applyFill="1" applyBorder="1" applyAlignment="1">
      <alignment horizontal="center" vertical="center" wrapText="1"/>
    </xf>
    <xf numFmtId="166" fontId="5" fillId="0" borderId="9" xfId="0" applyNumberFormat="1" applyFont="1" applyBorder="1" applyAlignment="1">
      <alignment horizontal="center" vertical="center" wrapText="1"/>
    </xf>
    <xf numFmtId="9" fontId="10" fillId="0" borderId="12" xfId="2" applyFont="1" applyBorder="1" applyAlignment="1">
      <alignment horizontal="center"/>
    </xf>
    <xf numFmtId="9" fontId="10" fillId="0" borderId="13" xfId="2" applyFont="1" applyBorder="1" applyAlignment="1">
      <alignment horizontal="center"/>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vertical="center" wrapText="1"/>
    </xf>
    <xf numFmtId="0" fontId="0" fillId="0" borderId="11" xfId="0" applyBorder="1"/>
    <xf numFmtId="10" fontId="10" fillId="0" borderId="12" xfId="2" applyNumberFormat="1" applyFont="1" applyBorder="1" applyAlignment="1">
      <alignment horizontal="left" vertical="top"/>
    </xf>
    <xf numFmtId="0" fontId="10" fillId="0" borderId="12" xfId="0" applyFont="1" applyBorder="1" applyAlignment="1">
      <alignment horizontal="left" vertical="top"/>
    </xf>
    <xf numFmtId="0" fontId="0" fillId="0" borderId="0" xfId="0" applyFont="1" applyAlignment="1"/>
    <xf numFmtId="0" fontId="20" fillId="0" borderId="0" xfId="0" applyFont="1" applyAlignment="1">
      <alignment vertical="center" wrapText="1"/>
    </xf>
    <xf numFmtId="0" fontId="22" fillId="3" borderId="9"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9" xfId="0" applyFont="1" applyBorder="1" applyAlignment="1">
      <alignment horizontal="left" vertical="center" wrapText="1"/>
    </xf>
    <xf numFmtId="166" fontId="20" fillId="3" borderId="9" xfId="0" applyNumberFormat="1" applyFont="1" applyFill="1" applyBorder="1" applyAlignment="1">
      <alignment horizontal="center" vertical="center" wrapText="1"/>
    </xf>
    <xf numFmtId="0" fontId="20" fillId="0" borderId="0" xfId="0" applyFont="1" applyAlignment="1">
      <alignment horizontal="left" vertical="center" wrapText="1"/>
    </xf>
    <xf numFmtId="0" fontId="22" fillId="7" borderId="9" xfId="0" applyFont="1" applyFill="1" applyBorder="1" applyAlignment="1">
      <alignment horizontal="center" vertical="center" wrapText="1"/>
    </xf>
    <xf numFmtId="166" fontId="20" fillId="7" borderId="9" xfId="0" applyNumberFormat="1" applyFont="1" applyFill="1" applyBorder="1" applyAlignment="1">
      <alignment horizontal="center" vertical="center" wrapText="1"/>
    </xf>
    <xf numFmtId="10" fontId="20" fillId="0" borderId="9" xfId="0" applyNumberFormat="1" applyFont="1" applyBorder="1" applyAlignment="1">
      <alignment horizontal="center" vertical="center" wrapText="1"/>
    </xf>
    <xf numFmtId="166" fontId="20" fillId="0" borderId="9" xfId="0" applyNumberFormat="1" applyFont="1" applyBorder="1" applyAlignment="1">
      <alignment horizontal="center" vertical="center" wrapText="1"/>
    </xf>
    <xf numFmtId="0" fontId="20" fillId="4" borderId="9" xfId="0" applyFont="1" applyFill="1" applyBorder="1" applyAlignment="1">
      <alignment horizontal="center" vertical="center" wrapText="1"/>
    </xf>
    <xf numFmtId="0" fontId="20" fillId="4" borderId="9" xfId="0" applyFont="1" applyFill="1" applyBorder="1" applyAlignment="1">
      <alignment horizontal="left" vertical="center" wrapText="1"/>
    </xf>
    <xf numFmtId="10" fontId="20" fillId="4" borderId="9" xfId="0" applyNumberFormat="1" applyFont="1" applyFill="1" applyBorder="1" applyAlignment="1">
      <alignment horizontal="center" vertical="center" wrapText="1"/>
    </xf>
    <xf numFmtId="166" fontId="20" fillId="4" borderId="9" xfId="0" applyNumberFormat="1" applyFont="1" applyFill="1" applyBorder="1" applyAlignment="1">
      <alignment horizontal="center" vertical="center" wrapText="1"/>
    </xf>
    <xf numFmtId="10" fontId="22" fillId="3" borderId="9" xfId="0" applyNumberFormat="1" applyFont="1" applyFill="1" applyBorder="1" applyAlignment="1">
      <alignment horizontal="center" vertical="center" wrapText="1"/>
    </xf>
    <xf numFmtId="166" fontId="22" fillId="3" borderId="9" xfId="0" applyNumberFormat="1" applyFont="1" applyFill="1" applyBorder="1" applyAlignment="1">
      <alignment horizontal="center" vertical="center" wrapText="1"/>
    </xf>
    <xf numFmtId="10" fontId="22" fillId="7" borderId="9" xfId="0" applyNumberFormat="1" applyFont="1" applyFill="1" applyBorder="1" applyAlignment="1">
      <alignment horizontal="center" vertical="center" wrapText="1"/>
    </xf>
    <xf numFmtId="166" fontId="22" fillId="7" borderId="9" xfId="0" applyNumberFormat="1" applyFont="1" applyFill="1" applyBorder="1" applyAlignment="1">
      <alignment horizontal="center" vertical="center" wrapText="1"/>
    </xf>
    <xf numFmtId="0" fontId="22" fillId="0" borderId="9" xfId="0" applyFont="1" applyBorder="1" applyAlignment="1">
      <alignment horizontal="center" vertical="center" wrapText="1"/>
    </xf>
    <xf numFmtId="9" fontId="20" fillId="0" borderId="0" xfId="0" applyNumberFormat="1" applyFont="1" applyAlignment="1">
      <alignment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166" fontId="20" fillId="0" borderId="0" xfId="0" applyNumberFormat="1" applyFont="1" applyAlignment="1">
      <alignment vertical="center" wrapText="1"/>
    </xf>
    <xf numFmtId="0" fontId="20" fillId="3" borderId="10"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0" fillId="9" borderId="9" xfId="0" applyFont="1" applyFill="1" applyBorder="1" applyAlignment="1">
      <alignment horizontal="left" vertical="center" wrapText="1"/>
    </xf>
    <xf numFmtId="0" fontId="20" fillId="8" borderId="9" xfId="0" applyFont="1" applyFill="1" applyBorder="1" applyAlignment="1">
      <alignment horizontal="left" vertical="center" wrapText="1"/>
    </xf>
    <xf numFmtId="4" fontId="20" fillId="4" borderId="9" xfId="0" applyNumberFormat="1" applyFont="1" applyFill="1" applyBorder="1" applyAlignment="1">
      <alignment horizontal="center" vertical="center" wrapText="1"/>
    </xf>
    <xf numFmtId="2" fontId="20" fillId="0" borderId="9" xfId="0" applyNumberFormat="1" applyFont="1" applyBorder="1" applyAlignment="1">
      <alignment horizontal="center" vertical="center" wrapText="1"/>
    </xf>
    <xf numFmtId="0" fontId="20" fillId="3" borderId="9" xfId="0" applyFont="1" applyFill="1" applyBorder="1" applyAlignment="1">
      <alignment horizontal="center" vertical="center" wrapText="1"/>
    </xf>
    <xf numFmtId="0" fontId="20" fillId="14" borderId="9" xfId="0" applyFont="1" applyFill="1" applyBorder="1" applyAlignment="1">
      <alignment horizontal="center" vertical="center" wrapText="1"/>
    </xf>
    <xf numFmtId="0" fontId="20" fillId="0" borderId="9" xfId="0" applyFont="1" applyFill="1" applyBorder="1" applyAlignment="1">
      <alignment horizontal="center" vertical="center" wrapText="1"/>
    </xf>
    <xf numFmtId="9" fontId="20" fillId="0" borderId="9" xfId="0" applyNumberFormat="1" applyFont="1" applyBorder="1" applyAlignment="1">
      <alignment horizontal="center" vertical="center" wrapText="1"/>
    </xf>
    <xf numFmtId="167" fontId="20" fillId="0" borderId="0" xfId="0" applyNumberFormat="1" applyFont="1" applyAlignment="1">
      <alignment vertical="center" wrapText="1"/>
    </xf>
    <xf numFmtId="169" fontId="20" fillId="0" borderId="0" xfId="0" applyNumberFormat="1" applyFont="1" applyAlignment="1">
      <alignment vertical="center" wrapText="1"/>
    </xf>
    <xf numFmtId="168" fontId="20" fillId="0" borderId="9" xfId="0" applyNumberFormat="1" applyFont="1" applyFill="1" applyBorder="1" applyAlignment="1">
      <alignment horizontal="center" vertical="center" wrapText="1"/>
    </xf>
    <xf numFmtId="168" fontId="20" fillId="0" borderId="9" xfId="0" applyNumberFormat="1" applyFont="1" applyBorder="1" applyAlignment="1">
      <alignment horizontal="center" vertical="center" wrapText="1"/>
    </xf>
    <xf numFmtId="1" fontId="20" fillId="0" borderId="0" xfId="0" applyNumberFormat="1" applyFont="1" applyAlignment="1">
      <alignment vertical="center" wrapText="1"/>
    </xf>
    <xf numFmtId="0" fontId="20" fillId="12" borderId="9" xfId="0" applyFont="1" applyFill="1" applyBorder="1" applyAlignment="1">
      <alignment horizontal="center" vertical="center" wrapText="1"/>
    </xf>
    <xf numFmtId="10" fontId="20" fillId="20" borderId="9" xfId="2" applyNumberFormat="1" applyFont="1" applyFill="1" applyBorder="1" applyAlignment="1">
      <alignment horizontal="center" vertical="center" wrapText="1"/>
    </xf>
    <xf numFmtId="166" fontId="20" fillId="13" borderId="9" xfId="0" applyNumberFormat="1" applyFont="1" applyFill="1" applyBorder="1" applyAlignment="1">
      <alignment horizontal="center" vertical="center" wrapText="1"/>
    </xf>
    <xf numFmtId="0" fontId="20" fillId="12" borderId="0" xfId="0" applyFont="1" applyFill="1" applyAlignment="1">
      <alignment vertical="center" wrapText="1"/>
    </xf>
    <xf numFmtId="10" fontId="20" fillId="12" borderId="9" xfId="0" applyNumberFormat="1" applyFont="1" applyFill="1" applyBorder="1" applyAlignment="1">
      <alignment horizontal="center" vertical="center" wrapText="1"/>
    </xf>
    <xf numFmtId="0" fontId="10" fillId="9" borderId="11" xfId="0" applyFont="1" applyFill="1" applyBorder="1" applyAlignment="1">
      <alignment horizontal="center"/>
    </xf>
    <xf numFmtId="10" fontId="20" fillId="12" borderId="18"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0" fontId="20" fillId="12" borderId="11" xfId="0" applyFont="1" applyFill="1" applyBorder="1" applyAlignment="1">
      <alignment horizontal="center" vertical="center" wrapText="1"/>
    </xf>
    <xf numFmtId="166" fontId="20" fillId="13" borderId="3" xfId="0" applyNumberFormat="1" applyFont="1" applyFill="1" applyBorder="1" applyAlignment="1">
      <alignment horizontal="center" vertical="center" wrapText="1"/>
    </xf>
    <xf numFmtId="166" fontId="20" fillId="3" borderId="3" xfId="0" applyNumberFormat="1" applyFont="1" applyFill="1" applyBorder="1" applyAlignment="1">
      <alignment horizontal="center" vertical="center" wrapText="1"/>
    </xf>
    <xf numFmtId="0" fontId="20" fillId="0" borderId="11" xfId="0" applyFont="1" applyBorder="1" applyAlignment="1">
      <alignment vertical="center" wrapText="1"/>
    </xf>
    <xf numFmtId="166" fontId="20" fillId="0" borderId="11" xfId="0" applyNumberFormat="1" applyFont="1" applyBorder="1" applyAlignment="1">
      <alignment vertical="center" wrapText="1"/>
    </xf>
    <xf numFmtId="8" fontId="20" fillId="0" borderId="11" xfId="0" applyNumberFormat="1" applyFont="1" applyBorder="1" applyAlignment="1">
      <alignment vertical="center" wrapText="1"/>
    </xf>
    <xf numFmtId="2" fontId="20" fillId="0" borderId="11" xfId="0" applyNumberFormat="1" applyFont="1" applyBorder="1" applyAlignment="1">
      <alignment vertical="center" wrapText="1"/>
    </xf>
    <xf numFmtId="168" fontId="20" fillId="0" borderId="11" xfId="0" applyNumberFormat="1" applyFont="1" applyBorder="1" applyAlignment="1">
      <alignment vertical="center" wrapText="1"/>
    </xf>
    <xf numFmtId="0" fontId="20" fillId="0" borderId="11" xfId="0" applyFont="1" applyBorder="1" applyAlignment="1">
      <alignment horizontal="center" vertical="center" wrapText="1"/>
    </xf>
    <xf numFmtId="44" fontId="20" fillId="0" borderId="11" xfId="1" applyFont="1" applyBorder="1" applyAlignment="1">
      <alignment vertical="center" wrapText="1"/>
    </xf>
    <xf numFmtId="0" fontId="25" fillId="3" borderId="9" xfId="0" applyFont="1" applyFill="1" applyBorder="1" applyAlignment="1">
      <alignment horizontal="center" vertical="center" wrapText="1"/>
    </xf>
    <xf numFmtId="0" fontId="26" fillId="0" borderId="9" xfId="0" quotePrefix="1" applyFont="1" applyBorder="1" applyAlignment="1">
      <alignment horizontal="left" vertical="center" wrapText="1"/>
    </xf>
    <xf numFmtId="8" fontId="26" fillId="0" borderId="9" xfId="0" applyNumberFormat="1" applyFont="1" applyBorder="1" applyAlignment="1">
      <alignment horizontal="left" vertical="center" wrapText="1"/>
    </xf>
    <xf numFmtId="170" fontId="26" fillId="0" borderId="9" xfId="0" applyNumberFormat="1" applyFont="1" applyBorder="1" applyAlignment="1">
      <alignment horizontal="center" vertical="center" wrapText="1"/>
    </xf>
    <xf numFmtId="0" fontId="26" fillId="0" borderId="9" xfId="0" applyFont="1" applyBorder="1" applyAlignment="1">
      <alignment horizontal="left" vertical="center" wrapText="1"/>
    </xf>
    <xf numFmtId="0" fontId="20" fillId="0" borderId="34" xfId="0" applyFont="1" applyBorder="1" applyAlignment="1">
      <alignment horizontal="center" vertical="center" wrapText="1"/>
    </xf>
    <xf numFmtId="164" fontId="26" fillId="0" borderId="9" xfId="0" applyNumberFormat="1" applyFont="1" applyBorder="1" applyAlignment="1">
      <alignment horizontal="left" vertical="center" wrapText="1"/>
    </xf>
    <xf numFmtId="0" fontId="20" fillId="0" borderId="15" xfId="0" applyFont="1" applyBorder="1" applyAlignment="1">
      <alignment horizontal="center" vertical="center" wrapText="1"/>
    </xf>
    <xf numFmtId="166" fontId="26" fillId="4" borderId="9" xfId="0" applyNumberFormat="1" applyFont="1" applyFill="1" applyBorder="1" applyAlignment="1">
      <alignment horizontal="left" vertical="center" wrapText="1"/>
    </xf>
    <xf numFmtId="166" fontId="26" fillId="0" borderId="9" xfId="0" applyNumberFormat="1" applyFont="1" applyBorder="1" applyAlignment="1">
      <alignment horizontal="left"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170" fontId="26" fillId="3" borderId="9" xfId="0" applyNumberFormat="1" applyFont="1" applyFill="1" applyBorder="1" applyAlignment="1">
      <alignment horizontal="center" vertical="center" wrapText="1"/>
    </xf>
    <xf numFmtId="0" fontId="0" fillId="0" borderId="22" xfId="0" applyBorder="1" applyAlignment="1">
      <alignment horizontal="left" vertical="center" wrapText="1"/>
    </xf>
    <xf numFmtId="0" fontId="0" fillId="0" borderId="24" xfId="0" applyBorder="1" applyAlignment="1">
      <alignment horizontal="left" vertical="center" wrapText="1"/>
    </xf>
    <xf numFmtId="170" fontId="20" fillId="0" borderId="11" xfId="0" applyNumberFormat="1" applyFont="1" applyBorder="1" applyAlignment="1">
      <alignment vertical="center" wrapText="1"/>
    </xf>
    <xf numFmtId="0" fontId="0" fillId="0" borderId="22" xfId="0" applyBorder="1" applyAlignment="1">
      <alignment horizontal="left"/>
    </xf>
    <xf numFmtId="0" fontId="0" fillId="0" borderId="24" xfId="0" applyBorder="1" applyAlignment="1">
      <alignment horizontal="left"/>
    </xf>
    <xf numFmtId="0" fontId="0" fillId="0" borderId="22" xfId="0" applyBorder="1" applyAlignment="1">
      <alignment horizontal="left" vertical="top"/>
    </xf>
    <xf numFmtId="0" fontId="0" fillId="0" borderId="24" xfId="0" applyBorder="1" applyAlignment="1">
      <alignment horizontal="left" vertical="top"/>
    </xf>
    <xf numFmtId="171" fontId="20" fillId="0" borderId="11" xfId="0" applyNumberFormat="1" applyFont="1" applyBorder="1" applyAlignment="1">
      <alignment vertical="center" wrapText="1"/>
    </xf>
    <xf numFmtId="171" fontId="26" fillId="0" borderId="9" xfId="0" applyNumberFormat="1" applyFont="1" applyBorder="1" applyAlignment="1">
      <alignment horizontal="center" vertical="center" wrapText="1"/>
    </xf>
    <xf numFmtId="2" fontId="20" fillId="0" borderId="0" xfId="0" applyNumberFormat="1" applyFont="1" applyAlignment="1">
      <alignment vertical="center" wrapText="1"/>
    </xf>
    <xf numFmtId="170" fontId="25" fillId="0" borderId="9" xfId="0" applyNumberFormat="1" applyFont="1" applyBorder="1" applyAlignment="1">
      <alignment horizontal="center" vertical="center" wrapText="1"/>
    </xf>
    <xf numFmtId="170" fontId="28" fillId="3" borderId="9" xfId="0" applyNumberFormat="1" applyFont="1" applyFill="1" applyBorder="1" applyAlignment="1">
      <alignment horizontal="center" vertical="center" wrapText="1"/>
    </xf>
    <xf numFmtId="0" fontId="25" fillId="0" borderId="0" xfId="0" applyFont="1" applyAlignment="1">
      <alignment vertical="center" wrapText="1"/>
    </xf>
    <xf numFmtId="172" fontId="28" fillId="0" borderId="0" xfId="0" applyNumberFormat="1" applyFont="1" applyAlignment="1">
      <alignment vertical="center" wrapText="1"/>
    </xf>
    <xf numFmtId="0" fontId="26" fillId="12" borderId="9" xfId="0" applyFont="1" applyFill="1" applyBorder="1" applyAlignment="1">
      <alignment horizontal="left" vertical="center" wrapText="1"/>
    </xf>
    <xf numFmtId="168" fontId="20" fillId="12" borderId="9" xfId="0" applyNumberFormat="1" applyFont="1" applyFill="1" applyBorder="1" applyAlignment="1">
      <alignment horizontal="center" vertical="center" wrapText="1"/>
    </xf>
    <xf numFmtId="0" fontId="20" fillId="0" borderId="22" xfId="0" applyFont="1" applyBorder="1" applyAlignment="1">
      <alignment horizontal="left" vertical="top" wrapText="1"/>
    </xf>
    <xf numFmtId="0" fontId="20" fillId="0" borderId="23" xfId="0" applyFont="1" applyBorder="1" applyAlignment="1">
      <alignment horizontal="left" vertical="top" wrapText="1"/>
    </xf>
    <xf numFmtId="0" fontId="20" fillId="0" borderId="24" xfId="0" applyFont="1" applyBorder="1" applyAlignment="1">
      <alignment vertical="center" wrapText="1"/>
    </xf>
    <xf numFmtId="8" fontId="20" fillId="12" borderId="9" xfId="0" applyNumberFormat="1" applyFont="1" applyFill="1" applyBorder="1" applyAlignment="1">
      <alignment horizontal="center" vertical="center" wrapText="1"/>
    </xf>
    <xf numFmtId="166" fontId="26" fillId="12" borderId="18" xfId="0" applyNumberFormat="1" applyFont="1" applyFill="1" applyBorder="1" applyAlignment="1">
      <alignment horizontal="left" vertical="center" wrapText="1"/>
    </xf>
    <xf numFmtId="0" fontId="26" fillId="12" borderId="1" xfId="0" applyFont="1" applyFill="1" applyBorder="1" applyAlignment="1">
      <alignment vertical="top" wrapText="1"/>
    </xf>
    <xf numFmtId="44" fontId="26" fillId="12" borderId="11" xfId="1" applyFont="1" applyFill="1" applyBorder="1" applyAlignment="1">
      <alignment vertical="top" wrapText="1"/>
    </xf>
    <xf numFmtId="168" fontId="20" fillId="12" borderId="3" xfId="0" applyNumberFormat="1" applyFont="1" applyFill="1" applyBorder="1" applyAlignment="1">
      <alignment horizontal="center" vertical="center" wrapText="1"/>
    </xf>
    <xf numFmtId="0" fontId="25" fillId="3" borderId="1" xfId="0" applyFont="1" applyFill="1" applyBorder="1" applyAlignment="1">
      <alignment vertical="center" wrapText="1"/>
    </xf>
    <xf numFmtId="44" fontId="19" fillId="11" borderId="11" xfId="0" applyNumberFormat="1" applyFont="1" applyFill="1" applyBorder="1" applyAlignment="1"/>
    <xf numFmtId="8" fontId="20" fillId="3" borderId="3" xfId="0" applyNumberFormat="1" applyFont="1" applyFill="1" applyBorder="1" applyAlignment="1">
      <alignment horizontal="center" vertical="center" wrapText="1"/>
    </xf>
    <xf numFmtId="0" fontId="20" fillId="0" borderId="0" xfId="0" applyFont="1" applyAlignment="1">
      <alignment horizontal="center" vertical="center" wrapText="1"/>
    </xf>
    <xf numFmtId="0" fontId="20" fillId="16" borderId="9" xfId="0" applyFont="1" applyFill="1" applyBorder="1" applyAlignment="1">
      <alignment horizontal="center" vertical="center" wrapText="1"/>
    </xf>
    <xf numFmtId="0" fontId="25" fillId="16" borderId="9" xfId="0" applyFont="1" applyFill="1" applyBorder="1" applyAlignment="1">
      <alignment horizontal="center" vertical="center" wrapText="1"/>
    </xf>
    <xf numFmtId="0" fontId="22" fillId="16" borderId="9" xfId="0" applyFont="1" applyFill="1" applyBorder="1" applyAlignment="1">
      <alignment horizontal="center" vertical="center" wrapText="1"/>
    </xf>
    <xf numFmtId="2" fontId="20" fillId="12" borderId="9" xfId="0" applyNumberFormat="1" applyFont="1" applyFill="1" applyBorder="1" applyAlignment="1">
      <alignment horizontal="center" vertical="center" wrapText="1"/>
    </xf>
    <xf numFmtId="44" fontId="20" fillId="12" borderId="9" xfId="1" applyFont="1" applyFill="1" applyBorder="1" applyAlignment="1">
      <alignment horizontal="center" vertical="center" wrapText="1"/>
    </xf>
    <xf numFmtId="0" fontId="26" fillId="0" borderId="0" xfId="0" applyFont="1" applyAlignment="1">
      <alignment vertical="center" wrapText="1"/>
    </xf>
    <xf numFmtId="168" fontId="20" fillId="0" borderId="0" xfId="0" applyNumberFormat="1" applyFont="1" applyAlignment="1">
      <alignment vertical="center" wrapText="1"/>
    </xf>
    <xf numFmtId="165" fontId="20" fillId="0" borderId="11" xfId="0" applyNumberFormat="1" applyFont="1" applyBorder="1" applyAlignment="1">
      <alignment vertical="center" wrapText="1"/>
    </xf>
    <xf numFmtId="164" fontId="20" fillId="0" borderId="11" xfId="0" applyNumberFormat="1" applyFont="1" applyBorder="1" applyAlignment="1">
      <alignment vertical="center" wrapText="1"/>
    </xf>
    <xf numFmtId="0" fontId="0" fillId="9" borderId="11" xfId="0" applyFill="1" applyBorder="1" applyAlignment="1">
      <alignment horizontal="left"/>
    </xf>
    <xf numFmtId="168" fontId="0" fillId="9" borderId="11" xfId="0" applyNumberFormat="1" applyFill="1" applyBorder="1"/>
    <xf numFmtId="2" fontId="0" fillId="9" borderId="11" xfId="0" applyNumberFormat="1" applyFill="1" applyBorder="1"/>
    <xf numFmtId="0" fontId="4" fillId="24" borderId="11" xfId="0" applyFont="1" applyFill="1" applyBorder="1" applyAlignment="1">
      <alignment horizontal="left" vertical="top" wrapText="1"/>
    </xf>
    <xf numFmtId="0" fontId="30" fillId="0" borderId="9" xfId="0" applyFont="1" applyBorder="1" applyAlignment="1">
      <alignment horizontal="center" vertical="center" wrapText="1"/>
    </xf>
    <xf numFmtId="0" fontId="30" fillId="0" borderId="9" xfId="0" applyFont="1" applyBorder="1" applyAlignment="1">
      <alignment horizontal="left" vertical="center" wrapText="1"/>
    </xf>
    <xf numFmtId="10" fontId="30" fillId="4" borderId="9" xfId="0" applyNumberFormat="1" applyFont="1" applyFill="1" applyBorder="1" applyAlignment="1">
      <alignment horizontal="center" vertical="center" wrapText="1"/>
    </xf>
    <xf numFmtId="0" fontId="22" fillId="0" borderId="9" xfId="0" applyFont="1" applyBorder="1" applyAlignment="1">
      <alignment horizontal="left" vertical="center" wrapText="1"/>
    </xf>
    <xf numFmtId="10" fontId="22" fillId="4" borderId="9" xfId="0" applyNumberFormat="1" applyFont="1" applyFill="1" applyBorder="1" applyAlignment="1">
      <alignment horizontal="center" vertical="center" wrapText="1"/>
    </xf>
    <xf numFmtId="166" fontId="22" fillId="0" borderId="9" xfId="0" applyNumberFormat="1" applyFont="1" applyBorder="1" applyAlignment="1">
      <alignment horizontal="center" vertical="center" wrapText="1"/>
    </xf>
    <xf numFmtId="166" fontId="5" fillId="4" borderId="18" xfId="0" applyNumberFormat="1" applyFont="1" applyFill="1" applyBorder="1" applyAlignment="1">
      <alignment horizontal="center" vertical="center" wrapText="1"/>
    </xf>
    <xf numFmtId="44" fontId="0" fillId="0" borderId="11" xfId="1" applyFont="1" applyBorder="1"/>
    <xf numFmtId="0" fontId="5" fillId="13" borderId="9" xfId="0" applyFont="1" applyFill="1" applyBorder="1" applyAlignment="1">
      <alignment horizontal="left" vertical="center" wrapText="1"/>
    </xf>
    <xf numFmtId="10" fontId="5" fillId="13" borderId="9" xfId="0" applyNumberFormat="1" applyFont="1" applyFill="1" applyBorder="1" applyAlignment="1">
      <alignment horizontal="center" vertical="center" wrapText="1"/>
    </xf>
    <xf numFmtId="166" fontId="5" fillId="13" borderId="10" xfId="0" applyNumberFormat="1" applyFont="1" applyFill="1" applyBorder="1" applyAlignment="1">
      <alignment horizontal="center" vertical="center" wrapText="1"/>
    </xf>
    <xf numFmtId="44" fontId="20" fillId="13" borderId="9" xfId="0" applyNumberFormat="1" applyFont="1" applyFill="1" applyBorder="1" applyAlignment="1">
      <alignment horizontal="left" vertical="center" wrapText="1"/>
    </xf>
    <xf numFmtId="10" fontId="20" fillId="13" borderId="9" xfId="0" applyNumberFormat="1" applyFont="1" applyFill="1" applyBorder="1" applyAlignment="1">
      <alignment horizontal="center" vertical="center" wrapText="1"/>
    </xf>
    <xf numFmtId="0" fontId="20" fillId="2" borderId="9" xfId="0" applyFont="1" applyFill="1" applyBorder="1" applyAlignment="1">
      <alignment horizontal="center" vertical="center" wrapText="1"/>
    </xf>
    <xf numFmtId="0" fontId="20" fillId="17" borderId="9" xfId="0" applyFont="1" applyFill="1" applyBorder="1" applyAlignment="1">
      <alignment horizontal="center" vertical="center" wrapText="1"/>
    </xf>
    <xf numFmtId="0" fontId="25" fillId="3" borderId="9" xfId="0" applyFont="1" applyFill="1" applyBorder="1" applyAlignment="1">
      <alignment vertical="center" wrapText="1"/>
    </xf>
    <xf numFmtId="14" fontId="26" fillId="0" borderId="9" xfId="0" applyNumberFormat="1" applyFont="1" applyBorder="1" applyAlignment="1">
      <alignment vertical="center" wrapText="1"/>
    </xf>
    <xf numFmtId="0" fontId="22" fillId="3" borderId="9" xfId="0" applyFont="1" applyFill="1" applyBorder="1" applyAlignment="1">
      <alignment vertical="center" wrapText="1"/>
    </xf>
    <xf numFmtId="0" fontId="22" fillId="28" borderId="9" xfId="0" applyFont="1" applyFill="1" applyBorder="1" applyAlignment="1">
      <alignment horizontal="center" vertical="center" wrapText="1"/>
    </xf>
    <xf numFmtId="166" fontId="20" fillId="28" borderId="9" xfId="0" applyNumberFormat="1" applyFont="1" applyFill="1" applyBorder="1" applyAlignment="1">
      <alignment horizontal="center" vertical="center" wrapText="1"/>
    </xf>
    <xf numFmtId="8" fontId="20" fillId="13" borderId="9" xfId="0" applyNumberFormat="1" applyFont="1" applyFill="1" applyBorder="1" applyAlignment="1">
      <alignment horizontal="left" vertical="center" wrapText="1"/>
    </xf>
    <xf numFmtId="8" fontId="20" fillId="18" borderId="9" xfId="0" applyNumberFormat="1" applyFont="1" applyFill="1" applyBorder="1" applyAlignment="1">
      <alignment horizontal="center" vertical="center" wrapText="1"/>
    </xf>
    <xf numFmtId="173" fontId="20" fillId="18" borderId="9" xfId="0" applyNumberFormat="1" applyFont="1" applyFill="1" applyBorder="1" applyAlignment="1">
      <alignment horizontal="center" vertical="center" wrapText="1"/>
    </xf>
    <xf numFmtId="8" fontId="26" fillId="0" borderId="0" xfId="0" applyNumberFormat="1" applyFont="1" applyAlignment="1">
      <alignment vertical="center" wrapText="1"/>
    </xf>
    <xf numFmtId="44" fontId="0" fillId="0" borderId="0" xfId="0" applyNumberFormat="1"/>
    <xf numFmtId="8" fontId="22" fillId="4" borderId="9" xfId="0" applyNumberFormat="1" applyFont="1" applyFill="1" applyBorder="1" applyAlignment="1">
      <alignment horizontal="center" vertical="center" wrapText="1"/>
    </xf>
    <xf numFmtId="8" fontId="22" fillId="0" borderId="9" xfId="0" applyNumberFormat="1" applyFont="1" applyBorder="1" applyAlignment="1">
      <alignment horizontal="center" vertical="center" wrapText="1"/>
    </xf>
    <xf numFmtId="0" fontId="22" fillId="3" borderId="1" xfId="0" applyFont="1" applyFill="1" applyBorder="1" applyAlignment="1">
      <alignment horizontal="center" vertical="center" wrapText="1"/>
    </xf>
    <xf numFmtId="0" fontId="0" fillId="0" borderId="0" xfId="0" applyFont="1" applyAlignment="1"/>
    <xf numFmtId="0" fontId="5"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22" fillId="5" borderId="9" xfId="0" applyFont="1" applyFill="1" applyBorder="1" applyAlignment="1">
      <alignment horizontal="left" vertical="center" wrapText="1"/>
    </xf>
    <xf numFmtId="0" fontId="24" fillId="5" borderId="9" xfId="0" applyFont="1" applyFill="1" applyBorder="1" applyAlignment="1">
      <alignment horizontal="center" vertical="center" wrapText="1"/>
    </xf>
    <xf numFmtId="0" fontId="31" fillId="5" borderId="9" xfId="0" applyFont="1" applyFill="1" applyBorder="1" applyAlignment="1">
      <alignment horizontal="center" vertical="center" wrapText="1"/>
    </xf>
    <xf numFmtId="0" fontId="31" fillId="4" borderId="9" xfId="0" applyFont="1" applyFill="1" applyBorder="1" applyAlignment="1">
      <alignment horizontal="center" vertical="center" wrapText="1"/>
    </xf>
    <xf numFmtId="164" fontId="31" fillId="4" borderId="9" xfId="0" applyNumberFormat="1" applyFont="1" applyFill="1" applyBorder="1" applyAlignment="1">
      <alignment horizontal="right" vertical="center" wrapText="1"/>
    </xf>
    <xf numFmtId="165" fontId="31" fillId="4" borderId="9" xfId="0" applyNumberFormat="1" applyFont="1" applyFill="1" applyBorder="1" applyAlignment="1">
      <alignment horizontal="right" vertical="center" wrapText="1"/>
    </xf>
    <xf numFmtId="0" fontId="22" fillId="0" borderId="0" xfId="0" applyFont="1" applyAlignment="1">
      <alignment vertical="center" wrapText="1"/>
    </xf>
    <xf numFmtId="0" fontId="20" fillId="4" borderId="0" xfId="0" applyFont="1" applyFill="1" applyBorder="1" applyAlignment="1">
      <alignment horizontal="left" vertical="center" wrapText="1"/>
    </xf>
    <xf numFmtId="0" fontId="20" fillId="0" borderId="0" xfId="0" applyFont="1" applyBorder="1" applyAlignment="1">
      <alignment vertical="center" wrapText="1"/>
    </xf>
    <xf numFmtId="0" fontId="20" fillId="0" borderId="1" xfId="0" applyFont="1" applyBorder="1" applyAlignment="1">
      <alignment horizontal="center" vertical="center" wrapText="1"/>
    </xf>
    <xf numFmtId="0" fontId="22" fillId="4" borderId="9" xfId="0" applyFont="1" applyFill="1" applyBorder="1" applyAlignment="1">
      <alignment horizontal="center" vertical="center" wrapText="1"/>
    </xf>
    <xf numFmtId="10" fontId="4" fillId="0" borderId="9" xfId="0" applyNumberFormat="1" applyFont="1" applyFill="1" applyBorder="1" applyAlignment="1">
      <alignment horizontal="center" vertical="center" wrapText="1"/>
    </xf>
    <xf numFmtId="10" fontId="20" fillId="0" borderId="9" xfId="0" applyNumberFormat="1" applyFont="1" applyFill="1" applyBorder="1" applyAlignment="1">
      <alignment horizontal="center" vertical="center" wrapText="1"/>
    </xf>
    <xf numFmtId="10" fontId="20" fillId="0" borderId="1" xfId="2" applyNumberFormat="1" applyFont="1" applyFill="1" applyBorder="1" applyAlignment="1">
      <alignment horizontal="center" vertical="center" wrapText="1"/>
    </xf>
    <xf numFmtId="10" fontId="4" fillId="25" borderId="9" xfId="0" applyNumberFormat="1" applyFont="1" applyFill="1" applyBorder="1" applyAlignment="1" applyProtection="1">
      <alignment horizontal="center" vertical="center" wrapText="1"/>
      <protection locked="0"/>
    </xf>
    <xf numFmtId="10" fontId="20" fillId="25" borderId="9" xfId="0" applyNumberFormat="1" applyFont="1" applyFill="1" applyBorder="1" applyAlignment="1" applyProtection="1">
      <alignment horizontal="center" vertical="center" wrapText="1"/>
      <protection locked="0"/>
    </xf>
    <xf numFmtId="10" fontId="20" fillId="23" borderId="1" xfId="2" applyNumberFormat="1" applyFont="1" applyFill="1" applyBorder="1" applyAlignment="1" applyProtection="1">
      <alignment horizontal="center" vertical="center" wrapText="1"/>
      <protection locked="0"/>
    </xf>
    <xf numFmtId="0" fontId="20" fillId="6" borderId="9" xfId="0" applyFont="1" applyFill="1" applyBorder="1" applyAlignment="1" applyProtection="1">
      <alignment horizontal="center" vertical="center" wrapText="1"/>
      <protection locked="0"/>
    </xf>
    <xf numFmtId="166" fontId="26" fillId="23" borderId="9" xfId="0" applyNumberFormat="1" applyFont="1" applyFill="1" applyBorder="1" applyAlignment="1" applyProtection="1">
      <alignment horizontal="center" vertical="center" wrapText="1"/>
      <protection locked="0"/>
    </xf>
    <xf numFmtId="170" fontId="26" fillId="6" borderId="9" xfId="0" applyNumberFormat="1" applyFont="1" applyFill="1" applyBorder="1" applyAlignment="1" applyProtection="1">
      <alignment horizontal="center" vertical="center" wrapText="1"/>
      <protection locked="0"/>
    </xf>
    <xf numFmtId="0" fontId="26" fillId="6" borderId="9" xfId="0" applyFont="1" applyFill="1" applyBorder="1" applyAlignment="1" applyProtection="1">
      <alignment horizontal="left" vertical="center" wrapText="1"/>
      <protection locked="0"/>
    </xf>
    <xf numFmtId="10" fontId="10" fillId="14" borderId="11" xfId="2" applyNumberFormat="1" applyFont="1" applyFill="1" applyBorder="1" applyAlignment="1" applyProtection="1">
      <alignment horizontal="center"/>
      <protection locked="0"/>
    </xf>
    <xf numFmtId="168" fontId="20" fillId="6" borderId="9" xfId="0" applyNumberFormat="1" applyFont="1" applyFill="1" applyBorder="1" applyAlignment="1" applyProtection="1">
      <alignment horizontal="center" vertical="center" wrapText="1"/>
      <protection locked="0"/>
    </xf>
    <xf numFmtId="4" fontId="20" fillId="6" borderId="9" xfId="0" applyNumberFormat="1" applyFont="1" applyFill="1" applyBorder="1" applyAlignment="1" applyProtection="1">
      <alignment horizontal="center" vertical="center" wrapText="1"/>
      <protection locked="0"/>
    </xf>
    <xf numFmtId="166" fontId="20" fillId="6" borderId="9" xfId="0" applyNumberFormat="1" applyFont="1" applyFill="1" applyBorder="1" applyAlignment="1" applyProtection="1">
      <alignment horizontal="center" vertical="center" wrapText="1"/>
      <protection locked="0"/>
    </xf>
    <xf numFmtId="8" fontId="22" fillId="6" borderId="9" xfId="0" applyNumberFormat="1"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6" fillId="21" borderId="11" xfId="0" applyFont="1" applyFill="1" applyBorder="1" applyAlignment="1">
      <alignment horizontal="center" vertical="center" wrapText="1"/>
    </xf>
    <xf numFmtId="0" fontId="17" fillId="22" borderId="25" xfId="0" applyFont="1" applyFill="1" applyBorder="1" applyAlignment="1">
      <alignment horizontal="center" vertical="center" wrapText="1"/>
    </xf>
    <xf numFmtId="0" fontId="17" fillId="22" borderId="27" xfId="0" applyFont="1" applyFill="1" applyBorder="1" applyAlignment="1">
      <alignment horizontal="center" vertical="center" wrapText="1"/>
    </xf>
    <xf numFmtId="0" fontId="17" fillId="22" borderId="26" xfId="0" applyFont="1" applyFill="1" applyBorder="1" applyAlignment="1">
      <alignment horizontal="center" vertical="center" wrapText="1"/>
    </xf>
    <xf numFmtId="0" fontId="17" fillId="0" borderId="28" xfId="0" applyFont="1" applyBorder="1" applyAlignment="1">
      <alignment vertical="center" wrapText="1"/>
    </xf>
    <xf numFmtId="0" fontId="17" fillId="0" borderId="29" xfId="0" applyFont="1" applyBorder="1" applyAlignment="1">
      <alignment vertical="center" wrapText="1"/>
    </xf>
    <xf numFmtId="0" fontId="17" fillId="0" borderId="30" xfId="0" applyFont="1" applyBorder="1" applyAlignment="1">
      <alignment vertical="center" wrapText="1"/>
    </xf>
    <xf numFmtId="0" fontId="17" fillId="0" borderId="31" xfId="0" applyFont="1" applyBorder="1" applyAlignment="1">
      <alignment vertical="center" wrapText="1"/>
    </xf>
    <xf numFmtId="0" fontId="17" fillId="0" borderId="32" xfId="0" applyFont="1" applyBorder="1" applyAlignment="1">
      <alignment vertical="center" wrapText="1"/>
    </xf>
    <xf numFmtId="0" fontId="17" fillId="0" borderId="33" xfId="0" applyFont="1" applyBorder="1" applyAlignment="1">
      <alignment vertical="center" wrapText="1"/>
    </xf>
    <xf numFmtId="0" fontId="20" fillId="0" borderId="1" xfId="0" applyFont="1" applyBorder="1" applyAlignment="1">
      <alignment horizontal="left" vertical="center" wrapText="1"/>
    </xf>
    <xf numFmtId="0" fontId="19" fillId="0" borderId="3" xfId="0" applyFont="1" applyBorder="1"/>
    <xf numFmtId="0" fontId="20" fillId="25" borderId="1" xfId="0" applyFont="1" applyFill="1" applyBorder="1" applyAlignment="1" applyProtection="1">
      <alignment horizontal="center" vertical="center" wrapText="1"/>
      <protection locked="0"/>
    </xf>
    <xf numFmtId="0" fontId="19" fillId="14" borderId="3" xfId="0" applyFont="1" applyFill="1" applyBorder="1" applyProtection="1">
      <protection locked="0"/>
    </xf>
    <xf numFmtId="0" fontId="20" fillId="26" borderId="1" xfId="0" applyFont="1" applyFill="1" applyBorder="1" applyAlignment="1">
      <alignment horizontal="center" vertical="center" wrapText="1"/>
    </xf>
    <xf numFmtId="0" fontId="19" fillId="27" borderId="3" xfId="0" applyFont="1" applyFill="1" applyBorder="1"/>
    <xf numFmtId="0" fontId="5" fillId="0" borderId="1" xfId="0" applyFont="1" applyBorder="1" applyAlignment="1">
      <alignment horizontal="left" vertical="center" wrapText="1"/>
    </xf>
    <xf numFmtId="0" fontId="22" fillId="25" borderId="1" xfId="0" applyFont="1" applyFill="1" applyBorder="1" applyAlignment="1" applyProtection="1">
      <alignment horizontal="center" vertical="center" wrapText="1"/>
      <protection locked="0"/>
    </xf>
    <xf numFmtId="0" fontId="19" fillId="14" borderId="2" xfId="0" applyFont="1" applyFill="1" applyBorder="1" applyProtection="1">
      <protection locked="0"/>
    </xf>
    <xf numFmtId="0" fontId="22" fillId="3" borderId="1" xfId="0" applyFont="1" applyFill="1" applyBorder="1" applyAlignment="1">
      <alignment horizontal="center" vertical="center" wrapText="1"/>
    </xf>
    <xf numFmtId="0" fontId="19" fillId="0" borderId="2" xfId="0" applyFont="1" applyBorder="1"/>
    <xf numFmtId="0" fontId="6" fillId="3" borderId="1" xfId="0" applyFont="1" applyFill="1" applyBorder="1" applyAlignment="1">
      <alignment vertical="center" wrapText="1"/>
    </xf>
    <xf numFmtId="0" fontId="5" fillId="4" borderId="1" xfId="0" applyFont="1" applyFill="1" applyBorder="1" applyAlignment="1">
      <alignment horizontal="left" vertical="center" wrapText="1"/>
    </xf>
    <xf numFmtId="0" fontId="4"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21" fillId="7" borderId="1" xfId="0" applyFont="1" applyFill="1" applyBorder="1" applyAlignment="1">
      <alignment horizontal="center" vertical="center" wrapText="1"/>
    </xf>
    <xf numFmtId="0" fontId="22" fillId="7"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3" fillId="0" borderId="5" xfId="0" applyFont="1" applyBorder="1"/>
    <xf numFmtId="0" fontId="18" fillId="3" borderId="1" xfId="0" applyFont="1" applyFill="1" applyBorder="1" applyAlignment="1">
      <alignment horizontal="center" vertical="center" wrapText="1"/>
    </xf>
    <xf numFmtId="0" fontId="22" fillId="4" borderId="2" xfId="0" applyFont="1" applyFill="1" applyBorder="1" applyAlignment="1">
      <alignment horizontal="center" vertical="center" wrapText="1"/>
    </xf>
    <xf numFmtId="166" fontId="20"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166" fontId="20" fillId="3" borderId="1" xfId="0" applyNumberFormat="1" applyFont="1" applyFill="1" applyBorder="1" applyAlignment="1">
      <alignment horizontal="center" vertical="center" wrapText="1"/>
    </xf>
    <xf numFmtId="0" fontId="20" fillId="10" borderId="0" xfId="0" applyFont="1" applyFill="1" applyAlignment="1">
      <alignment horizontal="center" vertical="center" wrapText="1"/>
    </xf>
    <xf numFmtId="0" fontId="23" fillId="3"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0" fillId="0" borderId="11" xfId="0" applyFont="1" applyFill="1" applyBorder="1" applyAlignment="1">
      <alignment horizontal="left" vertical="center"/>
    </xf>
    <xf numFmtId="0" fontId="5" fillId="15" borderId="1" xfId="0" applyFont="1" applyFill="1" applyBorder="1" applyAlignment="1">
      <alignment horizontal="center" vertical="center" wrapText="1"/>
    </xf>
    <xf numFmtId="0" fontId="22" fillId="15" borderId="7" xfId="0" applyFont="1" applyFill="1" applyBorder="1" applyAlignment="1">
      <alignment horizontal="center" vertical="center" wrapText="1"/>
    </xf>
    <xf numFmtId="0" fontId="20" fillId="19" borderId="22" xfId="0" applyFont="1" applyFill="1" applyBorder="1" applyAlignment="1">
      <alignment horizontal="center" vertical="center" wrapText="1"/>
    </xf>
    <xf numFmtId="0" fontId="20" fillId="19" borderId="23" xfId="0" applyFont="1" applyFill="1" applyBorder="1" applyAlignment="1">
      <alignment horizontal="center" vertical="center" wrapText="1"/>
    </xf>
    <xf numFmtId="0" fontId="20" fillId="19" borderId="24" xfId="0" applyFont="1" applyFill="1" applyBorder="1" applyAlignment="1">
      <alignment horizontal="center" vertical="center" wrapText="1"/>
    </xf>
    <xf numFmtId="166" fontId="20" fillId="7"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20" fillId="11" borderId="11" xfId="0" applyFont="1" applyFill="1" applyBorder="1" applyAlignment="1">
      <alignment horizontal="center" vertical="center" wrapText="1"/>
    </xf>
    <xf numFmtId="0" fontId="14" fillId="9" borderId="6" xfId="5" applyNumberFormat="1" applyFont="1" applyFill="1" applyBorder="1" applyAlignment="1">
      <alignment horizontal="center" vertical="top" wrapText="1"/>
    </xf>
    <xf numFmtId="0" fontId="14" fillId="9" borderId="8" xfId="5" applyNumberFormat="1" applyFont="1" applyFill="1" applyBorder="1" applyAlignment="1">
      <alignment horizontal="center" vertical="top" wrapText="1"/>
    </xf>
    <xf numFmtId="166" fontId="20" fillId="0" borderId="1" xfId="0" applyNumberFormat="1" applyFont="1" applyBorder="1" applyAlignment="1">
      <alignment wrapText="1"/>
    </xf>
    <xf numFmtId="166" fontId="20" fillId="0" borderId="1" xfId="0" applyNumberFormat="1" applyFont="1" applyBorder="1" applyAlignment="1">
      <alignment vertical="center" wrapText="1"/>
    </xf>
    <xf numFmtId="166" fontId="20" fillId="0" borderId="1" xfId="0" applyNumberFormat="1" applyFont="1" applyBorder="1" applyAlignment="1">
      <alignment horizontal="left" vertical="center" wrapText="1"/>
    </xf>
    <xf numFmtId="0" fontId="26" fillId="3" borderId="1" xfId="0" applyFont="1" applyFill="1" applyBorder="1" applyAlignment="1">
      <alignment horizontal="center" vertical="center" wrapText="1"/>
    </xf>
    <xf numFmtId="0" fontId="20" fillId="9" borderId="22" xfId="0" applyFont="1" applyFill="1" applyBorder="1" applyAlignment="1">
      <alignment horizontal="center" vertical="center" wrapText="1"/>
    </xf>
    <xf numFmtId="0" fontId="20" fillId="9" borderId="23" xfId="0" applyFont="1" applyFill="1" applyBorder="1" applyAlignment="1">
      <alignment horizontal="center" vertical="center" wrapText="1"/>
    </xf>
    <xf numFmtId="0" fontId="20" fillId="9" borderId="24" xfId="0" applyFont="1" applyFill="1" applyBorder="1" applyAlignment="1">
      <alignment horizontal="center" vertical="center" wrapText="1"/>
    </xf>
    <xf numFmtId="0" fontId="8" fillId="28" borderId="1" xfId="0" applyFont="1" applyFill="1" applyBorder="1" applyAlignment="1">
      <alignment horizontal="center" vertical="center" wrapText="1"/>
    </xf>
    <xf numFmtId="0" fontId="19" fillId="29" borderId="2" xfId="0" applyFont="1" applyFill="1" applyBorder="1"/>
    <xf numFmtId="0" fontId="19" fillId="29" borderId="3" xfId="0" applyFont="1" applyFill="1" applyBorder="1"/>
    <xf numFmtId="0" fontId="0" fillId="9" borderId="22" xfId="0" applyFill="1" applyBorder="1" applyAlignment="1">
      <alignment horizontal="left" vertical="top"/>
    </xf>
    <xf numFmtId="0" fontId="0" fillId="9" borderId="24" xfId="0" applyFill="1" applyBorder="1" applyAlignment="1">
      <alignment horizontal="left" vertical="top"/>
    </xf>
    <xf numFmtId="0" fontId="18" fillId="28" borderId="1" xfId="0" applyFont="1" applyFill="1" applyBorder="1" applyAlignment="1">
      <alignment horizontal="center" vertical="center" wrapText="1"/>
    </xf>
    <xf numFmtId="0" fontId="26" fillId="0" borderId="0" xfId="0" applyFont="1" applyAlignment="1">
      <alignment horizontal="center" vertical="center" wrapText="1"/>
    </xf>
    <xf numFmtId="0" fontId="0" fillId="0" borderId="0" xfId="0" applyFont="1" applyAlignment="1"/>
    <xf numFmtId="0" fontId="22" fillId="2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0" fillId="0" borderId="22" xfId="0" applyBorder="1" applyAlignment="1">
      <alignment horizontal="center"/>
    </xf>
    <xf numFmtId="0" fontId="0" fillId="0" borderId="24" xfId="0" applyBorder="1" applyAlignment="1">
      <alignment horizontal="center"/>
    </xf>
    <xf numFmtId="166" fontId="20" fillId="4" borderId="1" xfId="0" applyNumberFormat="1" applyFont="1" applyFill="1" applyBorder="1" applyAlignment="1">
      <alignment vertical="center" wrapText="1"/>
    </xf>
    <xf numFmtId="0" fontId="20" fillId="0" borderId="22" xfId="0" applyFont="1" applyBorder="1" applyAlignment="1">
      <alignment horizontal="center" vertical="top" wrapText="1"/>
    </xf>
    <xf numFmtId="0" fontId="20" fillId="0" borderId="24" xfId="0" applyFont="1" applyBorder="1" applyAlignment="1">
      <alignment horizontal="center" vertical="top" wrapText="1"/>
    </xf>
    <xf numFmtId="0" fontId="8" fillId="28" borderId="2" xfId="0" applyFont="1" applyFill="1" applyBorder="1" applyAlignment="1">
      <alignment horizontal="center" vertical="center" wrapText="1"/>
    </xf>
    <xf numFmtId="0" fontId="8" fillId="28" borderId="3" xfId="0" applyFont="1" applyFill="1" applyBorder="1" applyAlignment="1">
      <alignment horizontal="center" vertical="center" wrapText="1"/>
    </xf>
    <xf numFmtId="0" fontId="18" fillId="28" borderId="2" xfId="0" applyFont="1" applyFill="1" applyBorder="1" applyAlignment="1">
      <alignment horizontal="center" vertical="center" wrapText="1"/>
    </xf>
    <xf numFmtId="0" fontId="18" fillId="28" borderId="3"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22" fillId="28" borderId="2" xfId="0" applyFont="1" applyFill="1" applyBorder="1" applyAlignment="1">
      <alignment horizontal="center" vertical="center" wrapText="1"/>
    </xf>
    <xf numFmtId="0" fontId="22" fillId="28" borderId="3"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3" xfId="0" applyFont="1" applyFill="1" applyBorder="1" applyAlignment="1">
      <alignment horizontal="center" vertical="center" wrapText="1"/>
    </xf>
    <xf numFmtId="166" fontId="19" fillId="0" borderId="3" xfId="0" applyNumberFormat="1" applyFont="1" applyBorder="1"/>
    <xf numFmtId="0" fontId="16" fillId="11" borderId="1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31" fillId="3" borderId="1" xfId="0" applyFont="1" applyFill="1" applyBorder="1" applyAlignment="1">
      <alignment vertical="center" wrapText="1"/>
    </xf>
    <xf numFmtId="0" fontId="22" fillId="4" borderId="1" xfId="0" applyFont="1" applyFill="1" applyBorder="1" applyAlignment="1">
      <alignment horizontal="left" vertical="center" wrapText="1"/>
    </xf>
    <xf numFmtId="0" fontId="31" fillId="3" borderId="1" xfId="0" applyFont="1" applyFill="1" applyBorder="1" applyAlignment="1">
      <alignment horizontal="left" vertical="center" wrapText="1"/>
    </xf>
    <xf numFmtId="0" fontId="17" fillId="11" borderId="25" xfId="0" applyFont="1" applyFill="1" applyBorder="1" applyAlignment="1">
      <alignment horizontal="center" vertical="center" wrapText="1"/>
    </xf>
    <xf numFmtId="0" fontId="17" fillId="11" borderId="27" xfId="0" applyFont="1" applyFill="1" applyBorder="1" applyAlignment="1">
      <alignment horizontal="center" vertical="center" wrapText="1"/>
    </xf>
    <xf numFmtId="0" fontId="17" fillId="11" borderId="26" xfId="0" applyFont="1" applyFill="1" applyBorder="1" applyAlignment="1">
      <alignment horizontal="center" vertical="center" wrapText="1"/>
    </xf>
  </cellXfs>
  <cellStyles count="6">
    <cellStyle name="Moeda" xfId="1" builtinId="4"/>
    <cellStyle name="Normal" xfId="0" builtinId="0"/>
    <cellStyle name="Normal 15" xfId="5"/>
    <cellStyle name="Normal 2" xfId="3"/>
    <cellStyle name="Porcentagem" xfId="2" builtinId="5"/>
    <cellStyle name="Porcentagem 2" xfId="4"/>
  </cellStyles>
  <dxfs count="380">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ables/table1.xml><?xml version="1.0" encoding="utf-8"?>
<table xmlns="http://schemas.openxmlformats.org/spreadsheetml/2006/main" id="3" name="Tabela3250764" displayName="Tabela3250764" ref="E226:G228" totalsRowShown="0" headerRowDxfId="379" headerRowCellStyle="Normal 2">
  <tableColumns count="3">
    <tableColumn id="1" name="Categoria" dataDxfId="378" dataCellStyle="Normal 2"/>
    <tableColumn id="2" name="Vida Útil" dataDxfId="377" dataCellStyle="Normal 2"/>
    <tableColumn id="3" name="Valor Residual " dataDxfId="376" dataCellStyle="Normal 2"/>
  </tableColumns>
  <tableStyleInfo name="TableStyleMedium2" showFirstColumn="0" showLastColumn="0" showRowStripes="1" showColumnStripes="0"/>
</table>
</file>

<file path=xl/tables/table2.xml><?xml version="1.0" encoding="utf-8"?>
<table xmlns="http://schemas.openxmlformats.org/spreadsheetml/2006/main" id="4" name="Tabela4351775" displayName="Tabela4351775" ref="I226:L229" totalsRowShown="0" headerRowDxfId="375" dataDxfId="374" headerRowCellStyle="Normal 2" dataCellStyle="Normal 2">
  <tableColumns count="4">
    <tableColumn id="1" name="Veiculo" dataDxfId="373" dataCellStyle="Normal 2"/>
    <tableColumn id="2" name="Categoria" dataDxfId="372" dataCellStyle="Normal 2"/>
    <tableColumn id="3" name="Vida Útil" dataDxfId="371" dataCellStyle="Normal 2">
      <calculatedColumnFormula>VLOOKUP(J227,E$226:F$228,2,0)</calculatedColumnFormula>
    </tableColumn>
    <tableColumn id="4" name="Depreciação" dataDxfId="370" dataCellStyle="Porcentagem 2">
      <calculatedColumnFormula>VLOOKUP(J227,E$226:G$228,3,0)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1" name="Tabela32507642" displayName="Tabela32507642" ref="E226:G228" totalsRowShown="0" headerRowDxfId="369" headerRowCellStyle="Normal 2">
  <tableColumns count="3">
    <tableColumn id="1" name="Categoria" dataDxfId="368" dataCellStyle="Normal 2"/>
    <tableColumn id="2" name="Vida Útil" dataDxfId="367" dataCellStyle="Normal 2"/>
    <tableColumn id="3" name="Valor Residual " dataDxfId="366" dataCellStyle="Normal 2"/>
  </tableColumns>
  <tableStyleInfo name="TableStyleMedium2" showFirstColumn="0" showLastColumn="0" showRowStripes="1" showColumnStripes="0"/>
</table>
</file>

<file path=xl/tables/table4.xml><?xml version="1.0" encoding="utf-8"?>
<table xmlns="http://schemas.openxmlformats.org/spreadsheetml/2006/main" id="2" name="Tabela43517753" displayName="Tabela43517753" ref="I226:L229" totalsRowShown="0" headerRowDxfId="365" dataDxfId="364" headerRowCellStyle="Normal 2" dataCellStyle="Normal 2">
  <tableColumns count="4">
    <tableColumn id="1" name="Veiculo" dataDxfId="363" dataCellStyle="Normal 2"/>
    <tableColumn id="2" name="Categoria" dataDxfId="362" dataCellStyle="Normal 2"/>
    <tableColumn id="3" name="Vida Útil" dataDxfId="361" dataCellStyle="Normal 2">
      <calculatedColumnFormula>VLOOKUP(J227,E$226:F$228,2,0)</calculatedColumnFormula>
    </tableColumn>
    <tableColumn id="4" name="Depreciação" dataDxfId="360" dataCellStyle="Porcentagem 2">
      <calculatedColumnFormula>VLOOKUP(J227,E$226:G$228,3,0)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5" name="Tabela32507646" displayName="Tabela32507646" ref="E226:G228" totalsRowShown="0" headerRowDxfId="359" headerRowCellStyle="Normal 2">
  <tableColumns count="3">
    <tableColumn id="1" name="Categoria" dataDxfId="358" dataCellStyle="Normal 2"/>
    <tableColumn id="2" name="Vida Útil" dataDxfId="357" dataCellStyle="Normal 2"/>
    <tableColumn id="3" name="Valor Residual " dataDxfId="356" dataCellStyle="Normal 2"/>
  </tableColumns>
  <tableStyleInfo name="TableStyleMedium2" showFirstColumn="0" showLastColumn="0" showRowStripes="1" showColumnStripes="0"/>
</table>
</file>

<file path=xl/tables/table6.xml><?xml version="1.0" encoding="utf-8"?>
<table xmlns="http://schemas.openxmlformats.org/spreadsheetml/2006/main" id="6" name="Tabela43517757" displayName="Tabela43517757" ref="I226:L229" totalsRowShown="0" headerRowDxfId="355" dataDxfId="354" headerRowCellStyle="Normal 2" dataCellStyle="Normal 2">
  <tableColumns count="4">
    <tableColumn id="1" name="Veiculo" dataDxfId="353" dataCellStyle="Normal 2"/>
    <tableColumn id="2" name="Categoria" dataDxfId="352" dataCellStyle="Normal 2"/>
    <tableColumn id="3" name="Vida Útil" dataDxfId="351" dataCellStyle="Normal 2">
      <calculatedColumnFormula>VLOOKUP(J227,E$226:F$228,2,0)</calculatedColumnFormula>
    </tableColumn>
    <tableColumn id="4" name="Depreciação" dataDxfId="350" dataCellStyle="Porcentagem 2">
      <calculatedColumnFormula>VLOOKUP(J227,E$226:G$228,3,0)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7" name="Tabela32507648" displayName="Tabela32507648" ref="E226:G228" totalsRowShown="0" headerRowDxfId="349" headerRowCellStyle="Normal 2">
  <tableColumns count="3">
    <tableColumn id="1" name="Categoria" dataDxfId="348" dataCellStyle="Normal 2"/>
    <tableColumn id="2" name="Vida Útil" dataDxfId="347" dataCellStyle="Normal 2"/>
    <tableColumn id="3" name="Valor Residual " dataDxfId="346" dataCellStyle="Normal 2"/>
  </tableColumns>
  <tableStyleInfo name="TableStyleMedium2" showFirstColumn="0" showLastColumn="0" showRowStripes="1" showColumnStripes="0"/>
</table>
</file>

<file path=xl/tables/table8.xml><?xml version="1.0" encoding="utf-8"?>
<table xmlns="http://schemas.openxmlformats.org/spreadsheetml/2006/main" id="8" name="Tabela43517759" displayName="Tabela43517759" ref="I226:L229" totalsRowShown="0" headerRowDxfId="345" dataDxfId="344" headerRowCellStyle="Normal 2" dataCellStyle="Normal 2">
  <tableColumns count="4">
    <tableColumn id="1" name="Veiculo" dataDxfId="343" dataCellStyle="Normal 2"/>
    <tableColumn id="2" name="Categoria" dataDxfId="342" dataCellStyle="Normal 2"/>
    <tableColumn id="3" name="Vida Útil" dataDxfId="341" dataCellStyle="Normal 2">
      <calculatedColumnFormula>VLOOKUP(J227,E$226:F$228,2,0)</calculatedColumnFormula>
    </tableColumn>
    <tableColumn id="4" name="Depreciação" dataDxfId="340" dataCellStyle="Porcentagem 2">
      <calculatedColumnFormula>VLOOKUP(J227,E$226:G$228,3,0)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9" name="Tabela325076410" displayName="Tabela325076410" ref="E226:G228" totalsRowShown="0" headerRowDxfId="339" headerRowCellStyle="Normal 2">
  <tableColumns count="3">
    <tableColumn id="1" name="Categoria" dataDxfId="338" dataCellStyle="Normal 2"/>
    <tableColumn id="2" name="Vida Útil" dataDxfId="337" dataCellStyle="Normal 2"/>
    <tableColumn id="3" name="Valor Residual " dataDxfId="336" dataCellStyle="Normal 2"/>
  </tableColumns>
  <tableStyleInfo name="TableStyleMedium2" showFirstColumn="0" showLastColumn="0" showRowStripes="1" showColumnStripes="0"/>
</table>
</file>

<file path=xl/tables/table10.xml><?xml version="1.0" encoding="utf-8"?>
<table xmlns="http://schemas.openxmlformats.org/spreadsheetml/2006/main" id="10" name="Tabela435177511" displayName="Tabela435177511" ref="I226:L229" totalsRowShown="0" headerRowDxfId="335" dataDxfId="334" headerRowCellStyle="Normal 2" dataCellStyle="Normal 2">
  <tableColumns count="4">
    <tableColumn id="1" name="Veiculo" dataDxfId="333" dataCellStyle="Normal 2"/>
    <tableColumn id="2" name="Categoria" dataDxfId="332" dataCellStyle="Normal 2"/>
    <tableColumn id="3" name="Vida Útil" dataDxfId="331" dataCellStyle="Normal 2">
      <calculatedColumnFormula>VLOOKUP(J227,E$226:F$228,2,0)</calculatedColumnFormula>
    </tableColumn>
    <tableColumn id="4" name="Depreciação" dataDxfId="330" dataCellStyle="Porcentagem 2">
      <calculatedColumnFormula>VLOOKUP(J227,E$226:G$228,3,0)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id="11" name="Tabela325076412" displayName="Tabela325076412" ref="E226:G228" totalsRowShown="0" headerRowDxfId="329" headerRowCellStyle="Normal 2">
  <tableColumns count="3">
    <tableColumn id="1" name="Categoria" dataDxfId="328" dataCellStyle="Normal 2"/>
    <tableColumn id="2" name="Vida Útil" dataDxfId="327" dataCellStyle="Normal 2"/>
    <tableColumn id="3" name="Valor Residual " dataDxfId="326" dataCellStyle="Normal 2"/>
  </tableColumns>
  <tableStyleInfo name="TableStyleMedium2" showFirstColumn="0" showLastColumn="0" showRowStripes="1" showColumnStripes="0"/>
</table>
</file>

<file path=xl/tables/table12.xml><?xml version="1.0" encoding="utf-8"?>
<table xmlns="http://schemas.openxmlformats.org/spreadsheetml/2006/main" id="12" name="Tabela435177513" displayName="Tabela435177513" ref="I226:L229" totalsRowShown="0" headerRowDxfId="325" dataDxfId="324" headerRowCellStyle="Normal 2" dataCellStyle="Normal 2">
  <tableColumns count="4">
    <tableColumn id="1" name="Veiculo" dataDxfId="323" dataCellStyle="Normal 2"/>
    <tableColumn id="2" name="Categoria" dataDxfId="322" dataCellStyle="Normal 2"/>
    <tableColumn id="3" name="Vida Útil" dataDxfId="321" dataCellStyle="Normal 2">
      <calculatedColumnFormula>VLOOKUP(J227,E$226:F$228,2,0)</calculatedColumnFormula>
    </tableColumn>
    <tableColumn id="4" name="Depreciação" dataDxfId="320" dataCellStyle="Porcentagem 2">
      <calculatedColumnFormula>VLOOKUP(J227,E$226:G$228,3,0)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id="13" name="Tabela325076414" displayName="Tabela325076414" ref="E226:G228" totalsRowShown="0" headerRowDxfId="319" headerRowCellStyle="Normal 2">
  <tableColumns count="3">
    <tableColumn id="1" name="Categoria" dataDxfId="318" dataCellStyle="Normal 2"/>
    <tableColumn id="2" name="Vida Útil" dataDxfId="317" dataCellStyle="Normal 2"/>
    <tableColumn id="3" name="Valor Residual " dataDxfId="316" dataCellStyle="Normal 2"/>
  </tableColumns>
  <tableStyleInfo name="TableStyleMedium2" showFirstColumn="0" showLastColumn="0" showRowStripes="1" showColumnStripes="0"/>
</table>
</file>

<file path=xl/tables/table14.xml><?xml version="1.0" encoding="utf-8"?>
<table xmlns="http://schemas.openxmlformats.org/spreadsheetml/2006/main" id="14" name="Tabela435177515" displayName="Tabela435177515" ref="I226:L229" totalsRowShown="0" headerRowDxfId="315" dataDxfId="314" headerRowCellStyle="Normal 2" dataCellStyle="Normal 2">
  <tableColumns count="4">
    <tableColumn id="1" name="Veiculo" dataDxfId="313" dataCellStyle="Normal 2"/>
    <tableColumn id="2" name="Categoria" dataDxfId="312" dataCellStyle="Normal 2"/>
    <tableColumn id="3" name="Vida Útil" dataDxfId="311" dataCellStyle="Normal 2">
      <calculatedColumnFormula>VLOOKUP(J227,E$226:F$228,2,0)</calculatedColumnFormula>
    </tableColumn>
    <tableColumn id="4" name="Depreciação" dataDxfId="310" dataCellStyle="Porcentagem 2">
      <calculatedColumnFormula>VLOOKUP(J227,E$226:G$228,3,0)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id="15" name="Tabela325076416" displayName="Tabela325076416" ref="E226:G228" totalsRowShown="0" headerRowDxfId="309" headerRowCellStyle="Normal 2">
  <tableColumns count="3">
    <tableColumn id="1" name="Categoria" dataDxfId="308" dataCellStyle="Normal 2"/>
    <tableColumn id="2" name="Vida Útil" dataDxfId="307" dataCellStyle="Normal 2"/>
    <tableColumn id="3" name="Valor Residual " dataDxfId="306" dataCellStyle="Normal 2"/>
  </tableColumns>
  <tableStyleInfo name="TableStyleMedium2" showFirstColumn="0" showLastColumn="0" showRowStripes="1" showColumnStripes="0"/>
</table>
</file>

<file path=xl/tables/table16.xml><?xml version="1.0" encoding="utf-8"?>
<table xmlns="http://schemas.openxmlformats.org/spreadsheetml/2006/main" id="16" name="Tabela435177517" displayName="Tabela435177517" ref="I226:L229" totalsRowShown="0" headerRowDxfId="305" dataDxfId="304" headerRowCellStyle="Normal 2" dataCellStyle="Normal 2">
  <tableColumns count="4">
    <tableColumn id="1" name="Veiculo" dataDxfId="303" dataCellStyle="Normal 2"/>
    <tableColumn id="2" name="Categoria" dataDxfId="302" dataCellStyle="Normal 2"/>
    <tableColumn id="3" name="Vida Útil" dataDxfId="301" dataCellStyle="Normal 2">
      <calculatedColumnFormula>VLOOKUP(J227,E$226:F$228,2,0)</calculatedColumnFormula>
    </tableColumn>
    <tableColumn id="4" name="Depreciação" dataDxfId="300" dataCellStyle="Porcentagem 2">
      <calculatedColumnFormula>VLOOKUP(J227,E$226:G$228,3,0)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id="17" name="Tabela325076418" displayName="Tabela325076418" ref="E226:G228" totalsRowShown="0" headerRowDxfId="299" headerRowCellStyle="Normal 2">
  <tableColumns count="3">
    <tableColumn id="1" name="Categoria" dataDxfId="298" dataCellStyle="Normal 2"/>
    <tableColumn id="2" name="Vida Útil" dataDxfId="297" dataCellStyle="Normal 2"/>
    <tableColumn id="3" name="Valor Residual " dataDxfId="296" dataCellStyle="Normal 2"/>
  </tableColumns>
  <tableStyleInfo name="TableStyleMedium2" showFirstColumn="0" showLastColumn="0" showRowStripes="1" showColumnStripes="0"/>
</table>
</file>

<file path=xl/tables/table18.xml><?xml version="1.0" encoding="utf-8"?>
<table xmlns="http://schemas.openxmlformats.org/spreadsheetml/2006/main" id="18" name="Tabela435177519" displayName="Tabela435177519" ref="I226:L229" totalsRowShown="0" headerRowDxfId="295" dataDxfId="294" headerRowCellStyle="Normal 2" dataCellStyle="Normal 2">
  <tableColumns count="4">
    <tableColumn id="1" name="Veiculo" dataDxfId="293" dataCellStyle="Normal 2"/>
    <tableColumn id="2" name="Categoria" dataDxfId="292" dataCellStyle="Normal 2"/>
    <tableColumn id="3" name="Vida Útil" dataDxfId="291" dataCellStyle="Normal 2">
      <calculatedColumnFormula>VLOOKUP(J227,E$226:F$228,2,0)</calculatedColumnFormula>
    </tableColumn>
    <tableColumn id="4" name="Depreciação" dataDxfId="290" dataCellStyle="Porcentagem 2">
      <calculatedColumnFormula>VLOOKUP(J227,E$226:G$228,3,0)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id="19" name="Tabela325076420" displayName="Tabela325076420" ref="E226:G228" totalsRowShown="0" headerRowDxfId="289" headerRowCellStyle="Normal 2">
  <tableColumns count="3">
    <tableColumn id="1" name="Categoria" dataDxfId="288" dataCellStyle="Normal 2"/>
    <tableColumn id="2" name="Vida Útil" dataDxfId="287" dataCellStyle="Normal 2"/>
    <tableColumn id="3" name="Valor Residual " dataDxfId="286" dataCellStyle="Normal 2"/>
  </tableColumns>
  <tableStyleInfo name="TableStyleMedium2" showFirstColumn="0" showLastColumn="0" showRowStripes="1" showColumnStripes="0"/>
</table>
</file>

<file path=xl/tables/table20.xml><?xml version="1.0" encoding="utf-8"?>
<table xmlns="http://schemas.openxmlformats.org/spreadsheetml/2006/main" id="20" name="Tabela435177521" displayName="Tabela435177521" ref="I226:L229" totalsRowShown="0" headerRowDxfId="285" dataDxfId="284" headerRowCellStyle="Normal 2" dataCellStyle="Normal 2">
  <tableColumns count="4">
    <tableColumn id="1" name="Veiculo" dataDxfId="283" dataCellStyle="Normal 2"/>
    <tableColumn id="2" name="Categoria" dataDxfId="282" dataCellStyle="Normal 2"/>
    <tableColumn id="3" name="Vida Útil" dataDxfId="281" dataCellStyle="Normal 2">
      <calculatedColumnFormula>VLOOKUP(J227,E$226:F$228,2,0)</calculatedColumnFormula>
    </tableColumn>
    <tableColumn id="4" name="Depreciação" dataDxfId="280" dataCellStyle="Porcentagem 2">
      <calculatedColumnFormula>VLOOKUP(J227,E$226:G$228,3,0)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id="21" name="Tabela325076422" displayName="Tabela325076422" ref="E226:G228" totalsRowShown="0" headerRowDxfId="279" headerRowCellStyle="Normal 2">
  <tableColumns count="3">
    <tableColumn id="1" name="Categoria" dataDxfId="278" dataCellStyle="Normal 2"/>
    <tableColumn id="2" name="Vida Útil" dataDxfId="277" dataCellStyle="Normal 2"/>
    <tableColumn id="3" name="Valor Residual " dataDxfId="276" dataCellStyle="Normal 2"/>
  </tableColumns>
  <tableStyleInfo name="TableStyleMedium2" showFirstColumn="0" showLastColumn="0" showRowStripes="1" showColumnStripes="0"/>
</table>
</file>

<file path=xl/tables/table22.xml><?xml version="1.0" encoding="utf-8"?>
<table xmlns="http://schemas.openxmlformats.org/spreadsheetml/2006/main" id="22" name="Tabela435177523" displayName="Tabela435177523" ref="I226:L229" totalsRowShown="0" headerRowDxfId="275" dataDxfId="274" headerRowCellStyle="Normal 2" dataCellStyle="Normal 2">
  <tableColumns count="4">
    <tableColumn id="1" name="Veiculo" dataDxfId="273" dataCellStyle="Normal 2"/>
    <tableColumn id="2" name="Categoria" dataDxfId="272" dataCellStyle="Normal 2"/>
    <tableColumn id="3" name="Vida Útil" dataDxfId="271" dataCellStyle="Normal 2">
      <calculatedColumnFormula>VLOOKUP(J227,E$226:F$228,2,0)</calculatedColumnFormula>
    </tableColumn>
    <tableColumn id="4" name="Depreciação" dataDxfId="270" dataCellStyle="Porcentagem 2">
      <calculatedColumnFormula>VLOOKUP(J227,E$226:G$228,3,0)</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id="23" name="Tabela325076424" displayName="Tabela325076424" ref="E226:G228" totalsRowShown="0" headerRowDxfId="269" headerRowCellStyle="Normal 2">
  <tableColumns count="3">
    <tableColumn id="1" name="Categoria" dataDxfId="268" dataCellStyle="Normal 2"/>
    <tableColumn id="2" name="Vida Útil" dataDxfId="267" dataCellStyle="Normal 2"/>
    <tableColumn id="3" name="Valor Residual " dataDxfId="266" dataCellStyle="Normal 2"/>
  </tableColumns>
  <tableStyleInfo name="TableStyleMedium2" showFirstColumn="0" showLastColumn="0" showRowStripes="1" showColumnStripes="0"/>
</table>
</file>

<file path=xl/tables/table24.xml><?xml version="1.0" encoding="utf-8"?>
<table xmlns="http://schemas.openxmlformats.org/spreadsheetml/2006/main" id="24" name="Tabela435177525" displayName="Tabela435177525" ref="I226:L229" totalsRowShown="0" headerRowDxfId="265" dataDxfId="264" headerRowCellStyle="Normal 2" dataCellStyle="Normal 2">
  <tableColumns count="4">
    <tableColumn id="1" name="Veiculo" dataDxfId="263" dataCellStyle="Normal 2"/>
    <tableColumn id="2" name="Categoria" dataDxfId="262" dataCellStyle="Normal 2"/>
    <tableColumn id="3" name="Vida Útil" dataDxfId="261" dataCellStyle="Normal 2">
      <calculatedColumnFormula>VLOOKUP(J227,E$226:F$228,2,0)</calculatedColumnFormula>
    </tableColumn>
    <tableColumn id="4" name="Depreciação" dataDxfId="260" dataCellStyle="Porcentagem 2">
      <calculatedColumnFormula>VLOOKUP(J227,E$226:G$228,3,0)</calculatedColumnFormula>
    </tableColumn>
  </tableColumns>
  <tableStyleInfo name="TableStyleMedium2" showFirstColumn="0" showLastColumn="0" showRowStripes="1" showColumnStripes="0"/>
</table>
</file>

<file path=xl/tables/table25.xml><?xml version="1.0" encoding="utf-8"?>
<table xmlns="http://schemas.openxmlformats.org/spreadsheetml/2006/main" id="25" name="Tabela325076426" displayName="Tabela325076426" ref="E226:G228" totalsRowShown="0" headerRowDxfId="259" headerRowCellStyle="Normal 2">
  <tableColumns count="3">
    <tableColumn id="1" name="Categoria" dataDxfId="258" dataCellStyle="Normal 2"/>
    <tableColumn id="2" name="Vida Útil" dataDxfId="257" dataCellStyle="Normal 2"/>
    <tableColumn id="3" name="Valor Residual " dataDxfId="256" dataCellStyle="Normal 2"/>
  </tableColumns>
  <tableStyleInfo name="TableStyleMedium2" showFirstColumn="0" showLastColumn="0" showRowStripes="1" showColumnStripes="0"/>
</table>
</file>

<file path=xl/tables/table26.xml><?xml version="1.0" encoding="utf-8"?>
<table xmlns="http://schemas.openxmlformats.org/spreadsheetml/2006/main" id="26" name="Tabela435177527" displayName="Tabela435177527" ref="I226:L229" totalsRowShown="0" headerRowDxfId="255" dataDxfId="254" headerRowCellStyle="Normal 2" dataCellStyle="Normal 2">
  <tableColumns count="4">
    <tableColumn id="1" name="Veiculo" dataDxfId="253" dataCellStyle="Normal 2"/>
    <tableColumn id="2" name="Categoria" dataDxfId="252" dataCellStyle="Normal 2"/>
    <tableColumn id="3" name="Vida Útil" dataDxfId="251" dataCellStyle="Normal 2">
      <calculatedColumnFormula>VLOOKUP(J227,E$226:F$228,2,0)</calculatedColumnFormula>
    </tableColumn>
    <tableColumn id="4" name="Depreciação" dataDxfId="250" dataCellStyle="Porcentagem 2">
      <calculatedColumnFormula>VLOOKUP(J227,E$226:G$228,3,0)</calculatedColumnFormula>
    </tableColumn>
  </tableColumns>
  <tableStyleInfo name="TableStyleMedium2" showFirstColumn="0" showLastColumn="0" showRowStripes="1" showColumnStripes="0"/>
</table>
</file>

<file path=xl/tables/table27.xml><?xml version="1.0" encoding="utf-8"?>
<table xmlns="http://schemas.openxmlformats.org/spreadsheetml/2006/main" id="27" name="Tabela325076428" displayName="Tabela325076428" ref="E226:G228" totalsRowShown="0" headerRowDxfId="249" headerRowCellStyle="Normal 2">
  <tableColumns count="3">
    <tableColumn id="1" name="Categoria" dataDxfId="248" dataCellStyle="Normal 2"/>
    <tableColumn id="2" name="Vida Útil" dataDxfId="247" dataCellStyle="Normal 2"/>
    <tableColumn id="3" name="Valor Residual " dataDxfId="246" dataCellStyle="Normal 2"/>
  </tableColumns>
  <tableStyleInfo name="TableStyleMedium2" showFirstColumn="0" showLastColumn="0" showRowStripes="1" showColumnStripes="0"/>
</table>
</file>

<file path=xl/tables/table28.xml><?xml version="1.0" encoding="utf-8"?>
<table xmlns="http://schemas.openxmlformats.org/spreadsheetml/2006/main" id="28" name="Tabela435177529" displayName="Tabela435177529" ref="I226:L229" totalsRowShown="0" headerRowDxfId="245" dataDxfId="244" headerRowCellStyle="Normal 2" dataCellStyle="Normal 2">
  <tableColumns count="4">
    <tableColumn id="1" name="Veiculo" dataDxfId="243" dataCellStyle="Normal 2"/>
    <tableColumn id="2" name="Categoria" dataDxfId="242" dataCellStyle="Normal 2"/>
    <tableColumn id="3" name="Vida Útil" dataDxfId="241" dataCellStyle="Normal 2">
      <calculatedColumnFormula>VLOOKUP(J227,E$226:F$228,2,0)</calculatedColumnFormula>
    </tableColumn>
    <tableColumn id="4" name="Depreciação" dataDxfId="240" dataCellStyle="Porcentagem 2">
      <calculatedColumnFormula>VLOOKUP(J227,E$226:G$228,3,0)</calculatedColumnFormula>
    </tableColumn>
  </tableColumns>
  <tableStyleInfo name="TableStyleMedium2" showFirstColumn="0" showLastColumn="0" showRowStripes="1" showColumnStripes="0"/>
</table>
</file>

<file path=xl/tables/table29.xml><?xml version="1.0" encoding="utf-8"?>
<table xmlns="http://schemas.openxmlformats.org/spreadsheetml/2006/main" id="29" name="Tabela325076430" displayName="Tabela325076430" ref="E226:G228" totalsRowShown="0" headerRowDxfId="239" headerRowCellStyle="Normal 2">
  <tableColumns count="3">
    <tableColumn id="1" name="Categoria" dataDxfId="238" dataCellStyle="Normal 2"/>
    <tableColumn id="2" name="Vida Útil" dataDxfId="237" dataCellStyle="Normal 2"/>
    <tableColumn id="3" name="Valor Residual " dataDxfId="236" dataCellStyle="Normal 2"/>
  </tableColumns>
  <tableStyleInfo name="TableStyleMedium2" showFirstColumn="0" showLastColumn="0" showRowStripes="1" showColumnStripes="0"/>
</table>
</file>

<file path=xl/tables/table30.xml><?xml version="1.0" encoding="utf-8"?>
<table xmlns="http://schemas.openxmlformats.org/spreadsheetml/2006/main" id="30" name="Tabela435177531" displayName="Tabela435177531" ref="I226:L229" totalsRowShown="0" headerRowDxfId="235" dataDxfId="234" headerRowCellStyle="Normal 2" dataCellStyle="Normal 2">
  <tableColumns count="4">
    <tableColumn id="1" name="Veiculo" dataDxfId="233" dataCellStyle="Normal 2"/>
    <tableColumn id="2" name="Categoria" dataDxfId="232" dataCellStyle="Normal 2"/>
    <tableColumn id="3" name="Vida Útil" dataDxfId="231" dataCellStyle="Normal 2">
      <calculatedColumnFormula>VLOOKUP(J227,E$226:F$228,2,0)</calculatedColumnFormula>
    </tableColumn>
    <tableColumn id="4" name="Depreciação" dataDxfId="230" dataCellStyle="Porcentagem 2">
      <calculatedColumnFormula>VLOOKUP(J227,E$226:G$228,3,0)</calculatedColumnFormula>
    </tableColumn>
  </tableColumns>
  <tableStyleInfo name="TableStyleMedium2" showFirstColumn="0" showLastColumn="0" showRowStripes="1" showColumnStripes="0"/>
</table>
</file>

<file path=xl/tables/table31.xml><?xml version="1.0" encoding="utf-8"?>
<table xmlns="http://schemas.openxmlformats.org/spreadsheetml/2006/main" id="31" name="Tabela325076432" displayName="Tabela325076432" ref="E226:G228" totalsRowShown="0" headerRowDxfId="229" headerRowCellStyle="Normal 2">
  <tableColumns count="3">
    <tableColumn id="1" name="Categoria" dataDxfId="228" dataCellStyle="Normal 2"/>
    <tableColumn id="2" name="Vida Útil" dataDxfId="227" dataCellStyle="Normal 2"/>
    <tableColumn id="3" name="Valor Residual " dataDxfId="226" dataCellStyle="Normal 2"/>
  </tableColumns>
  <tableStyleInfo name="TableStyleMedium2" showFirstColumn="0" showLastColumn="0" showRowStripes="1" showColumnStripes="0"/>
</table>
</file>

<file path=xl/tables/table32.xml><?xml version="1.0" encoding="utf-8"?>
<table xmlns="http://schemas.openxmlformats.org/spreadsheetml/2006/main" id="32" name="Tabela435177533" displayName="Tabela435177533" ref="I226:L229" totalsRowShown="0" headerRowDxfId="225" dataDxfId="224" headerRowCellStyle="Normal 2" dataCellStyle="Normal 2">
  <tableColumns count="4">
    <tableColumn id="1" name="Veiculo" dataDxfId="223" dataCellStyle="Normal 2"/>
    <tableColumn id="2" name="Categoria" dataDxfId="222" dataCellStyle="Normal 2"/>
    <tableColumn id="3" name="Vida Útil" dataDxfId="221" dataCellStyle="Normal 2">
      <calculatedColumnFormula>VLOOKUP(J227,E$226:F$228,2,0)</calculatedColumnFormula>
    </tableColumn>
    <tableColumn id="4" name="Depreciação" dataDxfId="220" dataCellStyle="Porcentagem 2">
      <calculatedColumnFormula>VLOOKUP(J227,E$226:G$228,3,0)</calculatedColumnFormula>
    </tableColumn>
  </tableColumns>
  <tableStyleInfo name="TableStyleMedium2" showFirstColumn="0" showLastColumn="0" showRowStripes="1" showColumnStripes="0"/>
</table>
</file>

<file path=xl/tables/table33.xml><?xml version="1.0" encoding="utf-8"?>
<table xmlns="http://schemas.openxmlformats.org/spreadsheetml/2006/main" id="33" name="Tabela325076434" displayName="Tabela325076434" ref="E226:G228" totalsRowShown="0" headerRowDxfId="219" headerRowCellStyle="Normal 2">
  <tableColumns count="3">
    <tableColumn id="1" name="Categoria" dataDxfId="218" dataCellStyle="Normal 2"/>
    <tableColumn id="2" name="Vida Útil" dataDxfId="217" dataCellStyle="Normal 2"/>
    <tableColumn id="3" name="Valor Residual " dataDxfId="216" dataCellStyle="Normal 2"/>
  </tableColumns>
  <tableStyleInfo name="TableStyleMedium2" showFirstColumn="0" showLastColumn="0" showRowStripes="1" showColumnStripes="0"/>
</table>
</file>

<file path=xl/tables/table34.xml><?xml version="1.0" encoding="utf-8"?>
<table xmlns="http://schemas.openxmlformats.org/spreadsheetml/2006/main" id="34" name="Tabela435177535" displayName="Tabela435177535" ref="I226:L229" totalsRowShown="0" headerRowDxfId="215" dataDxfId="214" headerRowCellStyle="Normal 2" dataCellStyle="Normal 2">
  <tableColumns count="4">
    <tableColumn id="1" name="Veiculo" dataDxfId="213" dataCellStyle="Normal 2"/>
    <tableColumn id="2" name="Categoria" dataDxfId="212" dataCellStyle="Normal 2"/>
    <tableColumn id="3" name="Vida Útil" dataDxfId="211" dataCellStyle="Normal 2">
      <calculatedColumnFormula>VLOOKUP(J227,E$226:F$228,2,0)</calculatedColumnFormula>
    </tableColumn>
    <tableColumn id="4" name="Depreciação" dataDxfId="210" dataCellStyle="Porcentagem 2">
      <calculatedColumnFormula>VLOOKUP(J227,E$226:G$228,3,0)</calculatedColumnFormula>
    </tableColumn>
  </tableColumns>
  <tableStyleInfo name="TableStyleMedium2" showFirstColumn="0" showLastColumn="0" showRowStripes="1" showColumnStripes="0"/>
</table>
</file>

<file path=xl/tables/table35.xml><?xml version="1.0" encoding="utf-8"?>
<table xmlns="http://schemas.openxmlformats.org/spreadsheetml/2006/main" id="35" name="Tabela325076436" displayName="Tabela325076436" ref="E226:G228" totalsRowShown="0" headerRowDxfId="209" headerRowCellStyle="Normal 2">
  <tableColumns count="3">
    <tableColumn id="1" name="Categoria" dataDxfId="208" dataCellStyle="Normal 2"/>
    <tableColumn id="2" name="Vida Útil" dataDxfId="207" dataCellStyle="Normal 2"/>
    <tableColumn id="3" name="Valor Residual " dataDxfId="206" dataCellStyle="Normal 2"/>
  </tableColumns>
  <tableStyleInfo name="TableStyleMedium2" showFirstColumn="0" showLastColumn="0" showRowStripes="1" showColumnStripes="0"/>
</table>
</file>

<file path=xl/tables/table36.xml><?xml version="1.0" encoding="utf-8"?>
<table xmlns="http://schemas.openxmlformats.org/spreadsheetml/2006/main" id="36" name="Tabela435177537" displayName="Tabela435177537" ref="I226:L229" totalsRowShown="0" headerRowDxfId="205" dataDxfId="204" headerRowCellStyle="Normal 2" dataCellStyle="Normal 2">
  <tableColumns count="4">
    <tableColumn id="1" name="Veiculo" dataDxfId="203" dataCellStyle="Normal 2"/>
    <tableColumn id="2" name="Categoria" dataDxfId="202" dataCellStyle="Normal 2"/>
    <tableColumn id="3" name="Vida Útil" dataDxfId="201" dataCellStyle="Normal 2">
      <calculatedColumnFormula>VLOOKUP(J227,E$226:F$228,2,0)</calculatedColumnFormula>
    </tableColumn>
    <tableColumn id="4" name="Depreciação" dataDxfId="200" dataCellStyle="Porcentagem 2">
      <calculatedColumnFormula>VLOOKUP(J227,E$226:G$228,3,0)</calculatedColumnFormula>
    </tableColumn>
  </tableColumns>
  <tableStyleInfo name="TableStyleMedium2" showFirstColumn="0" showLastColumn="0" showRowStripes="1" showColumnStripes="0"/>
</table>
</file>

<file path=xl/tables/table37.xml><?xml version="1.0" encoding="utf-8"?>
<table xmlns="http://schemas.openxmlformats.org/spreadsheetml/2006/main" id="37" name="Tabela325076438" displayName="Tabela325076438" ref="E226:G228" totalsRowShown="0" headerRowDxfId="199" headerRowCellStyle="Normal 2">
  <tableColumns count="3">
    <tableColumn id="1" name="Categoria" dataDxfId="198" dataCellStyle="Normal 2"/>
    <tableColumn id="2" name="Vida Útil" dataDxfId="197" dataCellStyle="Normal 2"/>
    <tableColumn id="3" name="Valor Residual " dataDxfId="196" dataCellStyle="Normal 2"/>
  </tableColumns>
  <tableStyleInfo name="TableStyleMedium2" showFirstColumn="0" showLastColumn="0" showRowStripes="1" showColumnStripes="0"/>
</table>
</file>

<file path=xl/tables/table38.xml><?xml version="1.0" encoding="utf-8"?>
<table xmlns="http://schemas.openxmlformats.org/spreadsheetml/2006/main" id="38" name="Tabela435177539" displayName="Tabela435177539" ref="I226:L229" totalsRowShown="0" headerRowDxfId="195" dataDxfId="194" headerRowCellStyle="Normal 2" dataCellStyle="Normal 2">
  <tableColumns count="4">
    <tableColumn id="1" name="Veiculo" dataDxfId="193" dataCellStyle="Normal 2"/>
    <tableColumn id="2" name="Categoria" dataDxfId="192" dataCellStyle="Normal 2"/>
    <tableColumn id="3" name="Vida Útil" dataDxfId="191" dataCellStyle="Normal 2">
      <calculatedColumnFormula>VLOOKUP(J227,E$226:F$228,2,0)</calculatedColumnFormula>
    </tableColumn>
    <tableColumn id="4" name="Depreciação" dataDxfId="190" dataCellStyle="Porcentagem 2">
      <calculatedColumnFormula>VLOOKUP(J227,E$226:G$228,3,0)</calculatedColumnFormula>
    </tableColumn>
  </tableColumns>
  <tableStyleInfo name="TableStyleMedium2" showFirstColumn="0" showLastColumn="0" showRowStripes="1" showColumnStripes="0"/>
</table>
</file>

<file path=xl/tables/table39.xml><?xml version="1.0" encoding="utf-8"?>
<table xmlns="http://schemas.openxmlformats.org/spreadsheetml/2006/main" id="39" name="Tabela325076440" displayName="Tabela325076440" ref="E226:G228" totalsRowShown="0" headerRowDxfId="189" headerRowCellStyle="Normal 2">
  <tableColumns count="3">
    <tableColumn id="1" name="Categoria" dataDxfId="188" dataCellStyle="Normal 2"/>
    <tableColumn id="2" name="Vida Útil" dataDxfId="187" dataCellStyle="Normal 2"/>
    <tableColumn id="3" name="Valor Residual " dataDxfId="186" dataCellStyle="Normal 2"/>
  </tableColumns>
  <tableStyleInfo name="TableStyleMedium2" showFirstColumn="0" showLastColumn="0" showRowStripes="1" showColumnStripes="0"/>
</table>
</file>

<file path=xl/tables/table40.xml><?xml version="1.0" encoding="utf-8"?>
<table xmlns="http://schemas.openxmlformats.org/spreadsheetml/2006/main" id="40" name="Tabela435177541" displayName="Tabela435177541" ref="I226:L229" totalsRowShown="0" headerRowDxfId="185" dataDxfId="184" headerRowCellStyle="Normal 2" dataCellStyle="Normal 2">
  <tableColumns count="4">
    <tableColumn id="1" name="Veiculo" dataDxfId="183" dataCellStyle="Normal 2"/>
    <tableColumn id="2" name="Categoria" dataDxfId="182" dataCellStyle="Normal 2"/>
    <tableColumn id="3" name="Vida Útil" dataDxfId="181" dataCellStyle="Normal 2">
      <calculatedColumnFormula>VLOOKUP(J227,E$226:F$228,2,0)</calculatedColumnFormula>
    </tableColumn>
    <tableColumn id="4" name="Depreciação" dataDxfId="180" dataCellStyle="Porcentagem 2">
      <calculatedColumnFormula>VLOOKUP(J227,E$226:G$228,3,0)</calculatedColumnFormula>
    </tableColumn>
  </tableColumns>
  <tableStyleInfo name="TableStyleMedium2" showFirstColumn="0" showLastColumn="0" showRowStripes="1" showColumnStripes="0"/>
</table>
</file>

<file path=xl/tables/table41.xml><?xml version="1.0" encoding="utf-8"?>
<table xmlns="http://schemas.openxmlformats.org/spreadsheetml/2006/main" id="41" name="Tabela325076442" displayName="Tabela325076442" ref="E226:G228" totalsRowShown="0" headerRowDxfId="179" headerRowCellStyle="Normal 2">
  <tableColumns count="3">
    <tableColumn id="1" name="Categoria" dataDxfId="178" dataCellStyle="Normal 2"/>
    <tableColumn id="2" name="Vida Útil" dataDxfId="177" dataCellStyle="Normal 2"/>
    <tableColumn id="3" name="Valor Residual " dataDxfId="176" dataCellStyle="Normal 2"/>
  </tableColumns>
  <tableStyleInfo name="TableStyleMedium2" showFirstColumn="0" showLastColumn="0" showRowStripes="1" showColumnStripes="0"/>
</table>
</file>

<file path=xl/tables/table42.xml><?xml version="1.0" encoding="utf-8"?>
<table xmlns="http://schemas.openxmlformats.org/spreadsheetml/2006/main" id="42" name="Tabela435177543" displayName="Tabela435177543" ref="I226:L229" totalsRowShown="0" headerRowDxfId="175" dataDxfId="174" headerRowCellStyle="Normal 2" dataCellStyle="Normal 2">
  <tableColumns count="4">
    <tableColumn id="1" name="Veiculo" dataDxfId="173" dataCellStyle="Normal 2"/>
    <tableColumn id="2" name="Categoria" dataDxfId="172" dataCellStyle="Normal 2"/>
    <tableColumn id="3" name="Vida Útil" dataDxfId="171" dataCellStyle="Normal 2">
      <calculatedColumnFormula>VLOOKUP(J227,E$226:F$228,2,0)</calculatedColumnFormula>
    </tableColumn>
    <tableColumn id="4" name="Depreciação" dataDxfId="170" dataCellStyle="Porcentagem 2">
      <calculatedColumnFormula>VLOOKUP(J227,E$226:G$228,3,0)</calculatedColumnFormula>
    </tableColumn>
  </tableColumns>
  <tableStyleInfo name="TableStyleMedium2" showFirstColumn="0" showLastColumn="0" showRowStripes="1" showColumnStripes="0"/>
</table>
</file>

<file path=xl/tables/table43.xml><?xml version="1.0" encoding="utf-8"?>
<table xmlns="http://schemas.openxmlformats.org/spreadsheetml/2006/main" id="43" name="Tabela325076444" displayName="Tabela325076444" ref="E226:G228" totalsRowShown="0" headerRowDxfId="169" headerRowCellStyle="Normal 2">
  <tableColumns count="3">
    <tableColumn id="1" name="Categoria" dataDxfId="168" dataCellStyle="Normal 2"/>
    <tableColumn id="2" name="Vida Útil" dataDxfId="167" dataCellStyle="Normal 2"/>
    <tableColumn id="3" name="Valor Residual " dataDxfId="166" dataCellStyle="Normal 2"/>
  </tableColumns>
  <tableStyleInfo name="TableStyleMedium2" showFirstColumn="0" showLastColumn="0" showRowStripes="1" showColumnStripes="0"/>
</table>
</file>

<file path=xl/tables/table44.xml><?xml version="1.0" encoding="utf-8"?>
<table xmlns="http://schemas.openxmlformats.org/spreadsheetml/2006/main" id="44" name="Tabela435177545" displayName="Tabela435177545" ref="I226:L229" totalsRowShown="0" headerRowDxfId="165" dataDxfId="164" headerRowCellStyle="Normal 2" dataCellStyle="Normal 2">
  <tableColumns count="4">
    <tableColumn id="1" name="Veiculo" dataDxfId="163" dataCellStyle="Normal 2"/>
    <tableColumn id="2" name="Categoria" dataDxfId="162" dataCellStyle="Normal 2"/>
    <tableColumn id="3" name="Vida Útil" dataDxfId="161" dataCellStyle="Normal 2">
      <calculatedColumnFormula>VLOOKUP(J227,E$226:F$228,2,0)</calculatedColumnFormula>
    </tableColumn>
    <tableColumn id="4" name="Depreciação" dataDxfId="160" dataCellStyle="Porcentagem 2">
      <calculatedColumnFormula>VLOOKUP(J227,E$226:G$228,3,0)</calculatedColumnFormula>
    </tableColumn>
  </tableColumns>
  <tableStyleInfo name="TableStyleMedium2" showFirstColumn="0" showLastColumn="0" showRowStripes="1" showColumnStripes="0"/>
</table>
</file>

<file path=xl/tables/table45.xml><?xml version="1.0" encoding="utf-8"?>
<table xmlns="http://schemas.openxmlformats.org/spreadsheetml/2006/main" id="45" name="Tabela325076446" displayName="Tabela325076446" ref="E226:G228" totalsRowShown="0" headerRowDxfId="159" headerRowCellStyle="Normal 2">
  <tableColumns count="3">
    <tableColumn id="1" name="Categoria" dataDxfId="158" dataCellStyle="Normal 2"/>
    <tableColumn id="2" name="Vida Útil" dataDxfId="157" dataCellStyle="Normal 2"/>
    <tableColumn id="3" name="Valor Residual " dataDxfId="156" dataCellStyle="Normal 2"/>
  </tableColumns>
  <tableStyleInfo name="TableStyleMedium2" showFirstColumn="0" showLastColumn="0" showRowStripes="1" showColumnStripes="0"/>
</table>
</file>

<file path=xl/tables/table46.xml><?xml version="1.0" encoding="utf-8"?>
<table xmlns="http://schemas.openxmlformats.org/spreadsheetml/2006/main" id="46" name="Tabela435177547" displayName="Tabela435177547" ref="I226:L229" totalsRowShown="0" headerRowDxfId="155" dataDxfId="154" headerRowCellStyle="Normal 2" dataCellStyle="Normal 2">
  <tableColumns count="4">
    <tableColumn id="1" name="Veiculo" dataDxfId="153" dataCellStyle="Normal 2"/>
    <tableColumn id="2" name="Categoria" dataDxfId="152" dataCellStyle="Normal 2"/>
    <tableColumn id="3" name="Vida Útil" dataDxfId="151" dataCellStyle="Normal 2">
      <calculatedColumnFormula>VLOOKUP(J227,E$226:F$228,2,0)</calculatedColumnFormula>
    </tableColumn>
    <tableColumn id="4" name="Depreciação" dataDxfId="150" dataCellStyle="Porcentagem 2">
      <calculatedColumnFormula>VLOOKUP(J227,E$226:G$228,3,0)</calculatedColumnFormula>
    </tableColumn>
  </tableColumns>
  <tableStyleInfo name="TableStyleMedium2" showFirstColumn="0" showLastColumn="0" showRowStripes="1" showColumnStripes="0"/>
</table>
</file>

<file path=xl/tables/table47.xml><?xml version="1.0" encoding="utf-8"?>
<table xmlns="http://schemas.openxmlformats.org/spreadsheetml/2006/main" id="47" name="Tabela325076448" displayName="Tabela325076448" ref="E226:G228" totalsRowShown="0" headerRowDxfId="149" headerRowCellStyle="Normal 2">
  <tableColumns count="3">
    <tableColumn id="1" name="Categoria" dataDxfId="148" dataCellStyle="Normal 2"/>
    <tableColumn id="2" name="Vida Útil" dataDxfId="147" dataCellStyle="Normal 2"/>
    <tableColumn id="3" name="Valor Residual " dataDxfId="146" dataCellStyle="Normal 2"/>
  </tableColumns>
  <tableStyleInfo name="TableStyleMedium2" showFirstColumn="0" showLastColumn="0" showRowStripes="1" showColumnStripes="0"/>
</table>
</file>

<file path=xl/tables/table48.xml><?xml version="1.0" encoding="utf-8"?>
<table xmlns="http://schemas.openxmlformats.org/spreadsheetml/2006/main" id="48" name="Tabela435177549" displayName="Tabela435177549" ref="I226:L229" totalsRowShown="0" headerRowDxfId="145" dataDxfId="144" headerRowCellStyle="Normal 2" dataCellStyle="Normal 2">
  <tableColumns count="4">
    <tableColumn id="1" name="Veiculo" dataDxfId="143" dataCellStyle="Normal 2"/>
    <tableColumn id="2" name="Categoria" dataDxfId="142" dataCellStyle="Normal 2"/>
    <tableColumn id="3" name="Vida Útil" dataDxfId="141" dataCellStyle="Normal 2">
      <calculatedColumnFormula>VLOOKUP(J227,E$226:F$228,2,0)</calculatedColumnFormula>
    </tableColumn>
    <tableColumn id="4" name="Depreciação" dataDxfId="140" dataCellStyle="Porcentagem 2">
      <calculatedColumnFormula>VLOOKUP(J227,E$226:G$228,3,0)</calculatedColumnFormula>
    </tableColumn>
  </tableColumns>
  <tableStyleInfo name="TableStyleMedium2" showFirstColumn="0" showLastColumn="0" showRowStripes="1" showColumnStripes="0"/>
</table>
</file>

<file path=xl/tables/table49.xml><?xml version="1.0" encoding="utf-8"?>
<table xmlns="http://schemas.openxmlformats.org/spreadsheetml/2006/main" id="49" name="Tabela325076450" displayName="Tabela325076450" ref="E226:G228" totalsRowShown="0" headerRowDxfId="139" headerRowCellStyle="Normal 2">
  <tableColumns count="3">
    <tableColumn id="1" name="Categoria" dataDxfId="138" dataCellStyle="Normal 2"/>
    <tableColumn id="2" name="Vida Útil" dataDxfId="137" dataCellStyle="Normal 2"/>
    <tableColumn id="3" name="Valor Residual " dataDxfId="136" dataCellStyle="Normal 2"/>
  </tableColumns>
  <tableStyleInfo name="TableStyleMedium2" showFirstColumn="0" showLastColumn="0" showRowStripes="1" showColumnStripes="0"/>
</table>
</file>

<file path=xl/tables/table50.xml><?xml version="1.0" encoding="utf-8"?>
<table xmlns="http://schemas.openxmlformats.org/spreadsheetml/2006/main" id="50" name="Tabela435177551" displayName="Tabela435177551" ref="I226:L229" totalsRowShown="0" headerRowDxfId="135" dataDxfId="134" headerRowCellStyle="Normal 2" dataCellStyle="Normal 2">
  <tableColumns count="4">
    <tableColumn id="1" name="Veiculo" dataDxfId="133" dataCellStyle="Normal 2"/>
    <tableColumn id="2" name="Categoria" dataDxfId="132" dataCellStyle="Normal 2"/>
    <tableColumn id="3" name="Vida Útil" dataDxfId="131" dataCellStyle="Normal 2">
      <calculatedColumnFormula>VLOOKUP(J227,E$226:F$228,2,0)</calculatedColumnFormula>
    </tableColumn>
    <tableColumn id="4" name="Depreciação" dataDxfId="130" dataCellStyle="Porcentagem 2">
      <calculatedColumnFormula>VLOOKUP(J227,E$226:G$228,3,0)</calculatedColumnFormula>
    </tableColumn>
  </tableColumns>
  <tableStyleInfo name="TableStyleMedium2" showFirstColumn="0" showLastColumn="0" showRowStripes="1" showColumnStripes="0"/>
</table>
</file>

<file path=xl/tables/table51.xml><?xml version="1.0" encoding="utf-8"?>
<table xmlns="http://schemas.openxmlformats.org/spreadsheetml/2006/main" id="51" name="Tabela325076452" displayName="Tabela325076452" ref="E226:G228" totalsRowShown="0" headerRowDxfId="129" headerRowCellStyle="Normal 2">
  <tableColumns count="3">
    <tableColumn id="1" name="Categoria" dataDxfId="128" dataCellStyle="Normal 2"/>
    <tableColumn id="2" name="Vida Útil" dataDxfId="127" dataCellStyle="Normal 2"/>
    <tableColumn id="3" name="Valor Residual " dataDxfId="126" dataCellStyle="Normal 2"/>
  </tableColumns>
  <tableStyleInfo name="TableStyleMedium2" showFirstColumn="0" showLastColumn="0" showRowStripes="1" showColumnStripes="0"/>
</table>
</file>

<file path=xl/tables/table52.xml><?xml version="1.0" encoding="utf-8"?>
<table xmlns="http://schemas.openxmlformats.org/spreadsheetml/2006/main" id="52" name="Tabela435177553" displayName="Tabela435177553" ref="I226:L229" totalsRowShown="0" headerRowDxfId="125" dataDxfId="124" headerRowCellStyle="Normal 2" dataCellStyle="Normal 2">
  <tableColumns count="4">
    <tableColumn id="1" name="Veiculo" dataDxfId="123" dataCellStyle="Normal 2"/>
    <tableColumn id="2" name="Categoria" dataDxfId="122" dataCellStyle="Normal 2"/>
    <tableColumn id="3" name="Vida Útil" dataDxfId="121" dataCellStyle="Normal 2">
      <calculatedColumnFormula>VLOOKUP(J227,E$226:F$228,2,0)</calculatedColumnFormula>
    </tableColumn>
    <tableColumn id="4" name="Depreciação" dataDxfId="120" dataCellStyle="Porcentagem 2">
      <calculatedColumnFormula>VLOOKUP(J227,E$226:G$228,3,0)</calculatedColumnFormula>
    </tableColumn>
  </tableColumns>
  <tableStyleInfo name="TableStyleMedium2" showFirstColumn="0" showLastColumn="0" showRowStripes="1" showColumnStripes="0"/>
</table>
</file>

<file path=xl/tables/table53.xml><?xml version="1.0" encoding="utf-8"?>
<table xmlns="http://schemas.openxmlformats.org/spreadsheetml/2006/main" id="53" name="Tabela325076454" displayName="Tabela325076454" ref="E226:G228" totalsRowShown="0" headerRowDxfId="119" headerRowCellStyle="Normal 2">
  <tableColumns count="3">
    <tableColumn id="1" name="Categoria" dataDxfId="118" dataCellStyle="Normal 2"/>
    <tableColumn id="2" name="Vida Útil" dataDxfId="117" dataCellStyle="Normal 2"/>
    <tableColumn id="3" name="Valor Residual " dataDxfId="116" dataCellStyle="Normal 2"/>
  </tableColumns>
  <tableStyleInfo name="TableStyleMedium2" showFirstColumn="0" showLastColumn="0" showRowStripes="1" showColumnStripes="0"/>
</table>
</file>

<file path=xl/tables/table54.xml><?xml version="1.0" encoding="utf-8"?>
<table xmlns="http://schemas.openxmlformats.org/spreadsheetml/2006/main" id="54" name="Tabela435177555" displayName="Tabela435177555" ref="I226:L229" totalsRowShown="0" headerRowDxfId="115" dataDxfId="114" headerRowCellStyle="Normal 2" dataCellStyle="Normal 2">
  <tableColumns count="4">
    <tableColumn id="1" name="Veiculo" dataDxfId="113" dataCellStyle="Normal 2"/>
    <tableColumn id="2" name="Categoria" dataDxfId="112" dataCellStyle="Normal 2"/>
    <tableColumn id="3" name="Vida Útil" dataDxfId="111" dataCellStyle="Normal 2">
      <calculatedColumnFormula>VLOOKUP(J227,E$226:F$228,2,0)</calculatedColumnFormula>
    </tableColumn>
    <tableColumn id="4" name="Depreciação" dataDxfId="110" dataCellStyle="Porcentagem 2">
      <calculatedColumnFormula>VLOOKUP(J227,E$226:G$228,3,0)</calculatedColumnFormula>
    </tableColumn>
  </tableColumns>
  <tableStyleInfo name="TableStyleMedium2" showFirstColumn="0" showLastColumn="0" showRowStripes="1" showColumnStripes="0"/>
</table>
</file>

<file path=xl/tables/table55.xml><?xml version="1.0" encoding="utf-8"?>
<table xmlns="http://schemas.openxmlformats.org/spreadsheetml/2006/main" id="55" name="Tabela325076456" displayName="Tabela325076456" ref="E226:G228" totalsRowShown="0" headerRowDxfId="109" headerRowCellStyle="Normal 2">
  <tableColumns count="3">
    <tableColumn id="1" name="Categoria" dataDxfId="108" dataCellStyle="Normal 2"/>
    <tableColumn id="2" name="Vida Útil" dataDxfId="107" dataCellStyle="Normal 2"/>
    <tableColumn id="3" name="Valor Residual " dataDxfId="106" dataCellStyle="Normal 2"/>
  </tableColumns>
  <tableStyleInfo name="TableStyleMedium2" showFirstColumn="0" showLastColumn="0" showRowStripes="1" showColumnStripes="0"/>
</table>
</file>

<file path=xl/tables/table56.xml><?xml version="1.0" encoding="utf-8"?>
<table xmlns="http://schemas.openxmlformats.org/spreadsheetml/2006/main" id="56" name="Tabela435177557" displayName="Tabela435177557" ref="I226:L229" totalsRowShown="0" headerRowDxfId="105" dataDxfId="104" headerRowCellStyle="Normal 2" dataCellStyle="Normal 2">
  <tableColumns count="4">
    <tableColumn id="1" name="Veiculo" dataDxfId="103" dataCellStyle="Normal 2"/>
    <tableColumn id="2" name="Categoria" dataDxfId="102" dataCellStyle="Normal 2"/>
    <tableColumn id="3" name="Vida Útil" dataDxfId="101" dataCellStyle="Normal 2">
      <calculatedColumnFormula>VLOOKUP(J227,E$226:F$228,2,0)</calculatedColumnFormula>
    </tableColumn>
    <tableColumn id="4" name="Depreciação" dataDxfId="100" dataCellStyle="Porcentagem 2">
      <calculatedColumnFormula>VLOOKUP(J227,E$226:G$228,3,0)</calculatedColumnFormula>
    </tableColumn>
  </tableColumns>
  <tableStyleInfo name="TableStyleMedium2" showFirstColumn="0" showLastColumn="0" showRowStripes="1" showColumnStripes="0"/>
</table>
</file>

<file path=xl/tables/table57.xml><?xml version="1.0" encoding="utf-8"?>
<table xmlns="http://schemas.openxmlformats.org/spreadsheetml/2006/main" id="57" name="Tabela325076458" displayName="Tabela325076458" ref="E226:G228" totalsRowShown="0" headerRowDxfId="99" headerRowCellStyle="Normal 2">
  <tableColumns count="3">
    <tableColumn id="1" name="Categoria" dataDxfId="98" dataCellStyle="Normal 2"/>
    <tableColumn id="2" name="Vida Útil" dataDxfId="97" dataCellStyle="Normal 2"/>
    <tableColumn id="3" name="Valor Residual " dataDxfId="96" dataCellStyle="Normal 2"/>
  </tableColumns>
  <tableStyleInfo name="TableStyleMedium2" showFirstColumn="0" showLastColumn="0" showRowStripes="1" showColumnStripes="0"/>
</table>
</file>

<file path=xl/tables/table58.xml><?xml version="1.0" encoding="utf-8"?>
<table xmlns="http://schemas.openxmlformats.org/spreadsheetml/2006/main" id="58" name="Tabela435177559" displayName="Tabela435177559" ref="I226:L229" totalsRowShown="0" headerRowDxfId="95" dataDxfId="94" headerRowCellStyle="Normal 2" dataCellStyle="Normal 2">
  <tableColumns count="4">
    <tableColumn id="1" name="Veiculo" dataDxfId="93" dataCellStyle="Normal 2"/>
    <tableColumn id="2" name="Categoria" dataDxfId="92" dataCellStyle="Normal 2"/>
    <tableColumn id="3" name="Vida Útil" dataDxfId="91" dataCellStyle="Normal 2">
      <calculatedColumnFormula>VLOOKUP(J227,E$226:F$228,2,0)</calculatedColumnFormula>
    </tableColumn>
    <tableColumn id="4" name="Depreciação" dataDxfId="90" dataCellStyle="Porcentagem 2">
      <calculatedColumnFormula>VLOOKUP(J227,E$226:G$228,3,0)</calculatedColumnFormula>
    </tableColumn>
  </tableColumns>
  <tableStyleInfo name="TableStyleMedium2" showFirstColumn="0" showLastColumn="0" showRowStripes="1" showColumnStripes="0"/>
</table>
</file>

<file path=xl/tables/table59.xml><?xml version="1.0" encoding="utf-8"?>
<table xmlns="http://schemas.openxmlformats.org/spreadsheetml/2006/main" id="59" name="Tabela325076460" displayName="Tabela325076460" ref="E226:G228" totalsRowShown="0" headerRowDxfId="89" headerRowCellStyle="Normal 2">
  <tableColumns count="3">
    <tableColumn id="1" name="Categoria" dataDxfId="88" dataCellStyle="Normal 2"/>
    <tableColumn id="2" name="Vida Útil" dataDxfId="87" dataCellStyle="Normal 2"/>
    <tableColumn id="3" name="Valor Residual " dataDxfId="86" dataCellStyle="Normal 2"/>
  </tableColumns>
  <tableStyleInfo name="TableStyleMedium2" showFirstColumn="0" showLastColumn="0" showRowStripes="1" showColumnStripes="0"/>
</table>
</file>

<file path=xl/tables/table60.xml><?xml version="1.0" encoding="utf-8"?>
<table xmlns="http://schemas.openxmlformats.org/spreadsheetml/2006/main" id="60" name="Tabela435177561" displayName="Tabela435177561" ref="I226:L229" totalsRowShown="0" headerRowDxfId="85" dataDxfId="84" headerRowCellStyle="Normal 2" dataCellStyle="Normal 2">
  <tableColumns count="4">
    <tableColumn id="1" name="Veiculo" dataDxfId="83" dataCellStyle="Normal 2"/>
    <tableColumn id="2" name="Categoria" dataDxfId="82" dataCellStyle="Normal 2"/>
    <tableColumn id="3" name="Vida Útil" dataDxfId="81" dataCellStyle="Normal 2">
      <calculatedColumnFormula>VLOOKUP(J227,E$226:F$228,2,0)</calculatedColumnFormula>
    </tableColumn>
    <tableColumn id="4" name="Depreciação" dataDxfId="80" dataCellStyle="Porcentagem 2">
      <calculatedColumnFormula>VLOOKUP(J227,E$226:G$228,3,0)</calculatedColumnFormula>
    </tableColumn>
  </tableColumns>
  <tableStyleInfo name="TableStyleMedium2" showFirstColumn="0" showLastColumn="0" showRowStripes="1" showColumnStripes="0"/>
</table>
</file>

<file path=xl/tables/table61.xml><?xml version="1.0" encoding="utf-8"?>
<table xmlns="http://schemas.openxmlformats.org/spreadsheetml/2006/main" id="61" name="Tabela325076462" displayName="Tabela325076462" ref="E226:G228" totalsRowShown="0" headerRowDxfId="79" headerRowCellStyle="Normal 2">
  <tableColumns count="3">
    <tableColumn id="1" name="Categoria" dataDxfId="78" dataCellStyle="Normal 2"/>
    <tableColumn id="2" name="Vida Útil" dataDxfId="77" dataCellStyle="Normal 2"/>
    <tableColumn id="3" name="Valor Residual " dataDxfId="76" dataCellStyle="Normal 2"/>
  </tableColumns>
  <tableStyleInfo name="TableStyleMedium2" showFirstColumn="0" showLastColumn="0" showRowStripes="1" showColumnStripes="0"/>
</table>
</file>

<file path=xl/tables/table62.xml><?xml version="1.0" encoding="utf-8"?>
<table xmlns="http://schemas.openxmlformats.org/spreadsheetml/2006/main" id="62" name="Tabela435177563" displayName="Tabela435177563" ref="I226:L229" totalsRowShown="0" headerRowDxfId="75" dataDxfId="74" headerRowCellStyle="Normal 2" dataCellStyle="Normal 2">
  <tableColumns count="4">
    <tableColumn id="1" name="Veiculo" dataDxfId="73" dataCellStyle="Normal 2"/>
    <tableColumn id="2" name="Categoria" dataDxfId="72" dataCellStyle="Normal 2"/>
    <tableColumn id="3" name="Vida Útil" dataDxfId="71" dataCellStyle="Normal 2">
      <calculatedColumnFormula>VLOOKUP(J227,E$226:F$228,2,0)</calculatedColumnFormula>
    </tableColumn>
    <tableColumn id="4" name="Depreciação" dataDxfId="70" dataCellStyle="Porcentagem 2">
      <calculatedColumnFormula>VLOOKUP(J227,E$226:G$228,3,0)</calculatedColumnFormula>
    </tableColumn>
  </tableColumns>
  <tableStyleInfo name="TableStyleMedium2" showFirstColumn="0" showLastColumn="0" showRowStripes="1" showColumnStripes="0"/>
</table>
</file>

<file path=xl/tables/table63.xml><?xml version="1.0" encoding="utf-8"?>
<table xmlns="http://schemas.openxmlformats.org/spreadsheetml/2006/main" id="63" name="Tabela325076464" displayName="Tabela325076464" ref="E226:G228" totalsRowShown="0" headerRowDxfId="69" headerRowCellStyle="Normal 2">
  <tableColumns count="3">
    <tableColumn id="1" name="Categoria" dataDxfId="68" dataCellStyle="Normal 2"/>
    <tableColumn id="2" name="Vida Útil" dataDxfId="67" dataCellStyle="Normal 2"/>
    <tableColumn id="3" name="Valor Residual " dataDxfId="66" dataCellStyle="Normal 2"/>
  </tableColumns>
  <tableStyleInfo name="TableStyleMedium2" showFirstColumn="0" showLastColumn="0" showRowStripes="1" showColumnStripes="0"/>
</table>
</file>

<file path=xl/tables/table64.xml><?xml version="1.0" encoding="utf-8"?>
<table xmlns="http://schemas.openxmlformats.org/spreadsheetml/2006/main" id="64" name="Tabela435177565" displayName="Tabela435177565" ref="I226:L229" totalsRowShown="0" headerRowDxfId="65" dataDxfId="64" headerRowCellStyle="Normal 2" dataCellStyle="Normal 2">
  <tableColumns count="4">
    <tableColumn id="1" name="Veiculo" dataDxfId="63" dataCellStyle="Normal 2"/>
    <tableColumn id="2" name="Categoria" dataDxfId="62" dataCellStyle="Normal 2"/>
    <tableColumn id="3" name="Vida Útil" dataDxfId="61" dataCellStyle="Normal 2">
      <calculatedColumnFormula>VLOOKUP(J227,E$226:F$228,2,0)</calculatedColumnFormula>
    </tableColumn>
    <tableColumn id="4" name="Depreciação" dataDxfId="60" dataCellStyle="Porcentagem 2">
      <calculatedColumnFormula>VLOOKUP(J227,E$226:G$228,3,0)</calculatedColumnFormula>
    </tableColumn>
  </tableColumns>
  <tableStyleInfo name="TableStyleMedium2" showFirstColumn="0" showLastColumn="0" showRowStripes="1" showColumnStripes="0"/>
</table>
</file>

<file path=xl/tables/table65.xml><?xml version="1.0" encoding="utf-8"?>
<table xmlns="http://schemas.openxmlformats.org/spreadsheetml/2006/main" id="65" name="Tabela325076466" displayName="Tabela325076466" ref="E226:G228" totalsRowShown="0" headerRowDxfId="59" headerRowCellStyle="Normal 2">
  <tableColumns count="3">
    <tableColumn id="1" name="Categoria" dataDxfId="58" dataCellStyle="Normal 2"/>
    <tableColumn id="2" name="Vida Útil" dataDxfId="57" dataCellStyle="Normal 2"/>
    <tableColumn id="3" name="Valor Residual " dataDxfId="56" dataCellStyle="Normal 2"/>
  </tableColumns>
  <tableStyleInfo name="TableStyleMedium2" showFirstColumn="0" showLastColumn="0" showRowStripes="1" showColumnStripes="0"/>
</table>
</file>

<file path=xl/tables/table66.xml><?xml version="1.0" encoding="utf-8"?>
<table xmlns="http://schemas.openxmlformats.org/spreadsheetml/2006/main" id="66" name="Tabela435177567" displayName="Tabela435177567" ref="I226:L229" totalsRowShown="0" headerRowDxfId="55" dataDxfId="54" headerRowCellStyle="Normal 2" dataCellStyle="Normal 2">
  <tableColumns count="4">
    <tableColumn id="1" name="Veiculo" dataDxfId="53" dataCellStyle="Normal 2"/>
    <tableColumn id="2" name="Categoria" dataDxfId="52" dataCellStyle="Normal 2"/>
    <tableColumn id="3" name="Vida Útil" dataDxfId="51" dataCellStyle="Normal 2">
      <calculatedColumnFormula>VLOOKUP(J227,E$226:F$228,2,0)</calculatedColumnFormula>
    </tableColumn>
    <tableColumn id="4" name="Depreciação" dataDxfId="50" dataCellStyle="Porcentagem 2">
      <calculatedColumnFormula>VLOOKUP(J227,E$226:G$228,3,0)</calculatedColumnFormula>
    </tableColumn>
  </tableColumns>
  <tableStyleInfo name="TableStyleMedium2" showFirstColumn="0" showLastColumn="0" showRowStripes="1" showColumnStripes="0"/>
</table>
</file>

<file path=xl/tables/table67.xml><?xml version="1.0" encoding="utf-8"?>
<table xmlns="http://schemas.openxmlformats.org/spreadsheetml/2006/main" id="67" name="Tabela325076468" displayName="Tabela325076468" ref="E226:G228" totalsRowShown="0" headerRowDxfId="49" headerRowCellStyle="Normal 2">
  <tableColumns count="3">
    <tableColumn id="1" name="Categoria" dataDxfId="48" dataCellStyle="Normal 2"/>
    <tableColumn id="2" name="Vida Útil" dataDxfId="47" dataCellStyle="Normal 2"/>
    <tableColumn id="3" name="Valor Residual " dataDxfId="46" dataCellStyle="Normal 2"/>
  </tableColumns>
  <tableStyleInfo name="TableStyleMedium2" showFirstColumn="0" showLastColumn="0" showRowStripes="1" showColumnStripes="0"/>
</table>
</file>

<file path=xl/tables/table68.xml><?xml version="1.0" encoding="utf-8"?>
<table xmlns="http://schemas.openxmlformats.org/spreadsheetml/2006/main" id="68" name="Tabela435177569" displayName="Tabela435177569" ref="I226:L229" totalsRowShown="0" headerRowDxfId="45" dataDxfId="44" headerRowCellStyle="Normal 2" dataCellStyle="Normal 2">
  <tableColumns count="4">
    <tableColumn id="1" name="Veiculo" dataDxfId="43" dataCellStyle="Normal 2"/>
    <tableColumn id="2" name="Categoria" dataDxfId="42" dataCellStyle="Normal 2"/>
    <tableColumn id="3" name="Vida Útil" dataDxfId="41" dataCellStyle="Normal 2">
      <calculatedColumnFormula>VLOOKUP(J227,E$226:F$228,2,0)</calculatedColumnFormula>
    </tableColumn>
    <tableColumn id="4" name="Depreciação" dataDxfId="40" dataCellStyle="Porcentagem 2">
      <calculatedColumnFormula>VLOOKUP(J227,E$226:G$228,3,0)</calculatedColumnFormula>
    </tableColumn>
  </tableColumns>
  <tableStyleInfo name="TableStyleMedium2" showFirstColumn="0" showLastColumn="0" showRowStripes="1" showColumnStripes="0"/>
</table>
</file>

<file path=xl/tables/table69.xml><?xml version="1.0" encoding="utf-8"?>
<table xmlns="http://schemas.openxmlformats.org/spreadsheetml/2006/main" id="69" name="Tabela325076470" displayName="Tabela325076470" ref="E226:G228" totalsRowShown="0" headerRowDxfId="39" headerRowCellStyle="Normal 2">
  <tableColumns count="3">
    <tableColumn id="1" name="Categoria" dataDxfId="38" dataCellStyle="Normal 2"/>
    <tableColumn id="2" name="Vida Útil" dataDxfId="37" dataCellStyle="Normal 2"/>
    <tableColumn id="3" name="Valor Residual " dataDxfId="36" dataCellStyle="Normal 2"/>
  </tableColumns>
  <tableStyleInfo name="TableStyleMedium2" showFirstColumn="0" showLastColumn="0" showRowStripes="1" showColumnStripes="0"/>
</table>
</file>

<file path=xl/tables/table70.xml><?xml version="1.0" encoding="utf-8"?>
<table xmlns="http://schemas.openxmlformats.org/spreadsheetml/2006/main" id="70" name="Tabela435177571" displayName="Tabela435177571" ref="I226:L229" totalsRowShown="0" headerRowDxfId="35" dataDxfId="34" headerRowCellStyle="Normal 2" dataCellStyle="Normal 2">
  <tableColumns count="4">
    <tableColumn id="1" name="Veiculo" dataDxfId="33" dataCellStyle="Normal 2"/>
    <tableColumn id="2" name="Categoria" dataDxfId="32" dataCellStyle="Normal 2"/>
    <tableColumn id="3" name="Vida Útil" dataDxfId="31" dataCellStyle="Normal 2">
      <calculatedColumnFormula>VLOOKUP(J227,E$226:F$228,2,0)</calculatedColumnFormula>
    </tableColumn>
    <tableColumn id="4" name="Depreciação" dataDxfId="30" dataCellStyle="Porcentagem 2">
      <calculatedColumnFormula>VLOOKUP(J227,E$226:G$228,3,0)</calculatedColumnFormula>
    </tableColumn>
  </tableColumns>
  <tableStyleInfo name="TableStyleMedium2" showFirstColumn="0" showLastColumn="0" showRowStripes="1" showColumnStripes="0"/>
</table>
</file>

<file path=xl/tables/table71.xml><?xml version="1.0" encoding="utf-8"?>
<table xmlns="http://schemas.openxmlformats.org/spreadsheetml/2006/main" id="71" name="Tabela325076472" displayName="Tabela325076472" ref="E226:G228" totalsRowShown="0" headerRowDxfId="29" headerRowCellStyle="Normal 2">
  <tableColumns count="3">
    <tableColumn id="1" name="Categoria" dataDxfId="28" dataCellStyle="Normal 2"/>
    <tableColumn id="2" name="Vida Útil" dataDxfId="27" dataCellStyle="Normal 2"/>
    <tableColumn id="3" name="Valor Residual " dataDxfId="26" dataCellStyle="Normal 2"/>
  </tableColumns>
  <tableStyleInfo name="TableStyleMedium2" showFirstColumn="0" showLastColumn="0" showRowStripes="1" showColumnStripes="0"/>
</table>
</file>

<file path=xl/tables/table72.xml><?xml version="1.0" encoding="utf-8"?>
<table xmlns="http://schemas.openxmlformats.org/spreadsheetml/2006/main" id="72" name="Tabela435177573" displayName="Tabela435177573" ref="I226:L229" totalsRowShown="0" headerRowDxfId="25" dataDxfId="24" headerRowCellStyle="Normal 2" dataCellStyle="Normal 2">
  <tableColumns count="4">
    <tableColumn id="1" name="Veiculo" dataDxfId="23" dataCellStyle="Normal 2"/>
    <tableColumn id="2" name="Categoria" dataDxfId="22" dataCellStyle="Normal 2"/>
    <tableColumn id="3" name="Vida Útil" dataDxfId="21" dataCellStyle="Normal 2">
      <calculatedColumnFormula>VLOOKUP(J227,E$226:F$228,2,0)</calculatedColumnFormula>
    </tableColumn>
    <tableColumn id="4" name="Depreciação" dataDxfId="20" dataCellStyle="Porcentagem 2">
      <calculatedColumnFormula>VLOOKUP(J227,E$226:G$228,3,0)</calculatedColumnFormula>
    </tableColumn>
  </tableColumns>
  <tableStyleInfo name="TableStyleMedium2" showFirstColumn="0" showLastColumn="0" showRowStripes="1" showColumnStripes="0"/>
</table>
</file>

<file path=xl/tables/table73.xml><?xml version="1.0" encoding="utf-8"?>
<table xmlns="http://schemas.openxmlformats.org/spreadsheetml/2006/main" id="73" name="Tabela325076474" displayName="Tabela325076474" ref="E226:G228" totalsRowShown="0" headerRowDxfId="19" headerRowCellStyle="Normal 2">
  <tableColumns count="3">
    <tableColumn id="1" name="Categoria" dataDxfId="18" dataCellStyle="Normal 2"/>
    <tableColumn id="2" name="Vida Útil" dataDxfId="17" dataCellStyle="Normal 2"/>
    <tableColumn id="3" name="Valor Residual " dataDxfId="16" dataCellStyle="Normal 2"/>
  </tableColumns>
  <tableStyleInfo name="TableStyleMedium2" showFirstColumn="0" showLastColumn="0" showRowStripes="1" showColumnStripes="0"/>
</table>
</file>

<file path=xl/tables/table74.xml><?xml version="1.0" encoding="utf-8"?>
<table xmlns="http://schemas.openxmlformats.org/spreadsheetml/2006/main" id="74" name="Tabela435177575" displayName="Tabela435177575" ref="I226:L229" totalsRowShown="0" headerRowDxfId="15" dataDxfId="14" headerRowCellStyle="Normal 2" dataCellStyle="Normal 2">
  <tableColumns count="4">
    <tableColumn id="1" name="Veiculo" dataDxfId="13" dataCellStyle="Normal 2"/>
    <tableColumn id="2" name="Categoria" dataDxfId="12" dataCellStyle="Normal 2"/>
    <tableColumn id="3" name="Vida Útil" dataDxfId="11" dataCellStyle="Normal 2">
      <calculatedColumnFormula>VLOOKUP(J227,E$226:F$228,2,0)</calculatedColumnFormula>
    </tableColumn>
    <tableColumn id="4" name="Depreciação" dataDxfId="10" dataCellStyle="Porcentagem 2">
      <calculatedColumnFormula>VLOOKUP(J227,E$226:G$228,3,0)</calculatedColumnFormula>
    </tableColumn>
  </tableColumns>
  <tableStyleInfo name="TableStyleMedium2" showFirstColumn="0" showLastColumn="0" showRowStripes="1" showColumnStripes="0"/>
</table>
</file>

<file path=xl/tables/table75.xml><?xml version="1.0" encoding="utf-8"?>
<table xmlns="http://schemas.openxmlformats.org/spreadsheetml/2006/main" id="75" name="Tabela325076476" displayName="Tabela325076476" ref="E226:G228" totalsRowShown="0" headerRowDxfId="9" headerRowCellStyle="Normal 2">
  <tableColumns count="3">
    <tableColumn id="1" name="Categoria" dataDxfId="8" dataCellStyle="Normal 2"/>
    <tableColumn id="2" name="Vida Útil" dataDxfId="7" dataCellStyle="Normal 2"/>
    <tableColumn id="3" name="Valor Residual " dataDxfId="6" dataCellStyle="Normal 2"/>
  </tableColumns>
  <tableStyleInfo name="TableStyleMedium2" showFirstColumn="0" showLastColumn="0" showRowStripes="1" showColumnStripes="0"/>
</table>
</file>

<file path=xl/tables/table76.xml><?xml version="1.0" encoding="utf-8"?>
<table xmlns="http://schemas.openxmlformats.org/spreadsheetml/2006/main" id="76" name="Tabela435177577" displayName="Tabela435177577" ref="I226:L229" totalsRowShown="0" headerRowDxfId="5" dataDxfId="4" headerRowCellStyle="Normal 2" dataCellStyle="Normal 2">
  <tableColumns count="4">
    <tableColumn id="1" name="Veiculo" dataDxfId="3" dataCellStyle="Normal 2"/>
    <tableColumn id="2" name="Categoria" dataDxfId="2" dataCellStyle="Normal 2"/>
    <tableColumn id="3" name="Vida Útil" dataDxfId="1" dataCellStyle="Normal 2">
      <calculatedColumnFormula>VLOOKUP(J227,E$226:F$228,2,0)</calculatedColumnFormula>
    </tableColumn>
    <tableColumn id="4" name="Depreciação" dataDxfId="0" dataCellStyle="Porcentagem 2">
      <calculatedColumnFormula>VLOOKUP(J227,E$226:G$228,3,0)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table" Target="../tables/table1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table" Target="../tables/table1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table" Target="../tables/table2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table" Target="../tables/table2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26.xml"/><Relationship Id="rId2" Type="http://schemas.openxmlformats.org/officeDocument/2006/relationships/table" Target="../tables/table2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table" Target="../tables/table2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table" Target="../tables/table2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32.xml"/><Relationship Id="rId2" Type="http://schemas.openxmlformats.org/officeDocument/2006/relationships/table" Target="../tables/table3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table" Target="../tables/table3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table" Target="../tables/table3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38.xml"/><Relationship Id="rId2" Type="http://schemas.openxmlformats.org/officeDocument/2006/relationships/table" Target="../tables/table3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table" Target="../tables/table40.xml"/><Relationship Id="rId2" Type="http://schemas.openxmlformats.org/officeDocument/2006/relationships/table" Target="../tables/table3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table" Target="../tables/table42.xml"/><Relationship Id="rId2" Type="http://schemas.openxmlformats.org/officeDocument/2006/relationships/table" Target="../tables/table4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table" Target="../tables/table44.xml"/><Relationship Id="rId2" Type="http://schemas.openxmlformats.org/officeDocument/2006/relationships/table" Target="../tables/table4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table" Target="../tables/table46.xml"/><Relationship Id="rId2" Type="http://schemas.openxmlformats.org/officeDocument/2006/relationships/table" Target="../tables/table4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table" Target="../tables/table48.xml"/><Relationship Id="rId2" Type="http://schemas.openxmlformats.org/officeDocument/2006/relationships/table" Target="../tables/table4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table" Target="../tables/table50.xml"/><Relationship Id="rId2" Type="http://schemas.openxmlformats.org/officeDocument/2006/relationships/table" Target="../tables/table4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table" Target="../tables/table52.xml"/><Relationship Id="rId2" Type="http://schemas.openxmlformats.org/officeDocument/2006/relationships/table" Target="../tables/table5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table" Target="../tables/table54.xml"/><Relationship Id="rId2" Type="http://schemas.openxmlformats.org/officeDocument/2006/relationships/table" Target="../tables/table5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table" Target="../tables/table56.xml"/><Relationship Id="rId2" Type="http://schemas.openxmlformats.org/officeDocument/2006/relationships/table" Target="../tables/table5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58.xml"/><Relationship Id="rId2" Type="http://schemas.openxmlformats.org/officeDocument/2006/relationships/table" Target="../tables/table5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table" Target="../tables/table60.xml"/><Relationship Id="rId2" Type="http://schemas.openxmlformats.org/officeDocument/2006/relationships/table" Target="../tables/table5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table" Target="../tables/table62.xml"/><Relationship Id="rId2" Type="http://schemas.openxmlformats.org/officeDocument/2006/relationships/table" Target="../tables/table6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table" Target="../tables/table64.xml"/><Relationship Id="rId2" Type="http://schemas.openxmlformats.org/officeDocument/2006/relationships/table" Target="../tables/table6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table" Target="../tables/table66.xml"/><Relationship Id="rId2" Type="http://schemas.openxmlformats.org/officeDocument/2006/relationships/table" Target="../tables/table6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table" Target="../tables/table68.xml"/><Relationship Id="rId2" Type="http://schemas.openxmlformats.org/officeDocument/2006/relationships/table" Target="../tables/table6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table" Target="../tables/table70.xml"/><Relationship Id="rId2" Type="http://schemas.openxmlformats.org/officeDocument/2006/relationships/table" Target="../tables/table6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table" Target="../tables/table72.xml"/><Relationship Id="rId2" Type="http://schemas.openxmlformats.org/officeDocument/2006/relationships/table" Target="../tables/table7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table" Target="../tables/table74.xml"/><Relationship Id="rId2" Type="http://schemas.openxmlformats.org/officeDocument/2006/relationships/table" Target="../tables/table7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table" Target="../tables/table76.xml"/><Relationship Id="rId2" Type="http://schemas.openxmlformats.org/officeDocument/2006/relationships/table" Target="../tables/table75.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2:M366"/>
  <sheetViews>
    <sheetView tabSelected="1" view="pageBreakPreview" topLeftCell="A181" zoomScale="40" zoomScaleNormal="100" zoomScaleSheetLayoutView="4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294</v>
      </c>
      <c r="B6" s="227"/>
      <c r="C6" s="228" t="s">
        <v>295</v>
      </c>
      <c r="D6" s="229"/>
      <c r="E6" s="230"/>
      <c r="F6" s="2"/>
      <c r="G6" s="2"/>
      <c r="H6" s="2"/>
      <c r="I6" s="2"/>
      <c r="J6" s="2"/>
      <c r="K6" s="2"/>
      <c r="L6" s="2"/>
      <c r="M6" s="2"/>
    </row>
    <row r="7" spans="1:13" ht="15" customHeight="1" x14ac:dyDescent="0.25">
      <c r="A7" s="231" t="s">
        <v>296</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25.4</v>
      </c>
      <c r="F23" s="2"/>
      <c r="G23" s="2"/>
      <c r="H23" s="2"/>
      <c r="I23" s="2"/>
      <c r="J23" s="2"/>
      <c r="K23" s="2"/>
      <c r="L23" s="2"/>
      <c r="M23" s="2"/>
    </row>
    <row r="24" spans="1:13" x14ac:dyDescent="0.25">
      <c r="A24" s="250" t="s">
        <v>25</v>
      </c>
      <c r="B24" s="223"/>
      <c r="C24" s="223"/>
      <c r="D24" s="224"/>
      <c r="E24" s="10">
        <v>16.399999999999999</v>
      </c>
      <c r="F24" s="2"/>
      <c r="G24" s="2"/>
      <c r="H24" s="2"/>
      <c r="I24" s="2"/>
      <c r="J24" s="2"/>
      <c r="K24" s="2"/>
      <c r="L24" s="2"/>
      <c r="M24" s="2"/>
    </row>
    <row r="25" spans="1:13" x14ac:dyDescent="0.25">
      <c r="A25" s="250" t="s">
        <v>26</v>
      </c>
      <c r="B25" s="223"/>
      <c r="C25" s="223"/>
      <c r="D25" s="224"/>
      <c r="E25" s="10">
        <f>E23+E24</f>
        <v>41.8</v>
      </c>
      <c r="F25" s="2"/>
      <c r="G25" s="2"/>
      <c r="H25" s="2"/>
      <c r="I25" s="2"/>
      <c r="J25" s="2"/>
      <c r="K25" s="2"/>
      <c r="L25" s="2"/>
      <c r="M25" s="2"/>
    </row>
    <row r="26" spans="1:13" x14ac:dyDescent="0.25">
      <c r="A26" s="243" t="s">
        <v>27</v>
      </c>
      <c r="B26" s="223"/>
      <c r="C26" s="223"/>
      <c r="D26" s="224"/>
      <c r="E26" s="10">
        <f>E25*E22</f>
        <v>8360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46"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52"/>
      <c r="G235" s="52"/>
      <c r="H235" s="52"/>
      <c r="I235" s="263"/>
      <c r="J235" s="263"/>
      <c r="K235" s="52"/>
      <c r="L235" s="52"/>
      <c r="M235" s="52"/>
    </row>
    <row r="236" spans="1:13" x14ac:dyDescent="0.25">
      <c r="A236" s="55" t="s">
        <v>6</v>
      </c>
      <c r="B236" s="56" t="s">
        <v>168</v>
      </c>
      <c r="C236" s="83" t="s">
        <v>157</v>
      </c>
      <c r="D236" s="84" t="s">
        <v>169</v>
      </c>
      <c r="E236" s="53"/>
      <c r="F236" s="52"/>
      <c r="G236" s="52"/>
      <c r="H236" s="52"/>
      <c r="I236" s="263"/>
      <c r="J236" s="263"/>
      <c r="K236" s="52"/>
      <c r="L236" s="52"/>
      <c r="M236" s="52"/>
    </row>
    <row r="237" spans="1:13" ht="15" customHeight="1" x14ac:dyDescent="0.25">
      <c r="A237" s="55" t="s">
        <v>9</v>
      </c>
      <c r="B237" s="56" t="s">
        <v>170</v>
      </c>
      <c r="C237" s="55" t="s">
        <v>171</v>
      </c>
      <c r="D237" s="213"/>
      <c r="E237" s="53"/>
      <c r="F237" s="52"/>
      <c r="G237" s="52"/>
      <c r="H237" s="52"/>
      <c r="I237" s="263"/>
      <c r="J237" s="263"/>
      <c r="K237" s="52"/>
      <c r="L237" s="52"/>
      <c r="M237" s="52"/>
    </row>
    <row r="238" spans="1:13" x14ac:dyDescent="0.25">
      <c r="A238" s="55" t="s">
        <v>11</v>
      </c>
      <c r="B238" s="56" t="s">
        <v>172</v>
      </c>
      <c r="C238" s="55" t="s">
        <v>171</v>
      </c>
      <c r="D238" s="55">
        <f>VLOOKUP(C236,I:K,3,0)</f>
        <v>12</v>
      </c>
      <c r="E238" s="53"/>
      <c r="F238" s="52"/>
      <c r="G238" s="52"/>
      <c r="H238" s="52"/>
      <c r="I238" s="263"/>
      <c r="J238" s="263"/>
      <c r="K238" s="52"/>
      <c r="L238" s="52"/>
      <c r="M238" s="5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41.8</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836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836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836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1.0164</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16.399999999999999</v>
      </c>
      <c r="H306" s="102"/>
      <c r="I306" s="53"/>
      <c r="J306" s="53"/>
      <c r="K306" s="53"/>
      <c r="L306" s="53"/>
      <c r="M306" s="53"/>
    </row>
    <row r="307" spans="1:13" x14ac:dyDescent="0.25">
      <c r="A307" s="55" t="s">
        <v>9</v>
      </c>
      <c r="B307" s="56" t="s">
        <v>211</v>
      </c>
      <c r="C307" s="277">
        <f>C286</f>
        <v>0</v>
      </c>
      <c r="D307" s="238"/>
      <c r="E307" s="53"/>
      <c r="F307" s="103" t="s">
        <v>309</v>
      </c>
      <c r="G307" s="159">
        <f>E23</f>
        <v>25.4</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8360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8360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eRYkXvW+xeklcSmxD77shaAuMWnyIlYaFJ+BbM34/VxH/KCL6HO/LpJLb2Q3fwDncdjiyPEY2GLv//rFANyYKA==" saltValue="GoQV1mhYEL/0NI4jsipWuQ==" spinCount="100000" sheet="1" objects="1" scenarios="1" formatCells="0" formatColumns="0" formatRows="0" sort="0" autoFilter="0" pivotTables="0"/>
  <mergeCells count="139">
    <mergeCell ref="A343:A344"/>
    <mergeCell ref="A345:C345"/>
    <mergeCell ref="A347:C347"/>
    <mergeCell ref="A355:C355"/>
    <mergeCell ref="A366:B366"/>
    <mergeCell ref="A328:C328"/>
    <mergeCell ref="F277:H277"/>
    <mergeCell ref="B278:C278"/>
    <mergeCell ref="F288:G288"/>
    <mergeCell ref="B290:C290"/>
    <mergeCell ref="A304:D304"/>
    <mergeCell ref="F304:H304"/>
    <mergeCell ref="A305:B305"/>
    <mergeCell ref="C305:D305"/>
    <mergeCell ref="C306:D306"/>
    <mergeCell ref="F301:G301"/>
    <mergeCell ref="F302:G302"/>
    <mergeCell ref="A330:D330"/>
    <mergeCell ref="F269:H269"/>
    <mergeCell ref="F286:H286"/>
    <mergeCell ref="A326:A327"/>
    <mergeCell ref="C307:D307"/>
    <mergeCell ref="C308:D308"/>
    <mergeCell ref="C309:D309"/>
    <mergeCell ref="C310:D310"/>
    <mergeCell ref="C265:D265"/>
    <mergeCell ref="C266:D266"/>
    <mergeCell ref="A265:B265"/>
    <mergeCell ref="A266:B266"/>
    <mergeCell ref="A271:D271"/>
    <mergeCell ref="C272:D272"/>
    <mergeCell ref="A310:B310"/>
    <mergeCell ref="F310:H310"/>
    <mergeCell ref="A313:D313"/>
    <mergeCell ref="F314:G314"/>
    <mergeCell ref="B256:C256"/>
    <mergeCell ref="A257:B257"/>
    <mergeCell ref="F260:H260"/>
    <mergeCell ref="A261:D261"/>
    <mergeCell ref="C262:D262"/>
    <mergeCell ref="C263:D263"/>
    <mergeCell ref="C264:D264"/>
    <mergeCell ref="A215:D215"/>
    <mergeCell ref="A216:B216"/>
    <mergeCell ref="C216:D216"/>
    <mergeCell ref="C217:D217"/>
    <mergeCell ref="C218:D218"/>
    <mergeCell ref="C219:D219"/>
    <mergeCell ref="A220:B220"/>
    <mergeCell ref="C220:D220"/>
    <mergeCell ref="A221:B221"/>
    <mergeCell ref="C221:D221"/>
    <mergeCell ref="A223:C223"/>
    <mergeCell ref="A234:D234"/>
    <mergeCell ref="A246:D246"/>
    <mergeCell ref="F247:H247"/>
    <mergeCell ref="B248:C248"/>
    <mergeCell ref="C208:D208"/>
    <mergeCell ref="C209:D209"/>
    <mergeCell ref="C210:D210"/>
    <mergeCell ref="A211:B211"/>
    <mergeCell ref="C211:D211"/>
    <mergeCell ref="A212:B212"/>
    <mergeCell ref="C212:D212"/>
    <mergeCell ref="I232:J239"/>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disablePrompts="1"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2:M366"/>
  <sheetViews>
    <sheetView tabSelected="1" view="pageBreakPreview" topLeftCell="A299"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318</v>
      </c>
      <c r="B6" s="227"/>
      <c r="C6" s="228" t="s">
        <v>319</v>
      </c>
      <c r="D6" s="229"/>
      <c r="E6" s="230"/>
      <c r="F6" s="2"/>
      <c r="G6" s="2"/>
      <c r="H6" s="2"/>
      <c r="I6" s="2"/>
      <c r="J6" s="2"/>
      <c r="K6" s="2"/>
      <c r="L6" s="2"/>
      <c r="M6" s="2"/>
    </row>
    <row r="7" spans="1:13" ht="15" customHeight="1" x14ac:dyDescent="0.25">
      <c r="A7" s="231" t="s">
        <v>320</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7.42</v>
      </c>
      <c r="F23" s="2"/>
      <c r="G23" s="2"/>
      <c r="H23" s="2"/>
      <c r="I23" s="2"/>
      <c r="J23" s="2"/>
      <c r="K23" s="2"/>
      <c r="L23" s="2"/>
      <c r="M23" s="2"/>
    </row>
    <row r="24" spans="1:13" x14ac:dyDescent="0.25">
      <c r="A24" s="250" t="s">
        <v>25</v>
      </c>
      <c r="B24" s="223"/>
      <c r="C24" s="223"/>
      <c r="D24" s="224"/>
      <c r="E24" s="10">
        <v>48.88</v>
      </c>
      <c r="F24" s="2"/>
      <c r="G24" s="2"/>
      <c r="H24" s="2"/>
      <c r="I24" s="2"/>
      <c r="J24" s="2"/>
      <c r="K24" s="2"/>
      <c r="L24" s="2"/>
      <c r="M24" s="2"/>
    </row>
    <row r="25" spans="1:13" x14ac:dyDescent="0.25">
      <c r="A25" s="250" t="s">
        <v>26</v>
      </c>
      <c r="B25" s="223"/>
      <c r="C25" s="223"/>
      <c r="D25" s="224"/>
      <c r="E25" s="10">
        <f>E23+E24</f>
        <v>56.300000000000004</v>
      </c>
      <c r="F25" s="2"/>
      <c r="G25" s="2"/>
      <c r="H25" s="2"/>
      <c r="I25" s="2"/>
      <c r="J25" s="2"/>
      <c r="K25" s="2"/>
      <c r="L25" s="2"/>
      <c r="M25" s="2"/>
    </row>
    <row r="26" spans="1:13" x14ac:dyDescent="0.25">
      <c r="A26" s="243" t="s">
        <v>27</v>
      </c>
      <c r="B26" s="223"/>
      <c r="C26" s="223"/>
      <c r="D26" s="224"/>
      <c r="E26" s="10">
        <f>E25*E22</f>
        <v>11260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56.300000000000004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1126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1126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1126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1.04888</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48.88</v>
      </c>
      <c r="H306" s="102"/>
      <c r="I306" s="53"/>
      <c r="J306" s="53"/>
      <c r="K306" s="53"/>
      <c r="L306" s="53"/>
      <c r="M306" s="53"/>
    </row>
    <row r="307" spans="1:13" x14ac:dyDescent="0.25">
      <c r="A307" s="55" t="s">
        <v>9</v>
      </c>
      <c r="B307" s="56" t="s">
        <v>211</v>
      </c>
      <c r="C307" s="277">
        <f>C286</f>
        <v>0</v>
      </c>
      <c r="D307" s="238"/>
      <c r="E307" s="53"/>
      <c r="F307" s="103" t="s">
        <v>309</v>
      </c>
      <c r="G307" s="159">
        <f>E23</f>
        <v>7.42</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99"/>
      <c r="C313" s="299"/>
      <c r="D313" s="300"/>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305"/>
      <c r="C328" s="30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ht="18.75" x14ac:dyDescent="0.25">
      <c r="A330" s="273" t="s">
        <v>314</v>
      </c>
      <c r="B330" s="307"/>
      <c r="C330" s="307"/>
      <c r="D330" s="30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ht="15" customHeight="1" x14ac:dyDescent="0.25">
      <c r="A344" s="276"/>
      <c r="B344" s="184" t="e">
        <f>C356+C357</f>
        <v>#DIV/0!</v>
      </c>
      <c r="C344" s="176">
        <f>C257</f>
        <v>0</v>
      </c>
      <c r="D344" s="93" t="e">
        <f>B344*C344/1</f>
        <v>#DIV/0!</v>
      </c>
    </row>
    <row r="345" spans="1:13" x14ac:dyDescent="0.25">
      <c r="A345" s="246" t="s">
        <v>86</v>
      </c>
      <c r="B345" s="309"/>
      <c r="C345" s="310"/>
      <c r="D345" s="57" t="e">
        <f>D344</f>
        <v>#DIV/0!</v>
      </c>
    </row>
    <row r="346" spans="1:13" x14ac:dyDescent="0.25">
      <c r="A346" s="53"/>
      <c r="B346" s="53"/>
      <c r="C346" s="53"/>
      <c r="D346" s="53"/>
      <c r="E346" s="53"/>
      <c r="F346" s="53"/>
      <c r="G346" s="53"/>
      <c r="H346" s="53"/>
      <c r="I346" s="53"/>
      <c r="J346" s="53"/>
      <c r="K346" s="53"/>
      <c r="L346" s="53"/>
      <c r="M346" s="53"/>
    </row>
    <row r="347" spans="1:13" ht="18.75" x14ac:dyDescent="0.25">
      <c r="A347" s="289" t="s">
        <v>315</v>
      </c>
      <c r="B347" s="301"/>
      <c r="C347" s="302"/>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11260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8.75" x14ac:dyDescent="0.25">
      <c r="A355" s="258" t="s">
        <v>316</v>
      </c>
      <c r="B355" s="303"/>
      <c r="C355" s="304"/>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11260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ht="15.75" x14ac:dyDescent="0.25">
      <c r="A366" s="290" t="s">
        <v>257</v>
      </c>
      <c r="B366" s="290"/>
      <c r="C366" s="53"/>
    </row>
  </sheetData>
  <sheetProtection algorithmName="SHA-512" hashValue="AK5WvR420lTbpJwQnwLok5K0MIrTuTYQREqrLh5PS8Hlt2Qoxiq3ygUpNla9hwcjKhjy+Xyf5CjgzQZp+wfDBQ==" saltValue="IcQTkh8ZtTBcgcsxMrqhK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2:M366"/>
  <sheetViews>
    <sheetView tabSelected="1" view="pageBreakPreview" topLeftCell="A1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321</v>
      </c>
      <c r="B6" s="227"/>
      <c r="C6" s="228" t="s">
        <v>322</v>
      </c>
      <c r="D6" s="229"/>
      <c r="E6" s="230"/>
      <c r="F6" s="2"/>
      <c r="G6" s="2"/>
      <c r="H6" s="2"/>
      <c r="I6" s="2"/>
      <c r="J6" s="2"/>
      <c r="K6" s="2"/>
      <c r="L6" s="2"/>
      <c r="M6" s="2"/>
    </row>
    <row r="7" spans="1:13" ht="15" customHeight="1" x14ac:dyDescent="0.25">
      <c r="A7" s="231" t="s">
        <v>323</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12.25</v>
      </c>
      <c r="F23" s="2"/>
      <c r="G23" s="2"/>
      <c r="H23" s="2"/>
      <c r="I23" s="2"/>
      <c r="J23" s="2"/>
      <c r="K23" s="2"/>
      <c r="L23" s="2"/>
      <c r="M23" s="2"/>
    </row>
    <row r="24" spans="1:13" x14ac:dyDescent="0.25">
      <c r="A24" s="250" t="s">
        <v>25</v>
      </c>
      <c r="B24" s="223"/>
      <c r="C24" s="223"/>
      <c r="D24" s="224"/>
      <c r="E24" s="10">
        <v>46.82</v>
      </c>
      <c r="F24" s="2"/>
      <c r="G24" s="2"/>
      <c r="H24" s="2"/>
      <c r="I24" s="2"/>
      <c r="J24" s="2"/>
      <c r="K24" s="2"/>
      <c r="L24" s="2"/>
      <c r="M24" s="2"/>
    </row>
    <row r="25" spans="1:13" x14ac:dyDescent="0.25">
      <c r="A25" s="250" t="s">
        <v>26</v>
      </c>
      <c r="B25" s="223"/>
      <c r="C25" s="223"/>
      <c r="D25" s="224"/>
      <c r="E25" s="10">
        <f>E23+E24</f>
        <v>59.07</v>
      </c>
      <c r="F25" s="2"/>
      <c r="G25" s="2"/>
      <c r="H25" s="2"/>
      <c r="I25" s="2"/>
      <c r="J25" s="2"/>
      <c r="K25" s="2"/>
      <c r="L25" s="2"/>
      <c r="M25" s="2"/>
    </row>
    <row r="26" spans="1:13" x14ac:dyDescent="0.25">
      <c r="A26" s="243" t="s">
        <v>27</v>
      </c>
      <c r="B26" s="223"/>
      <c r="C26" s="223"/>
      <c r="D26" s="224"/>
      <c r="E26" s="10">
        <f>E25*E22</f>
        <v>11814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59.07</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1181.4000000000001</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1181.4000000000001</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1181.4000000000001</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1.0468200000000001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46.82</v>
      </c>
      <c r="H306" s="102"/>
      <c r="I306" s="53"/>
      <c r="J306" s="53"/>
      <c r="K306" s="53"/>
      <c r="L306" s="53"/>
      <c r="M306" s="53"/>
    </row>
    <row r="307" spans="1:13" x14ac:dyDescent="0.25">
      <c r="A307" s="55" t="s">
        <v>9</v>
      </c>
      <c r="B307" s="56" t="s">
        <v>211</v>
      </c>
      <c r="C307" s="277">
        <f>C286</f>
        <v>0</v>
      </c>
      <c r="D307" s="238"/>
      <c r="E307" s="53"/>
      <c r="F307" s="103" t="s">
        <v>309</v>
      </c>
      <c r="G307" s="159">
        <f>E23</f>
        <v>12.25</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11814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11814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nROY1maWbK6CkXcowFrZtjRwgHJLVYqLKMl0rQQxsAJYxNAQITAYH6jaacpuHr+B0aJwJCoyZrzLAI4SjCQWvg==" saltValue="HZ/0wQ4i2U7OP/jKoPjJK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2:M366"/>
  <sheetViews>
    <sheetView tabSelected="1" view="pageBreakPreview" topLeftCell="A121"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324</v>
      </c>
      <c r="B6" s="227"/>
      <c r="C6" s="228" t="s">
        <v>325</v>
      </c>
      <c r="D6" s="229"/>
      <c r="E6" s="230"/>
      <c r="F6" s="2"/>
      <c r="G6" s="2"/>
      <c r="H6" s="2"/>
      <c r="I6" s="2"/>
      <c r="J6" s="2"/>
      <c r="K6" s="2"/>
      <c r="L6" s="2"/>
      <c r="M6" s="2"/>
    </row>
    <row r="7" spans="1:13" ht="15" customHeight="1" x14ac:dyDescent="0.25">
      <c r="A7" s="231" t="s">
        <v>326</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74.790000000000006</v>
      </c>
      <c r="F23" s="2"/>
      <c r="G23" s="2"/>
      <c r="H23" s="2"/>
      <c r="I23" s="2"/>
      <c r="J23" s="2"/>
      <c r="K23" s="2"/>
      <c r="L23" s="2"/>
      <c r="M23" s="2"/>
    </row>
    <row r="24" spans="1:13" x14ac:dyDescent="0.25">
      <c r="A24" s="250" t="s">
        <v>25</v>
      </c>
      <c r="B24" s="223"/>
      <c r="C24" s="223"/>
      <c r="D24" s="224"/>
      <c r="E24" s="10">
        <v>10.95</v>
      </c>
      <c r="F24" s="2"/>
      <c r="G24" s="2"/>
      <c r="H24" s="2"/>
      <c r="I24" s="2"/>
      <c r="J24" s="2"/>
      <c r="K24" s="2"/>
      <c r="L24" s="2"/>
      <c r="M24" s="2"/>
    </row>
    <row r="25" spans="1:13" x14ac:dyDescent="0.25">
      <c r="A25" s="250" t="s">
        <v>26</v>
      </c>
      <c r="B25" s="223"/>
      <c r="C25" s="223"/>
      <c r="D25" s="224"/>
      <c r="E25" s="10">
        <f>E23+E24</f>
        <v>85.740000000000009</v>
      </c>
      <c r="F25" s="2"/>
      <c r="G25" s="2"/>
      <c r="H25" s="2"/>
      <c r="I25" s="2"/>
      <c r="J25" s="2"/>
      <c r="K25" s="2"/>
      <c r="L25" s="2"/>
      <c r="M25" s="2"/>
    </row>
    <row r="26" spans="1:13" x14ac:dyDescent="0.25">
      <c r="A26" s="243" t="s">
        <v>27</v>
      </c>
      <c r="B26" s="223"/>
      <c r="C26" s="223"/>
      <c r="D26" s="224"/>
      <c r="E26" s="10">
        <f>E25*E22</f>
        <v>17148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85.740000000000009</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1714.8000000000002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1714.8000000000002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1714.8000000000002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1.01095</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10.95</v>
      </c>
      <c r="H306" s="102"/>
      <c r="I306" s="53"/>
      <c r="J306" s="53"/>
      <c r="K306" s="53"/>
      <c r="L306" s="53"/>
      <c r="M306" s="53"/>
    </row>
    <row r="307" spans="1:13" x14ac:dyDescent="0.25">
      <c r="A307" s="55" t="s">
        <v>9</v>
      </c>
      <c r="B307" s="56" t="s">
        <v>211</v>
      </c>
      <c r="C307" s="277">
        <f>C286</f>
        <v>0</v>
      </c>
      <c r="D307" s="238"/>
      <c r="E307" s="53"/>
      <c r="F307" s="103" t="s">
        <v>309</v>
      </c>
      <c r="G307" s="159">
        <f>E23</f>
        <v>74.790000000000006</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17148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17148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66qrm2LSD3TTfpIQ1OTnvoAfU3hUuQQ2QADmlhMljiHHmXanjXYdSA8v882Regdy3vWegoHSeIqkBnTBv9UxOQ==" saltValue="Igt9feHcWXTUzyyjXMGHe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M366"/>
  <sheetViews>
    <sheetView tabSelected="1" view="pageBreakPreview" topLeftCell="A217"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327</v>
      </c>
      <c r="B6" s="227"/>
      <c r="C6" s="228" t="s">
        <v>328</v>
      </c>
      <c r="D6" s="229"/>
      <c r="E6" s="230"/>
      <c r="F6" s="2"/>
      <c r="G6" s="2"/>
      <c r="H6" s="2"/>
      <c r="I6" s="2"/>
      <c r="J6" s="2"/>
      <c r="K6" s="2"/>
      <c r="L6" s="2"/>
      <c r="M6" s="2"/>
    </row>
    <row r="7" spans="1:13" ht="15" customHeight="1" x14ac:dyDescent="0.25">
      <c r="A7" s="231" t="s">
        <v>329</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36.049999999999997</v>
      </c>
      <c r="F23" s="2"/>
      <c r="G23" s="2"/>
      <c r="H23" s="2"/>
      <c r="I23" s="2"/>
      <c r="J23" s="2"/>
      <c r="K23" s="2"/>
      <c r="L23" s="2"/>
      <c r="M23" s="2"/>
    </row>
    <row r="24" spans="1:13" x14ac:dyDescent="0.25">
      <c r="A24" s="250" t="s">
        <v>25</v>
      </c>
      <c r="B24" s="223"/>
      <c r="C24" s="223"/>
      <c r="D24" s="224"/>
      <c r="E24" s="10">
        <v>114.92</v>
      </c>
      <c r="F24" s="2"/>
      <c r="G24" s="2"/>
      <c r="H24" s="2"/>
      <c r="I24" s="2"/>
      <c r="J24" s="2"/>
      <c r="K24" s="2"/>
      <c r="L24" s="2"/>
      <c r="M24" s="2"/>
    </row>
    <row r="25" spans="1:13" x14ac:dyDescent="0.25">
      <c r="A25" s="250" t="s">
        <v>26</v>
      </c>
      <c r="B25" s="223"/>
      <c r="C25" s="223"/>
      <c r="D25" s="224"/>
      <c r="E25" s="10">
        <f>E23+E24</f>
        <v>150.97</v>
      </c>
      <c r="F25" s="2"/>
      <c r="G25" s="2"/>
      <c r="H25" s="2"/>
      <c r="I25" s="2"/>
      <c r="J25" s="2"/>
      <c r="K25" s="2"/>
      <c r="L25" s="2"/>
      <c r="M25" s="2"/>
    </row>
    <row r="26" spans="1:13" x14ac:dyDescent="0.25">
      <c r="A26" s="243" t="s">
        <v>27</v>
      </c>
      <c r="B26" s="223"/>
      <c r="C26" s="223"/>
      <c r="D26" s="224"/>
      <c r="E26" s="10">
        <f>E25*E22</f>
        <v>30194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150.97</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3019.4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3019.4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3019.4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1.1149199999999999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114.92</v>
      </c>
      <c r="H306" s="102"/>
      <c r="I306" s="53"/>
      <c r="J306" s="53"/>
      <c r="K306" s="53"/>
      <c r="L306" s="53"/>
      <c r="M306" s="53"/>
    </row>
    <row r="307" spans="1:13" x14ac:dyDescent="0.25">
      <c r="A307" s="55" t="s">
        <v>9</v>
      </c>
      <c r="B307" s="56" t="s">
        <v>211</v>
      </c>
      <c r="C307" s="277">
        <f>C286</f>
        <v>0</v>
      </c>
      <c r="D307" s="238"/>
      <c r="E307" s="53"/>
      <c r="F307" s="103" t="s">
        <v>309</v>
      </c>
      <c r="G307" s="159">
        <f>E23</f>
        <v>36.049999999999997</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30194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30194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pqarRqMmLYrTosjM+YAhO8jcoht/dqO5j67QrfDYczBcTp/rypo7S/9DFYHnl8jdWgFahPHP6h+4paiodR872Q==" saltValue="sX6aRtSpZshqneH7zFqyA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A2:M366"/>
  <sheetViews>
    <sheetView tabSelected="1" view="pageBreakPreview" topLeftCell="A332"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330</v>
      </c>
      <c r="B6" s="227"/>
      <c r="C6" s="228" t="s">
        <v>331</v>
      </c>
      <c r="D6" s="229"/>
      <c r="E6" s="230"/>
      <c r="F6" s="2"/>
      <c r="G6" s="2"/>
      <c r="H6" s="2"/>
      <c r="I6" s="2"/>
      <c r="J6" s="2"/>
      <c r="K6" s="2"/>
      <c r="L6" s="2"/>
      <c r="M6" s="2"/>
    </row>
    <row r="7" spans="1:13" ht="15" customHeight="1" x14ac:dyDescent="0.25">
      <c r="A7" s="231" t="s">
        <v>332</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4.26</v>
      </c>
      <c r="F23" s="2"/>
      <c r="G23" s="2"/>
      <c r="H23" s="2"/>
      <c r="I23" s="2"/>
      <c r="J23" s="2"/>
      <c r="K23" s="2"/>
      <c r="L23" s="2"/>
      <c r="M23" s="2"/>
    </row>
    <row r="24" spans="1:13" x14ac:dyDescent="0.25">
      <c r="A24" s="250" t="s">
        <v>25</v>
      </c>
      <c r="B24" s="223"/>
      <c r="C24" s="223"/>
      <c r="D24" s="224"/>
      <c r="E24" s="10">
        <v>97.64</v>
      </c>
      <c r="F24" s="2"/>
      <c r="G24" s="2"/>
      <c r="H24" s="2"/>
      <c r="I24" s="2"/>
      <c r="J24" s="2"/>
      <c r="K24" s="2"/>
      <c r="L24" s="2"/>
      <c r="M24" s="2"/>
    </row>
    <row r="25" spans="1:13" x14ac:dyDescent="0.25">
      <c r="A25" s="250" t="s">
        <v>26</v>
      </c>
      <c r="B25" s="223"/>
      <c r="C25" s="223"/>
      <c r="D25" s="224"/>
      <c r="E25" s="10">
        <f>E23+E24</f>
        <v>101.9</v>
      </c>
      <c r="F25" s="2"/>
      <c r="G25" s="2"/>
      <c r="H25" s="2"/>
      <c r="I25" s="2"/>
      <c r="J25" s="2"/>
      <c r="K25" s="2"/>
      <c r="L25" s="2"/>
      <c r="M25" s="2"/>
    </row>
    <row r="26" spans="1:13" x14ac:dyDescent="0.25">
      <c r="A26" s="243" t="s">
        <v>27</v>
      </c>
      <c r="B26" s="223"/>
      <c r="C26" s="223"/>
      <c r="D26" s="224"/>
      <c r="E26" s="10">
        <f>E25*E22</f>
        <v>20380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101.9</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2038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2038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2038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1.0976399999999999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97.64</v>
      </c>
      <c r="H306" s="102"/>
      <c r="I306" s="53"/>
      <c r="J306" s="53"/>
      <c r="K306" s="53"/>
      <c r="L306" s="53"/>
      <c r="M306" s="53"/>
    </row>
    <row r="307" spans="1:13" x14ac:dyDescent="0.25">
      <c r="A307" s="55" t="s">
        <v>9</v>
      </c>
      <c r="B307" s="56" t="s">
        <v>211</v>
      </c>
      <c r="C307" s="277">
        <f>C286</f>
        <v>0</v>
      </c>
      <c r="D307" s="238"/>
      <c r="E307" s="53"/>
      <c r="F307" s="103" t="s">
        <v>309</v>
      </c>
      <c r="G307" s="159">
        <f>E23</f>
        <v>4.26</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20380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20380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avJ+nSIjqWuZnmiviHkHMKF/zVgeH1ROj927+E4E/b+wW4Rf15jmAHIYU6oG9shiSr8jUV9ilOzuGn52NIWZFQ==" saltValue="fELo+F3zeMz9vxoXTZEDj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A2:M366"/>
  <sheetViews>
    <sheetView tabSelected="1" view="pageBreakPreview" topLeftCell="A16"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330</v>
      </c>
      <c r="B6" s="227"/>
      <c r="C6" s="228" t="s">
        <v>333</v>
      </c>
      <c r="D6" s="229"/>
      <c r="E6" s="230"/>
      <c r="F6" s="2"/>
      <c r="G6" s="2"/>
      <c r="H6" s="2"/>
      <c r="I6" s="2"/>
      <c r="J6" s="2"/>
      <c r="K6" s="2"/>
      <c r="L6" s="2"/>
      <c r="M6" s="2"/>
    </row>
    <row r="7" spans="1:13" ht="15" customHeight="1" x14ac:dyDescent="0.25">
      <c r="A7" s="231" t="s">
        <v>334</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71.260000000000005</v>
      </c>
      <c r="F24" s="2"/>
      <c r="G24" s="2"/>
      <c r="H24" s="2"/>
      <c r="I24" s="2"/>
      <c r="J24" s="2"/>
      <c r="K24" s="2"/>
      <c r="L24" s="2"/>
      <c r="M24" s="2"/>
    </row>
    <row r="25" spans="1:13" x14ac:dyDescent="0.25">
      <c r="A25" s="250" t="s">
        <v>26</v>
      </c>
      <c r="B25" s="223"/>
      <c r="C25" s="223"/>
      <c r="D25" s="224"/>
      <c r="E25" s="10">
        <f>E23+E24</f>
        <v>71.260000000000005</v>
      </c>
      <c r="F25" s="2"/>
      <c r="G25" s="2"/>
      <c r="H25" s="2"/>
      <c r="I25" s="2"/>
      <c r="J25" s="2"/>
      <c r="K25" s="2"/>
      <c r="L25" s="2"/>
      <c r="M25" s="2"/>
    </row>
    <row r="26" spans="1:13" x14ac:dyDescent="0.25">
      <c r="A26" s="243" t="s">
        <v>27</v>
      </c>
      <c r="B26" s="223"/>
      <c r="C26" s="223"/>
      <c r="D26" s="224"/>
      <c r="E26" s="10">
        <f>E25*E22</f>
        <v>14252.000000000002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71.260000000000005</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1425.2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1425.2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1425.2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1.0712600000000001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71.260000000000005</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14252.000000000002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14252.000000000002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JXOTum5Bks1NYBIP/Lwea3ainkYCJ1a/9DDhjmEvPZqkBih/x3A/nflwoHNUdIgZePeXJUzIpaczQlbnx0QcIQ==" saltValue="KA3PhQ1NpRD+lpkIZQoqq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A2:M366"/>
  <sheetViews>
    <sheetView tabSelected="1" view="pageBreakPreview" topLeftCell="A317"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335</v>
      </c>
      <c r="B6" s="227"/>
      <c r="C6" s="228" t="s">
        <v>336</v>
      </c>
      <c r="D6" s="229"/>
      <c r="E6" s="230"/>
      <c r="F6" s="2"/>
      <c r="G6" s="2"/>
      <c r="H6" s="2"/>
      <c r="I6" s="2"/>
      <c r="J6" s="2"/>
      <c r="K6" s="2"/>
      <c r="L6" s="2"/>
      <c r="M6" s="2"/>
    </row>
    <row r="7" spans="1:13" ht="15" customHeight="1" x14ac:dyDescent="0.25">
      <c r="A7" s="231" t="s">
        <v>337</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38.9</v>
      </c>
      <c r="F23" s="2"/>
      <c r="G23" s="2"/>
      <c r="H23" s="2"/>
      <c r="I23" s="2"/>
      <c r="J23" s="2"/>
      <c r="K23" s="2"/>
      <c r="L23" s="2"/>
      <c r="M23" s="2"/>
    </row>
    <row r="24" spans="1:13" x14ac:dyDescent="0.25">
      <c r="A24" s="250" t="s">
        <v>25</v>
      </c>
      <c r="B24" s="223"/>
      <c r="C24" s="223"/>
      <c r="D24" s="224"/>
      <c r="E24" s="10">
        <v>75.63</v>
      </c>
      <c r="F24" s="2"/>
      <c r="G24" s="2"/>
      <c r="H24" s="2"/>
      <c r="I24" s="2"/>
      <c r="J24" s="2"/>
      <c r="K24" s="2"/>
      <c r="L24" s="2"/>
      <c r="M24" s="2"/>
    </row>
    <row r="25" spans="1:13" x14ac:dyDescent="0.25">
      <c r="A25" s="250" t="s">
        <v>26</v>
      </c>
      <c r="B25" s="223"/>
      <c r="C25" s="223"/>
      <c r="D25" s="224"/>
      <c r="E25" s="10">
        <f>E23+E24</f>
        <v>114.53</v>
      </c>
      <c r="F25" s="2"/>
      <c r="G25" s="2"/>
      <c r="H25" s="2"/>
      <c r="I25" s="2"/>
      <c r="J25" s="2"/>
      <c r="K25" s="2"/>
      <c r="L25" s="2"/>
      <c r="M25" s="2"/>
    </row>
    <row r="26" spans="1:13" x14ac:dyDescent="0.25">
      <c r="A26" s="243" t="s">
        <v>27</v>
      </c>
      <c r="B26" s="223"/>
      <c r="C26" s="223"/>
      <c r="D26" s="224"/>
      <c r="E26" s="10">
        <f>E25*E22</f>
        <v>22906</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114.53</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2290.6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2290.6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2290.6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1.0756300000000001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75.63</v>
      </c>
      <c r="H306" s="102"/>
      <c r="I306" s="53"/>
      <c r="J306" s="53"/>
      <c r="K306" s="53"/>
      <c r="L306" s="53"/>
      <c r="M306" s="53"/>
    </row>
    <row r="307" spans="1:13" x14ac:dyDescent="0.25">
      <c r="A307" s="55" t="s">
        <v>9</v>
      </c>
      <c r="B307" s="56" t="s">
        <v>211</v>
      </c>
      <c r="C307" s="277">
        <f>C286</f>
        <v>0</v>
      </c>
      <c r="D307" s="238"/>
      <c r="E307" s="53"/>
      <c r="F307" s="103" t="s">
        <v>309</v>
      </c>
      <c r="G307" s="159">
        <f>E23</f>
        <v>38.9</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22906</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22906</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sC2vDUToLExLMGJaXUPyA8fxCDZX720vG5kJ/bEySjE8EcnK2oh0kZ2XNqUszNZFFjeM3ME9wbVuvKpBUZLQ1Q==" saltValue="W7qWyvirdeLkpbVLjHB4C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dimension ref="A2:M366"/>
  <sheetViews>
    <sheetView tabSelected="1" view="pageBreakPreview" topLeftCell="A10"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338</v>
      </c>
      <c r="B6" s="227"/>
      <c r="C6" s="228" t="s">
        <v>339</v>
      </c>
      <c r="D6" s="229"/>
      <c r="E6" s="230"/>
      <c r="F6" s="2"/>
      <c r="G6" s="2"/>
      <c r="H6" s="2"/>
      <c r="I6" s="2"/>
      <c r="J6" s="2"/>
      <c r="K6" s="2"/>
      <c r="L6" s="2"/>
      <c r="M6" s="2"/>
    </row>
    <row r="7" spans="1:13" ht="15" customHeight="1" x14ac:dyDescent="0.25">
      <c r="A7" s="231" t="s">
        <v>340</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140.82</v>
      </c>
      <c r="F24" s="2"/>
      <c r="G24" s="2"/>
      <c r="H24" s="2"/>
      <c r="I24" s="2"/>
      <c r="J24" s="2"/>
      <c r="K24" s="2"/>
      <c r="L24" s="2"/>
      <c r="M24" s="2"/>
    </row>
    <row r="25" spans="1:13" x14ac:dyDescent="0.25">
      <c r="A25" s="250" t="s">
        <v>26</v>
      </c>
      <c r="B25" s="223"/>
      <c r="C25" s="223"/>
      <c r="D25" s="224"/>
      <c r="E25" s="10">
        <f>E23+E24</f>
        <v>140.82</v>
      </c>
      <c r="F25" s="2"/>
      <c r="G25" s="2"/>
      <c r="H25" s="2"/>
      <c r="I25" s="2"/>
      <c r="J25" s="2"/>
      <c r="K25" s="2"/>
      <c r="L25" s="2"/>
      <c r="M25" s="2"/>
    </row>
    <row r="26" spans="1:13" x14ac:dyDescent="0.25">
      <c r="A26" s="243" t="s">
        <v>27</v>
      </c>
      <c r="B26" s="223"/>
      <c r="C26" s="223"/>
      <c r="D26" s="224"/>
      <c r="E26" s="10">
        <f>E25*E22</f>
        <v>28164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140.82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2816.3999999999996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2816.3999999999996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2816.3999999999996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1.1408199999999999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140.82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28164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28164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UBrB7I8cjI5Gg+5eh7qOYxkJmJ9gi4z/DuifdpwVhCqZtZdLLvnjuyUWqCc1o+rUXrQBavFSMCt6LIA9E2U7DA==" saltValue="LUW7LiE6kc7vTs3O72uMG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dimension ref="A2:M366"/>
  <sheetViews>
    <sheetView tabSelected="1" view="pageBreakPreview" topLeftCell="A334"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341</v>
      </c>
      <c r="B6" s="227"/>
      <c r="C6" s="228" t="s">
        <v>342</v>
      </c>
      <c r="D6" s="229"/>
      <c r="E6" s="230"/>
      <c r="F6" s="2"/>
      <c r="G6" s="2"/>
      <c r="H6" s="2"/>
      <c r="I6" s="2"/>
      <c r="J6" s="2"/>
      <c r="K6" s="2"/>
      <c r="L6" s="2"/>
      <c r="M6" s="2"/>
    </row>
    <row r="7" spans="1:13" ht="15" customHeight="1" x14ac:dyDescent="0.25">
      <c r="A7" s="231" t="s">
        <v>343</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167.2</v>
      </c>
      <c r="F24" s="2"/>
      <c r="G24" s="2"/>
      <c r="H24" s="2"/>
      <c r="I24" s="2"/>
      <c r="J24" s="2"/>
      <c r="K24" s="2"/>
      <c r="L24" s="2"/>
      <c r="M24" s="2"/>
    </row>
    <row r="25" spans="1:13" x14ac:dyDescent="0.25">
      <c r="A25" s="250" t="s">
        <v>26</v>
      </c>
      <c r="B25" s="223"/>
      <c r="C25" s="223"/>
      <c r="D25" s="224"/>
      <c r="E25" s="10">
        <f>E23+E24</f>
        <v>167.2</v>
      </c>
      <c r="F25" s="2"/>
      <c r="G25" s="2"/>
      <c r="H25" s="2"/>
      <c r="I25" s="2"/>
      <c r="J25" s="2"/>
      <c r="K25" s="2"/>
      <c r="L25" s="2"/>
      <c r="M25" s="2"/>
    </row>
    <row r="26" spans="1:13" x14ac:dyDescent="0.25">
      <c r="A26" s="243" t="s">
        <v>27</v>
      </c>
      <c r="B26" s="223"/>
      <c r="C26" s="223"/>
      <c r="D26" s="224"/>
      <c r="E26" s="10">
        <f>E25*E22</f>
        <v>33440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167.2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3344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3344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3344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1.1672</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167.2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33440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33440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rrMXChGUuiX0sCfw+0EX4t9oybcbefvGYqFGiw1ahFbAAfcjVNzjJb05ii218SLLytkFZtlEgi2DL7Fqjml9Wg==" saltValue="/8KQFloQHu23U9sWaVgBY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dimension ref="A2:M366"/>
  <sheetViews>
    <sheetView tabSelected="1" view="pageBreakPreview" topLeftCell="A1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344</v>
      </c>
      <c r="B6" s="227"/>
      <c r="C6" s="228" t="s">
        <v>345</v>
      </c>
      <c r="D6" s="229"/>
      <c r="E6" s="230"/>
      <c r="F6" s="2"/>
      <c r="G6" s="2"/>
      <c r="H6" s="2"/>
      <c r="I6" s="2"/>
      <c r="J6" s="2"/>
      <c r="K6" s="2"/>
      <c r="L6" s="2"/>
      <c r="M6" s="2"/>
    </row>
    <row r="7" spans="1:13" ht="15" customHeight="1" x14ac:dyDescent="0.25">
      <c r="A7" s="231" t="s">
        <v>346</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26.28</v>
      </c>
      <c r="F23" s="2"/>
      <c r="G23" s="2"/>
      <c r="H23" s="2"/>
      <c r="I23" s="2"/>
      <c r="J23" s="2"/>
      <c r="K23" s="2"/>
      <c r="L23" s="2"/>
      <c r="M23" s="2"/>
    </row>
    <row r="24" spans="1:13" x14ac:dyDescent="0.25">
      <c r="A24" s="250" t="s">
        <v>25</v>
      </c>
      <c r="B24" s="223"/>
      <c r="C24" s="223"/>
      <c r="D24" s="224"/>
      <c r="E24" s="10">
        <v>81.47</v>
      </c>
      <c r="F24" s="2"/>
      <c r="G24" s="2"/>
      <c r="H24" s="2"/>
      <c r="I24" s="2"/>
      <c r="J24" s="2"/>
      <c r="K24" s="2"/>
      <c r="L24" s="2"/>
      <c r="M24" s="2"/>
    </row>
    <row r="25" spans="1:13" x14ac:dyDescent="0.25">
      <c r="A25" s="250" t="s">
        <v>26</v>
      </c>
      <c r="B25" s="223"/>
      <c r="C25" s="223"/>
      <c r="D25" s="224"/>
      <c r="E25" s="10">
        <f>E23+E24</f>
        <v>107.75</v>
      </c>
      <c r="F25" s="2"/>
      <c r="G25" s="2"/>
      <c r="H25" s="2"/>
      <c r="I25" s="2"/>
      <c r="J25" s="2"/>
      <c r="K25" s="2"/>
      <c r="L25" s="2"/>
      <c r="M25" s="2"/>
    </row>
    <row r="26" spans="1:13" x14ac:dyDescent="0.25">
      <c r="A26" s="243" t="s">
        <v>27</v>
      </c>
      <c r="B26" s="223"/>
      <c r="C26" s="223"/>
      <c r="D26" s="224"/>
      <c r="E26" s="10">
        <f>E25*E22</f>
        <v>21550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107.75</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2155</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2155</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2155</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1.0814699999999999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81.47</v>
      </c>
      <c r="H306" s="102"/>
      <c r="I306" s="53"/>
      <c r="J306" s="53"/>
      <c r="K306" s="53"/>
      <c r="L306" s="53"/>
      <c r="M306" s="53"/>
    </row>
    <row r="307" spans="1:13" x14ac:dyDescent="0.25">
      <c r="A307" s="55" t="s">
        <v>9</v>
      </c>
      <c r="B307" s="56" t="s">
        <v>211</v>
      </c>
      <c r="C307" s="277">
        <f>C286</f>
        <v>0</v>
      </c>
      <c r="D307" s="238"/>
      <c r="E307" s="53"/>
      <c r="F307" s="103" t="s">
        <v>309</v>
      </c>
      <c r="G307" s="159">
        <f>E23</f>
        <v>26.28</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21550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21550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UqT/jpM1r9H/47vCj8WfXJ92JFD70ZoJM1javJq+BK7SZE0u+NvcypnukVJ4rQSxNJCuh5mWMi5LHV25PEI6FQ==" saltValue="TPdapH5ZqPNeIDNB+/gaT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dimension ref="A2:M366"/>
  <sheetViews>
    <sheetView tabSelected="1" view="pageBreakPreview" topLeftCell="A338"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347</v>
      </c>
      <c r="B6" s="227"/>
      <c r="C6" s="228" t="s">
        <v>348</v>
      </c>
      <c r="D6" s="229"/>
      <c r="E6" s="230"/>
      <c r="F6" s="2"/>
      <c r="G6" s="2"/>
      <c r="H6" s="2"/>
      <c r="I6" s="2"/>
      <c r="J6" s="2"/>
      <c r="K6" s="2"/>
      <c r="L6" s="2"/>
      <c r="M6" s="2"/>
    </row>
    <row r="7" spans="1:13" ht="15" customHeight="1" x14ac:dyDescent="0.25">
      <c r="A7" s="231" t="s">
        <v>349</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74.92</v>
      </c>
      <c r="F24" s="2"/>
      <c r="G24" s="2"/>
      <c r="H24" s="2"/>
      <c r="I24" s="2"/>
      <c r="J24" s="2"/>
      <c r="K24" s="2"/>
      <c r="L24" s="2"/>
      <c r="M24" s="2"/>
    </row>
    <row r="25" spans="1:13" x14ac:dyDescent="0.25">
      <c r="A25" s="250" t="s">
        <v>26</v>
      </c>
      <c r="B25" s="223"/>
      <c r="C25" s="223"/>
      <c r="D25" s="224"/>
      <c r="E25" s="10">
        <f>E23+E24</f>
        <v>74.92</v>
      </c>
      <c r="F25" s="2"/>
      <c r="G25" s="2"/>
      <c r="H25" s="2"/>
      <c r="I25" s="2"/>
      <c r="J25" s="2"/>
      <c r="K25" s="2"/>
      <c r="L25" s="2"/>
      <c r="M25" s="2"/>
    </row>
    <row r="26" spans="1:13" x14ac:dyDescent="0.25">
      <c r="A26" s="243" t="s">
        <v>27</v>
      </c>
      <c r="B26" s="223"/>
      <c r="C26" s="223"/>
      <c r="D26" s="224"/>
      <c r="E26" s="10">
        <f>E25*E22</f>
        <v>14984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74.92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1498.4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1498.4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1498.4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1.0749200000000001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74.92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14984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14984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5jIJIGr4PSmhaUwLTeeHlvg+61h2efXIQ6RgLv2URgLBywBRU0hLjIsNrftNLi8O7mrShsk4jskT6WLsBE1ENQ==" saltValue="no/6OShl3KgpGiQFzBlHq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dimension ref="A2:M366"/>
  <sheetViews>
    <sheetView tabSelected="1" view="pageBreakPreview" topLeftCell="A341"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350</v>
      </c>
      <c r="B6" s="227"/>
      <c r="C6" s="228" t="s">
        <v>351</v>
      </c>
      <c r="D6" s="229"/>
      <c r="E6" s="230"/>
      <c r="F6" s="2"/>
      <c r="G6" s="2"/>
      <c r="H6" s="2"/>
      <c r="I6" s="2"/>
      <c r="J6" s="2"/>
      <c r="K6" s="2"/>
      <c r="L6" s="2"/>
      <c r="M6" s="2"/>
    </row>
    <row r="7" spans="1:13" ht="15" customHeight="1" x14ac:dyDescent="0.25">
      <c r="A7" s="231" t="s">
        <v>352</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98.14</v>
      </c>
      <c r="F24" s="2"/>
      <c r="G24" s="2"/>
      <c r="H24" s="2"/>
      <c r="I24" s="2"/>
      <c r="J24" s="2"/>
      <c r="K24" s="2"/>
      <c r="L24" s="2"/>
      <c r="M24" s="2"/>
    </row>
    <row r="25" spans="1:13" x14ac:dyDescent="0.25">
      <c r="A25" s="250" t="s">
        <v>26</v>
      </c>
      <c r="B25" s="223"/>
      <c r="C25" s="223"/>
      <c r="D25" s="224"/>
      <c r="E25" s="10">
        <f>E23+E24</f>
        <v>98.14</v>
      </c>
      <c r="F25" s="2"/>
      <c r="G25" s="2"/>
      <c r="H25" s="2"/>
      <c r="I25" s="2"/>
      <c r="J25" s="2"/>
      <c r="K25" s="2"/>
      <c r="L25" s="2"/>
      <c r="M25" s="2"/>
    </row>
    <row r="26" spans="1:13" x14ac:dyDescent="0.25">
      <c r="A26" s="243" t="s">
        <v>27</v>
      </c>
      <c r="B26" s="223"/>
      <c r="C26" s="223"/>
      <c r="D26" s="224"/>
      <c r="E26" s="10">
        <f>E25*E22</f>
        <v>19628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98.14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1962.8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1962.8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1962.8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1.0981399999999999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98.14</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19628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19628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iC5vAGndAk9dOdONYz8YxzJWWmd0bArr9IsuPett/Q8eKcbxAY6fxT9Jq+Fot+dwlFy1we9ifFUHKrZUbdRwMg==" saltValue="UAR/Q3drBVIbPYeoWmCso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353</v>
      </c>
      <c r="B6" s="227"/>
      <c r="C6" s="228" t="s">
        <v>354</v>
      </c>
      <c r="D6" s="229"/>
      <c r="E6" s="230"/>
      <c r="F6" s="2"/>
      <c r="G6" s="2"/>
      <c r="H6" s="2"/>
      <c r="I6" s="2"/>
      <c r="J6" s="2"/>
      <c r="K6" s="2"/>
      <c r="L6" s="2"/>
      <c r="M6" s="2"/>
    </row>
    <row r="7" spans="1:13" ht="15" customHeight="1" x14ac:dyDescent="0.25">
      <c r="A7" s="231" t="s">
        <v>355</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98.69</v>
      </c>
      <c r="F24" s="2"/>
      <c r="G24" s="2"/>
      <c r="H24" s="2"/>
      <c r="I24" s="2"/>
      <c r="J24" s="2"/>
      <c r="K24" s="2"/>
      <c r="L24" s="2"/>
      <c r="M24" s="2"/>
    </row>
    <row r="25" spans="1:13" x14ac:dyDescent="0.25">
      <c r="A25" s="250" t="s">
        <v>26</v>
      </c>
      <c r="B25" s="223"/>
      <c r="C25" s="223"/>
      <c r="D25" s="224"/>
      <c r="E25" s="10">
        <f>E23+E24</f>
        <v>98.69</v>
      </c>
      <c r="F25" s="2"/>
      <c r="G25" s="2"/>
      <c r="H25" s="2"/>
      <c r="I25" s="2"/>
      <c r="J25" s="2"/>
      <c r="K25" s="2"/>
      <c r="L25" s="2"/>
      <c r="M25" s="2"/>
    </row>
    <row r="26" spans="1:13" x14ac:dyDescent="0.25">
      <c r="A26" s="243" t="s">
        <v>27</v>
      </c>
      <c r="B26" s="223"/>
      <c r="C26" s="223"/>
      <c r="D26" s="224"/>
      <c r="E26" s="10">
        <f>E25*E22</f>
        <v>19738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98.69</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1973.8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1973.8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1973.8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1.0986899999999999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98.69</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19738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19738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k2HgWnLpc8FRBfuxGYahZ4GCRl+z8AcIeIKXEOJlS64QebKQDrVvgJ6Y6CAxlSgme3pL06bDhUCMLWjj53qqFg==" saltValue="SXJbZZPC8VJQiBWVIEajk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dimension ref="A2:M366"/>
  <sheetViews>
    <sheetView tabSelected="1" view="pageBreakPreview" topLeftCell="A19"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356</v>
      </c>
      <c r="B6" s="227"/>
      <c r="C6" s="228" t="s">
        <v>357</v>
      </c>
      <c r="D6" s="229"/>
      <c r="E6" s="230"/>
      <c r="F6" s="2"/>
      <c r="G6" s="2"/>
      <c r="H6" s="2"/>
      <c r="I6" s="2"/>
      <c r="J6" s="2"/>
      <c r="K6" s="2"/>
      <c r="L6" s="2"/>
      <c r="M6" s="2"/>
    </row>
    <row r="7" spans="1:13" ht="15" customHeight="1" x14ac:dyDescent="0.25">
      <c r="A7" s="231" t="s">
        <v>358</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108.92</v>
      </c>
      <c r="F24" s="2"/>
      <c r="G24" s="2"/>
      <c r="H24" s="2"/>
      <c r="I24" s="2"/>
      <c r="J24" s="2"/>
      <c r="K24" s="2"/>
      <c r="L24" s="2"/>
      <c r="M24" s="2"/>
    </row>
    <row r="25" spans="1:13" x14ac:dyDescent="0.25">
      <c r="A25" s="250" t="s">
        <v>26</v>
      </c>
      <c r="B25" s="223"/>
      <c r="C25" s="223"/>
      <c r="D25" s="224"/>
      <c r="E25" s="10">
        <f>E23+E24</f>
        <v>108.92</v>
      </c>
      <c r="F25" s="2"/>
      <c r="G25" s="2"/>
      <c r="H25" s="2"/>
      <c r="I25" s="2"/>
      <c r="J25" s="2"/>
      <c r="K25" s="2"/>
      <c r="L25" s="2"/>
      <c r="M25" s="2"/>
    </row>
    <row r="26" spans="1:13" x14ac:dyDescent="0.25">
      <c r="A26" s="243" t="s">
        <v>27</v>
      </c>
      <c r="B26" s="223"/>
      <c r="C26" s="223"/>
      <c r="D26" s="224"/>
      <c r="E26" s="10">
        <f>E25*E22</f>
        <v>21784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108.92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2178.4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2178.4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2178.4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1.1089199999999999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108.92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21784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21784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KUGgDj9Ted/zX2jdrZAP+Z5UIBrJbchtqB4UmCgkFfPrrJcXw9sSIO8nS0oc/OfAsIR3/AyhgtYD/AQFE2gdWA==" saltValue="hfYfSaW8aaYZeShIrfLbl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359</v>
      </c>
      <c r="B6" s="227"/>
      <c r="C6" s="228" t="s">
        <v>360</v>
      </c>
      <c r="D6" s="229"/>
      <c r="E6" s="230"/>
      <c r="F6" s="2"/>
      <c r="G6" s="2"/>
      <c r="H6" s="2"/>
      <c r="I6" s="2"/>
      <c r="J6" s="2"/>
      <c r="K6" s="2"/>
      <c r="L6" s="2"/>
      <c r="M6" s="2"/>
    </row>
    <row r="7" spans="1:13" ht="15" customHeight="1" x14ac:dyDescent="0.25">
      <c r="A7" s="231" t="s">
        <v>361</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82.6</v>
      </c>
      <c r="F24" s="2"/>
      <c r="G24" s="2"/>
      <c r="H24" s="2"/>
      <c r="I24" s="2"/>
      <c r="J24" s="2"/>
      <c r="K24" s="2"/>
      <c r="L24" s="2"/>
      <c r="M24" s="2"/>
    </row>
    <row r="25" spans="1:13" x14ac:dyDescent="0.25">
      <c r="A25" s="250" t="s">
        <v>26</v>
      </c>
      <c r="B25" s="223"/>
      <c r="C25" s="223"/>
      <c r="D25" s="224"/>
      <c r="E25" s="10">
        <f>E23+E24</f>
        <v>82.6</v>
      </c>
      <c r="F25" s="2"/>
      <c r="G25" s="2"/>
      <c r="H25" s="2"/>
      <c r="I25" s="2"/>
      <c r="J25" s="2"/>
      <c r="K25" s="2"/>
      <c r="L25" s="2"/>
      <c r="M25" s="2"/>
    </row>
    <row r="26" spans="1:13" x14ac:dyDescent="0.25">
      <c r="A26" s="243" t="s">
        <v>27</v>
      </c>
      <c r="B26" s="223"/>
      <c r="C26" s="223"/>
      <c r="D26" s="224"/>
      <c r="E26" s="10">
        <f>E25*E22</f>
        <v>16520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82.6</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1652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1652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1652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1.0826</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82.6</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16520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16520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RSEclMpJyqsmIIEwV+x+RoS+6LLfEXEXhPIY29yAK5QyzEmUxHYKbvAqWABmNNt1ROknkj0xylUeJhG3LZ59/g==" saltValue="38Mr4noqOHfpbLvs4aqKx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dimension ref="A2:M366"/>
  <sheetViews>
    <sheetView tabSelected="1" view="pageBreakPreview" topLeftCell="A325"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362</v>
      </c>
      <c r="B6" s="227"/>
      <c r="C6" s="228" t="s">
        <v>363</v>
      </c>
      <c r="D6" s="229"/>
      <c r="E6" s="230"/>
      <c r="F6" s="2"/>
      <c r="G6" s="2"/>
      <c r="H6" s="2"/>
      <c r="I6" s="2"/>
      <c r="J6" s="2"/>
      <c r="K6" s="2"/>
      <c r="L6" s="2"/>
      <c r="M6" s="2"/>
    </row>
    <row r="7" spans="1:13" ht="15" customHeight="1" x14ac:dyDescent="0.25">
      <c r="A7" s="231" t="s">
        <v>364</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15</v>
      </c>
      <c r="C21" s="6">
        <v>15</v>
      </c>
      <c r="D21" s="6">
        <v>0</v>
      </c>
      <c r="E21" s="7">
        <v>15</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101.32</v>
      </c>
      <c r="F24" s="2"/>
      <c r="G24" s="2"/>
      <c r="H24" s="2"/>
      <c r="I24" s="2"/>
      <c r="J24" s="2"/>
      <c r="K24" s="2"/>
      <c r="L24" s="2"/>
      <c r="M24" s="2"/>
    </row>
    <row r="25" spans="1:13" x14ac:dyDescent="0.25">
      <c r="A25" s="250" t="s">
        <v>26</v>
      </c>
      <c r="B25" s="223"/>
      <c r="C25" s="223"/>
      <c r="D25" s="224"/>
      <c r="E25" s="10">
        <f>E23+E24</f>
        <v>101.32</v>
      </c>
      <c r="F25" s="2"/>
      <c r="G25" s="2"/>
      <c r="H25" s="2"/>
      <c r="I25" s="2"/>
      <c r="J25" s="2"/>
      <c r="K25" s="2"/>
      <c r="L25" s="2"/>
      <c r="M25" s="2"/>
    </row>
    <row r="26" spans="1:13" x14ac:dyDescent="0.25">
      <c r="A26" s="243" t="s">
        <v>27</v>
      </c>
      <c r="B26" s="223"/>
      <c r="C26" s="223"/>
      <c r="D26" s="224"/>
      <c r="E26" s="10">
        <f>E25*E22</f>
        <v>20264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101.32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2026.3999999999999</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2026.3999999999999</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2026.3999999999999</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1.1013200000000001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101.32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20264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20264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Tt3oadhgLKXiDs6ejIgX8yaYE99c2V3iOL9wE5KfipTQ7sZo0abFBr1mWou7zAeS3nV70EI7o+WRultoRU4EdQ==" saltValue="c2iWkR+fwUVeVdnUkmX7e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dimension ref="A2:M366"/>
  <sheetViews>
    <sheetView tabSelected="1" view="pageBreakPreview" topLeftCell="A32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365</v>
      </c>
      <c r="B6" s="227"/>
      <c r="C6" s="228" t="s">
        <v>366</v>
      </c>
      <c r="D6" s="229"/>
      <c r="E6" s="230"/>
      <c r="F6" s="2"/>
      <c r="G6" s="2"/>
      <c r="H6" s="2"/>
      <c r="I6" s="2"/>
      <c r="J6" s="2"/>
      <c r="K6" s="2"/>
      <c r="L6" s="2"/>
      <c r="M6" s="2"/>
    </row>
    <row r="7" spans="1:13" ht="15" customHeight="1" x14ac:dyDescent="0.25">
      <c r="A7" s="231" t="s">
        <v>367</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92.76</v>
      </c>
      <c r="F24" s="2"/>
      <c r="G24" s="2"/>
      <c r="H24" s="2"/>
      <c r="I24" s="2"/>
      <c r="J24" s="2"/>
      <c r="K24" s="2"/>
      <c r="L24" s="2"/>
      <c r="M24" s="2"/>
    </row>
    <row r="25" spans="1:13" x14ac:dyDescent="0.25">
      <c r="A25" s="250" t="s">
        <v>26</v>
      </c>
      <c r="B25" s="223"/>
      <c r="C25" s="223"/>
      <c r="D25" s="224"/>
      <c r="E25" s="10">
        <f>E24+E23</f>
        <v>92.76</v>
      </c>
      <c r="F25" s="2"/>
      <c r="G25" s="2"/>
      <c r="H25" s="2"/>
      <c r="I25" s="2"/>
      <c r="J25" s="2"/>
      <c r="K25" s="2"/>
      <c r="L25" s="2"/>
      <c r="M25" s="2"/>
    </row>
    <row r="26" spans="1:13" x14ac:dyDescent="0.25">
      <c r="A26" s="243" t="s">
        <v>27</v>
      </c>
      <c r="B26" s="223"/>
      <c r="C26" s="223"/>
      <c r="D26" s="224"/>
      <c r="E26" s="10">
        <f>E25*E22</f>
        <v>18552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92.76</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1855.2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1855.2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1855.2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1.09276</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92.76</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18552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18552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RSVkLuWocWaFbx0iom2ov7ajZ6lTe8uIwfyctQgKD1MCCNER+LGd3nLPXBCnSPo1PhrzNiVxhzcLZnbphw29rg==" saltValue="mbPaWOH30L2M895+PGF8v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dimension ref="A2:M366"/>
  <sheetViews>
    <sheetView tabSelected="1" view="pageBreakPreview" topLeftCell="A19"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368</v>
      </c>
      <c r="B6" s="227"/>
      <c r="C6" s="228" t="s">
        <v>369</v>
      </c>
      <c r="D6" s="229"/>
      <c r="E6" s="230"/>
      <c r="F6" s="2"/>
      <c r="G6" s="2"/>
      <c r="H6" s="2"/>
      <c r="I6" s="2"/>
      <c r="J6" s="2"/>
      <c r="K6" s="2"/>
      <c r="L6" s="2"/>
      <c r="M6" s="2"/>
    </row>
    <row r="7" spans="1:13" ht="15" customHeight="1" x14ac:dyDescent="0.25">
      <c r="A7" s="231" t="s">
        <v>370</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19</v>
      </c>
      <c r="C21" s="6">
        <v>0</v>
      </c>
      <c r="D21" s="6">
        <v>0</v>
      </c>
      <c r="E21" s="7">
        <v>19</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115.32</v>
      </c>
      <c r="F24" s="2"/>
      <c r="G24" s="2"/>
      <c r="H24" s="2"/>
      <c r="I24" s="2"/>
      <c r="J24" s="2"/>
      <c r="K24" s="2"/>
      <c r="L24" s="2"/>
      <c r="M24" s="2"/>
    </row>
    <row r="25" spans="1:13" x14ac:dyDescent="0.25">
      <c r="A25" s="250" t="s">
        <v>26</v>
      </c>
      <c r="B25" s="223"/>
      <c r="C25" s="223"/>
      <c r="D25" s="224"/>
      <c r="E25" s="10">
        <f>E23+E24</f>
        <v>115.32</v>
      </c>
      <c r="F25" s="2"/>
      <c r="G25" s="2"/>
      <c r="H25" s="2"/>
      <c r="I25" s="2"/>
      <c r="J25" s="2"/>
      <c r="K25" s="2"/>
      <c r="L25" s="2"/>
      <c r="M25" s="2"/>
    </row>
    <row r="26" spans="1:13" x14ac:dyDescent="0.25">
      <c r="A26" s="243" t="s">
        <v>27</v>
      </c>
      <c r="B26" s="223"/>
      <c r="C26" s="223"/>
      <c r="D26" s="224"/>
      <c r="E26" s="10">
        <f>E25*E22</f>
        <v>23064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19</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115.32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2306.3999999999996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2306.3999999999996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2306.3999999999996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1.1153200000000001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115.32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23064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23064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HJrLn3jVr5EQwwLQa2V3QiR//iXXjpl8y6TsK1atlMJwzWruJaShnsJ9MV/vKVa6OT2/ijJyJNRRztvSJ3O55Q==" saltValue="u4/ptB5eSBIF5UvzD7lXM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dimension ref="A2:M366"/>
  <sheetViews>
    <sheetView tabSelected="1" view="pageBreakPreview" topLeftCell="A32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371</v>
      </c>
      <c r="B6" s="227"/>
      <c r="C6" s="228" t="s">
        <v>372</v>
      </c>
      <c r="D6" s="229"/>
      <c r="E6" s="230"/>
      <c r="F6" s="2"/>
      <c r="G6" s="2"/>
      <c r="H6" s="2"/>
      <c r="I6" s="2"/>
      <c r="J6" s="2"/>
      <c r="K6" s="2"/>
      <c r="L6" s="2"/>
      <c r="M6" s="2"/>
    </row>
    <row r="7" spans="1:13" ht="15" customHeight="1" x14ac:dyDescent="0.25">
      <c r="A7" s="231" t="s">
        <v>373</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0</v>
      </c>
      <c r="C21" s="6">
        <v>12</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99.236000000000004</v>
      </c>
      <c r="F24" s="2"/>
      <c r="G24" s="2"/>
      <c r="H24" s="2"/>
      <c r="I24" s="2"/>
      <c r="J24" s="2"/>
      <c r="K24" s="2"/>
      <c r="L24" s="2"/>
      <c r="M24" s="2"/>
    </row>
    <row r="25" spans="1:13" x14ac:dyDescent="0.25">
      <c r="A25" s="250" t="s">
        <v>26</v>
      </c>
      <c r="B25" s="223"/>
      <c r="C25" s="223"/>
      <c r="D25" s="224"/>
      <c r="E25" s="10">
        <f>E23+E24</f>
        <v>99.236000000000004</v>
      </c>
      <c r="F25" s="2"/>
      <c r="G25" s="2"/>
      <c r="H25" s="2"/>
      <c r="I25" s="2"/>
      <c r="J25" s="2"/>
      <c r="K25" s="2"/>
      <c r="L25" s="2"/>
      <c r="M25" s="2"/>
    </row>
    <row r="26" spans="1:13" x14ac:dyDescent="0.25">
      <c r="A26" s="243" t="s">
        <v>27</v>
      </c>
      <c r="B26" s="223"/>
      <c r="C26" s="223"/>
      <c r="D26" s="224"/>
      <c r="E26" s="10">
        <f>E25*E22</f>
        <v>19847.2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99.236000000000004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1984.72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1984.72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1984.72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1.0992360000000001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99.236000000000004</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19847.2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19847.2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uK76c9K0Ztj4RZtaiguuYTOVFw2KkzFttR4nGf8h5afdbV7lJbOX1G81di1SABVdteUG6lMFLeDgw5Jm6jpuPA==" saltValue="/udRgEZU8o5GgaEAFv2MY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dimension ref="A2:M366"/>
  <sheetViews>
    <sheetView tabSelected="1" view="pageBreakPreview" topLeftCell="A1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374</v>
      </c>
      <c r="B6" s="227"/>
      <c r="C6" s="228" t="s">
        <v>375</v>
      </c>
      <c r="D6" s="229"/>
      <c r="E6" s="230"/>
      <c r="F6" s="2"/>
      <c r="G6" s="2"/>
      <c r="H6" s="2"/>
      <c r="I6" s="2"/>
      <c r="J6" s="2"/>
      <c r="K6" s="2"/>
      <c r="L6" s="2"/>
      <c r="M6" s="2"/>
    </row>
    <row r="7" spans="1:13" ht="15" customHeight="1" x14ac:dyDescent="0.25">
      <c r="A7" s="231" t="s">
        <v>376</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15</v>
      </c>
      <c r="C21" s="6">
        <v>0</v>
      </c>
      <c r="D21" s="6">
        <v>0</v>
      </c>
      <c r="E21" s="7">
        <v>15</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124.97</v>
      </c>
      <c r="F24" s="2"/>
      <c r="G24" s="2"/>
      <c r="H24" s="2"/>
      <c r="I24" s="2"/>
      <c r="J24" s="2"/>
      <c r="K24" s="2"/>
      <c r="L24" s="2"/>
      <c r="M24" s="2"/>
    </row>
    <row r="25" spans="1:13" x14ac:dyDescent="0.25">
      <c r="A25" s="250" t="s">
        <v>26</v>
      </c>
      <c r="B25" s="223"/>
      <c r="C25" s="223"/>
      <c r="D25" s="224"/>
      <c r="E25" s="10">
        <f>E24+E23</f>
        <v>124.97</v>
      </c>
      <c r="F25" s="2"/>
      <c r="G25" s="2"/>
      <c r="H25" s="2"/>
      <c r="I25" s="2"/>
      <c r="J25" s="2"/>
      <c r="K25" s="2"/>
      <c r="L25" s="2"/>
      <c r="M25" s="2"/>
    </row>
    <row r="26" spans="1:13" x14ac:dyDescent="0.25">
      <c r="A26" s="243" t="s">
        <v>27</v>
      </c>
      <c r="B26" s="223"/>
      <c r="C26" s="223"/>
      <c r="D26" s="224"/>
      <c r="E26" s="10">
        <f>E25*E22</f>
        <v>24994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124.97</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2499.4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2499.4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2499.4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1.12497</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124.97</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24994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24994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JEWWiw++vn89sFaXKSZ0uNNXiIFZvHVFAd0dYpwQM+KQoiYKvSjuHCBPgeA7Oddts7/zZNwciIErtf1Y/Pnp4Q==" saltValue="lX/hb3LpYQnRIVh3mnNXS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377</v>
      </c>
      <c r="B6" s="227"/>
      <c r="C6" s="228" t="s">
        <v>378</v>
      </c>
      <c r="D6" s="229"/>
      <c r="E6" s="230"/>
      <c r="F6" s="2"/>
      <c r="G6" s="2"/>
      <c r="H6" s="2"/>
      <c r="I6" s="2"/>
      <c r="J6" s="2"/>
      <c r="K6" s="2"/>
      <c r="L6" s="2"/>
      <c r="M6" s="2"/>
    </row>
    <row r="7" spans="1:13" ht="15" customHeight="1" x14ac:dyDescent="0.25">
      <c r="A7" s="231" t="s">
        <v>379</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0</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52.7</v>
      </c>
      <c r="F24" s="2"/>
      <c r="G24" s="2"/>
      <c r="H24" s="2"/>
      <c r="I24" s="2"/>
      <c r="J24" s="2"/>
      <c r="K24" s="2"/>
      <c r="L24" s="2"/>
      <c r="M24" s="2"/>
    </row>
    <row r="25" spans="1:13" x14ac:dyDescent="0.25">
      <c r="A25" s="250" t="s">
        <v>26</v>
      </c>
      <c r="B25" s="223"/>
      <c r="C25" s="223"/>
      <c r="D25" s="224"/>
      <c r="E25" s="10">
        <f>E23+E24</f>
        <v>52.7</v>
      </c>
      <c r="F25" s="2"/>
      <c r="G25" s="2"/>
      <c r="H25" s="2"/>
      <c r="I25" s="2"/>
      <c r="J25" s="2"/>
      <c r="K25" s="2"/>
      <c r="L25" s="2"/>
      <c r="M25" s="2"/>
    </row>
    <row r="26" spans="1:13" x14ac:dyDescent="0.25">
      <c r="A26" s="243" t="s">
        <v>27</v>
      </c>
      <c r="B26" s="223"/>
      <c r="C26" s="223"/>
      <c r="D26" s="224"/>
      <c r="E26" s="10">
        <f>E25*E22</f>
        <v>10540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52.7</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1054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1054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1054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1.0527</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52.7</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10540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10540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0a9VQZwfNJ9RZnaCthFS805CycWXrKAHDPAdT7nezxQns2pTdukT77UeKdJqqcgyxkHwqLKWQqFMZIS385NpqQ==" saltValue="PiAr0ALrWNwCFZyPCC/tX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dimension ref="A2:M366"/>
  <sheetViews>
    <sheetView tabSelected="1" view="pageBreakPreview" topLeftCell="A1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380</v>
      </c>
      <c r="B6" s="227"/>
      <c r="C6" s="228" t="s">
        <v>381</v>
      </c>
      <c r="D6" s="229"/>
      <c r="E6" s="230"/>
      <c r="F6" s="2"/>
      <c r="G6" s="2"/>
      <c r="H6" s="2"/>
      <c r="I6" s="2"/>
      <c r="J6" s="2"/>
      <c r="K6" s="2"/>
      <c r="L6" s="2"/>
      <c r="M6" s="2"/>
    </row>
    <row r="7" spans="1:13" ht="15" customHeight="1" x14ac:dyDescent="0.25">
      <c r="A7" s="231" t="s">
        <v>382</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15</v>
      </c>
      <c r="C21" s="6">
        <v>0</v>
      </c>
      <c r="D21" s="6">
        <v>0</v>
      </c>
      <c r="E21" s="7">
        <v>15</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90.93</v>
      </c>
      <c r="F24" s="2"/>
      <c r="G24" s="2"/>
      <c r="H24" s="2"/>
      <c r="I24" s="2"/>
      <c r="J24" s="2"/>
      <c r="K24" s="2"/>
      <c r="L24" s="2"/>
      <c r="M24" s="2"/>
    </row>
    <row r="25" spans="1:13" x14ac:dyDescent="0.25">
      <c r="A25" s="250" t="s">
        <v>26</v>
      </c>
      <c r="B25" s="223"/>
      <c r="C25" s="223"/>
      <c r="D25" s="224"/>
      <c r="E25" s="10">
        <f>E23+E24</f>
        <v>90.93</v>
      </c>
      <c r="F25" s="2"/>
      <c r="G25" s="2"/>
      <c r="H25" s="2"/>
      <c r="I25" s="2"/>
      <c r="J25" s="2"/>
      <c r="K25" s="2"/>
      <c r="L25" s="2"/>
      <c r="M25" s="2"/>
    </row>
    <row r="26" spans="1:13" x14ac:dyDescent="0.25">
      <c r="A26" s="243" t="s">
        <v>27</v>
      </c>
      <c r="B26" s="223"/>
      <c r="C26" s="223"/>
      <c r="D26" s="224"/>
      <c r="E26" s="10">
        <f>E25*E22</f>
        <v>18186</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90.93</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1818.6000000000001</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1818.6000000000001</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1818.6000000000001</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1.09093</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90.93</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18186</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18186</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7lTUX8NKNHQwHDQnaIKp3VELns1nHvLJPL529aa4ZIb8WOWUeR5gZemyD8gUzIxwaHCi8qFo/R3EVcF6bzGbDA==" saltValue="JjYs/Ic2K/olzV41wWzdZ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dimension ref="A2:M366"/>
  <sheetViews>
    <sheetView tabSelected="1" view="pageBreakPreview" topLeftCell="A340"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383</v>
      </c>
      <c r="B6" s="227"/>
      <c r="C6" s="228" t="s">
        <v>384</v>
      </c>
      <c r="D6" s="229"/>
      <c r="E6" s="230"/>
      <c r="F6" s="2"/>
      <c r="G6" s="2"/>
      <c r="H6" s="2"/>
      <c r="I6" s="2"/>
      <c r="J6" s="2"/>
      <c r="K6" s="2"/>
      <c r="L6" s="2"/>
      <c r="M6" s="2"/>
    </row>
    <row r="7" spans="1:13" ht="15" customHeight="1" x14ac:dyDescent="0.25">
      <c r="A7" s="231" t="s">
        <v>385</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19</v>
      </c>
      <c r="C21" s="6">
        <v>19</v>
      </c>
      <c r="D21" s="6">
        <v>0</v>
      </c>
      <c r="E21" s="7">
        <v>19</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46.18</v>
      </c>
      <c r="F23" s="2"/>
      <c r="G23" s="2"/>
      <c r="H23" s="2"/>
      <c r="I23" s="2"/>
      <c r="J23" s="2"/>
      <c r="K23" s="2"/>
      <c r="L23" s="2"/>
      <c r="M23" s="2"/>
    </row>
    <row r="24" spans="1:13" x14ac:dyDescent="0.25">
      <c r="A24" s="250" t="s">
        <v>25</v>
      </c>
      <c r="B24" s="223"/>
      <c r="C24" s="223"/>
      <c r="D24" s="224"/>
      <c r="E24" s="10">
        <v>44.48</v>
      </c>
      <c r="F24" s="2"/>
      <c r="G24" s="2"/>
      <c r="H24" s="2"/>
      <c r="I24" s="2"/>
      <c r="J24" s="2"/>
      <c r="K24" s="2"/>
      <c r="L24" s="2"/>
      <c r="M24" s="2"/>
    </row>
    <row r="25" spans="1:13" x14ac:dyDescent="0.25">
      <c r="A25" s="250" t="s">
        <v>26</v>
      </c>
      <c r="B25" s="223"/>
      <c r="C25" s="223"/>
      <c r="D25" s="224"/>
      <c r="E25" s="10">
        <f>E24+E23</f>
        <v>90.66</v>
      </c>
      <c r="F25" s="2"/>
      <c r="G25" s="2"/>
      <c r="H25" s="2"/>
      <c r="I25" s="2"/>
      <c r="J25" s="2"/>
      <c r="K25" s="2"/>
      <c r="L25" s="2"/>
      <c r="M25" s="2"/>
    </row>
    <row r="26" spans="1:13" x14ac:dyDescent="0.25">
      <c r="A26" s="243" t="s">
        <v>27</v>
      </c>
      <c r="B26" s="223"/>
      <c r="C26" s="223"/>
      <c r="D26" s="224"/>
      <c r="E26" s="10">
        <f>E25*E22</f>
        <v>18132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19</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90.66</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1813.1999999999998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1813.1999999999998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1813.1999999999998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1.0444800000000001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44.48</v>
      </c>
      <c r="H306" s="102"/>
      <c r="I306" s="53"/>
      <c r="J306" s="53"/>
      <c r="K306" s="53"/>
      <c r="L306" s="53"/>
      <c r="M306" s="53"/>
    </row>
    <row r="307" spans="1:13" x14ac:dyDescent="0.25">
      <c r="A307" s="55" t="s">
        <v>9</v>
      </c>
      <c r="B307" s="56" t="s">
        <v>211</v>
      </c>
      <c r="C307" s="277">
        <f>C286</f>
        <v>0</v>
      </c>
      <c r="D307" s="238"/>
      <c r="E307" s="53"/>
      <c r="F307" s="103" t="s">
        <v>309</v>
      </c>
      <c r="G307" s="159">
        <f>E23</f>
        <v>46.18</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18132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18132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BjCN3rKXFuJ/3YsR7LSGqrra+n1/yIlwAbHqarD6IF4fqupOHuiEZWK3tAtXCs8sUHXQWwDtOoZaowgiBsBc/A==" saltValue="KY3JSY0sSvoig0YIGPK7M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dimension ref="A2:M366"/>
  <sheetViews>
    <sheetView tabSelected="1" view="pageBreakPreview" topLeftCell="A16"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386</v>
      </c>
      <c r="B6" s="227"/>
      <c r="C6" s="228" t="s">
        <v>387</v>
      </c>
      <c r="D6" s="229"/>
      <c r="E6" s="230"/>
      <c r="F6" s="2"/>
      <c r="G6" s="2"/>
      <c r="H6" s="2"/>
      <c r="I6" s="2"/>
      <c r="J6" s="2"/>
      <c r="K6" s="2"/>
      <c r="L6" s="2"/>
      <c r="M6" s="2"/>
    </row>
    <row r="7" spans="1:13" ht="15" customHeight="1" x14ac:dyDescent="0.25">
      <c r="A7" s="231" t="s">
        <v>388</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38.9</v>
      </c>
      <c r="F23" s="2"/>
      <c r="G23" s="2"/>
      <c r="H23" s="2"/>
      <c r="I23" s="2"/>
      <c r="J23" s="2"/>
      <c r="K23" s="2"/>
      <c r="L23" s="2"/>
      <c r="M23" s="2"/>
    </row>
    <row r="24" spans="1:13" x14ac:dyDescent="0.25">
      <c r="A24" s="250" t="s">
        <v>25</v>
      </c>
      <c r="B24" s="223"/>
      <c r="C24" s="223"/>
      <c r="D24" s="224"/>
      <c r="E24" s="10">
        <v>27.7</v>
      </c>
      <c r="F24" s="2"/>
      <c r="G24" s="2"/>
      <c r="H24" s="2"/>
      <c r="I24" s="2"/>
      <c r="J24" s="2"/>
      <c r="K24" s="2"/>
      <c r="L24" s="2"/>
      <c r="M24" s="2"/>
    </row>
    <row r="25" spans="1:13" x14ac:dyDescent="0.25">
      <c r="A25" s="250" t="s">
        <v>26</v>
      </c>
      <c r="B25" s="223"/>
      <c r="C25" s="223"/>
      <c r="D25" s="224"/>
      <c r="E25" s="10">
        <f>E23+E24</f>
        <v>66.599999999999994</v>
      </c>
      <c r="F25" s="2"/>
      <c r="G25" s="2"/>
      <c r="H25" s="2"/>
      <c r="I25" s="2"/>
      <c r="J25" s="2"/>
      <c r="K25" s="2"/>
      <c r="L25" s="2"/>
      <c r="M25" s="2"/>
    </row>
    <row r="26" spans="1:13" x14ac:dyDescent="0.25">
      <c r="A26" s="243" t="s">
        <v>27</v>
      </c>
      <c r="B26" s="223"/>
      <c r="C26" s="223"/>
      <c r="D26" s="224"/>
      <c r="E26" s="10">
        <f>E25*E22</f>
        <v>13319.999999999998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66.599999999999994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1332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1332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1332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1.0277000000000001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27.7</v>
      </c>
      <c r="H306" s="102"/>
      <c r="I306" s="53"/>
      <c r="J306" s="53"/>
      <c r="K306" s="53"/>
      <c r="L306" s="53"/>
      <c r="M306" s="53"/>
    </row>
    <row r="307" spans="1:13" x14ac:dyDescent="0.25">
      <c r="A307" s="55" t="s">
        <v>9</v>
      </c>
      <c r="B307" s="56" t="s">
        <v>211</v>
      </c>
      <c r="C307" s="277">
        <f>C286</f>
        <v>0</v>
      </c>
      <c r="D307" s="238"/>
      <c r="E307" s="53"/>
      <c r="F307" s="103" t="s">
        <v>309</v>
      </c>
      <c r="G307" s="159">
        <f>E23</f>
        <v>38.9</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13319.999999999998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13319.999999999998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VYq0Wadf0SLpzWI896feRY/DBMLyjH58ZhcQ+fJ42rNHH8xhPERbAOnsz8B1IxWkwHvaxsCTcMdadpnQByUeMQ==" saltValue="I5ohSz4lnewtMOsVGsUX1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dimension ref="A2:M366"/>
  <sheetViews>
    <sheetView tabSelected="1" view="pageBreakPreview" topLeftCell="A335"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389</v>
      </c>
      <c r="B6" s="227"/>
      <c r="C6" s="228" t="s">
        <v>390</v>
      </c>
      <c r="D6" s="229"/>
      <c r="E6" s="230"/>
      <c r="F6" s="2"/>
      <c r="G6" s="2"/>
      <c r="H6" s="2"/>
      <c r="I6" s="2"/>
      <c r="J6" s="2"/>
      <c r="K6" s="2"/>
      <c r="L6" s="2"/>
      <c r="M6" s="2"/>
    </row>
    <row r="7" spans="1:13" ht="15" customHeight="1" x14ac:dyDescent="0.25">
      <c r="A7" s="231" t="s">
        <v>391</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15</v>
      </c>
      <c r="C21" s="6">
        <v>15</v>
      </c>
      <c r="D21" s="6">
        <v>0</v>
      </c>
      <c r="E21" s="7">
        <v>15</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19.3</v>
      </c>
      <c r="F23" s="2"/>
      <c r="G23" s="2"/>
      <c r="H23" s="2"/>
      <c r="I23" s="2"/>
      <c r="J23" s="2"/>
      <c r="K23" s="2"/>
      <c r="L23" s="2"/>
      <c r="M23" s="2"/>
    </row>
    <row r="24" spans="1:13" x14ac:dyDescent="0.25">
      <c r="A24" s="250" t="s">
        <v>25</v>
      </c>
      <c r="B24" s="223"/>
      <c r="C24" s="223"/>
      <c r="D24" s="224"/>
      <c r="E24" s="10">
        <v>97.7</v>
      </c>
      <c r="F24" s="2"/>
      <c r="G24" s="2"/>
      <c r="H24" s="2"/>
      <c r="I24" s="2"/>
      <c r="J24" s="2"/>
      <c r="K24" s="2"/>
      <c r="L24" s="2"/>
      <c r="M24" s="2"/>
    </row>
    <row r="25" spans="1:13" x14ac:dyDescent="0.25">
      <c r="A25" s="250" t="s">
        <v>26</v>
      </c>
      <c r="B25" s="223"/>
      <c r="C25" s="223"/>
      <c r="D25" s="224"/>
      <c r="E25" s="10">
        <f>E24+E23</f>
        <v>117</v>
      </c>
      <c r="F25" s="2"/>
      <c r="G25" s="2"/>
      <c r="H25" s="2"/>
      <c r="I25" s="2"/>
      <c r="J25" s="2"/>
      <c r="K25" s="2"/>
      <c r="L25" s="2"/>
      <c r="M25" s="2"/>
    </row>
    <row r="26" spans="1:13" x14ac:dyDescent="0.25">
      <c r="A26" s="243" t="s">
        <v>27</v>
      </c>
      <c r="B26" s="223"/>
      <c r="C26" s="223"/>
      <c r="D26" s="224"/>
      <c r="E26" s="10">
        <f>E25*E22</f>
        <v>23400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117</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2340</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2340</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2340</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1.0977000000000001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97.7</v>
      </c>
      <c r="H306" s="102"/>
      <c r="I306" s="53"/>
      <c r="J306" s="53"/>
      <c r="K306" s="53"/>
      <c r="L306" s="53"/>
      <c r="M306" s="53"/>
    </row>
    <row r="307" spans="1:13" x14ac:dyDescent="0.25">
      <c r="A307" s="55" t="s">
        <v>9</v>
      </c>
      <c r="B307" s="56" t="s">
        <v>211</v>
      </c>
      <c r="C307" s="277">
        <f>C286</f>
        <v>0</v>
      </c>
      <c r="D307" s="238"/>
      <c r="E307" s="53"/>
      <c r="F307" s="103" t="s">
        <v>309</v>
      </c>
      <c r="G307" s="159">
        <f>E23</f>
        <v>19.3</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23400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23400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gcyepyBvKEejGmrCv5FYXr7mH5TuSUN1C7bk0at13Ln9B6801xKliRZRgHMF7kw5JiPHHoBlIneFt3iB9Xsa9w==" saltValue="62EhdbRx2sYcziTYRiKVE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dimension ref="A2:M366"/>
  <sheetViews>
    <sheetView tabSelected="1" view="pageBreakPreview" topLeftCell="A19"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392</v>
      </c>
      <c r="B6" s="227"/>
      <c r="C6" s="228" t="s">
        <v>393</v>
      </c>
      <c r="D6" s="229"/>
      <c r="E6" s="230"/>
      <c r="F6" s="2"/>
      <c r="G6" s="2"/>
      <c r="H6" s="2"/>
      <c r="I6" s="2"/>
      <c r="J6" s="2"/>
      <c r="K6" s="2"/>
      <c r="L6" s="2"/>
      <c r="M6" s="2"/>
    </row>
    <row r="7" spans="1:13" ht="15" customHeight="1" x14ac:dyDescent="0.25">
      <c r="A7" s="231" t="s">
        <v>394</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25.36</v>
      </c>
      <c r="F23" s="2"/>
      <c r="G23" s="2"/>
      <c r="H23" s="2"/>
      <c r="I23" s="2"/>
      <c r="J23" s="2"/>
      <c r="K23" s="2"/>
      <c r="L23" s="2"/>
      <c r="M23" s="2"/>
    </row>
    <row r="24" spans="1:13" x14ac:dyDescent="0.25">
      <c r="A24" s="250" t="s">
        <v>25</v>
      </c>
      <c r="B24" s="223"/>
      <c r="C24" s="223"/>
      <c r="D24" s="224"/>
      <c r="E24" s="10">
        <v>31.5</v>
      </c>
      <c r="F24" s="2"/>
      <c r="G24" s="2"/>
      <c r="H24" s="2"/>
      <c r="I24" s="2"/>
      <c r="J24" s="2"/>
      <c r="K24" s="2"/>
      <c r="L24" s="2"/>
      <c r="M24" s="2"/>
    </row>
    <row r="25" spans="1:13" x14ac:dyDescent="0.25">
      <c r="A25" s="250" t="s">
        <v>26</v>
      </c>
      <c r="B25" s="223"/>
      <c r="C25" s="223"/>
      <c r="D25" s="224"/>
      <c r="E25" s="10">
        <f>E23+E24</f>
        <v>56.86</v>
      </c>
      <c r="F25" s="2"/>
      <c r="G25" s="2"/>
      <c r="H25" s="2"/>
      <c r="I25" s="2"/>
      <c r="J25" s="2"/>
      <c r="K25" s="2"/>
      <c r="L25" s="2"/>
      <c r="M25" s="2"/>
    </row>
    <row r="26" spans="1:13" x14ac:dyDescent="0.25">
      <c r="A26" s="243" t="s">
        <v>27</v>
      </c>
      <c r="B26" s="223"/>
      <c r="C26" s="223"/>
      <c r="D26" s="224"/>
      <c r="E26" s="10">
        <f>E25*E22</f>
        <v>11372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56.86</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1137.2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1137.2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1137.2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1.0315000000000001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31.5</v>
      </c>
      <c r="H306" s="102"/>
      <c r="I306" s="53"/>
      <c r="J306" s="53"/>
      <c r="K306" s="53"/>
      <c r="L306" s="53"/>
      <c r="M306" s="53"/>
    </row>
    <row r="307" spans="1:13" x14ac:dyDescent="0.25">
      <c r="A307" s="55" t="s">
        <v>9</v>
      </c>
      <c r="B307" s="56" t="s">
        <v>211</v>
      </c>
      <c r="C307" s="277">
        <f>C286</f>
        <v>0</v>
      </c>
      <c r="D307" s="238"/>
      <c r="E307" s="53"/>
      <c r="F307" s="103" t="s">
        <v>309</v>
      </c>
      <c r="G307" s="159">
        <f>E23</f>
        <v>25.36</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11372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11372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vlvYZqbMutolO6CUZkZiLGn7VAJru57hldHnXJ1OoeL0I3j46imyqgFQK5snyiYGsZOYPmeTNJ4SYzBJj3u1Lg==" saltValue="cp0+gbdhF2w0Y49XrnCkn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dimension ref="A2:M366"/>
  <sheetViews>
    <sheetView tabSelected="1" view="pageBreakPreview" topLeftCell="A325"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395</v>
      </c>
      <c r="B6" s="227"/>
      <c r="C6" s="228" t="s">
        <v>396</v>
      </c>
      <c r="D6" s="229"/>
      <c r="E6" s="230"/>
      <c r="F6" s="2"/>
      <c r="G6" s="2"/>
      <c r="H6" s="2"/>
      <c r="I6" s="2"/>
      <c r="J6" s="2"/>
      <c r="K6" s="2"/>
      <c r="L6" s="2"/>
      <c r="M6" s="2"/>
    </row>
    <row r="7" spans="1:13" ht="15" customHeight="1" x14ac:dyDescent="0.25">
      <c r="A7" s="231" t="s">
        <v>397</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12</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3.04</v>
      </c>
      <c r="F23" s="2"/>
      <c r="G23" s="2"/>
      <c r="H23" s="2"/>
      <c r="I23" s="2"/>
      <c r="J23" s="2"/>
      <c r="K23" s="2"/>
      <c r="L23" s="2"/>
      <c r="M23" s="2"/>
    </row>
    <row r="24" spans="1:13" x14ac:dyDescent="0.25">
      <c r="A24" s="250" t="s">
        <v>25</v>
      </c>
      <c r="B24" s="223"/>
      <c r="C24" s="223"/>
      <c r="D24" s="224"/>
      <c r="E24" s="10">
        <v>72.760000000000005</v>
      </c>
      <c r="F24" s="2"/>
      <c r="G24" s="2"/>
      <c r="H24" s="2"/>
      <c r="I24" s="2"/>
      <c r="J24" s="2"/>
      <c r="K24" s="2"/>
      <c r="L24" s="2"/>
      <c r="M24" s="2"/>
    </row>
    <row r="25" spans="1:13" x14ac:dyDescent="0.25">
      <c r="A25" s="250" t="s">
        <v>26</v>
      </c>
      <c r="B25" s="223"/>
      <c r="C25" s="223"/>
      <c r="D25" s="224"/>
      <c r="E25" s="10">
        <f>E24+E23</f>
        <v>75.800000000000011</v>
      </c>
      <c r="F25" s="2"/>
      <c r="G25" s="2"/>
      <c r="H25" s="2"/>
      <c r="I25" s="2"/>
      <c r="J25" s="2"/>
      <c r="K25" s="2"/>
      <c r="L25" s="2"/>
      <c r="M25" s="2"/>
    </row>
    <row r="26" spans="1:13" x14ac:dyDescent="0.25">
      <c r="A26" s="243" t="s">
        <v>27</v>
      </c>
      <c r="B26" s="223"/>
      <c r="C26" s="223"/>
      <c r="D26" s="224"/>
      <c r="E26" s="10">
        <f>E25*E22</f>
        <v>15160.000000000002</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75.800000000000011</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1516.0000000000002</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1516.0000000000002</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1516.0000000000002</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1.0727599999999999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72.760000000000005</v>
      </c>
      <c r="H306" s="102"/>
      <c r="I306" s="53"/>
      <c r="J306" s="53"/>
      <c r="K306" s="53"/>
      <c r="L306" s="53"/>
      <c r="M306" s="53"/>
    </row>
    <row r="307" spans="1:13" x14ac:dyDescent="0.25">
      <c r="A307" s="55" t="s">
        <v>9</v>
      </c>
      <c r="B307" s="56" t="s">
        <v>211</v>
      </c>
      <c r="C307" s="277">
        <f>C286</f>
        <v>0</v>
      </c>
      <c r="D307" s="238"/>
      <c r="E307" s="53"/>
      <c r="F307" s="103" t="s">
        <v>309</v>
      </c>
      <c r="G307" s="159">
        <f>E23</f>
        <v>3.04</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15160.000000000002</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15160.000000000002</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ckVdj73Opaaew99YkOmD00/A98qn2H29JACbcPYeBo6uWQzX+SrAhdWWggNZdag81xBRIfir5WiP3Jagj6HcIg==" saltValue="Rlarw84sAOyUVE3Laul5fQ=="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9"/>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398</v>
      </c>
      <c r="B6" s="227"/>
      <c r="C6" s="228" t="s">
        <v>399</v>
      </c>
      <c r="D6" s="229"/>
      <c r="E6" s="230"/>
      <c r="F6" s="2"/>
      <c r="G6" s="2"/>
      <c r="H6" s="2"/>
      <c r="I6" s="2"/>
      <c r="J6" s="2"/>
      <c r="K6" s="2"/>
      <c r="L6" s="2"/>
      <c r="M6" s="2"/>
    </row>
    <row r="7" spans="1:13" ht="15" customHeight="1" x14ac:dyDescent="0.25">
      <c r="A7" s="231" t="s">
        <v>400</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2.82</v>
      </c>
      <c r="F23" s="2"/>
      <c r="G23" s="2"/>
      <c r="H23" s="2"/>
      <c r="I23" s="2"/>
      <c r="J23" s="2"/>
      <c r="K23" s="2"/>
      <c r="L23" s="2"/>
      <c r="M23" s="2"/>
    </row>
    <row r="24" spans="1:13" x14ac:dyDescent="0.25">
      <c r="A24" s="250" t="s">
        <v>25</v>
      </c>
      <c r="B24" s="223"/>
      <c r="C24" s="223"/>
      <c r="D24" s="224"/>
      <c r="E24" s="10">
        <v>93.99</v>
      </c>
      <c r="F24" s="2"/>
      <c r="G24" s="2"/>
      <c r="H24" s="2"/>
      <c r="I24" s="2"/>
      <c r="J24" s="2"/>
      <c r="K24" s="2"/>
      <c r="L24" s="2"/>
      <c r="M24" s="2"/>
    </row>
    <row r="25" spans="1:13" x14ac:dyDescent="0.25">
      <c r="A25" s="250" t="s">
        <v>26</v>
      </c>
      <c r="B25" s="223"/>
      <c r="C25" s="223"/>
      <c r="D25" s="224"/>
      <c r="E25" s="10">
        <f>E23+E24</f>
        <v>96.809999999999988</v>
      </c>
      <c r="F25" s="2"/>
      <c r="G25" s="2"/>
      <c r="H25" s="2"/>
      <c r="I25" s="2"/>
      <c r="J25" s="2"/>
      <c r="K25" s="2"/>
      <c r="L25" s="2"/>
      <c r="M25" s="2"/>
    </row>
    <row r="26" spans="1:13" x14ac:dyDescent="0.25">
      <c r="A26" s="243" t="s">
        <v>27</v>
      </c>
      <c r="B26" s="223"/>
      <c r="C26" s="223"/>
      <c r="D26" s="224"/>
      <c r="E26" s="10">
        <f>E25*E22</f>
        <v>19361.999999999996</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96.809999999999988</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1936.1999999999998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1936.1999999999998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1936.1999999999998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1.09399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93.99</v>
      </c>
      <c r="H306" s="102"/>
      <c r="I306" s="53"/>
      <c r="J306" s="53"/>
      <c r="K306" s="53"/>
      <c r="L306" s="53"/>
      <c r="M306" s="53"/>
    </row>
    <row r="307" spans="1:13" x14ac:dyDescent="0.25">
      <c r="A307" s="55" t="s">
        <v>9</v>
      </c>
      <c r="B307" s="56" t="s">
        <v>211</v>
      </c>
      <c r="C307" s="277">
        <f>C286</f>
        <v>0</v>
      </c>
      <c r="D307" s="238"/>
      <c r="E307" s="53"/>
      <c r="F307" s="103" t="s">
        <v>309</v>
      </c>
      <c r="G307" s="159">
        <f>E23</f>
        <v>2.82</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19361.999999999996</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19361.999999999996</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1NWB4k8OCITOifNvGUfGhOl7I8ZiqhEvNuba3hvXpxwUh4G94kO1YTmY7VuK43rpwUb586Zfly4gYiwp5R14Mw==" saltValue="EuMg0gQLAgjrzHP1PWQKn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0"/>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401</v>
      </c>
      <c r="B6" s="227"/>
      <c r="C6" s="228" t="s">
        <v>402</v>
      </c>
      <c r="D6" s="229"/>
      <c r="E6" s="230"/>
      <c r="F6" s="2"/>
      <c r="G6" s="2"/>
      <c r="H6" s="2"/>
      <c r="I6" s="2"/>
      <c r="J6" s="2"/>
      <c r="K6" s="2"/>
      <c r="L6" s="2"/>
      <c r="M6" s="2"/>
    </row>
    <row r="7" spans="1:13" ht="15" customHeight="1" x14ac:dyDescent="0.25">
      <c r="A7" s="231" t="s">
        <v>403</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25</v>
      </c>
      <c r="C21" s="6">
        <v>0</v>
      </c>
      <c r="D21" s="6">
        <v>0</v>
      </c>
      <c r="E21" s="7">
        <v>25</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14</v>
      </c>
      <c r="F23" s="2"/>
      <c r="G23" s="2"/>
      <c r="H23" s="2"/>
      <c r="I23" s="2"/>
      <c r="J23" s="2"/>
      <c r="K23" s="2"/>
      <c r="L23" s="2"/>
      <c r="M23" s="2"/>
    </row>
    <row r="24" spans="1:13" x14ac:dyDescent="0.25">
      <c r="A24" s="250" t="s">
        <v>25</v>
      </c>
      <c r="B24" s="223"/>
      <c r="C24" s="223"/>
      <c r="D24" s="224"/>
      <c r="E24" s="10">
        <v>52.22</v>
      </c>
      <c r="F24" s="2"/>
      <c r="G24" s="2"/>
      <c r="H24" s="2"/>
      <c r="I24" s="2"/>
      <c r="J24" s="2"/>
      <c r="K24" s="2"/>
      <c r="L24" s="2"/>
      <c r="M24" s="2"/>
    </row>
    <row r="25" spans="1:13" x14ac:dyDescent="0.25">
      <c r="A25" s="250" t="s">
        <v>26</v>
      </c>
      <c r="B25" s="223"/>
      <c r="C25" s="223"/>
      <c r="D25" s="224"/>
      <c r="E25" s="10">
        <f>E23+E24</f>
        <v>66.22</v>
      </c>
      <c r="F25" s="2"/>
      <c r="G25" s="2"/>
      <c r="H25" s="2"/>
      <c r="I25" s="2"/>
      <c r="J25" s="2"/>
      <c r="K25" s="2"/>
      <c r="L25" s="2"/>
      <c r="M25" s="2"/>
    </row>
    <row r="26" spans="1:13" x14ac:dyDescent="0.25">
      <c r="A26" s="243" t="s">
        <v>27</v>
      </c>
      <c r="B26" s="223"/>
      <c r="C26" s="223"/>
      <c r="D26" s="224"/>
      <c r="E26" s="10">
        <f>E25*E22</f>
        <v>13244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25</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 si="0">SUM(C91:C98)</f>
        <v>0.3680000000000001</v>
      </c>
      <c r="D99" s="68">
        <f>SUM(D91:D98)</f>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 si="1">SUM(C104:C111)</f>
        <v>0.3680000000000001</v>
      </c>
      <c r="D112" s="70">
        <f>SUM(D104:D111)</f>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 si="5">SUM(C144:C149)</f>
        <v>0.1009</v>
      </c>
      <c r="D150" s="57">
        <f>SUM(D144:D149)</f>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311"/>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66.22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1324.4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1324.4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1324.4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1.0522199999999999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52.22</v>
      </c>
      <c r="H306" s="102"/>
      <c r="I306" s="53"/>
      <c r="J306" s="53"/>
      <c r="K306" s="53"/>
      <c r="L306" s="53"/>
      <c r="M306" s="53"/>
    </row>
    <row r="307" spans="1:13" x14ac:dyDescent="0.25">
      <c r="A307" s="55" t="s">
        <v>9</v>
      </c>
      <c r="B307" s="56" t="s">
        <v>211</v>
      </c>
      <c r="C307" s="277">
        <f>C286</f>
        <v>0</v>
      </c>
      <c r="D307" s="238"/>
      <c r="E307" s="53"/>
      <c r="F307" s="103" t="s">
        <v>309</v>
      </c>
      <c r="G307" s="159">
        <f>E23</f>
        <v>14</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13244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13244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zLgwyCvltZsxnhQt3A4e8KdL5ggZ5zfI6ktyEj3qE9XCsd3wa691B91Ec2/mP+nipQAhTI8ehvGDBbOTwHbnVw==" saltValue="oVReLyk5MlJLJJcXzfOi4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1"/>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404</v>
      </c>
      <c r="B6" s="227"/>
      <c r="C6" s="228" t="s">
        <v>405</v>
      </c>
      <c r="D6" s="229"/>
      <c r="E6" s="230"/>
      <c r="F6" s="2"/>
      <c r="G6" s="2"/>
      <c r="H6" s="2"/>
      <c r="I6" s="2"/>
      <c r="J6" s="2"/>
      <c r="K6" s="2"/>
      <c r="L6" s="2"/>
      <c r="M6" s="2"/>
    </row>
    <row r="7" spans="1:13" ht="15" customHeight="1" x14ac:dyDescent="0.25">
      <c r="A7" s="231" t="s">
        <v>406</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41.22</v>
      </c>
      <c r="F23" s="2"/>
      <c r="G23" s="2"/>
      <c r="H23" s="2"/>
      <c r="I23" s="2"/>
      <c r="J23" s="2"/>
      <c r="K23" s="2"/>
      <c r="L23" s="2"/>
      <c r="M23" s="2"/>
    </row>
    <row r="24" spans="1:13" x14ac:dyDescent="0.25">
      <c r="A24" s="250" t="s">
        <v>25</v>
      </c>
      <c r="B24" s="223"/>
      <c r="C24" s="223"/>
      <c r="D24" s="224"/>
      <c r="E24" s="10">
        <v>21.26</v>
      </c>
      <c r="F24" s="2"/>
      <c r="G24" s="2"/>
      <c r="H24" s="2"/>
      <c r="I24" s="2"/>
      <c r="J24" s="2"/>
      <c r="K24" s="2"/>
      <c r="L24" s="2"/>
      <c r="M24" s="2"/>
    </row>
    <row r="25" spans="1:13" x14ac:dyDescent="0.25">
      <c r="A25" s="250" t="s">
        <v>26</v>
      </c>
      <c r="B25" s="223"/>
      <c r="C25" s="223"/>
      <c r="D25" s="224"/>
      <c r="E25" s="10">
        <f>E23+E24</f>
        <v>62.480000000000004</v>
      </c>
      <c r="F25" s="2"/>
      <c r="G25" s="2"/>
      <c r="H25" s="2"/>
      <c r="I25" s="2"/>
      <c r="J25" s="2"/>
      <c r="K25" s="2"/>
      <c r="L25" s="2"/>
      <c r="M25" s="2"/>
    </row>
    <row r="26" spans="1:13" x14ac:dyDescent="0.25">
      <c r="A26" s="243" t="s">
        <v>27</v>
      </c>
      <c r="B26" s="223"/>
      <c r="C26" s="223"/>
      <c r="D26" s="224"/>
      <c r="E26" s="10">
        <f>E25*E22</f>
        <v>12496</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40</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62.480000000000004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1249.6000000000001</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1249.6000000000001</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1249.6000000000001</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1.0212600000000001</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21.26</v>
      </c>
      <c r="H306" s="102"/>
      <c r="I306" s="53"/>
      <c r="J306" s="53"/>
      <c r="K306" s="53"/>
      <c r="L306" s="53"/>
      <c r="M306" s="53"/>
    </row>
    <row r="307" spans="1:13" x14ac:dyDescent="0.25">
      <c r="A307" s="55" t="s">
        <v>9</v>
      </c>
      <c r="B307" s="56" t="s">
        <v>211</v>
      </c>
      <c r="C307" s="277">
        <f>C286</f>
        <v>0</v>
      </c>
      <c r="D307" s="238"/>
      <c r="E307" s="53"/>
      <c r="F307" s="103" t="s">
        <v>309</v>
      </c>
      <c r="G307" s="159">
        <f>E23</f>
        <v>41.22</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12496</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12496</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F/27dmmp6wdghC9BprMVzCy8QcF/8vl4uyeLj3i7ahBxn2MuKq8LB65hty0YWjdqKu+TnB/m5uJWs0V/nbokvA==" saltValue="n0DC994xbxtx7OosMccyA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2"/>
  <dimension ref="A2:M366"/>
  <sheetViews>
    <sheetView tabSelected="1" view="pageBreakPreview" topLeftCell="A326"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312" t="s">
        <v>407</v>
      </c>
      <c r="B6" s="312"/>
      <c r="C6" s="228" t="s">
        <v>408</v>
      </c>
      <c r="D6" s="229"/>
      <c r="E6" s="230"/>
      <c r="F6" s="2"/>
      <c r="G6" s="2"/>
      <c r="H6" s="2"/>
      <c r="I6" s="2"/>
      <c r="J6" s="2"/>
      <c r="K6" s="2"/>
      <c r="L6" s="2"/>
      <c r="M6" s="2"/>
    </row>
    <row r="7" spans="1:13" ht="15" customHeight="1" x14ac:dyDescent="0.25">
      <c r="A7" s="231" t="s">
        <v>409</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40</v>
      </c>
      <c r="C21" s="6">
        <v>40</v>
      </c>
      <c r="D21" s="6">
        <v>0</v>
      </c>
      <c r="E21" s="7">
        <v>40</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15.74</v>
      </c>
      <c r="F23" s="2"/>
      <c r="G23" s="2"/>
      <c r="H23" s="2"/>
      <c r="I23" s="2"/>
      <c r="J23" s="2"/>
      <c r="K23" s="2"/>
      <c r="L23" s="2"/>
      <c r="M23" s="2"/>
    </row>
    <row r="24" spans="1:13" x14ac:dyDescent="0.25">
      <c r="A24" s="250" t="s">
        <v>25</v>
      </c>
      <c r="B24" s="223"/>
      <c r="C24" s="223"/>
      <c r="D24" s="224"/>
      <c r="E24" s="10">
        <v>52.97</v>
      </c>
      <c r="F24" s="2"/>
      <c r="G24" s="2"/>
      <c r="H24" s="2"/>
      <c r="I24" s="2"/>
      <c r="J24" s="2"/>
      <c r="K24" s="2"/>
      <c r="L24" s="2"/>
      <c r="M24" s="2"/>
    </row>
    <row r="25" spans="1:13" x14ac:dyDescent="0.25">
      <c r="A25" s="250" t="s">
        <v>26</v>
      </c>
      <c r="B25" s="223"/>
      <c r="C25" s="223"/>
      <c r="D25" s="224"/>
      <c r="E25" s="10">
        <f>E23+E24</f>
        <v>68.709999999999994</v>
      </c>
      <c r="F25" s="2"/>
      <c r="G25" s="2"/>
      <c r="H25" s="2"/>
      <c r="I25" s="2"/>
      <c r="J25" s="2"/>
      <c r="K25" s="2"/>
      <c r="L25" s="2"/>
      <c r="M25" s="2"/>
    </row>
    <row r="26" spans="1:13" x14ac:dyDescent="0.25">
      <c r="A26" s="243" t="s">
        <v>27</v>
      </c>
      <c r="B26" s="223"/>
      <c r="C26" s="223"/>
      <c r="D26" s="224"/>
      <c r="E26" s="10">
        <f>E25*E22</f>
        <v>13741.999999999998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68.709999999999994</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1374.1999999999998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1374.1999999999998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1374.1999999999998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1.05297</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52.97</v>
      </c>
      <c r="H306" s="102"/>
      <c r="I306" s="53"/>
      <c r="J306" s="53"/>
      <c r="K306" s="53"/>
      <c r="L306" s="53"/>
      <c r="M306" s="53"/>
    </row>
    <row r="307" spans="1:13" x14ac:dyDescent="0.25">
      <c r="A307" s="55" t="s">
        <v>9</v>
      </c>
      <c r="B307" s="56" t="s">
        <v>211</v>
      </c>
      <c r="C307" s="277">
        <f>C286</f>
        <v>0</v>
      </c>
      <c r="D307" s="238"/>
      <c r="E307" s="53"/>
      <c r="F307" s="103" t="s">
        <v>309</v>
      </c>
      <c r="G307" s="159">
        <f>E23</f>
        <v>15.74</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13741.999999999998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13741.999999999998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fGlRxzUPav8DNaVHU9ScntGMos0cxvh2a23fGHhaMr0I/U8gTXTbkMRGJNGklqyjbkOPNowUfFseEotBLcg4TQ==" saltValue="qs0D43ss+k+3tkqjq5Dfv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3"/>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312" t="s">
        <v>410</v>
      </c>
      <c r="B6" s="312"/>
      <c r="C6" s="228" t="s">
        <v>411</v>
      </c>
      <c r="D6" s="229"/>
      <c r="E6" s="230"/>
      <c r="F6" s="2"/>
      <c r="G6" s="2"/>
      <c r="H6" s="2"/>
      <c r="I6" s="2"/>
      <c r="J6" s="2"/>
      <c r="K6" s="2"/>
      <c r="L6" s="2"/>
      <c r="M6" s="2"/>
    </row>
    <row r="7" spans="1:13" ht="15" customHeight="1" x14ac:dyDescent="0.25">
      <c r="A7" s="231" t="s">
        <v>412</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12</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7.54</v>
      </c>
      <c r="F23" s="2"/>
      <c r="G23" s="2"/>
      <c r="H23" s="2"/>
      <c r="I23" s="2"/>
      <c r="J23" s="2"/>
      <c r="K23" s="2"/>
      <c r="L23" s="2"/>
      <c r="M23" s="2"/>
    </row>
    <row r="24" spans="1:13" x14ac:dyDescent="0.25">
      <c r="A24" s="250" t="s">
        <v>25</v>
      </c>
      <c r="B24" s="223"/>
      <c r="C24" s="223"/>
      <c r="D24" s="224"/>
      <c r="E24" s="10">
        <v>46.08</v>
      </c>
      <c r="F24" s="2"/>
      <c r="G24" s="2"/>
      <c r="H24" s="2"/>
      <c r="I24" s="2"/>
      <c r="J24" s="2"/>
      <c r="K24" s="2"/>
      <c r="L24" s="2"/>
      <c r="M24" s="2"/>
    </row>
    <row r="25" spans="1:13" x14ac:dyDescent="0.25">
      <c r="A25" s="250" t="s">
        <v>26</v>
      </c>
      <c r="B25" s="223"/>
      <c r="C25" s="223"/>
      <c r="D25" s="224"/>
      <c r="E25" s="10">
        <f>E23+E24</f>
        <v>53.62</v>
      </c>
      <c r="F25" s="2"/>
      <c r="G25" s="2"/>
      <c r="H25" s="2"/>
      <c r="I25" s="2"/>
      <c r="J25" s="2"/>
      <c r="K25" s="2"/>
      <c r="L25" s="2"/>
      <c r="M25" s="2"/>
    </row>
    <row r="26" spans="1:13" x14ac:dyDescent="0.25">
      <c r="A26" s="243" t="s">
        <v>27</v>
      </c>
      <c r="B26" s="223"/>
      <c r="C26" s="223"/>
      <c r="D26" s="224"/>
      <c r="E26" s="10">
        <f>E25*E22</f>
        <v>10724</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53.62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1072.3999999999999</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1072.3999999999999</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1072.3999999999999</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1.0460799999999999</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46.08</v>
      </c>
      <c r="H306" s="102"/>
      <c r="I306" s="53"/>
      <c r="J306" s="53"/>
      <c r="K306" s="53"/>
      <c r="L306" s="53"/>
      <c r="M306" s="53"/>
    </row>
    <row r="307" spans="1:13" x14ac:dyDescent="0.25">
      <c r="A307" s="55" t="s">
        <v>9</v>
      </c>
      <c r="B307" s="56" t="s">
        <v>211</v>
      </c>
      <c r="C307" s="277">
        <f>C286</f>
        <v>0</v>
      </c>
      <c r="D307" s="238"/>
      <c r="E307" s="53"/>
      <c r="F307" s="103" t="s">
        <v>309</v>
      </c>
      <c r="G307" s="159">
        <f>E23</f>
        <v>7.54</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10724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10724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Bb073MWPAhf0S6X+4qw9pM20GEKl+/pdhL8jOX/TSosLVCrhGkCH9c667g0TSuIQTPLKhl/R4WtCKFt+tdRgmA==" saltValue="OYP0R4+pcG5VX9f6jBs3f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4"/>
  <dimension ref="A2:M366"/>
  <sheetViews>
    <sheetView tabSelected="1" view="pageBreakPreview"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227" t="s">
        <v>413</v>
      </c>
      <c r="B6" s="227"/>
      <c r="C6" s="228" t="s">
        <v>414</v>
      </c>
      <c r="D6" s="229"/>
      <c r="E6" s="230"/>
      <c r="F6" s="2"/>
      <c r="G6" s="2"/>
      <c r="H6" s="2"/>
      <c r="I6" s="2"/>
      <c r="J6" s="2"/>
      <c r="K6" s="2"/>
      <c r="L6" s="2"/>
      <c r="M6" s="2"/>
    </row>
    <row r="7" spans="1:13" ht="15" customHeight="1" x14ac:dyDescent="0.25">
      <c r="A7" s="231" t="s">
        <v>415</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19</v>
      </c>
      <c r="C21" s="6">
        <v>19</v>
      </c>
      <c r="D21" s="6">
        <v>0</v>
      </c>
      <c r="E21" s="7">
        <v>19</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29.53</v>
      </c>
      <c r="F23" s="2"/>
      <c r="G23" s="2"/>
      <c r="H23" s="2"/>
      <c r="I23" s="2"/>
      <c r="J23" s="2"/>
      <c r="K23" s="2"/>
      <c r="L23" s="2"/>
      <c r="M23" s="2"/>
    </row>
    <row r="24" spans="1:13" x14ac:dyDescent="0.25">
      <c r="A24" s="250" t="s">
        <v>25</v>
      </c>
      <c r="B24" s="223"/>
      <c r="C24" s="223"/>
      <c r="D24" s="224"/>
      <c r="E24" s="10">
        <v>44.97</v>
      </c>
      <c r="F24" s="2"/>
      <c r="G24" s="2"/>
      <c r="H24" s="2"/>
      <c r="I24" s="2"/>
      <c r="J24" s="2"/>
      <c r="K24" s="2"/>
      <c r="L24" s="2"/>
      <c r="M24" s="2"/>
    </row>
    <row r="25" spans="1:13" x14ac:dyDescent="0.25">
      <c r="A25" s="250" t="s">
        <v>26</v>
      </c>
      <c r="B25" s="223"/>
      <c r="C25" s="223"/>
      <c r="D25" s="224"/>
      <c r="E25" s="10">
        <f>E23+E24</f>
        <v>74.5</v>
      </c>
      <c r="F25" s="2"/>
      <c r="G25" s="2"/>
      <c r="H25" s="2"/>
      <c r="I25" s="2"/>
      <c r="J25" s="2"/>
      <c r="K25" s="2"/>
      <c r="L25" s="2"/>
      <c r="M25" s="2"/>
    </row>
    <row r="26" spans="1:13" x14ac:dyDescent="0.25">
      <c r="A26" s="243" t="s">
        <v>27</v>
      </c>
      <c r="B26" s="223"/>
      <c r="C26" s="223"/>
      <c r="D26" s="224"/>
      <c r="E26" s="10">
        <f>E25*E22</f>
        <v>14900</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19</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74.5</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1490</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1490</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1490</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1.04497</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44.97</v>
      </c>
      <c r="H306" s="102"/>
      <c r="I306" s="53"/>
      <c r="J306" s="53"/>
      <c r="K306" s="53"/>
      <c r="L306" s="53"/>
      <c r="M306" s="53"/>
    </row>
    <row r="307" spans="1:13" x14ac:dyDescent="0.25">
      <c r="A307" s="55" t="s">
        <v>9</v>
      </c>
      <c r="B307" s="56" t="s">
        <v>211</v>
      </c>
      <c r="C307" s="277">
        <f>C286</f>
        <v>0</v>
      </c>
      <c r="D307" s="238"/>
      <c r="E307" s="53"/>
      <c r="F307" s="103" t="s">
        <v>309</v>
      </c>
      <c r="G307" s="159">
        <f>E23</f>
        <v>29.53</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14900</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14900</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jYiz/FQGMvYNo3oCAYJBTwcxjxP4yQDXuj3BaVAsGQmu0Z3XNi/aPA8oQMasgicT50D6WBI/IH85HzA9DZ4pCA==" saltValue="LRHwlrf123KZqXp15trcd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5"/>
  <dimension ref="A2:M366"/>
  <sheetViews>
    <sheetView tabSelected="1" view="pageBreakPreview" topLeftCell="A13"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313" t="s">
        <v>416</v>
      </c>
      <c r="B2" s="247"/>
      <c r="C2" s="247"/>
      <c r="D2" s="247"/>
      <c r="E2" s="238"/>
      <c r="F2" s="135"/>
      <c r="G2" s="135"/>
      <c r="H2" s="135"/>
      <c r="I2" s="135"/>
      <c r="J2" s="53"/>
      <c r="K2" s="53"/>
      <c r="L2" s="53"/>
      <c r="M2" s="53"/>
    </row>
    <row r="3" spans="1:13" x14ac:dyDescent="0.25">
      <c r="A3" s="246" t="s">
        <v>1</v>
      </c>
      <c r="B3" s="247"/>
      <c r="C3" s="247"/>
      <c r="D3" s="247"/>
      <c r="E3" s="238"/>
      <c r="F3" s="53"/>
      <c r="G3" s="53"/>
      <c r="H3" s="53"/>
      <c r="I3" s="53"/>
      <c r="J3" s="53"/>
      <c r="K3" s="53"/>
      <c r="L3" s="53"/>
      <c r="M3" s="53"/>
    </row>
    <row r="4" spans="1:13" x14ac:dyDescent="0.25">
      <c r="A4" s="194"/>
      <c r="B4" s="194"/>
      <c r="C4" s="194"/>
      <c r="D4" s="194"/>
      <c r="E4" s="194"/>
      <c r="F4" s="53"/>
      <c r="G4" s="53"/>
      <c r="H4" s="53"/>
      <c r="I4" s="53"/>
      <c r="J4" s="53"/>
      <c r="K4" s="53"/>
      <c r="L4" s="53"/>
      <c r="M4" s="53"/>
    </row>
    <row r="5" spans="1:13" ht="15.75" thickBot="1" x14ac:dyDescent="0.3">
      <c r="A5" s="314" t="s">
        <v>2</v>
      </c>
      <c r="B5" s="247"/>
      <c r="C5" s="247"/>
      <c r="D5" s="247"/>
      <c r="E5" s="238"/>
      <c r="F5" s="53"/>
      <c r="G5" s="53"/>
      <c r="H5" s="53"/>
      <c r="I5" s="53"/>
      <c r="J5" s="53"/>
      <c r="K5" s="53"/>
      <c r="L5" s="53"/>
      <c r="M5" s="53"/>
    </row>
    <row r="6" spans="1:13" ht="15.75" customHeight="1" thickBot="1" x14ac:dyDescent="0.3">
      <c r="A6" s="227" t="s">
        <v>417</v>
      </c>
      <c r="B6" s="227"/>
      <c r="C6" s="228" t="s">
        <v>418</v>
      </c>
      <c r="D6" s="229"/>
      <c r="E6" s="230"/>
      <c r="F6" s="53"/>
      <c r="G6" s="53"/>
      <c r="H6" s="53"/>
      <c r="I6" s="53"/>
      <c r="J6" s="53"/>
      <c r="K6" s="53"/>
      <c r="L6" s="53"/>
      <c r="M6" s="53"/>
    </row>
    <row r="7" spans="1:13" ht="15" customHeight="1" x14ac:dyDescent="0.25">
      <c r="A7" s="231" t="s">
        <v>419</v>
      </c>
      <c r="B7" s="232"/>
      <c r="C7" s="232"/>
      <c r="D7" s="232"/>
      <c r="E7" s="233"/>
      <c r="F7" s="53"/>
      <c r="G7" s="53"/>
      <c r="H7" s="53"/>
      <c r="I7" s="53"/>
      <c r="J7" s="53"/>
      <c r="K7" s="53"/>
      <c r="L7" s="53"/>
      <c r="M7" s="53"/>
    </row>
    <row r="8" spans="1:13" ht="76.5" customHeight="1" thickBot="1" x14ac:dyDescent="0.3">
      <c r="A8" s="234"/>
      <c r="B8" s="235"/>
      <c r="C8" s="235"/>
      <c r="D8" s="235"/>
      <c r="E8" s="236"/>
      <c r="F8" s="53"/>
      <c r="G8" s="53"/>
      <c r="H8" s="53"/>
      <c r="I8" s="53"/>
      <c r="J8" s="53"/>
      <c r="K8" s="53"/>
      <c r="L8" s="53"/>
      <c r="M8" s="53"/>
    </row>
    <row r="9" spans="1:13" x14ac:dyDescent="0.25">
      <c r="A9" s="194"/>
      <c r="B9" s="194"/>
      <c r="C9" s="194"/>
      <c r="D9" s="194"/>
      <c r="E9" s="194"/>
      <c r="F9" s="53"/>
      <c r="G9" s="53"/>
      <c r="H9" s="53"/>
      <c r="I9" s="53"/>
      <c r="J9" s="53"/>
      <c r="K9" s="53"/>
      <c r="L9" s="53"/>
      <c r="M9" s="53"/>
    </row>
    <row r="10" spans="1:13" x14ac:dyDescent="0.25">
      <c r="A10" s="181" t="s">
        <v>3</v>
      </c>
      <c r="B10" s="244"/>
      <c r="C10" s="245"/>
      <c r="D10" s="245"/>
      <c r="E10" s="240"/>
      <c r="F10" s="53"/>
      <c r="G10" s="53"/>
      <c r="H10" s="53"/>
      <c r="I10" s="53"/>
      <c r="J10" s="53"/>
      <c r="K10" s="53"/>
      <c r="L10" s="53"/>
      <c r="M10" s="53"/>
    </row>
    <row r="11" spans="1:13" x14ac:dyDescent="0.25">
      <c r="A11" s="181" t="s">
        <v>4</v>
      </c>
      <c r="B11" s="244"/>
      <c r="C11" s="245"/>
      <c r="D11" s="245"/>
      <c r="E11" s="240"/>
      <c r="F11" s="53"/>
      <c r="G11" s="53"/>
      <c r="H11" s="53"/>
      <c r="I11" s="53"/>
      <c r="J11" s="53"/>
      <c r="K11" s="53"/>
      <c r="L11" s="53"/>
      <c r="M11" s="53"/>
    </row>
    <row r="12" spans="1:13" x14ac:dyDescent="0.25">
      <c r="A12" s="150"/>
      <c r="B12" s="150"/>
      <c r="C12" s="150"/>
      <c r="D12" s="53"/>
      <c r="E12" s="53"/>
      <c r="F12" s="53"/>
      <c r="G12" s="53"/>
      <c r="H12" s="53"/>
      <c r="I12" s="53"/>
      <c r="J12" s="53"/>
      <c r="K12" s="53"/>
      <c r="L12" s="53"/>
      <c r="M12" s="53"/>
    </row>
    <row r="13" spans="1:13" ht="15" customHeight="1" x14ac:dyDescent="0.25">
      <c r="A13" s="246" t="s">
        <v>5</v>
      </c>
      <c r="B13" s="247"/>
      <c r="C13" s="247"/>
      <c r="D13" s="247"/>
      <c r="E13" s="238"/>
      <c r="F13" s="53"/>
      <c r="G13" s="53"/>
      <c r="H13" s="53"/>
      <c r="I13" s="53"/>
      <c r="J13" s="53"/>
      <c r="K13" s="53"/>
      <c r="L13" s="53"/>
      <c r="M13" s="53"/>
    </row>
    <row r="14" spans="1:13" ht="15" customHeight="1" x14ac:dyDescent="0.25">
      <c r="A14" s="71" t="s">
        <v>6</v>
      </c>
      <c r="B14" s="237" t="s">
        <v>7</v>
      </c>
      <c r="C14" s="238"/>
      <c r="D14" s="239" t="s">
        <v>8</v>
      </c>
      <c r="E14" s="240"/>
      <c r="F14" s="53"/>
      <c r="G14" s="53"/>
      <c r="H14" s="53"/>
      <c r="I14" s="53"/>
      <c r="J14" s="53"/>
      <c r="K14" s="53"/>
      <c r="L14" s="53"/>
      <c r="M14" s="53"/>
    </row>
    <row r="15" spans="1:13" x14ac:dyDescent="0.25">
      <c r="A15" s="71" t="s">
        <v>9</v>
      </c>
      <c r="B15" s="237" t="s">
        <v>10</v>
      </c>
      <c r="C15" s="238"/>
      <c r="D15" s="239"/>
      <c r="E15" s="240"/>
      <c r="F15" s="53"/>
      <c r="G15" s="53"/>
      <c r="H15" s="53"/>
      <c r="I15" s="53"/>
      <c r="J15" s="53"/>
      <c r="K15" s="53"/>
      <c r="L15" s="53"/>
      <c r="M15" s="53"/>
    </row>
    <row r="16" spans="1:13" ht="15" customHeight="1" x14ac:dyDescent="0.25">
      <c r="A16" s="71" t="s">
        <v>11</v>
      </c>
      <c r="B16" s="237" t="s">
        <v>12</v>
      </c>
      <c r="C16" s="238"/>
      <c r="D16" s="239" t="s">
        <v>13</v>
      </c>
      <c r="E16" s="240"/>
      <c r="F16" s="53"/>
      <c r="G16" s="53"/>
      <c r="H16" s="53"/>
      <c r="I16" s="53"/>
      <c r="J16" s="53"/>
      <c r="K16" s="53"/>
      <c r="L16" s="53"/>
      <c r="M16" s="53"/>
    </row>
    <row r="17" spans="1:13" x14ac:dyDescent="0.25">
      <c r="A17" s="71" t="s">
        <v>14</v>
      </c>
      <c r="B17" s="237" t="s">
        <v>15</v>
      </c>
      <c r="C17" s="238"/>
      <c r="D17" s="241">
        <v>12</v>
      </c>
      <c r="E17" s="242"/>
      <c r="F17" s="53"/>
      <c r="G17" s="53"/>
      <c r="H17" s="53"/>
      <c r="I17" s="53"/>
      <c r="J17" s="53"/>
      <c r="K17" s="53"/>
      <c r="L17" s="53"/>
      <c r="M17" s="53"/>
    </row>
    <row r="18" spans="1:13" x14ac:dyDescent="0.25">
      <c r="A18" s="53"/>
      <c r="B18" s="53"/>
      <c r="C18" s="53"/>
      <c r="D18" s="53"/>
      <c r="E18" s="53"/>
      <c r="F18" s="53"/>
      <c r="G18" s="53"/>
      <c r="H18" s="53"/>
      <c r="I18" s="53"/>
      <c r="J18" s="53"/>
      <c r="K18" s="53"/>
      <c r="L18" s="53"/>
      <c r="M18" s="53"/>
    </row>
    <row r="19" spans="1:13" x14ac:dyDescent="0.25">
      <c r="A19" s="246" t="s">
        <v>420</v>
      </c>
      <c r="B19" s="247"/>
      <c r="C19" s="247"/>
      <c r="D19" s="247"/>
      <c r="E19" s="238"/>
      <c r="F19" s="53"/>
      <c r="G19" s="53"/>
      <c r="H19" s="53"/>
      <c r="I19" s="53"/>
      <c r="J19" s="53"/>
      <c r="K19" s="53"/>
      <c r="L19" s="53"/>
      <c r="M19" s="53"/>
    </row>
    <row r="20" spans="1:13" x14ac:dyDescent="0.25">
      <c r="A20" s="195" t="s">
        <v>17</v>
      </c>
      <c r="B20" s="195" t="s">
        <v>18</v>
      </c>
      <c r="C20" s="195" t="s">
        <v>19</v>
      </c>
      <c r="D20" s="195" t="s">
        <v>20</v>
      </c>
      <c r="E20" s="195" t="s">
        <v>21</v>
      </c>
      <c r="F20" s="53"/>
      <c r="G20" s="53"/>
      <c r="H20" s="53"/>
      <c r="I20" s="53"/>
      <c r="J20" s="53"/>
      <c r="K20" s="53"/>
      <c r="L20" s="53"/>
      <c r="M20" s="53"/>
    </row>
    <row r="21" spans="1:13" x14ac:dyDescent="0.25">
      <c r="A21" s="196" t="s">
        <v>22</v>
      </c>
      <c r="B21" s="197">
        <v>40</v>
      </c>
      <c r="C21" s="197">
        <v>40</v>
      </c>
      <c r="D21" s="197">
        <v>0</v>
      </c>
      <c r="E21" s="198">
        <v>40</v>
      </c>
      <c r="F21" s="53"/>
      <c r="G21" s="53"/>
      <c r="H21" s="53"/>
      <c r="I21" s="53"/>
      <c r="J21" s="53"/>
      <c r="K21" s="53"/>
      <c r="L21" s="53"/>
      <c r="M21" s="53"/>
    </row>
    <row r="22" spans="1:13" x14ac:dyDescent="0.25">
      <c r="A22" s="315" t="s">
        <v>421</v>
      </c>
      <c r="B22" s="247"/>
      <c r="C22" s="247"/>
      <c r="D22" s="238"/>
      <c r="E22" s="199">
        <v>200</v>
      </c>
      <c r="F22" s="53"/>
      <c r="G22" s="53"/>
      <c r="H22" s="53"/>
      <c r="I22" s="53"/>
      <c r="J22" s="53"/>
      <c r="K22" s="53"/>
      <c r="L22" s="53"/>
      <c r="M22" s="53"/>
    </row>
    <row r="23" spans="1:13" x14ac:dyDescent="0.25">
      <c r="A23" s="237" t="s">
        <v>24</v>
      </c>
      <c r="B23" s="247"/>
      <c r="C23" s="247"/>
      <c r="D23" s="238"/>
      <c r="E23" s="200">
        <v>4.7</v>
      </c>
      <c r="F23" s="53"/>
      <c r="G23" s="53"/>
      <c r="H23" s="53"/>
      <c r="I23" s="53"/>
      <c r="J23" s="53"/>
      <c r="K23" s="53"/>
      <c r="L23" s="53"/>
      <c r="M23" s="53"/>
    </row>
    <row r="24" spans="1:13" x14ac:dyDescent="0.25">
      <c r="A24" s="237" t="s">
        <v>25</v>
      </c>
      <c r="B24" s="247"/>
      <c r="C24" s="247"/>
      <c r="D24" s="238"/>
      <c r="E24" s="201">
        <v>46.661999999999999</v>
      </c>
      <c r="F24" s="53"/>
      <c r="G24" s="53"/>
      <c r="H24" s="53"/>
      <c r="I24" s="53"/>
      <c r="J24" s="53"/>
      <c r="K24" s="53"/>
      <c r="L24" s="53"/>
      <c r="M24" s="53"/>
    </row>
    <row r="25" spans="1:13" x14ac:dyDescent="0.25">
      <c r="A25" s="237" t="s">
        <v>422</v>
      </c>
      <c r="B25" s="247"/>
      <c r="C25" s="247"/>
      <c r="D25" s="238"/>
      <c r="E25" s="201">
        <f>E23+E24</f>
        <v>51.362000000000002</v>
      </c>
      <c r="F25" s="53"/>
      <c r="G25" s="53"/>
      <c r="H25" s="53"/>
      <c r="I25" s="53"/>
      <c r="J25" s="53"/>
      <c r="K25" s="53"/>
      <c r="L25" s="53"/>
      <c r="M25" s="53"/>
    </row>
    <row r="26" spans="1:13" x14ac:dyDescent="0.25">
      <c r="A26" s="315" t="s">
        <v>423</v>
      </c>
      <c r="B26" s="247"/>
      <c r="C26" s="247"/>
      <c r="D26" s="238"/>
      <c r="E26" s="201">
        <f>E25*E22</f>
        <v>10272.4</v>
      </c>
      <c r="F26" s="53"/>
      <c r="G26" s="53"/>
      <c r="H26" s="53"/>
      <c r="I26" s="53"/>
      <c r="J26" s="53"/>
      <c r="K26" s="53"/>
      <c r="L26" s="53"/>
      <c r="M26" s="53"/>
    </row>
    <row r="27" spans="1:13" x14ac:dyDescent="0.25">
      <c r="A27" s="202"/>
      <c r="B27" s="53"/>
      <c r="C27" s="53"/>
      <c r="D27" s="53"/>
      <c r="E27" s="53"/>
      <c r="F27" s="53"/>
      <c r="G27" s="53"/>
      <c r="H27" s="53"/>
      <c r="I27" s="53"/>
      <c r="J27" s="53"/>
      <c r="K27" s="53"/>
      <c r="L27" s="53"/>
      <c r="M27" s="53"/>
    </row>
    <row r="28" spans="1:13" x14ac:dyDescent="0.25">
      <c r="A28" s="318" t="s">
        <v>28</v>
      </c>
      <c r="B28" s="247"/>
      <c r="C28" s="238"/>
      <c r="D28" s="191" t="s">
        <v>29</v>
      </c>
      <c r="E28" s="203"/>
      <c r="F28" s="204"/>
      <c r="G28" s="53"/>
      <c r="H28" s="53"/>
      <c r="I28" s="53"/>
      <c r="J28" s="53"/>
      <c r="K28" s="53"/>
      <c r="L28" s="53"/>
      <c r="M28" s="53"/>
    </row>
    <row r="29" spans="1:13" x14ac:dyDescent="0.25">
      <c r="A29" s="315" t="s">
        <v>424</v>
      </c>
      <c r="B29" s="247"/>
      <c r="C29" s="238"/>
      <c r="D29" s="205" t="s">
        <v>31</v>
      </c>
      <c r="E29" s="203"/>
      <c r="F29" s="204"/>
      <c r="G29" s="53"/>
      <c r="H29" s="53"/>
      <c r="I29" s="53"/>
      <c r="J29" s="53"/>
      <c r="K29" s="53"/>
      <c r="L29" s="53"/>
      <c r="M29" s="53"/>
    </row>
    <row r="30" spans="1:13" x14ac:dyDescent="0.25">
      <c r="A30" s="315" t="s">
        <v>425</v>
      </c>
      <c r="B30" s="247"/>
      <c r="C30" s="238"/>
      <c r="D30" s="55" t="s">
        <v>33</v>
      </c>
      <c r="E30" s="194"/>
      <c r="F30" s="53"/>
      <c r="G30" s="53"/>
      <c r="H30" s="53"/>
      <c r="I30" s="53"/>
      <c r="J30" s="53"/>
      <c r="K30" s="53"/>
      <c r="L30" s="53"/>
      <c r="M30" s="53"/>
    </row>
    <row r="31" spans="1:13" x14ac:dyDescent="0.25">
      <c r="A31" s="315" t="s">
        <v>426</v>
      </c>
      <c r="B31" s="247"/>
      <c r="C31" s="238"/>
      <c r="D31" s="55" t="s">
        <v>35</v>
      </c>
      <c r="E31" s="194"/>
      <c r="F31" s="53"/>
      <c r="G31" s="53"/>
      <c r="H31" s="53"/>
      <c r="I31" s="53"/>
      <c r="J31" s="53"/>
      <c r="K31" s="53"/>
      <c r="L31" s="53"/>
      <c r="M31" s="53"/>
    </row>
    <row r="32" spans="1:13" x14ac:dyDescent="0.25">
      <c r="A32" s="74"/>
      <c r="B32" s="74"/>
      <c r="C32" s="74"/>
      <c r="D32" s="74"/>
      <c r="E32" s="53"/>
      <c r="F32" s="53"/>
      <c r="G32" s="53"/>
      <c r="H32" s="53"/>
      <c r="I32" s="53"/>
      <c r="J32" s="53"/>
      <c r="K32" s="53"/>
      <c r="L32" s="53"/>
      <c r="M32" s="53"/>
    </row>
    <row r="33" spans="1:13" x14ac:dyDescent="0.25">
      <c r="A33" s="316" t="s">
        <v>28</v>
      </c>
      <c r="B33" s="247"/>
      <c r="C33" s="247"/>
      <c r="D33" s="247"/>
      <c r="E33" s="238"/>
      <c r="F33" s="53"/>
      <c r="G33" s="53"/>
      <c r="H33" s="53"/>
      <c r="I33" s="53"/>
      <c r="J33" s="53"/>
      <c r="K33" s="53"/>
      <c r="L33" s="53"/>
      <c r="M33" s="53"/>
    </row>
    <row r="34" spans="1:13" x14ac:dyDescent="0.25">
      <c r="A34" s="317" t="s">
        <v>36</v>
      </c>
      <c r="B34" s="247"/>
      <c r="C34" s="247"/>
      <c r="D34" s="238"/>
      <c r="E34" s="206">
        <v>40</v>
      </c>
      <c r="F34" s="53"/>
      <c r="G34" s="53"/>
      <c r="H34" s="53"/>
      <c r="I34" s="53"/>
      <c r="J34" s="53"/>
      <c r="K34" s="53"/>
      <c r="L34" s="53"/>
      <c r="M34" s="53"/>
    </row>
    <row r="35" spans="1:13" x14ac:dyDescent="0.25">
      <c r="A35" s="317" t="s">
        <v>37</v>
      </c>
      <c r="B35" s="247"/>
      <c r="C35" s="247"/>
      <c r="D35" s="238"/>
      <c r="E35" s="206" t="s">
        <v>38</v>
      </c>
      <c r="F35" s="53"/>
      <c r="G35" s="53"/>
      <c r="H35" s="53"/>
      <c r="I35" s="53"/>
      <c r="J35" s="53"/>
      <c r="K35" s="53"/>
      <c r="L35" s="53"/>
      <c r="M35" s="53"/>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ht="30"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ht="30"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ht="30"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ht="30"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157</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12</v>
      </c>
      <c r="E238" s="53"/>
      <c r="F238" s="192"/>
      <c r="G238" s="192"/>
      <c r="H238" s="192"/>
      <c r="I238" s="263"/>
      <c r="J238" s="263"/>
      <c r="K238" s="192"/>
      <c r="L238" s="192"/>
      <c r="M238" s="192"/>
    </row>
    <row r="239" spans="1:13" x14ac:dyDescent="0.25">
      <c r="A239" s="55" t="s">
        <v>14</v>
      </c>
      <c r="B239" s="56" t="s">
        <v>173</v>
      </c>
      <c r="C239" s="55" t="s">
        <v>77</v>
      </c>
      <c r="D239" s="85">
        <f>VLOOKUP(C236,I:L,4,0)</f>
        <v>0.1</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51.362000000000002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1027.24</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1027.24</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1027.24</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1.046662</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46.661999999999999</v>
      </c>
      <c r="H306" s="102"/>
      <c r="I306" s="53"/>
      <c r="J306" s="53"/>
      <c r="K306" s="53"/>
      <c r="L306" s="53"/>
      <c r="M306" s="53"/>
    </row>
    <row r="307" spans="1:13" x14ac:dyDescent="0.25">
      <c r="A307" s="55" t="s">
        <v>9</v>
      </c>
      <c r="B307" s="56" t="s">
        <v>211</v>
      </c>
      <c r="C307" s="277">
        <f>C286</f>
        <v>0</v>
      </c>
      <c r="D307" s="238"/>
      <c r="E307" s="53"/>
      <c r="F307" s="103" t="s">
        <v>309</v>
      </c>
      <c r="G307" s="159">
        <f>E23</f>
        <v>4.7</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10272.4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10272.4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y/vhJD+ivZC489JbMwuifcwUaDFxoiQnLr0bDxn5SDvTI7JjHo+msRpEplSNelgS7w2zkTYYW/j4OTRSs92bjg==" saltValue="l7TM8rGZOmRTG3IYAcyf9w=="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6"/>
  <dimension ref="A2:M366"/>
  <sheetViews>
    <sheetView tabSelected="1" view="pageBreakPreview" topLeftCell="A341"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ht="15.75" thickBot="1" x14ac:dyDescent="0.3">
      <c r="A5" s="226" t="s">
        <v>2</v>
      </c>
      <c r="B5" s="223"/>
      <c r="C5" s="223"/>
      <c r="D5" s="223"/>
      <c r="E5" s="224"/>
      <c r="F5" s="2"/>
      <c r="G5" s="2"/>
      <c r="H5" s="2"/>
      <c r="I5" s="2"/>
      <c r="J5" s="2"/>
      <c r="K5" s="2"/>
      <c r="L5" s="2"/>
      <c r="M5" s="2"/>
    </row>
    <row r="6" spans="1:13" ht="15.75" customHeight="1" thickBot="1" x14ac:dyDescent="0.3">
      <c r="A6" s="312" t="s">
        <v>427</v>
      </c>
      <c r="B6" s="312"/>
      <c r="C6" s="319" t="s">
        <v>428</v>
      </c>
      <c r="D6" s="320"/>
      <c r="E6" s="321"/>
      <c r="F6" s="2"/>
      <c r="G6" s="2"/>
      <c r="H6" s="2"/>
      <c r="I6" s="2"/>
      <c r="J6" s="2"/>
      <c r="K6" s="2"/>
      <c r="L6" s="2"/>
      <c r="M6" s="2"/>
    </row>
    <row r="7" spans="1:13" ht="15" customHeight="1" x14ac:dyDescent="0.25">
      <c r="A7" s="231" t="s">
        <v>429</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12</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53.13</v>
      </c>
      <c r="F23" s="2"/>
      <c r="G23" s="2"/>
      <c r="H23" s="2"/>
      <c r="I23" s="2"/>
      <c r="J23" s="2"/>
      <c r="K23" s="2"/>
      <c r="L23" s="2"/>
      <c r="M23" s="2"/>
    </row>
    <row r="24" spans="1:13" x14ac:dyDescent="0.25">
      <c r="A24" s="250" t="s">
        <v>25</v>
      </c>
      <c r="B24" s="223"/>
      <c r="C24" s="223"/>
      <c r="D24" s="224"/>
      <c r="E24" s="10">
        <v>45.56</v>
      </c>
      <c r="F24" s="2"/>
      <c r="G24" s="2"/>
      <c r="H24" s="2"/>
      <c r="I24" s="2"/>
      <c r="J24" s="2"/>
      <c r="K24" s="2"/>
      <c r="L24" s="2"/>
      <c r="M24" s="2"/>
    </row>
    <row r="25" spans="1:13" x14ac:dyDescent="0.25">
      <c r="A25" s="250" t="s">
        <v>26</v>
      </c>
      <c r="B25" s="223"/>
      <c r="C25" s="223"/>
      <c r="D25" s="224"/>
      <c r="E25" s="10">
        <f>E23+E24</f>
        <v>98.69</v>
      </c>
      <c r="F25" s="2"/>
      <c r="G25" s="2"/>
      <c r="H25" s="2"/>
      <c r="I25" s="2"/>
      <c r="J25" s="2"/>
      <c r="K25" s="2"/>
      <c r="L25" s="2"/>
      <c r="M25" s="2"/>
    </row>
    <row r="26" spans="1:13" x14ac:dyDescent="0.25">
      <c r="A26" s="243" t="s">
        <v>27</v>
      </c>
      <c r="B26" s="223"/>
      <c r="C26" s="223"/>
      <c r="D26" s="224"/>
      <c r="E26" s="10">
        <f>E25*E22</f>
        <v>19738</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98.69</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1973.8</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1973.8</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1973.8</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1.04556</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45.56</v>
      </c>
      <c r="H306" s="102"/>
      <c r="I306" s="53"/>
      <c r="J306" s="53"/>
      <c r="K306" s="53"/>
      <c r="L306" s="53"/>
      <c r="M306" s="53"/>
    </row>
    <row r="307" spans="1:13" x14ac:dyDescent="0.25">
      <c r="A307" s="55" t="s">
        <v>9</v>
      </c>
      <c r="B307" s="56" t="s">
        <v>211</v>
      </c>
      <c r="C307" s="277">
        <f>C286</f>
        <v>0</v>
      </c>
      <c r="D307" s="238"/>
      <c r="E307" s="53"/>
      <c r="F307" s="103" t="s">
        <v>309</v>
      </c>
      <c r="G307" s="159">
        <f>E23</f>
        <v>53.13</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19738</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19738</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Ect+8uAgfPbnKwThC9IrxrBoPvUpI0zxTD7R1NFWDhJ9i4Y2+WpXYpvS8AMHXN9GBxGYkyDNCgC1ZHXrOi9Wnw==" saltValue="IN7mqkxTA8w2IpeBdXrlGA=="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7"/>
  <dimension ref="A2:M366"/>
  <sheetViews>
    <sheetView tabSelected="1" view="pageBreakPreview" topLeftCell="A317"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222" t="s">
        <v>0</v>
      </c>
      <c r="B2" s="223"/>
      <c r="C2" s="223"/>
      <c r="D2" s="223"/>
      <c r="E2" s="224"/>
      <c r="F2" s="1"/>
      <c r="G2" s="1"/>
      <c r="H2" s="1"/>
      <c r="I2" s="1"/>
      <c r="J2" s="2"/>
      <c r="K2" s="2"/>
      <c r="L2" s="2"/>
      <c r="M2" s="2"/>
    </row>
    <row r="3" spans="1:13" x14ac:dyDescent="0.25">
      <c r="A3" s="225" t="s">
        <v>1</v>
      </c>
      <c r="B3" s="223"/>
      <c r="C3" s="223"/>
      <c r="D3" s="223"/>
      <c r="E3" s="224"/>
      <c r="F3" s="2"/>
      <c r="G3" s="2"/>
      <c r="H3" s="2"/>
      <c r="I3" s="2"/>
      <c r="J3" s="2"/>
      <c r="K3" s="2"/>
      <c r="L3" s="2"/>
      <c r="M3" s="2"/>
    </row>
    <row r="4" spans="1:13" x14ac:dyDescent="0.25">
      <c r="A4" s="3"/>
      <c r="B4" s="3"/>
      <c r="C4" s="3"/>
      <c r="D4" s="3"/>
      <c r="E4" s="3"/>
      <c r="F4" s="2"/>
      <c r="G4" s="2"/>
      <c r="H4" s="2"/>
      <c r="I4" s="2"/>
      <c r="J4" s="2"/>
      <c r="K4" s="2"/>
      <c r="L4" s="2"/>
      <c r="M4" s="2"/>
    </row>
    <row r="5" spans="1:13" x14ac:dyDescent="0.25">
      <c r="A5" s="226" t="s">
        <v>2</v>
      </c>
      <c r="B5" s="223"/>
      <c r="C5" s="223"/>
      <c r="D5" s="223"/>
      <c r="E5" s="224"/>
      <c r="F5" s="2"/>
      <c r="G5" s="2"/>
      <c r="H5" s="2"/>
      <c r="I5" s="2"/>
      <c r="J5" s="2"/>
      <c r="K5" s="2"/>
      <c r="L5" s="2"/>
      <c r="M5" s="2"/>
    </row>
    <row r="6" spans="1:13" ht="15.75" customHeight="1" thickBot="1" x14ac:dyDescent="0.3">
      <c r="A6" s="227" t="s">
        <v>430</v>
      </c>
      <c r="B6" s="227"/>
      <c r="C6" s="227" t="s">
        <v>431</v>
      </c>
      <c r="D6" s="227"/>
      <c r="E6" s="227"/>
      <c r="F6" s="2"/>
      <c r="G6" s="2"/>
      <c r="H6" s="2"/>
      <c r="I6" s="2"/>
      <c r="J6" s="2"/>
      <c r="K6" s="2"/>
      <c r="L6" s="2"/>
      <c r="M6" s="2"/>
    </row>
    <row r="7" spans="1:13" ht="15" customHeight="1" x14ac:dyDescent="0.25">
      <c r="A7" s="231" t="s">
        <v>432</v>
      </c>
      <c r="B7" s="232"/>
      <c r="C7" s="232"/>
      <c r="D7" s="232"/>
      <c r="E7" s="233"/>
      <c r="F7" s="2"/>
      <c r="G7" s="2"/>
      <c r="H7" s="2"/>
      <c r="I7" s="2"/>
      <c r="J7" s="2"/>
      <c r="K7" s="2"/>
      <c r="L7" s="2"/>
      <c r="M7" s="2"/>
    </row>
    <row r="8" spans="1:13" ht="76.5" customHeight="1" thickBot="1" x14ac:dyDescent="0.3">
      <c r="A8" s="234"/>
      <c r="B8" s="235"/>
      <c r="C8" s="235"/>
      <c r="D8" s="235"/>
      <c r="E8" s="236"/>
      <c r="F8" s="2"/>
      <c r="G8" s="2"/>
      <c r="H8" s="2"/>
      <c r="I8" s="2"/>
      <c r="J8" s="2"/>
      <c r="K8" s="2"/>
      <c r="L8" s="2"/>
      <c r="M8" s="2"/>
    </row>
    <row r="9" spans="1:13" x14ac:dyDescent="0.25">
      <c r="A9" s="3"/>
      <c r="B9" s="3"/>
      <c r="C9" s="3"/>
      <c r="D9" s="3"/>
      <c r="E9" s="3"/>
      <c r="F9" s="2"/>
      <c r="G9" s="2"/>
      <c r="H9" s="2"/>
      <c r="I9" s="2"/>
      <c r="J9" s="2"/>
      <c r="K9" s="2"/>
      <c r="L9" s="2"/>
      <c r="M9" s="2"/>
    </row>
    <row r="10" spans="1:13" x14ac:dyDescent="0.25">
      <c r="A10" s="181" t="s">
        <v>3</v>
      </c>
      <c r="B10" s="244"/>
      <c r="C10" s="245"/>
      <c r="D10" s="245"/>
      <c r="E10" s="240"/>
      <c r="F10" s="2"/>
      <c r="G10" s="2"/>
      <c r="H10" s="2"/>
      <c r="I10" s="2"/>
      <c r="J10" s="2"/>
      <c r="K10" s="2"/>
      <c r="L10" s="2"/>
      <c r="M10" s="2"/>
    </row>
    <row r="11" spans="1:13" x14ac:dyDescent="0.25">
      <c r="A11" s="181" t="s">
        <v>4</v>
      </c>
      <c r="B11" s="244"/>
      <c r="C11" s="245"/>
      <c r="D11" s="245"/>
      <c r="E11" s="240"/>
      <c r="F11" s="2"/>
      <c r="G11" s="2"/>
      <c r="H11" s="2"/>
      <c r="I11" s="2"/>
      <c r="J11" s="2"/>
      <c r="K11" s="2"/>
      <c r="L11" s="2"/>
      <c r="M11" s="2"/>
    </row>
    <row r="12" spans="1:13" x14ac:dyDescent="0.25">
      <c r="A12" s="150"/>
      <c r="B12" s="150"/>
      <c r="C12" s="150"/>
      <c r="D12" s="53"/>
      <c r="E12" s="53"/>
      <c r="F12" s="2"/>
      <c r="G12" s="2"/>
      <c r="H12" s="2"/>
      <c r="I12" s="2"/>
      <c r="J12" s="2"/>
      <c r="K12" s="2"/>
      <c r="L12" s="2"/>
      <c r="M12" s="2"/>
    </row>
    <row r="13" spans="1:13" ht="15" customHeight="1" x14ac:dyDescent="0.25">
      <c r="A13" s="246" t="s">
        <v>5</v>
      </c>
      <c r="B13" s="247"/>
      <c r="C13" s="247"/>
      <c r="D13" s="247"/>
      <c r="E13" s="238"/>
      <c r="F13" s="2"/>
      <c r="G13" s="2"/>
      <c r="H13" s="2"/>
      <c r="I13" s="2"/>
      <c r="J13" s="2"/>
      <c r="K13" s="2"/>
      <c r="L13" s="2"/>
      <c r="M13" s="2"/>
    </row>
    <row r="14" spans="1:13" ht="15" customHeight="1" x14ac:dyDescent="0.25">
      <c r="A14" s="71" t="s">
        <v>6</v>
      </c>
      <c r="B14" s="237" t="s">
        <v>7</v>
      </c>
      <c r="C14" s="238"/>
      <c r="D14" s="239" t="s">
        <v>8</v>
      </c>
      <c r="E14" s="240"/>
      <c r="F14" s="2"/>
      <c r="G14" s="2"/>
      <c r="H14" s="2"/>
      <c r="I14" s="2"/>
      <c r="J14" s="2"/>
      <c r="K14" s="2"/>
      <c r="L14" s="2"/>
      <c r="M14" s="2"/>
    </row>
    <row r="15" spans="1:13" x14ac:dyDescent="0.25">
      <c r="A15" s="71" t="s">
        <v>9</v>
      </c>
      <c r="B15" s="237" t="s">
        <v>10</v>
      </c>
      <c r="C15" s="238"/>
      <c r="D15" s="239"/>
      <c r="E15" s="240"/>
      <c r="F15" s="2"/>
      <c r="G15" s="2"/>
      <c r="H15" s="2"/>
      <c r="I15" s="2"/>
      <c r="J15" s="2"/>
      <c r="K15" s="2"/>
      <c r="L15" s="2"/>
      <c r="M15" s="2"/>
    </row>
    <row r="16" spans="1:13" ht="15" customHeight="1" x14ac:dyDescent="0.25">
      <c r="A16" s="71" t="s">
        <v>11</v>
      </c>
      <c r="B16" s="237" t="s">
        <v>12</v>
      </c>
      <c r="C16" s="238"/>
      <c r="D16" s="239" t="s">
        <v>13</v>
      </c>
      <c r="E16" s="240"/>
      <c r="F16" s="2"/>
      <c r="G16" s="2"/>
      <c r="H16" s="2"/>
      <c r="I16" s="2"/>
      <c r="J16" s="2"/>
      <c r="K16" s="2"/>
      <c r="L16" s="2"/>
      <c r="M16" s="2"/>
    </row>
    <row r="17" spans="1:13" x14ac:dyDescent="0.25">
      <c r="A17" s="71" t="s">
        <v>14</v>
      </c>
      <c r="B17" s="237" t="s">
        <v>15</v>
      </c>
      <c r="C17" s="238"/>
      <c r="D17" s="241">
        <v>12</v>
      </c>
      <c r="E17" s="242"/>
      <c r="F17" s="2"/>
      <c r="G17" s="2"/>
      <c r="H17" s="2"/>
      <c r="I17" s="2"/>
      <c r="J17" s="2"/>
      <c r="K17" s="2"/>
      <c r="L17" s="2"/>
      <c r="M17" s="2"/>
    </row>
    <row r="18" spans="1:13" x14ac:dyDescent="0.25">
      <c r="A18" s="2"/>
      <c r="B18" s="2"/>
      <c r="C18" s="2"/>
      <c r="D18" s="2"/>
      <c r="E18" s="2"/>
      <c r="F18" s="2"/>
      <c r="G18" s="2"/>
      <c r="H18" s="2"/>
      <c r="I18" s="2"/>
      <c r="J18" s="2"/>
      <c r="K18" s="2"/>
      <c r="L18" s="2"/>
      <c r="M18" s="2"/>
    </row>
    <row r="19" spans="1:13" x14ac:dyDescent="0.25">
      <c r="A19" s="225" t="s">
        <v>16</v>
      </c>
      <c r="B19" s="223"/>
      <c r="C19" s="223"/>
      <c r="D19" s="223"/>
      <c r="E19" s="224"/>
      <c r="F19" s="2"/>
      <c r="G19" s="2"/>
      <c r="H19" s="2"/>
      <c r="I19" s="2"/>
      <c r="J19" s="2"/>
      <c r="K19" s="2"/>
      <c r="L19" s="2"/>
      <c r="M19" s="2"/>
    </row>
    <row r="20" spans="1:13" x14ac:dyDescent="0.25">
      <c r="A20" s="4" t="s">
        <v>17</v>
      </c>
      <c r="B20" s="4" t="s">
        <v>18</v>
      </c>
      <c r="C20" s="4" t="s">
        <v>19</v>
      </c>
      <c r="D20" s="4" t="s">
        <v>20</v>
      </c>
      <c r="E20" s="4" t="s">
        <v>21</v>
      </c>
      <c r="F20" s="2"/>
      <c r="G20" s="2"/>
      <c r="H20" s="2"/>
      <c r="I20" s="2"/>
      <c r="J20" s="2"/>
      <c r="K20" s="2"/>
      <c r="L20" s="2"/>
      <c r="M20" s="2"/>
    </row>
    <row r="21" spans="1:13" x14ac:dyDescent="0.25">
      <c r="A21" s="5" t="s">
        <v>22</v>
      </c>
      <c r="B21" s="6">
        <v>12</v>
      </c>
      <c r="C21" s="6">
        <v>12</v>
      </c>
      <c r="D21" s="6">
        <v>0</v>
      </c>
      <c r="E21" s="7">
        <v>12</v>
      </c>
      <c r="F21" s="2"/>
      <c r="G21" s="2"/>
      <c r="H21" s="2"/>
      <c r="I21" s="2"/>
      <c r="J21" s="2"/>
      <c r="K21" s="2"/>
      <c r="L21" s="2"/>
      <c r="M21" s="2"/>
    </row>
    <row r="22" spans="1:13" x14ac:dyDescent="0.25">
      <c r="A22" s="243" t="s">
        <v>23</v>
      </c>
      <c r="B22" s="223"/>
      <c r="C22" s="223"/>
      <c r="D22" s="224"/>
      <c r="E22" s="8">
        <v>200</v>
      </c>
      <c r="F22" s="2"/>
      <c r="G22" s="2"/>
      <c r="H22" s="2"/>
      <c r="I22" s="2"/>
      <c r="J22" s="2"/>
      <c r="K22" s="2"/>
      <c r="L22" s="2"/>
      <c r="M22" s="2"/>
    </row>
    <row r="23" spans="1:13" x14ac:dyDescent="0.25">
      <c r="A23" s="250" t="s">
        <v>24</v>
      </c>
      <c r="B23" s="223"/>
      <c r="C23" s="223"/>
      <c r="D23" s="224"/>
      <c r="E23" s="9">
        <v>0</v>
      </c>
      <c r="F23" s="2"/>
      <c r="G23" s="2"/>
      <c r="H23" s="2"/>
      <c r="I23" s="2"/>
      <c r="J23" s="2"/>
      <c r="K23" s="2"/>
      <c r="L23" s="2"/>
      <c r="M23" s="2"/>
    </row>
    <row r="24" spans="1:13" x14ac:dyDescent="0.25">
      <c r="A24" s="250" t="s">
        <v>25</v>
      </c>
      <c r="B24" s="223"/>
      <c r="C24" s="223"/>
      <c r="D24" s="224"/>
      <c r="E24" s="10">
        <v>123.78</v>
      </c>
      <c r="F24" s="2"/>
      <c r="G24" s="2"/>
      <c r="H24" s="2"/>
      <c r="I24" s="2"/>
      <c r="J24" s="2"/>
      <c r="K24" s="2"/>
      <c r="L24" s="2"/>
      <c r="M24" s="2"/>
    </row>
    <row r="25" spans="1:13" x14ac:dyDescent="0.25">
      <c r="A25" s="250" t="s">
        <v>26</v>
      </c>
      <c r="B25" s="223"/>
      <c r="C25" s="223"/>
      <c r="D25" s="224"/>
      <c r="E25" s="10">
        <f>E24+E23</f>
        <v>123.78</v>
      </c>
      <c r="F25" s="2"/>
      <c r="G25" s="2"/>
      <c r="H25" s="2"/>
      <c r="I25" s="2"/>
      <c r="J25" s="2"/>
      <c r="K25" s="2"/>
      <c r="L25" s="2"/>
      <c r="M25" s="2"/>
    </row>
    <row r="26" spans="1:13" x14ac:dyDescent="0.25">
      <c r="A26" s="243" t="s">
        <v>27</v>
      </c>
      <c r="B26" s="223"/>
      <c r="C26" s="223"/>
      <c r="D26" s="224"/>
      <c r="E26" s="10">
        <f>E25*E22</f>
        <v>24756</v>
      </c>
      <c r="F26" s="2"/>
      <c r="G26" s="2"/>
      <c r="H26" s="2"/>
      <c r="I26" s="2"/>
      <c r="J26" s="2"/>
      <c r="K26" s="2"/>
      <c r="L26" s="2"/>
      <c r="M26" s="2"/>
    </row>
    <row r="27" spans="1:13" x14ac:dyDescent="0.25">
      <c r="A27" s="11"/>
      <c r="B27" s="2"/>
      <c r="C27" s="2"/>
      <c r="D27" s="2"/>
      <c r="E27" s="2"/>
      <c r="F27" s="2"/>
      <c r="G27" s="2"/>
      <c r="H27" s="2"/>
      <c r="I27" s="2"/>
      <c r="J27" s="2"/>
      <c r="K27" s="2"/>
      <c r="L27" s="2"/>
      <c r="M27" s="2"/>
    </row>
    <row r="28" spans="1:13" x14ac:dyDescent="0.25">
      <c r="A28" s="251" t="s">
        <v>28</v>
      </c>
      <c r="B28" s="223"/>
      <c r="C28" s="224"/>
      <c r="D28" s="193" t="s">
        <v>29</v>
      </c>
      <c r="E28" s="12"/>
      <c r="F28" s="48"/>
      <c r="G28" s="2"/>
      <c r="H28" s="2"/>
      <c r="I28" s="2"/>
      <c r="J28" s="2"/>
      <c r="K28" s="2"/>
      <c r="L28" s="2"/>
      <c r="M28" s="2"/>
    </row>
    <row r="29" spans="1:13" x14ac:dyDescent="0.25">
      <c r="A29" s="243" t="s">
        <v>30</v>
      </c>
      <c r="B29" s="223"/>
      <c r="C29" s="224"/>
      <c r="D29" s="47" t="s">
        <v>31</v>
      </c>
      <c r="E29" s="12"/>
      <c r="F29" s="48"/>
      <c r="G29" s="2"/>
      <c r="H29" s="2"/>
      <c r="I29" s="2"/>
      <c r="J29" s="2"/>
      <c r="K29" s="2"/>
      <c r="L29" s="2"/>
      <c r="M29" s="2"/>
    </row>
    <row r="30" spans="1:13" x14ac:dyDescent="0.25">
      <c r="A30" s="243" t="s">
        <v>32</v>
      </c>
      <c r="B30" s="223"/>
      <c r="C30" s="224"/>
      <c r="D30" s="13" t="s">
        <v>33</v>
      </c>
      <c r="E30" s="3"/>
      <c r="F30" s="2"/>
      <c r="G30" s="2"/>
      <c r="H30" s="2"/>
      <c r="I30" s="2"/>
      <c r="J30" s="2"/>
      <c r="K30" s="2"/>
      <c r="L30" s="2"/>
      <c r="M30" s="2"/>
    </row>
    <row r="31" spans="1:13" x14ac:dyDescent="0.25">
      <c r="A31" s="243" t="s">
        <v>34</v>
      </c>
      <c r="B31" s="223"/>
      <c r="C31" s="224"/>
      <c r="D31" s="13" t="s">
        <v>35</v>
      </c>
      <c r="E31" s="3"/>
      <c r="F31" s="2"/>
      <c r="G31" s="2"/>
      <c r="H31" s="2"/>
      <c r="I31" s="2"/>
      <c r="J31" s="2"/>
      <c r="K31" s="2"/>
      <c r="L31" s="2"/>
      <c r="M31" s="2"/>
    </row>
    <row r="32" spans="1:13" x14ac:dyDescent="0.25">
      <c r="A32" s="14"/>
      <c r="B32" s="14"/>
      <c r="C32" s="14"/>
      <c r="D32" s="14"/>
      <c r="E32" s="2"/>
      <c r="F32" s="2"/>
      <c r="G32" s="2"/>
      <c r="H32" s="2"/>
      <c r="I32" s="2"/>
      <c r="J32" s="2"/>
      <c r="K32" s="2"/>
      <c r="L32" s="2"/>
      <c r="M32" s="2"/>
    </row>
    <row r="33" spans="1:13" x14ac:dyDescent="0.25">
      <c r="A33" s="248" t="s">
        <v>28</v>
      </c>
      <c r="B33" s="223"/>
      <c r="C33" s="223"/>
      <c r="D33" s="223"/>
      <c r="E33" s="224"/>
      <c r="F33" s="2"/>
      <c r="G33" s="2"/>
      <c r="H33" s="2"/>
      <c r="I33" s="2"/>
      <c r="J33" s="2"/>
      <c r="K33" s="2"/>
      <c r="L33" s="2"/>
      <c r="M33" s="2"/>
    </row>
    <row r="34" spans="1:13" x14ac:dyDescent="0.25">
      <c r="A34" s="249" t="s">
        <v>36</v>
      </c>
      <c r="B34" s="223"/>
      <c r="C34" s="223"/>
      <c r="D34" s="224"/>
      <c r="E34" s="15">
        <v>12</v>
      </c>
      <c r="F34" s="2"/>
      <c r="G34" s="2"/>
      <c r="H34" s="2"/>
      <c r="I34" s="2"/>
      <c r="J34" s="2"/>
      <c r="K34" s="2"/>
      <c r="L34" s="2"/>
      <c r="M34" s="2"/>
    </row>
    <row r="35" spans="1:13" x14ac:dyDescent="0.25">
      <c r="A35" s="249" t="s">
        <v>37</v>
      </c>
      <c r="B35" s="223"/>
      <c r="C35" s="223"/>
      <c r="D35" s="224"/>
      <c r="E35" s="15" t="s">
        <v>38</v>
      </c>
      <c r="F35" s="2"/>
      <c r="G35" s="2"/>
      <c r="H35" s="2"/>
      <c r="I35" s="2"/>
      <c r="J35" s="2"/>
      <c r="K35" s="2"/>
      <c r="L35" s="2"/>
      <c r="M35" s="2"/>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123.78</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2475.6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2475.6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2475.6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1.12378</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123.78</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24756</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24756</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XTIn7kARo58CHnizfL0aUNotA3Sl7FQ5WnEuYg8QTFvV/8U4qY0QZla+PRbp67TiwKmDDGBZMZCzXn54PwKzlQ==" saltValue="woIlnDylrQljgIMsqTb5H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1" fitToHeight="3" orientation="portrait" r:id="rId1"/>
  <tableParts count="2">
    <tablePart r:id="rId2"/>
    <tablePart r:id="rId3"/>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2:M366"/>
  <sheetViews>
    <sheetView tabSelected="1" view="pageBreakPreview" topLeftCell="A341" zoomScale="60" zoomScaleNormal="100" workbookViewId="0">
      <selection activeCell="F16" sqref="F16"/>
    </sheetView>
  </sheetViews>
  <sheetFormatPr defaultRowHeight="15" x14ac:dyDescent="0.25"/>
  <cols>
    <col min="1" max="1" width="36.7109375" bestFit="1" customWidth="1"/>
    <col min="2" max="2" width="42.85546875" customWidth="1"/>
    <col min="3" max="3" width="32" customWidth="1"/>
    <col min="4" max="4" width="33.28515625" customWidth="1"/>
    <col min="5" max="5" width="27.28515625" customWidth="1"/>
    <col min="6" max="6" width="25.42578125" customWidth="1"/>
    <col min="7" max="7" width="23.7109375" customWidth="1"/>
    <col min="8" max="8" width="12.42578125" customWidth="1"/>
    <col min="9" max="9" width="25.85546875" customWidth="1"/>
    <col min="10" max="10" width="8.5703125" bestFit="1" customWidth="1"/>
    <col min="11" max="11" width="7.7109375" bestFit="1" customWidth="1"/>
  </cols>
  <sheetData>
    <row r="2" spans="1:13" ht="15.75" x14ac:dyDescent="0.25">
      <c r="A2" s="313" t="s">
        <v>416</v>
      </c>
      <c r="B2" s="247"/>
      <c r="C2" s="247"/>
      <c r="D2" s="247"/>
      <c r="E2" s="238"/>
      <c r="F2" s="135"/>
      <c r="G2" s="135"/>
      <c r="H2" s="135"/>
      <c r="I2" s="135"/>
      <c r="J2" s="53"/>
      <c r="K2" s="53"/>
      <c r="L2" s="53"/>
      <c r="M2" s="53"/>
    </row>
    <row r="3" spans="1:13" x14ac:dyDescent="0.25">
      <c r="A3" s="246" t="s">
        <v>1</v>
      </c>
      <c r="B3" s="247"/>
      <c r="C3" s="247"/>
      <c r="D3" s="247"/>
      <c r="E3" s="238"/>
      <c r="F3" s="53"/>
      <c r="G3" s="53"/>
      <c r="H3" s="53"/>
      <c r="I3" s="53"/>
      <c r="J3" s="53"/>
      <c r="K3" s="53"/>
      <c r="L3" s="53"/>
      <c r="M3" s="53"/>
    </row>
    <row r="4" spans="1:13" x14ac:dyDescent="0.25">
      <c r="A4" s="194"/>
      <c r="B4" s="194"/>
      <c r="C4" s="194"/>
      <c r="D4" s="194"/>
      <c r="E4" s="194"/>
      <c r="F4" s="53"/>
      <c r="G4" s="53"/>
      <c r="H4" s="53"/>
      <c r="I4" s="53"/>
      <c r="J4" s="53"/>
      <c r="K4" s="53"/>
      <c r="L4" s="53"/>
      <c r="M4" s="53"/>
    </row>
    <row r="5" spans="1:13" ht="15.75" thickBot="1" x14ac:dyDescent="0.3">
      <c r="A5" s="314" t="s">
        <v>2</v>
      </c>
      <c r="B5" s="247"/>
      <c r="C5" s="247"/>
      <c r="D5" s="247"/>
      <c r="E5" s="238"/>
      <c r="F5" s="53"/>
      <c r="G5" s="53"/>
      <c r="H5" s="53"/>
      <c r="I5" s="53"/>
      <c r="J5" s="53"/>
      <c r="K5" s="53"/>
      <c r="L5" s="53"/>
      <c r="M5" s="53"/>
    </row>
    <row r="6" spans="1:13" ht="15.75" customHeight="1" thickBot="1" x14ac:dyDescent="0.3">
      <c r="A6" s="227" t="s">
        <v>433</v>
      </c>
      <c r="B6" s="227"/>
      <c r="C6" s="228" t="s">
        <v>434</v>
      </c>
      <c r="D6" s="229"/>
      <c r="E6" s="230"/>
      <c r="F6" s="53"/>
      <c r="G6" s="53"/>
      <c r="H6" s="53"/>
      <c r="I6" s="53"/>
      <c r="J6" s="53"/>
      <c r="K6" s="53"/>
      <c r="L6" s="53"/>
      <c r="M6" s="53"/>
    </row>
    <row r="7" spans="1:13" ht="15" customHeight="1" x14ac:dyDescent="0.25">
      <c r="A7" s="231" t="s">
        <v>435</v>
      </c>
      <c r="B7" s="232"/>
      <c r="C7" s="232"/>
      <c r="D7" s="232"/>
      <c r="E7" s="233"/>
      <c r="F7" s="53"/>
      <c r="G7" s="53"/>
      <c r="H7" s="53"/>
      <c r="I7" s="53"/>
      <c r="J7" s="53"/>
      <c r="K7" s="53"/>
      <c r="L7" s="53"/>
      <c r="M7" s="53"/>
    </row>
    <row r="8" spans="1:13" ht="76.5" customHeight="1" thickBot="1" x14ac:dyDescent="0.3">
      <c r="A8" s="234"/>
      <c r="B8" s="235"/>
      <c r="C8" s="235"/>
      <c r="D8" s="235"/>
      <c r="E8" s="236"/>
      <c r="F8" s="53"/>
      <c r="G8" s="53"/>
      <c r="H8" s="53"/>
      <c r="I8" s="53"/>
      <c r="J8" s="53"/>
      <c r="K8" s="53"/>
      <c r="L8" s="53"/>
      <c r="M8" s="53"/>
    </row>
    <row r="9" spans="1:13" x14ac:dyDescent="0.25">
      <c r="A9" s="194"/>
      <c r="B9" s="194"/>
      <c r="C9" s="194"/>
      <c r="D9" s="194"/>
      <c r="E9" s="194"/>
      <c r="F9" s="53"/>
      <c r="G9" s="53"/>
      <c r="H9" s="53"/>
      <c r="I9" s="53"/>
      <c r="J9" s="53"/>
      <c r="K9" s="53"/>
      <c r="L9" s="53"/>
      <c r="M9" s="53"/>
    </row>
    <row r="10" spans="1:13" x14ac:dyDescent="0.25">
      <c r="A10" s="181" t="s">
        <v>3</v>
      </c>
      <c r="B10" s="244"/>
      <c r="C10" s="245"/>
      <c r="D10" s="245"/>
      <c r="E10" s="240"/>
      <c r="F10" s="53"/>
      <c r="G10" s="53"/>
      <c r="H10" s="53"/>
      <c r="I10" s="53"/>
      <c r="J10" s="53"/>
      <c r="K10" s="53"/>
      <c r="L10" s="53"/>
      <c r="M10" s="53"/>
    </row>
    <row r="11" spans="1:13" x14ac:dyDescent="0.25">
      <c r="A11" s="181" t="s">
        <v>4</v>
      </c>
      <c r="B11" s="244"/>
      <c r="C11" s="245"/>
      <c r="D11" s="245"/>
      <c r="E11" s="240"/>
      <c r="F11" s="53"/>
      <c r="G11" s="53"/>
      <c r="H11" s="53"/>
      <c r="I11" s="53"/>
      <c r="J11" s="53"/>
      <c r="K11" s="53"/>
      <c r="L11" s="53"/>
      <c r="M11" s="53"/>
    </row>
    <row r="12" spans="1:13" x14ac:dyDescent="0.25">
      <c r="A12" s="150"/>
      <c r="B12" s="150"/>
      <c r="C12" s="150"/>
      <c r="D12" s="53"/>
      <c r="E12" s="53"/>
      <c r="F12" s="53"/>
      <c r="G12" s="53"/>
      <c r="H12" s="53"/>
      <c r="I12" s="53"/>
      <c r="J12" s="53"/>
      <c r="K12" s="53"/>
      <c r="L12" s="53"/>
      <c r="M12" s="53"/>
    </row>
    <row r="13" spans="1:13" ht="15" customHeight="1" x14ac:dyDescent="0.25">
      <c r="A13" s="246" t="s">
        <v>5</v>
      </c>
      <c r="B13" s="247"/>
      <c r="C13" s="247"/>
      <c r="D13" s="247"/>
      <c r="E13" s="238"/>
      <c r="F13" s="53"/>
      <c r="G13" s="53"/>
      <c r="H13" s="53"/>
      <c r="I13" s="53"/>
      <c r="J13" s="53"/>
      <c r="K13" s="53"/>
      <c r="L13" s="53"/>
      <c r="M13" s="53"/>
    </row>
    <row r="14" spans="1:13" ht="15" customHeight="1" x14ac:dyDescent="0.25">
      <c r="A14" s="71" t="s">
        <v>6</v>
      </c>
      <c r="B14" s="237" t="s">
        <v>7</v>
      </c>
      <c r="C14" s="238"/>
      <c r="D14" s="239" t="s">
        <v>8</v>
      </c>
      <c r="E14" s="240"/>
      <c r="F14" s="53"/>
      <c r="G14" s="53"/>
      <c r="H14" s="53"/>
      <c r="I14" s="53"/>
      <c r="J14" s="53"/>
      <c r="K14" s="53"/>
      <c r="L14" s="53"/>
      <c r="M14" s="53"/>
    </row>
    <row r="15" spans="1:13" x14ac:dyDescent="0.25">
      <c r="A15" s="71" t="s">
        <v>9</v>
      </c>
      <c r="B15" s="237" t="s">
        <v>10</v>
      </c>
      <c r="C15" s="238"/>
      <c r="D15" s="239"/>
      <c r="E15" s="240"/>
      <c r="F15" s="53"/>
      <c r="G15" s="53"/>
      <c r="H15" s="53"/>
      <c r="I15" s="53"/>
      <c r="J15" s="53"/>
      <c r="K15" s="53"/>
      <c r="L15" s="53"/>
      <c r="M15" s="53"/>
    </row>
    <row r="16" spans="1:13" ht="15" customHeight="1" x14ac:dyDescent="0.25">
      <c r="A16" s="71" t="s">
        <v>11</v>
      </c>
      <c r="B16" s="237" t="s">
        <v>12</v>
      </c>
      <c r="C16" s="238"/>
      <c r="D16" s="239" t="s">
        <v>13</v>
      </c>
      <c r="E16" s="240"/>
      <c r="F16" s="53"/>
      <c r="G16" s="53"/>
      <c r="H16" s="53"/>
      <c r="I16" s="53"/>
      <c r="J16" s="53"/>
      <c r="K16" s="53"/>
      <c r="L16" s="53"/>
      <c r="M16" s="53"/>
    </row>
    <row r="17" spans="1:13" x14ac:dyDescent="0.25">
      <c r="A17" s="71" t="s">
        <v>14</v>
      </c>
      <c r="B17" s="237" t="s">
        <v>15</v>
      </c>
      <c r="C17" s="238"/>
      <c r="D17" s="241">
        <v>12</v>
      </c>
      <c r="E17" s="242"/>
      <c r="F17" s="53"/>
      <c r="G17" s="53"/>
      <c r="H17" s="53"/>
      <c r="I17" s="53"/>
      <c r="J17" s="53"/>
      <c r="K17" s="53"/>
      <c r="L17" s="53"/>
      <c r="M17" s="53"/>
    </row>
    <row r="18" spans="1:13" x14ac:dyDescent="0.25">
      <c r="A18" s="53"/>
      <c r="B18" s="53"/>
      <c r="C18" s="53"/>
      <c r="D18" s="53"/>
      <c r="E18" s="53"/>
      <c r="F18" s="53"/>
      <c r="G18" s="53"/>
      <c r="H18" s="53"/>
      <c r="I18" s="53"/>
      <c r="J18" s="53"/>
      <c r="K18" s="53"/>
      <c r="L18" s="53"/>
      <c r="M18" s="53"/>
    </row>
    <row r="19" spans="1:13" x14ac:dyDescent="0.25">
      <c r="A19" s="246" t="s">
        <v>420</v>
      </c>
      <c r="B19" s="247"/>
      <c r="C19" s="247"/>
      <c r="D19" s="247"/>
      <c r="E19" s="238"/>
      <c r="F19" s="53"/>
      <c r="G19" s="53"/>
      <c r="H19" s="53"/>
      <c r="I19" s="53"/>
      <c r="J19" s="53"/>
      <c r="K19" s="53"/>
      <c r="L19" s="53"/>
      <c r="M19" s="53"/>
    </row>
    <row r="20" spans="1:13" x14ac:dyDescent="0.25">
      <c r="A20" s="195" t="s">
        <v>17</v>
      </c>
      <c r="B20" s="195" t="s">
        <v>18</v>
      </c>
      <c r="C20" s="195" t="s">
        <v>19</v>
      </c>
      <c r="D20" s="195" t="s">
        <v>20</v>
      </c>
      <c r="E20" s="195" t="s">
        <v>21</v>
      </c>
      <c r="F20" s="53"/>
      <c r="G20" s="53"/>
      <c r="H20" s="53"/>
      <c r="I20" s="53"/>
      <c r="J20" s="53"/>
      <c r="K20" s="53"/>
      <c r="L20" s="53"/>
      <c r="M20" s="53"/>
    </row>
    <row r="21" spans="1:13" x14ac:dyDescent="0.25">
      <c r="A21" s="196" t="s">
        <v>22</v>
      </c>
      <c r="B21" s="197">
        <v>12</v>
      </c>
      <c r="C21" s="197">
        <v>12</v>
      </c>
      <c r="D21" s="197">
        <v>0</v>
      </c>
      <c r="E21" s="198">
        <v>12</v>
      </c>
      <c r="F21" s="53"/>
      <c r="G21" s="53"/>
      <c r="H21" s="53"/>
      <c r="I21" s="53"/>
      <c r="J21" s="53"/>
      <c r="K21" s="53"/>
      <c r="L21" s="53"/>
      <c r="M21" s="53"/>
    </row>
    <row r="22" spans="1:13" x14ac:dyDescent="0.25">
      <c r="A22" s="315" t="s">
        <v>421</v>
      </c>
      <c r="B22" s="247"/>
      <c r="C22" s="247"/>
      <c r="D22" s="238"/>
      <c r="E22" s="199">
        <v>200</v>
      </c>
      <c r="F22" s="53"/>
      <c r="G22" s="53"/>
      <c r="H22" s="53"/>
      <c r="I22" s="53"/>
      <c r="J22" s="53"/>
      <c r="K22" s="53"/>
      <c r="L22" s="53"/>
      <c r="M22" s="53"/>
    </row>
    <row r="23" spans="1:13" x14ac:dyDescent="0.25">
      <c r="A23" s="237" t="s">
        <v>24</v>
      </c>
      <c r="B23" s="247"/>
      <c r="C23" s="247"/>
      <c r="D23" s="238"/>
      <c r="E23" s="200">
        <v>0</v>
      </c>
      <c r="F23" s="53"/>
      <c r="G23" s="53"/>
      <c r="H23" s="53"/>
      <c r="I23" s="53"/>
      <c r="J23" s="53"/>
      <c r="K23" s="53"/>
      <c r="L23" s="53"/>
      <c r="M23" s="53"/>
    </row>
    <row r="24" spans="1:13" x14ac:dyDescent="0.25">
      <c r="A24" s="237" t="s">
        <v>25</v>
      </c>
      <c r="B24" s="247"/>
      <c r="C24" s="247"/>
      <c r="D24" s="238"/>
      <c r="E24" s="201">
        <v>184.82</v>
      </c>
      <c r="F24" s="53"/>
      <c r="G24" s="53"/>
      <c r="H24" s="53"/>
      <c r="I24" s="53"/>
      <c r="J24" s="53"/>
      <c r="K24" s="53"/>
      <c r="L24" s="53"/>
      <c r="M24" s="53"/>
    </row>
    <row r="25" spans="1:13" x14ac:dyDescent="0.25">
      <c r="A25" s="237" t="s">
        <v>422</v>
      </c>
      <c r="B25" s="247"/>
      <c r="C25" s="247"/>
      <c r="D25" s="238"/>
      <c r="E25" s="201">
        <f>E23+E24</f>
        <v>184.82</v>
      </c>
      <c r="F25" s="53"/>
      <c r="G25" s="53"/>
      <c r="H25" s="53"/>
      <c r="I25" s="53"/>
      <c r="J25" s="53"/>
      <c r="K25" s="53"/>
      <c r="L25" s="53"/>
      <c r="M25" s="53"/>
    </row>
    <row r="26" spans="1:13" x14ac:dyDescent="0.25">
      <c r="A26" s="315" t="s">
        <v>423</v>
      </c>
      <c r="B26" s="247"/>
      <c r="C26" s="247"/>
      <c r="D26" s="238"/>
      <c r="E26" s="201">
        <f>E25*E22</f>
        <v>36964</v>
      </c>
      <c r="F26" s="53"/>
      <c r="G26" s="53"/>
      <c r="H26" s="53"/>
      <c r="I26" s="53"/>
      <c r="J26" s="53"/>
      <c r="K26" s="53"/>
      <c r="L26" s="53"/>
      <c r="M26" s="53"/>
    </row>
    <row r="27" spans="1:13" x14ac:dyDescent="0.25">
      <c r="A27" s="202"/>
      <c r="B27" s="53"/>
      <c r="C27" s="53"/>
      <c r="D27" s="53"/>
      <c r="E27" s="53"/>
      <c r="F27" s="53"/>
      <c r="G27" s="53"/>
      <c r="H27" s="53"/>
      <c r="I27" s="53"/>
      <c r="J27" s="53"/>
      <c r="K27" s="53"/>
      <c r="L27" s="53"/>
      <c r="M27" s="53"/>
    </row>
    <row r="28" spans="1:13" x14ac:dyDescent="0.25">
      <c r="A28" s="318" t="s">
        <v>28</v>
      </c>
      <c r="B28" s="247"/>
      <c r="C28" s="238"/>
      <c r="D28" s="191" t="s">
        <v>29</v>
      </c>
      <c r="E28" s="203"/>
      <c r="F28" s="204"/>
      <c r="G28" s="53"/>
      <c r="H28" s="53"/>
      <c r="I28" s="53"/>
      <c r="J28" s="53"/>
      <c r="K28" s="53"/>
      <c r="L28" s="53"/>
      <c r="M28" s="53"/>
    </row>
    <row r="29" spans="1:13" x14ac:dyDescent="0.25">
      <c r="A29" s="315" t="s">
        <v>424</v>
      </c>
      <c r="B29" s="247"/>
      <c r="C29" s="238"/>
      <c r="D29" s="205" t="s">
        <v>31</v>
      </c>
      <c r="E29" s="203"/>
      <c r="F29" s="204"/>
      <c r="G29" s="53"/>
      <c r="H29" s="53"/>
      <c r="I29" s="53"/>
      <c r="J29" s="53"/>
      <c r="K29" s="53"/>
      <c r="L29" s="53"/>
      <c r="M29" s="53"/>
    </row>
    <row r="30" spans="1:13" x14ac:dyDescent="0.25">
      <c r="A30" s="315" t="s">
        <v>425</v>
      </c>
      <c r="B30" s="247"/>
      <c r="C30" s="238"/>
      <c r="D30" s="55" t="s">
        <v>33</v>
      </c>
      <c r="E30" s="194"/>
      <c r="F30" s="53"/>
      <c r="G30" s="53"/>
      <c r="H30" s="53"/>
      <c r="I30" s="53"/>
      <c r="J30" s="53"/>
      <c r="K30" s="53"/>
      <c r="L30" s="53"/>
      <c r="M30" s="53"/>
    </row>
    <row r="31" spans="1:13" x14ac:dyDescent="0.25">
      <c r="A31" s="315" t="s">
        <v>426</v>
      </c>
      <c r="B31" s="247"/>
      <c r="C31" s="238"/>
      <c r="D31" s="55" t="s">
        <v>35</v>
      </c>
      <c r="E31" s="194"/>
      <c r="F31" s="53"/>
      <c r="G31" s="53"/>
      <c r="H31" s="53"/>
      <c r="I31" s="53"/>
      <c r="J31" s="53"/>
      <c r="K31" s="53"/>
      <c r="L31" s="53"/>
      <c r="M31" s="53"/>
    </row>
    <row r="32" spans="1:13" x14ac:dyDescent="0.25">
      <c r="A32" s="74"/>
      <c r="B32" s="74"/>
      <c r="C32" s="74"/>
      <c r="D32" s="74"/>
      <c r="E32" s="53"/>
      <c r="F32" s="53"/>
      <c r="G32" s="53"/>
      <c r="H32" s="53"/>
      <c r="I32" s="53"/>
      <c r="J32" s="53"/>
      <c r="K32" s="53"/>
      <c r="L32" s="53"/>
      <c r="M32" s="53"/>
    </row>
    <row r="33" spans="1:13" x14ac:dyDescent="0.25">
      <c r="A33" s="316" t="s">
        <v>28</v>
      </c>
      <c r="B33" s="247"/>
      <c r="C33" s="247"/>
      <c r="D33" s="247"/>
      <c r="E33" s="238"/>
      <c r="F33" s="53"/>
      <c r="G33" s="53"/>
      <c r="H33" s="53"/>
      <c r="I33" s="53"/>
      <c r="J33" s="53"/>
      <c r="K33" s="53"/>
      <c r="L33" s="53"/>
      <c r="M33" s="53"/>
    </row>
    <row r="34" spans="1:13" x14ac:dyDescent="0.25">
      <c r="A34" s="317" t="s">
        <v>36</v>
      </c>
      <c r="B34" s="247"/>
      <c r="C34" s="247"/>
      <c r="D34" s="238"/>
      <c r="E34" s="206">
        <v>12</v>
      </c>
      <c r="F34" s="53"/>
      <c r="G34" s="53"/>
      <c r="H34" s="53"/>
      <c r="I34" s="53"/>
      <c r="J34" s="53"/>
      <c r="K34" s="53"/>
      <c r="L34" s="53"/>
      <c r="M34" s="53"/>
    </row>
    <row r="35" spans="1:13" x14ac:dyDescent="0.25">
      <c r="A35" s="317" t="s">
        <v>37</v>
      </c>
      <c r="B35" s="247"/>
      <c r="C35" s="247"/>
      <c r="D35" s="238"/>
      <c r="E35" s="206" t="s">
        <v>38</v>
      </c>
      <c r="F35" s="53"/>
      <c r="G35" s="53"/>
      <c r="H35" s="53"/>
      <c r="I35" s="53"/>
      <c r="J35" s="53"/>
      <c r="K35" s="53"/>
      <c r="L35" s="53"/>
      <c r="M35" s="53"/>
    </row>
    <row r="36" spans="1:13" ht="15" customHeight="1" x14ac:dyDescent="0.25">
      <c r="A36" s="249" t="s">
        <v>39</v>
      </c>
      <c r="B36" s="223"/>
      <c r="C36" s="223"/>
      <c r="D36" s="224"/>
      <c r="E36" s="189">
        <v>6.52</v>
      </c>
      <c r="F36" s="2"/>
      <c r="G36" s="2"/>
      <c r="H36" s="2"/>
      <c r="I36" s="2"/>
      <c r="J36" s="2"/>
      <c r="K36" s="2"/>
      <c r="L36" s="2"/>
      <c r="M36" s="2"/>
    </row>
    <row r="37" spans="1:13" ht="15" customHeight="1" x14ac:dyDescent="0.25">
      <c r="A37" s="243" t="s">
        <v>40</v>
      </c>
      <c r="B37" s="223"/>
      <c r="C37" s="223"/>
      <c r="D37" s="224"/>
      <c r="E37" s="190">
        <v>7.18</v>
      </c>
      <c r="F37" s="2"/>
      <c r="G37" s="2"/>
      <c r="H37" s="2"/>
      <c r="I37" s="2"/>
      <c r="J37" s="2"/>
      <c r="K37" s="2"/>
      <c r="L37" s="2"/>
      <c r="M37" s="2"/>
    </row>
    <row r="38" spans="1:13" ht="15" customHeight="1" x14ac:dyDescent="0.25">
      <c r="A38" s="243" t="s">
        <v>41</v>
      </c>
      <c r="B38" s="223"/>
      <c r="C38" s="223"/>
      <c r="D38" s="224"/>
      <c r="E38" s="221"/>
      <c r="F38" s="2"/>
      <c r="G38" s="2"/>
      <c r="H38" s="2"/>
      <c r="I38" s="2"/>
      <c r="J38" s="2"/>
      <c r="K38" s="2"/>
      <c r="L38" s="2"/>
      <c r="M38" s="2"/>
    </row>
    <row r="39" spans="1:13" ht="15" customHeight="1" x14ac:dyDescent="0.25">
      <c r="A39" s="255" t="s">
        <v>317</v>
      </c>
      <c r="B39" s="223"/>
      <c r="C39" s="223"/>
      <c r="D39" s="224"/>
      <c r="E39" s="16"/>
      <c r="F39" s="2"/>
      <c r="G39" s="2"/>
      <c r="H39" s="2"/>
      <c r="I39" s="2"/>
      <c r="J39" s="2"/>
      <c r="K39" s="2"/>
      <c r="L39" s="2"/>
      <c r="M39" s="2"/>
    </row>
    <row r="40" spans="1:13" x14ac:dyDescent="0.25">
      <c r="A40" s="256"/>
      <c r="B40" s="257"/>
      <c r="C40" s="257"/>
      <c r="D40" s="257"/>
      <c r="E40" s="257"/>
      <c r="F40" s="2"/>
      <c r="G40" s="2"/>
      <c r="H40" s="2"/>
      <c r="I40" s="2"/>
      <c r="J40" s="2"/>
      <c r="K40" s="2"/>
      <c r="L40" s="2"/>
      <c r="M40" s="2"/>
    </row>
    <row r="41" spans="1:13" ht="15" customHeight="1" x14ac:dyDescent="0.25">
      <c r="A41" s="258" t="s">
        <v>42</v>
      </c>
      <c r="B41" s="247"/>
      <c r="C41" s="238"/>
      <c r="D41" s="53"/>
      <c r="E41" s="53"/>
      <c r="F41" s="53"/>
      <c r="G41" s="53"/>
      <c r="H41" s="53"/>
      <c r="I41" s="53"/>
      <c r="J41" s="53"/>
      <c r="K41" s="53"/>
      <c r="L41" s="53"/>
      <c r="M41" s="53"/>
    </row>
    <row r="42" spans="1:13" ht="15" customHeight="1" x14ac:dyDescent="0.25">
      <c r="A42" s="254" t="s">
        <v>43</v>
      </c>
      <c r="B42" s="247"/>
      <c r="C42" s="238"/>
      <c r="D42" s="53"/>
      <c r="E42" s="53"/>
      <c r="F42" s="53"/>
      <c r="G42" s="53"/>
      <c r="H42" s="53"/>
      <c r="I42" s="53"/>
      <c r="J42" s="53"/>
      <c r="K42" s="53"/>
      <c r="L42" s="53"/>
      <c r="M42" s="53"/>
    </row>
    <row r="43" spans="1:13" x14ac:dyDescent="0.25">
      <c r="A43" s="54" t="s">
        <v>44</v>
      </c>
      <c r="B43" s="54" t="s">
        <v>45</v>
      </c>
      <c r="C43" s="54" t="s">
        <v>46</v>
      </c>
      <c r="D43" s="53"/>
      <c r="E43" s="53"/>
      <c r="F43" s="53"/>
      <c r="G43" s="53"/>
      <c r="H43" s="53"/>
      <c r="I43" s="53"/>
      <c r="J43" s="53"/>
      <c r="K43" s="53"/>
      <c r="L43" s="53"/>
      <c r="M43" s="53"/>
    </row>
    <row r="44" spans="1:13" x14ac:dyDescent="0.25">
      <c r="A44" s="55" t="s">
        <v>6</v>
      </c>
      <c r="B44" s="56" t="s">
        <v>47</v>
      </c>
      <c r="C44" s="220"/>
      <c r="D44" s="53"/>
      <c r="E44" s="53"/>
      <c r="F44" s="53"/>
      <c r="G44" s="53"/>
      <c r="H44" s="53"/>
      <c r="I44" s="53"/>
      <c r="J44" s="53"/>
      <c r="K44" s="53"/>
      <c r="L44" s="53"/>
      <c r="M44" s="53"/>
    </row>
    <row r="45" spans="1:13" x14ac:dyDescent="0.25">
      <c r="A45" s="55" t="s">
        <v>9</v>
      </c>
      <c r="B45" s="56" t="s">
        <v>48</v>
      </c>
      <c r="C45" s="220"/>
      <c r="D45" s="53"/>
      <c r="E45" s="53"/>
      <c r="F45" s="53"/>
      <c r="G45" s="53"/>
      <c r="H45" s="53"/>
      <c r="I45" s="53"/>
      <c r="J45" s="53"/>
      <c r="K45" s="53"/>
      <c r="L45" s="53"/>
      <c r="M45" s="53"/>
    </row>
    <row r="46" spans="1:13" x14ac:dyDescent="0.25">
      <c r="A46" s="55" t="s">
        <v>11</v>
      </c>
      <c r="B46" s="56" t="s">
        <v>49</v>
      </c>
      <c r="C46" s="220"/>
      <c r="D46" s="53"/>
      <c r="E46" s="53"/>
      <c r="F46" s="53"/>
      <c r="G46" s="53"/>
      <c r="H46" s="53"/>
      <c r="I46" s="53"/>
      <c r="J46" s="53"/>
      <c r="K46" s="53"/>
      <c r="L46" s="53"/>
      <c r="M46" s="53"/>
    </row>
    <row r="47" spans="1:13" x14ac:dyDescent="0.25">
      <c r="A47" s="55" t="s">
        <v>14</v>
      </c>
      <c r="B47" s="56" t="s">
        <v>50</v>
      </c>
      <c r="C47" s="220"/>
      <c r="D47" s="53"/>
      <c r="E47" s="53"/>
      <c r="F47" s="53"/>
      <c r="G47" s="53"/>
      <c r="H47" s="53"/>
      <c r="I47" s="53"/>
      <c r="J47" s="53"/>
      <c r="K47" s="53"/>
      <c r="L47" s="53"/>
      <c r="M47" s="53"/>
    </row>
    <row r="48" spans="1:13" x14ac:dyDescent="0.25">
      <c r="A48" s="55" t="s">
        <v>51</v>
      </c>
      <c r="B48" s="56" t="s">
        <v>52</v>
      </c>
      <c r="C48" s="220"/>
      <c r="D48" s="53"/>
      <c r="E48" s="53"/>
      <c r="F48" s="53"/>
      <c r="G48" s="53"/>
      <c r="H48" s="53"/>
      <c r="I48" s="53"/>
      <c r="J48" s="53"/>
      <c r="K48" s="53"/>
      <c r="L48" s="53"/>
      <c r="M48" s="53"/>
    </row>
    <row r="49" spans="1:13" x14ac:dyDescent="0.25">
      <c r="A49" s="55" t="s">
        <v>53</v>
      </c>
      <c r="B49" s="56" t="s">
        <v>54</v>
      </c>
      <c r="C49" s="220"/>
      <c r="D49" s="53"/>
      <c r="E49" s="53"/>
      <c r="F49" s="53"/>
      <c r="G49" s="53"/>
      <c r="H49" s="53"/>
      <c r="I49" s="53"/>
      <c r="J49" s="53"/>
      <c r="K49" s="53"/>
      <c r="L49" s="53"/>
      <c r="M49" s="53"/>
    </row>
    <row r="50" spans="1:13" x14ac:dyDescent="0.25">
      <c r="A50" s="55" t="s">
        <v>55</v>
      </c>
      <c r="B50" s="56" t="s">
        <v>56</v>
      </c>
      <c r="C50" s="220"/>
      <c r="D50" s="53"/>
      <c r="E50" s="53"/>
      <c r="F50" s="53"/>
      <c r="G50" s="53"/>
      <c r="H50" s="53"/>
      <c r="I50" s="53"/>
      <c r="J50" s="53"/>
      <c r="K50" s="53"/>
      <c r="L50" s="53"/>
      <c r="M50" s="53"/>
    </row>
    <row r="51" spans="1:13" x14ac:dyDescent="0.25">
      <c r="A51" s="55" t="s">
        <v>57</v>
      </c>
      <c r="B51" s="56" t="s">
        <v>58</v>
      </c>
      <c r="C51" s="220"/>
      <c r="D51" s="53"/>
      <c r="E51" s="53"/>
      <c r="F51" s="53"/>
      <c r="G51" s="53"/>
      <c r="H51" s="53"/>
      <c r="I51" s="53"/>
      <c r="J51" s="53"/>
      <c r="K51" s="53"/>
      <c r="L51" s="53"/>
      <c r="M51" s="53"/>
    </row>
    <row r="52" spans="1:13" x14ac:dyDescent="0.25">
      <c r="A52" s="246" t="s">
        <v>59</v>
      </c>
      <c r="B52" s="238"/>
      <c r="C52" s="57">
        <f>SUM(C44:C51)</f>
        <v>0</v>
      </c>
      <c r="D52" s="53"/>
      <c r="E52" s="53"/>
      <c r="F52" s="53"/>
      <c r="G52" s="53"/>
      <c r="H52" s="53"/>
      <c r="I52" s="53"/>
      <c r="J52" s="53"/>
      <c r="K52" s="53"/>
      <c r="L52" s="53"/>
      <c r="M52" s="53"/>
    </row>
    <row r="53" spans="1:13" x14ac:dyDescent="0.25">
      <c r="A53" s="58"/>
      <c r="B53" s="53"/>
      <c r="C53" s="53"/>
      <c r="D53" s="53"/>
      <c r="E53" s="53"/>
      <c r="F53" s="53"/>
      <c r="G53" s="53"/>
      <c r="H53" s="53"/>
      <c r="I53" s="53"/>
      <c r="J53" s="53"/>
      <c r="K53" s="53"/>
      <c r="L53" s="53"/>
      <c r="M53" s="53"/>
    </row>
    <row r="54" spans="1:13" ht="15" customHeight="1" x14ac:dyDescent="0.25">
      <c r="A54" s="252" t="s">
        <v>60</v>
      </c>
      <c r="B54" s="247"/>
      <c r="C54" s="238"/>
      <c r="D54" s="53"/>
      <c r="E54" s="53"/>
      <c r="F54" s="53"/>
      <c r="G54" s="53"/>
      <c r="H54" s="53"/>
      <c r="I54" s="53"/>
      <c r="J54" s="53"/>
      <c r="K54" s="53"/>
      <c r="L54" s="53"/>
      <c r="M54" s="53"/>
    </row>
    <row r="55" spans="1:13" x14ac:dyDescent="0.25">
      <c r="A55" s="59" t="s">
        <v>44</v>
      </c>
      <c r="B55" s="59" t="s">
        <v>45</v>
      </c>
      <c r="C55" s="59" t="s">
        <v>46</v>
      </c>
      <c r="D55" s="53"/>
      <c r="E55" s="53"/>
      <c r="F55" s="53"/>
      <c r="G55" s="53"/>
      <c r="H55" s="53"/>
      <c r="I55" s="53"/>
      <c r="J55" s="53"/>
      <c r="K55" s="53"/>
      <c r="L55" s="53"/>
      <c r="M55" s="53"/>
    </row>
    <row r="56" spans="1:13" x14ac:dyDescent="0.25">
      <c r="A56" s="55" t="s">
        <v>6</v>
      </c>
      <c r="B56" s="56" t="s">
        <v>47</v>
      </c>
      <c r="C56" s="220"/>
      <c r="D56" s="53"/>
      <c r="E56" s="53"/>
      <c r="F56" s="53"/>
      <c r="G56" s="53"/>
      <c r="H56" s="53"/>
      <c r="I56" s="53"/>
      <c r="J56" s="53"/>
      <c r="K56" s="53"/>
      <c r="L56" s="53"/>
      <c r="M56" s="53"/>
    </row>
    <row r="57" spans="1:13" x14ac:dyDescent="0.25">
      <c r="A57" s="55" t="s">
        <v>9</v>
      </c>
      <c r="B57" s="56" t="s">
        <v>48</v>
      </c>
      <c r="C57" s="220"/>
      <c r="D57" s="53"/>
      <c r="E57" s="53"/>
      <c r="F57" s="53"/>
      <c r="G57" s="53"/>
      <c r="H57" s="53"/>
      <c r="I57" s="53"/>
      <c r="J57" s="53"/>
      <c r="K57" s="53"/>
      <c r="L57" s="53"/>
      <c r="M57" s="53"/>
    </row>
    <row r="58" spans="1:13" x14ac:dyDescent="0.25">
      <c r="A58" s="55" t="s">
        <v>11</v>
      </c>
      <c r="B58" s="56" t="s">
        <v>49</v>
      </c>
      <c r="C58" s="220"/>
      <c r="D58" s="53"/>
      <c r="E58" s="53"/>
      <c r="F58" s="53"/>
      <c r="G58" s="53"/>
      <c r="H58" s="53"/>
      <c r="I58" s="53"/>
      <c r="J58" s="53"/>
      <c r="K58" s="53"/>
      <c r="L58" s="53"/>
      <c r="M58" s="53"/>
    </row>
    <row r="59" spans="1:13" x14ac:dyDescent="0.25">
      <c r="A59" s="55" t="s">
        <v>14</v>
      </c>
      <c r="B59" s="56" t="s">
        <v>50</v>
      </c>
      <c r="C59" s="220"/>
      <c r="D59" s="53"/>
      <c r="E59" s="53"/>
      <c r="F59" s="53"/>
      <c r="G59" s="53"/>
      <c r="H59" s="53"/>
      <c r="I59" s="53"/>
      <c r="J59" s="53"/>
      <c r="K59" s="53"/>
      <c r="L59" s="53"/>
      <c r="M59" s="53"/>
    </row>
    <row r="60" spans="1:13" x14ac:dyDescent="0.25">
      <c r="A60" s="55" t="s">
        <v>51</v>
      </c>
      <c r="B60" s="56" t="s">
        <v>52</v>
      </c>
      <c r="C60" s="220"/>
      <c r="D60" s="53"/>
      <c r="E60" s="53"/>
      <c r="F60" s="53"/>
      <c r="G60" s="53"/>
      <c r="H60" s="53"/>
      <c r="I60" s="53"/>
      <c r="J60" s="53"/>
      <c r="K60" s="53"/>
      <c r="L60" s="53"/>
      <c r="M60" s="53"/>
    </row>
    <row r="61" spans="1:13" x14ac:dyDescent="0.25">
      <c r="A61" s="55" t="s">
        <v>53</v>
      </c>
      <c r="B61" s="56" t="s">
        <v>54</v>
      </c>
      <c r="C61" s="220"/>
      <c r="D61" s="53"/>
      <c r="E61" s="53"/>
      <c r="F61" s="53"/>
      <c r="G61" s="53"/>
      <c r="H61" s="53"/>
      <c r="I61" s="53"/>
      <c r="J61" s="53"/>
      <c r="K61" s="53"/>
      <c r="L61" s="53"/>
      <c r="M61" s="53"/>
    </row>
    <row r="62" spans="1:13" x14ac:dyDescent="0.25">
      <c r="A62" s="55" t="s">
        <v>55</v>
      </c>
      <c r="B62" s="56" t="s">
        <v>56</v>
      </c>
      <c r="C62" s="220"/>
      <c r="D62" s="53"/>
      <c r="E62" s="53"/>
      <c r="F62" s="53"/>
      <c r="G62" s="53"/>
      <c r="H62" s="53"/>
      <c r="I62" s="53"/>
      <c r="J62" s="53"/>
      <c r="K62" s="53"/>
      <c r="L62" s="53"/>
      <c r="M62" s="53"/>
    </row>
    <row r="63" spans="1:13" x14ac:dyDescent="0.25">
      <c r="A63" s="55" t="s">
        <v>57</v>
      </c>
      <c r="B63" s="56" t="s">
        <v>58</v>
      </c>
      <c r="C63" s="220"/>
      <c r="D63" s="53"/>
      <c r="E63" s="53"/>
      <c r="F63" s="53"/>
      <c r="G63" s="53"/>
      <c r="H63" s="53"/>
      <c r="I63" s="53"/>
      <c r="J63" s="53"/>
      <c r="K63" s="53"/>
      <c r="L63" s="53"/>
      <c r="M63" s="53"/>
    </row>
    <row r="64" spans="1:13" x14ac:dyDescent="0.25">
      <c r="A64" s="253" t="s">
        <v>59</v>
      </c>
      <c r="B64" s="238"/>
      <c r="C64" s="60">
        <f>SUM(C56:C63)</f>
        <v>0</v>
      </c>
      <c r="D64" s="53"/>
      <c r="E64" s="53"/>
      <c r="F64" s="53"/>
      <c r="G64" s="53"/>
      <c r="H64" s="53"/>
      <c r="I64" s="53"/>
      <c r="J64" s="53"/>
      <c r="K64" s="53"/>
      <c r="L64" s="53"/>
      <c r="M64" s="53"/>
    </row>
    <row r="65" spans="1:13" x14ac:dyDescent="0.25">
      <c r="A65" s="58"/>
      <c r="B65" s="53"/>
      <c r="C65" s="53"/>
      <c r="D65" s="53"/>
      <c r="E65" s="53"/>
      <c r="F65" s="53"/>
      <c r="G65" s="53"/>
      <c r="H65" s="53"/>
      <c r="I65" s="53"/>
      <c r="J65" s="53"/>
      <c r="K65" s="53"/>
      <c r="L65" s="53"/>
      <c r="M65" s="53"/>
    </row>
    <row r="66" spans="1:13" ht="15" customHeight="1" x14ac:dyDescent="0.25">
      <c r="A66" s="254" t="s">
        <v>61</v>
      </c>
      <c r="B66" s="247"/>
      <c r="C66" s="238"/>
      <c r="D66" s="53"/>
      <c r="E66" s="53"/>
      <c r="F66" s="53"/>
      <c r="G66" s="53"/>
      <c r="H66" s="53"/>
      <c r="I66" s="53"/>
      <c r="J66" s="53"/>
      <c r="K66" s="53"/>
      <c r="L66" s="53"/>
      <c r="M66" s="53"/>
    </row>
    <row r="67" spans="1:13" x14ac:dyDescent="0.25">
      <c r="A67" s="54" t="s">
        <v>62</v>
      </c>
      <c r="B67" s="54" t="s">
        <v>63</v>
      </c>
      <c r="C67" s="54" t="s">
        <v>46</v>
      </c>
      <c r="D67" s="53"/>
      <c r="E67" s="53"/>
      <c r="F67" s="53"/>
      <c r="G67" s="53"/>
      <c r="H67" s="53"/>
      <c r="I67" s="53"/>
      <c r="J67" s="53"/>
      <c r="K67" s="53"/>
      <c r="L67" s="53"/>
      <c r="M67" s="53"/>
    </row>
    <row r="68" spans="1:13" x14ac:dyDescent="0.25">
      <c r="A68" s="55" t="s">
        <v>6</v>
      </c>
      <c r="B68" s="56" t="s">
        <v>64</v>
      </c>
      <c r="C68" s="220"/>
      <c r="D68" s="53"/>
      <c r="E68" s="53"/>
      <c r="F68" s="53"/>
      <c r="G68" s="53"/>
      <c r="H68" s="53"/>
      <c r="I68" s="53"/>
      <c r="J68" s="53"/>
      <c r="K68" s="53"/>
      <c r="L68" s="53"/>
      <c r="M68" s="53"/>
    </row>
    <row r="69" spans="1:13" x14ac:dyDescent="0.25">
      <c r="A69" s="55" t="s">
        <v>65</v>
      </c>
      <c r="B69" s="56" t="s">
        <v>66</v>
      </c>
      <c r="C69" s="220"/>
      <c r="D69" s="53"/>
      <c r="E69" s="53"/>
      <c r="F69" s="53"/>
      <c r="G69" s="53"/>
      <c r="H69" s="53"/>
      <c r="I69" s="53"/>
      <c r="J69" s="53"/>
      <c r="K69" s="53"/>
      <c r="L69" s="53"/>
      <c r="M69" s="53"/>
    </row>
    <row r="70" spans="1:13" x14ac:dyDescent="0.25">
      <c r="A70" s="55" t="s">
        <v>9</v>
      </c>
      <c r="B70" s="56" t="s">
        <v>67</v>
      </c>
      <c r="C70" s="220"/>
      <c r="D70" s="53"/>
      <c r="E70" s="53"/>
      <c r="F70" s="53"/>
      <c r="G70" s="53"/>
      <c r="H70" s="53"/>
      <c r="I70" s="53"/>
      <c r="J70" s="53"/>
      <c r="K70" s="53"/>
      <c r="L70" s="53"/>
      <c r="M70" s="53"/>
    </row>
    <row r="71" spans="1:13" x14ac:dyDescent="0.25">
      <c r="A71" s="55" t="s">
        <v>11</v>
      </c>
      <c r="B71" s="56" t="s">
        <v>68</v>
      </c>
      <c r="C71" s="220"/>
      <c r="D71" s="53"/>
      <c r="E71" s="53"/>
      <c r="F71" s="53"/>
      <c r="G71" s="53"/>
      <c r="H71" s="53"/>
      <c r="I71" s="53"/>
      <c r="J71" s="53"/>
      <c r="K71" s="53"/>
      <c r="L71" s="53"/>
      <c r="M71" s="53"/>
    </row>
    <row r="72" spans="1:13" x14ac:dyDescent="0.25">
      <c r="A72" s="55" t="s">
        <v>14</v>
      </c>
      <c r="B72" s="56" t="s">
        <v>69</v>
      </c>
      <c r="C72" s="220"/>
      <c r="D72" s="53"/>
      <c r="E72" s="53"/>
      <c r="F72" s="53"/>
      <c r="G72" s="53"/>
      <c r="H72" s="53"/>
      <c r="I72" s="53"/>
      <c r="J72" s="53"/>
      <c r="K72" s="53"/>
      <c r="L72" s="53"/>
      <c r="M72" s="53"/>
    </row>
    <row r="73" spans="1:13" x14ac:dyDescent="0.25">
      <c r="A73" s="55" t="s">
        <v>51</v>
      </c>
      <c r="B73" s="56" t="s">
        <v>70</v>
      </c>
      <c r="C73" s="220"/>
      <c r="D73" s="53"/>
      <c r="E73" s="53"/>
      <c r="F73" s="53"/>
      <c r="G73" s="53"/>
      <c r="H73" s="53"/>
      <c r="I73" s="53"/>
      <c r="J73" s="53"/>
      <c r="K73" s="53"/>
      <c r="L73" s="53"/>
      <c r="M73" s="53"/>
    </row>
    <row r="74" spans="1:13" x14ac:dyDescent="0.25">
      <c r="A74" s="55" t="s">
        <v>53</v>
      </c>
      <c r="B74" s="56" t="s">
        <v>312</v>
      </c>
      <c r="C74" s="220"/>
      <c r="D74" s="53"/>
      <c r="E74" s="53"/>
      <c r="F74" s="53"/>
      <c r="G74" s="53"/>
      <c r="H74" s="53"/>
      <c r="I74" s="53"/>
      <c r="J74" s="53"/>
      <c r="K74" s="53"/>
      <c r="L74" s="53"/>
      <c r="M74" s="53"/>
    </row>
    <row r="75" spans="1:13" x14ac:dyDescent="0.25">
      <c r="A75" s="246" t="s">
        <v>71</v>
      </c>
      <c r="B75" s="238"/>
      <c r="C75" s="57">
        <f>SUM(C68:C74)</f>
        <v>0</v>
      </c>
      <c r="D75" s="53"/>
      <c r="E75" s="53"/>
      <c r="F75" s="53"/>
      <c r="G75" s="53"/>
      <c r="H75" s="53"/>
      <c r="I75" s="53"/>
      <c r="J75" s="53"/>
      <c r="K75" s="53"/>
      <c r="L75" s="53"/>
      <c r="M75" s="53"/>
    </row>
    <row r="76" spans="1:13" x14ac:dyDescent="0.25">
      <c r="A76" s="58"/>
      <c r="B76" s="53"/>
      <c r="C76" s="53"/>
      <c r="D76" s="53"/>
      <c r="E76" s="53"/>
      <c r="F76" s="53"/>
      <c r="G76" s="53"/>
      <c r="H76" s="53"/>
      <c r="I76" s="53"/>
      <c r="J76" s="53"/>
      <c r="K76" s="53"/>
      <c r="L76" s="53"/>
      <c r="M76" s="53"/>
    </row>
    <row r="77" spans="1:13" ht="15" customHeight="1" x14ac:dyDescent="0.25">
      <c r="A77" s="252" t="s">
        <v>72</v>
      </c>
      <c r="B77" s="247"/>
      <c r="C77" s="238"/>
      <c r="D77" s="53"/>
      <c r="E77" s="53"/>
      <c r="F77" s="53"/>
      <c r="G77" s="53"/>
      <c r="H77" s="53"/>
      <c r="I77" s="53"/>
      <c r="J77" s="53"/>
      <c r="K77" s="53"/>
      <c r="L77" s="53"/>
      <c r="M77" s="53"/>
    </row>
    <row r="78" spans="1:13" x14ac:dyDescent="0.25">
      <c r="A78" s="59" t="s">
        <v>62</v>
      </c>
      <c r="B78" s="59" t="s">
        <v>63</v>
      </c>
      <c r="C78" s="59" t="s">
        <v>46</v>
      </c>
      <c r="D78" s="53"/>
      <c r="E78" s="53"/>
      <c r="F78" s="53"/>
      <c r="G78" s="53"/>
      <c r="H78" s="53"/>
      <c r="I78" s="53"/>
      <c r="J78" s="53"/>
      <c r="K78" s="53"/>
      <c r="L78" s="53"/>
      <c r="M78" s="53"/>
    </row>
    <row r="79" spans="1:13" x14ac:dyDescent="0.25">
      <c r="A79" s="55" t="s">
        <v>6</v>
      </c>
      <c r="B79" s="56" t="s">
        <v>64</v>
      </c>
      <c r="C79" s="220"/>
      <c r="D79" s="53"/>
      <c r="E79" s="53"/>
      <c r="F79" s="53"/>
      <c r="G79" s="53"/>
      <c r="H79" s="53"/>
      <c r="I79" s="53"/>
      <c r="J79" s="53"/>
      <c r="K79" s="53"/>
      <c r="L79" s="53"/>
      <c r="M79" s="53"/>
    </row>
    <row r="80" spans="1:13" x14ac:dyDescent="0.25">
      <c r="A80" s="55" t="s">
        <v>65</v>
      </c>
      <c r="B80" s="56" t="s">
        <v>66</v>
      </c>
      <c r="C80" s="220"/>
      <c r="D80" s="53"/>
      <c r="E80" s="53"/>
      <c r="F80" s="53"/>
      <c r="G80" s="53"/>
      <c r="H80" s="53"/>
      <c r="I80" s="53"/>
      <c r="J80" s="53"/>
      <c r="K80" s="53"/>
      <c r="L80" s="53"/>
      <c r="M80" s="53"/>
    </row>
    <row r="81" spans="1:13" x14ac:dyDescent="0.25">
      <c r="A81" s="55" t="s">
        <v>9</v>
      </c>
      <c r="B81" s="56" t="s">
        <v>67</v>
      </c>
      <c r="C81" s="220"/>
      <c r="D81" s="53"/>
      <c r="E81" s="53"/>
      <c r="F81" s="53"/>
      <c r="G81" s="53"/>
      <c r="H81" s="53"/>
      <c r="I81" s="53"/>
      <c r="J81" s="53"/>
      <c r="K81" s="53"/>
      <c r="L81" s="53"/>
      <c r="M81" s="53"/>
    </row>
    <row r="82" spans="1:13" x14ac:dyDescent="0.25">
      <c r="A82" s="55" t="s">
        <v>11</v>
      </c>
      <c r="B82" s="56" t="s">
        <v>68</v>
      </c>
      <c r="C82" s="220"/>
      <c r="D82" s="53"/>
      <c r="E82" s="53"/>
      <c r="F82" s="53"/>
      <c r="G82" s="53"/>
      <c r="H82" s="53"/>
      <c r="I82" s="53"/>
      <c r="J82" s="53"/>
      <c r="K82" s="53"/>
      <c r="L82" s="53"/>
      <c r="M82" s="53"/>
    </row>
    <row r="83" spans="1:13" x14ac:dyDescent="0.25">
      <c r="A83" s="55" t="s">
        <v>14</v>
      </c>
      <c r="B83" s="56" t="s">
        <v>69</v>
      </c>
      <c r="C83" s="220"/>
      <c r="D83" s="53"/>
      <c r="E83" s="53"/>
      <c r="F83" s="53"/>
      <c r="G83" s="53"/>
      <c r="H83" s="53"/>
      <c r="I83" s="53"/>
      <c r="J83" s="53"/>
      <c r="K83" s="53"/>
      <c r="L83" s="53"/>
      <c r="M83" s="53"/>
    </row>
    <row r="84" spans="1:13" x14ac:dyDescent="0.25">
      <c r="A84" s="55" t="s">
        <v>51</v>
      </c>
      <c r="B84" s="56" t="s">
        <v>70</v>
      </c>
      <c r="C84" s="220"/>
      <c r="D84" s="53"/>
      <c r="E84" s="53"/>
      <c r="F84" s="53"/>
      <c r="G84" s="53"/>
      <c r="H84" s="53"/>
      <c r="I84" s="53"/>
      <c r="J84" s="53"/>
      <c r="K84" s="53"/>
      <c r="L84" s="53"/>
      <c r="M84" s="53"/>
    </row>
    <row r="85" spans="1:13" x14ac:dyDescent="0.25">
      <c r="A85" s="55" t="s">
        <v>53</v>
      </c>
      <c r="B85" s="56" t="s">
        <v>312</v>
      </c>
      <c r="C85" s="220"/>
      <c r="D85" s="53"/>
      <c r="E85" s="53"/>
      <c r="F85" s="53"/>
      <c r="G85" s="53"/>
      <c r="H85" s="53"/>
      <c r="I85" s="53"/>
      <c r="J85" s="53"/>
      <c r="K85" s="53"/>
      <c r="L85" s="53"/>
      <c r="M85" s="53"/>
    </row>
    <row r="86" spans="1:13" x14ac:dyDescent="0.25">
      <c r="A86" s="253" t="s">
        <v>71</v>
      </c>
      <c r="B86" s="238"/>
      <c r="C86" s="60">
        <f>SUM(C79:C85)</f>
        <v>0</v>
      </c>
      <c r="D86" s="53"/>
      <c r="E86" s="53"/>
      <c r="F86" s="53"/>
      <c r="G86" s="53"/>
      <c r="H86" s="53"/>
      <c r="I86" s="53"/>
      <c r="J86" s="53"/>
      <c r="K86" s="53"/>
      <c r="L86" s="53"/>
      <c r="M86" s="53"/>
    </row>
    <row r="87" spans="1:13" x14ac:dyDescent="0.25">
      <c r="A87" s="58"/>
      <c r="B87" s="53"/>
      <c r="C87" s="53"/>
      <c r="D87" s="53"/>
      <c r="E87" s="53"/>
      <c r="F87" s="53"/>
      <c r="G87" s="53"/>
      <c r="H87" s="53"/>
      <c r="I87" s="53"/>
      <c r="J87" s="53"/>
      <c r="K87" s="53"/>
      <c r="L87" s="53"/>
      <c r="M87" s="53"/>
    </row>
    <row r="88" spans="1:13" ht="15" customHeight="1" x14ac:dyDescent="0.25">
      <c r="A88" s="254" t="s">
        <v>73</v>
      </c>
      <c r="B88" s="247"/>
      <c r="C88" s="247"/>
      <c r="D88" s="238"/>
      <c r="E88" s="53"/>
      <c r="F88" s="53"/>
      <c r="G88" s="53"/>
      <c r="H88" s="53"/>
      <c r="I88" s="53"/>
      <c r="J88" s="53"/>
      <c r="K88" s="53"/>
      <c r="L88" s="53"/>
      <c r="M88" s="53"/>
    </row>
    <row r="89" spans="1:13" ht="15" customHeight="1" x14ac:dyDescent="0.25">
      <c r="A89" s="254" t="s">
        <v>74</v>
      </c>
      <c r="B89" s="247"/>
      <c r="C89" s="247"/>
      <c r="D89" s="238"/>
      <c r="E89" s="53"/>
      <c r="F89" s="53"/>
      <c r="G89" s="53"/>
      <c r="H89" s="53"/>
      <c r="I89" s="53"/>
      <c r="J89" s="53"/>
      <c r="K89" s="53"/>
      <c r="L89" s="53"/>
      <c r="M89" s="53"/>
    </row>
    <row r="90" spans="1:13" x14ac:dyDescent="0.25">
      <c r="A90" s="54" t="s">
        <v>75</v>
      </c>
      <c r="B90" s="54" t="s">
        <v>76</v>
      </c>
      <c r="C90" s="54" t="s">
        <v>77</v>
      </c>
      <c r="D90" s="54" t="s">
        <v>46</v>
      </c>
      <c r="E90" s="53"/>
      <c r="F90" s="53"/>
      <c r="G90" s="53"/>
      <c r="H90" s="53"/>
      <c r="I90" s="53"/>
      <c r="J90" s="53"/>
      <c r="K90" s="53"/>
      <c r="L90" s="53"/>
      <c r="M90" s="53"/>
    </row>
    <row r="91" spans="1:13" x14ac:dyDescent="0.25">
      <c r="A91" s="55" t="s">
        <v>6</v>
      </c>
      <c r="B91" s="56" t="s">
        <v>78</v>
      </c>
      <c r="C91" s="61">
        <v>0.2</v>
      </c>
      <c r="D91" s="62">
        <f>(C52+D116+D119)*C91</f>
        <v>0</v>
      </c>
      <c r="E91" s="53"/>
      <c r="F91" s="53"/>
      <c r="G91" s="53"/>
      <c r="H91" s="53"/>
      <c r="I91" s="53"/>
      <c r="J91" s="53"/>
      <c r="K91" s="53"/>
      <c r="L91" s="53"/>
      <c r="M91" s="53"/>
    </row>
    <row r="92" spans="1:13" x14ac:dyDescent="0.25">
      <c r="A92" s="55" t="s">
        <v>9</v>
      </c>
      <c r="B92" s="56" t="s">
        <v>79</v>
      </c>
      <c r="C92" s="61">
        <v>1.4999999999999999E-2</v>
      </c>
      <c r="D92" s="62">
        <f>(C52+D116+D119)*C92</f>
        <v>0</v>
      </c>
      <c r="E92" s="53"/>
      <c r="F92" s="53"/>
      <c r="G92" s="53"/>
      <c r="H92" s="53"/>
      <c r="I92" s="53"/>
      <c r="J92" s="53"/>
      <c r="K92" s="53"/>
      <c r="L92" s="53"/>
      <c r="M92" s="53"/>
    </row>
    <row r="93" spans="1:13" x14ac:dyDescent="0.25">
      <c r="A93" s="55" t="s">
        <v>11</v>
      </c>
      <c r="B93" s="56" t="s">
        <v>80</v>
      </c>
      <c r="C93" s="61">
        <v>0.01</v>
      </c>
      <c r="D93" s="62">
        <f>(C52+D116+D119)*C93</f>
        <v>0</v>
      </c>
      <c r="E93" s="53"/>
      <c r="F93" s="53"/>
      <c r="G93" s="53"/>
      <c r="H93" s="53"/>
      <c r="I93" s="53"/>
      <c r="J93" s="53"/>
      <c r="K93" s="53"/>
      <c r="L93" s="53"/>
      <c r="M93" s="53"/>
    </row>
    <row r="94" spans="1:13" x14ac:dyDescent="0.25">
      <c r="A94" s="55" t="s">
        <v>14</v>
      </c>
      <c r="B94" s="56" t="s">
        <v>81</v>
      </c>
      <c r="C94" s="61">
        <v>2E-3</v>
      </c>
      <c r="D94" s="62">
        <f>(C52+D116+D119)*C94</f>
        <v>0</v>
      </c>
      <c r="E94" s="53"/>
      <c r="F94" s="53"/>
      <c r="G94" s="53"/>
      <c r="H94" s="53"/>
      <c r="I94" s="53"/>
      <c r="J94" s="53"/>
      <c r="K94" s="53"/>
      <c r="L94" s="53"/>
      <c r="M94" s="53"/>
    </row>
    <row r="95" spans="1:13" x14ac:dyDescent="0.25">
      <c r="A95" s="55" t="s">
        <v>51</v>
      </c>
      <c r="B95" s="56" t="s">
        <v>82</v>
      </c>
      <c r="C95" s="61">
        <v>2.5000000000000001E-2</v>
      </c>
      <c r="D95" s="62">
        <f>(C52+D116+D119)*C95</f>
        <v>0</v>
      </c>
      <c r="E95" s="53"/>
      <c r="F95" s="53"/>
      <c r="G95" s="53"/>
      <c r="H95" s="53"/>
      <c r="I95" s="53"/>
      <c r="J95" s="53"/>
      <c r="K95" s="53"/>
      <c r="L95" s="53"/>
      <c r="M95" s="53"/>
    </row>
    <row r="96" spans="1:13" x14ac:dyDescent="0.25">
      <c r="A96" s="55" t="s">
        <v>53</v>
      </c>
      <c r="B96" s="56" t="s">
        <v>83</v>
      </c>
      <c r="C96" s="61">
        <v>0.08</v>
      </c>
      <c r="D96" s="62">
        <f>(C52+D116+D119)*C96</f>
        <v>0</v>
      </c>
      <c r="E96" s="53"/>
      <c r="F96" s="53"/>
      <c r="G96" s="53"/>
      <c r="H96" s="53"/>
      <c r="I96" s="53"/>
      <c r="J96" s="53"/>
      <c r="K96" s="53"/>
      <c r="L96" s="53"/>
      <c r="M96" s="53"/>
    </row>
    <row r="97" spans="1:13" x14ac:dyDescent="0.25">
      <c r="A97" s="63" t="s">
        <v>55</v>
      </c>
      <c r="B97" s="64" t="s">
        <v>84</v>
      </c>
      <c r="C97" s="65">
        <v>0.03</v>
      </c>
      <c r="D97" s="66">
        <f>(C52+D116+D119)*C97</f>
        <v>0</v>
      </c>
      <c r="E97" s="53"/>
      <c r="F97" s="53"/>
      <c r="G97" s="53"/>
      <c r="H97" s="53"/>
      <c r="I97" s="53"/>
      <c r="J97" s="53"/>
      <c r="K97" s="53"/>
      <c r="L97" s="53"/>
      <c r="M97" s="53"/>
    </row>
    <row r="98" spans="1:13" x14ac:dyDescent="0.25">
      <c r="A98" s="55" t="s">
        <v>57</v>
      </c>
      <c r="B98" s="56" t="s">
        <v>85</v>
      </c>
      <c r="C98" s="61">
        <v>6.0000000000000001E-3</v>
      </c>
      <c r="D98" s="62">
        <f>(C52+D116+D119)*C98</f>
        <v>0</v>
      </c>
      <c r="E98" s="53"/>
      <c r="F98" s="53"/>
      <c r="G98" s="53"/>
      <c r="H98" s="53"/>
      <c r="I98" s="53"/>
      <c r="J98" s="53"/>
      <c r="K98" s="53"/>
      <c r="L98" s="53"/>
      <c r="M98" s="53"/>
    </row>
    <row r="99" spans="1:13" x14ac:dyDescent="0.25">
      <c r="A99" s="246" t="s">
        <v>86</v>
      </c>
      <c r="B99" s="238"/>
      <c r="C99" s="67">
        <f t="shared" ref="C99:D99" si="0">SUM(C91:C98)</f>
        <v>0.3680000000000001</v>
      </c>
      <c r="D99" s="68">
        <f t="shared" si="0"/>
        <v>0</v>
      </c>
      <c r="E99" s="53"/>
      <c r="F99" s="53"/>
      <c r="G99" s="53"/>
      <c r="H99" s="53"/>
      <c r="I99" s="53"/>
      <c r="J99" s="53"/>
      <c r="K99" s="53"/>
      <c r="L99" s="53"/>
      <c r="M99" s="53"/>
    </row>
    <row r="100" spans="1:13" x14ac:dyDescent="0.25">
      <c r="A100" s="259"/>
      <c r="B100" s="247"/>
      <c r="C100" s="247"/>
      <c r="D100" s="247"/>
      <c r="E100" s="53"/>
      <c r="F100" s="53"/>
      <c r="G100" s="53"/>
      <c r="H100" s="53"/>
      <c r="I100" s="53"/>
      <c r="J100" s="53"/>
      <c r="K100" s="53"/>
      <c r="L100" s="53"/>
      <c r="M100" s="53"/>
    </row>
    <row r="101" spans="1:13" ht="15" customHeight="1" x14ac:dyDescent="0.25">
      <c r="A101" s="252" t="s">
        <v>87</v>
      </c>
      <c r="B101" s="247"/>
      <c r="C101" s="247"/>
      <c r="D101" s="238"/>
      <c r="E101" s="53"/>
      <c r="F101" s="53"/>
      <c r="G101" s="53"/>
      <c r="H101" s="53"/>
      <c r="I101" s="53"/>
      <c r="J101" s="53"/>
      <c r="K101" s="53"/>
      <c r="L101" s="53"/>
      <c r="M101" s="53"/>
    </row>
    <row r="102" spans="1:13" ht="15" customHeight="1" x14ac:dyDescent="0.25">
      <c r="A102" s="252" t="s">
        <v>74</v>
      </c>
      <c r="B102" s="247"/>
      <c r="C102" s="247"/>
      <c r="D102" s="238"/>
      <c r="E102" s="53"/>
      <c r="F102" s="53"/>
      <c r="G102" s="53"/>
      <c r="H102" s="53"/>
      <c r="I102" s="53"/>
      <c r="J102" s="53"/>
      <c r="K102" s="53"/>
      <c r="L102" s="53"/>
      <c r="M102" s="53"/>
    </row>
    <row r="103" spans="1:13" x14ac:dyDescent="0.25">
      <c r="A103" s="59" t="s">
        <v>75</v>
      </c>
      <c r="B103" s="59" t="s">
        <v>76</v>
      </c>
      <c r="C103" s="59" t="s">
        <v>77</v>
      </c>
      <c r="D103" s="59" t="s">
        <v>46</v>
      </c>
      <c r="E103" s="53"/>
      <c r="F103" s="53"/>
      <c r="G103" s="53"/>
      <c r="H103" s="53"/>
      <c r="I103" s="53"/>
      <c r="J103" s="53"/>
      <c r="K103" s="53"/>
      <c r="L103" s="53"/>
      <c r="M103" s="53"/>
    </row>
    <row r="104" spans="1:13" x14ac:dyDescent="0.25">
      <c r="A104" s="55" t="s">
        <v>6</v>
      </c>
      <c r="B104" s="56" t="s">
        <v>78</v>
      </c>
      <c r="C104" s="61">
        <v>0.2</v>
      </c>
      <c r="D104" s="62">
        <f>(C64+D124+D127)*C104</f>
        <v>0</v>
      </c>
      <c r="E104" s="53"/>
      <c r="F104" s="53"/>
      <c r="G104" s="53"/>
      <c r="H104" s="53"/>
      <c r="I104" s="53"/>
      <c r="J104" s="53"/>
      <c r="K104" s="53"/>
      <c r="L104" s="53"/>
      <c r="M104" s="53"/>
    </row>
    <row r="105" spans="1:13" x14ac:dyDescent="0.25">
      <c r="A105" s="55" t="s">
        <v>9</v>
      </c>
      <c r="B105" s="56" t="s">
        <v>79</v>
      </c>
      <c r="C105" s="61">
        <v>1.4999999999999999E-2</v>
      </c>
      <c r="D105" s="62">
        <f>(C64+D124+D127)*C105</f>
        <v>0</v>
      </c>
      <c r="E105" s="53"/>
      <c r="F105" s="53"/>
      <c r="G105" s="53"/>
      <c r="H105" s="53"/>
      <c r="I105" s="53"/>
      <c r="J105" s="53"/>
      <c r="K105" s="53"/>
      <c r="L105" s="53"/>
      <c r="M105" s="53"/>
    </row>
    <row r="106" spans="1:13" x14ac:dyDescent="0.25">
      <c r="A106" s="55" t="s">
        <v>11</v>
      </c>
      <c r="B106" s="56" t="s">
        <v>80</v>
      </c>
      <c r="C106" s="61">
        <v>0.01</v>
      </c>
      <c r="D106" s="62">
        <f>(C64+D124+D127)*C106</f>
        <v>0</v>
      </c>
      <c r="E106" s="53"/>
      <c r="F106" s="53"/>
      <c r="G106" s="53"/>
      <c r="H106" s="53"/>
      <c r="I106" s="53"/>
      <c r="J106" s="53"/>
      <c r="K106" s="53"/>
      <c r="L106" s="53"/>
      <c r="M106" s="53"/>
    </row>
    <row r="107" spans="1:13" x14ac:dyDescent="0.25">
      <c r="A107" s="55" t="s">
        <v>14</v>
      </c>
      <c r="B107" s="56" t="s">
        <v>81</v>
      </c>
      <c r="C107" s="61">
        <v>2E-3</v>
      </c>
      <c r="D107" s="62">
        <f>(C64+D124+D127)*C107</f>
        <v>0</v>
      </c>
      <c r="E107" s="53"/>
      <c r="F107" s="53"/>
      <c r="G107" s="53"/>
      <c r="H107" s="53"/>
      <c r="I107" s="53"/>
      <c r="J107" s="53"/>
      <c r="K107" s="53"/>
      <c r="L107" s="53"/>
      <c r="M107" s="53"/>
    </row>
    <row r="108" spans="1:13" x14ac:dyDescent="0.25">
      <c r="A108" s="55" t="s">
        <v>51</v>
      </c>
      <c r="B108" s="56" t="s">
        <v>82</v>
      </c>
      <c r="C108" s="61">
        <v>2.5000000000000001E-2</v>
      </c>
      <c r="D108" s="62">
        <f>(C64+D124+D127)*C108</f>
        <v>0</v>
      </c>
      <c r="E108" s="53"/>
      <c r="F108" s="53"/>
      <c r="G108" s="53"/>
      <c r="H108" s="53"/>
      <c r="I108" s="53"/>
      <c r="J108" s="53"/>
      <c r="K108" s="53"/>
      <c r="L108" s="53"/>
      <c r="M108" s="53"/>
    </row>
    <row r="109" spans="1:13" x14ac:dyDescent="0.25">
      <c r="A109" s="55" t="s">
        <v>53</v>
      </c>
      <c r="B109" s="56" t="s">
        <v>83</v>
      </c>
      <c r="C109" s="61">
        <v>0.08</v>
      </c>
      <c r="D109" s="62">
        <f>(C64+D124+D127)*C109</f>
        <v>0</v>
      </c>
      <c r="E109" s="53"/>
      <c r="F109" s="53"/>
      <c r="G109" s="53"/>
      <c r="H109" s="53"/>
      <c r="I109" s="53"/>
      <c r="J109" s="53"/>
      <c r="K109" s="53"/>
      <c r="L109" s="53"/>
      <c r="M109" s="53"/>
    </row>
    <row r="110" spans="1:13" x14ac:dyDescent="0.25">
      <c r="A110" s="63" t="s">
        <v>55</v>
      </c>
      <c r="B110" s="64" t="s">
        <v>84</v>
      </c>
      <c r="C110" s="65">
        <v>0.03</v>
      </c>
      <c r="D110" s="66">
        <f>(C64+D124+D127)*C110</f>
        <v>0</v>
      </c>
      <c r="E110" s="53"/>
      <c r="F110" s="53"/>
      <c r="G110" s="53"/>
      <c r="H110" s="53"/>
      <c r="I110" s="53"/>
      <c r="J110" s="53"/>
      <c r="K110" s="53"/>
      <c r="L110" s="53"/>
      <c r="M110" s="53"/>
    </row>
    <row r="111" spans="1:13" x14ac:dyDescent="0.25">
      <c r="A111" s="55" t="s">
        <v>57</v>
      </c>
      <c r="B111" s="56" t="s">
        <v>85</v>
      </c>
      <c r="C111" s="61">
        <v>6.0000000000000001E-3</v>
      </c>
      <c r="D111" s="62">
        <f>(C64+D124+D127)*C111</f>
        <v>0</v>
      </c>
      <c r="E111" s="53"/>
      <c r="F111" s="53"/>
      <c r="G111" s="53"/>
      <c r="H111" s="53"/>
      <c r="I111" s="53"/>
      <c r="J111" s="53"/>
      <c r="K111" s="53"/>
      <c r="L111" s="53"/>
      <c r="M111" s="53"/>
    </row>
    <row r="112" spans="1:13" x14ac:dyDescent="0.25">
      <c r="A112" s="253" t="s">
        <v>86</v>
      </c>
      <c r="B112" s="238"/>
      <c r="C112" s="69">
        <f t="shared" ref="C112:D112" si="1">SUM(C104:C111)</f>
        <v>0.3680000000000001</v>
      </c>
      <c r="D112" s="70">
        <f t="shared" si="1"/>
        <v>0</v>
      </c>
      <c r="E112" s="53"/>
      <c r="F112" s="53"/>
      <c r="G112" s="53"/>
      <c r="H112" s="53"/>
      <c r="I112" s="53"/>
      <c r="J112" s="53"/>
      <c r="K112" s="53"/>
      <c r="L112" s="53"/>
      <c r="M112" s="53"/>
    </row>
    <row r="113" spans="1:13" x14ac:dyDescent="0.25">
      <c r="A113" s="58"/>
      <c r="B113" s="53"/>
      <c r="C113" s="53"/>
      <c r="D113" s="53"/>
      <c r="E113" s="53"/>
      <c r="F113" s="53"/>
      <c r="G113" s="53"/>
      <c r="H113" s="53"/>
      <c r="I113" s="53"/>
      <c r="J113" s="53"/>
      <c r="K113" s="53"/>
      <c r="L113" s="53"/>
      <c r="M113" s="53"/>
    </row>
    <row r="114" spans="1:13" ht="15" customHeight="1" x14ac:dyDescent="0.25">
      <c r="A114" s="254" t="s">
        <v>88</v>
      </c>
      <c r="B114" s="247"/>
      <c r="C114" s="247"/>
      <c r="D114" s="238"/>
      <c r="E114" s="53"/>
      <c r="F114" s="53"/>
      <c r="G114" s="53"/>
      <c r="H114" s="53"/>
      <c r="I114" s="53"/>
      <c r="J114" s="53"/>
      <c r="K114" s="53"/>
      <c r="L114" s="53"/>
      <c r="M114" s="53"/>
    </row>
    <row r="115" spans="1:13" x14ac:dyDescent="0.25">
      <c r="A115" s="54" t="s">
        <v>89</v>
      </c>
      <c r="B115" s="54" t="s">
        <v>90</v>
      </c>
      <c r="C115" s="54" t="s">
        <v>77</v>
      </c>
      <c r="D115" s="54" t="s">
        <v>46</v>
      </c>
      <c r="E115" s="53"/>
      <c r="F115" s="53"/>
      <c r="G115" s="53"/>
      <c r="H115" s="53"/>
      <c r="I115" s="53"/>
      <c r="J115" s="53"/>
      <c r="K115" s="53"/>
      <c r="L115" s="53"/>
      <c r="M115" s="53"/>
    </row>
    <row r="116" spans="1:13" x14ac:dyDescent="0.25">
      <c r="A116" s="55" t="s">
        <v>6</v>
      </c>
      <c r="B116" s="56" t="s">
        <v>91</v>
      </c>
      <c r="C116" s="61">
        <v>8.3299999999999999E-2</v>
      </c>
      <c r="D116" s="62">
        <f>C52*C116</f>
        <v>0</v>
      </c>
      <c r="E116" s="53"/>
      <c r="F116" s="53"/>
      <c r="G116" s="53"/>
      <c r="H116" s="53"/>
      <c r="I116" s="53"/>
      <c r="J116" s="53"/>
      <c r="K116" s="53"/>
      <c r="L116" s="53"/>
      <c r="M116" s="53"/>
    </row>
    <row r="117" spans="1:13" x14ac:dyDescent="0.25">
      <c r="A117" s="55" t="s">
        <v>9</v>
      </c>
      <c r="B117" s="56" t="s">
        <v>92</v>
      </c>
      <c r="C117" s="61">
        <v>2.7799999999999998E-2</v>
      </c>
      <c r="D117" s="62">
        <f>C117*$C$52</f>
        <v>0</v>
      </c>
      <c r="E117" s="53"/>
      <c r="F117" s="53"/>
      <c r="G117" s="53"/>
      <c r="H117" s="53"/>
      <c r="I117" s="53"/>
      <c r="J117" s="53"/>
      <c r="K117" s="53"/>
      <c r="L117" s="53"/>
      <c r="M117" s="53"/>
    </row>
    <row r="118" spans="1:13" x14ac:dyDescent="0.25">
      <c r="A118" s="55"/>
      <c r="B118" s="71" t="s">
        <v>93</v>
      </c>
      <c r="C118" s="61"/>
      <c r="D118" s="62">
        <v>0</v>
      </c>
      <c r="E118" s="53"/>
      <c r="F118" s="53"/>
      <c r="G118" s="53"/>
      <c r="H118" s="53"/>
      <c r="I118" s="53"/>
      <c r="J118" s="53"/>
      <c r="K118" s="53"/>
      <c r="L118" s="53"/>
      <c r="M118" s="53"/>
    </row>
    <row r="119" spans="1:13" ht="30" x14ac:dyDescent="0.25">
      <c r="A119" s="55"/>
      <c r="B119" s="56" t="s">
        <v>94</v>
      </c>
      <c r="C119" s="61">
        <f>SUM(C116:C118)</f>
        <v>0.1111</v>
      </c>
      <c r="D119" s="62">
        <f>C119*$C$52</f>
        <v>0</v>
      </c>
      <c r="E119" s="53"/>
      <c r="F119" s="53"/>
      <c r="G119" s="53"/>
      <c r="H119" s="53"/>
      <c r="I119" s="53"/>
      <c r="J119" s="53"/>
      <c r="K119" s="53"/>
      <c r="L119" s="53"/>
      <c r="M119" s="53"/>
    </row>
    <row r="120" spans="1:13" x14ac:dyDescent="0.25">
      <c r="A120" s="246" t="s">
        <v>86</v>
      </c>
      <c r="B120" s="238"/>
      <c r="C120" s="67"/>
      <c r="D120" s="57">
        <f>D116+D117</f>
        <v>0</v>
      </c>
      <c r="E120" s="53"/>
      <c r="F120" s="53"/>
      <c r="G120" s="53"/>
      <c r="H120" s="53"/>
      <c r="I120" s="53"/>
      <c r="J120" s="53"/>
      <c r="K120" s="53"/>
      <c r="L120" s="53"/>
      <c r="M120" s="53"/>
    </row>
    <row r="121" spans="1:13" x14ac:dyDescent="0.25">
      <c r="A121" s="58"/>
      <c r="B121" s="53"/>
      <c r="C121" s="53"/>
      <c r="D121" s="53"/>
      <c r="E121" s="53"/>
      <c r="F121" s="53"/>
      <c r="G121" s="53"/>
      <c r="H121" s="53"/>
      <c r="I121" s="53"/>
      <c r="J121" s="53"/>
      <c r="K121" s="53"/>
      <c r="L121" s="53"/>
      <c r="M121" s="53"/>
    </row>
    <row r="122" spans="1:13" ht="15" customHeight="1" x14ac:dyDescent="0.25">
      <c r="A122" s="252" t="s">
        <v>95</v>
      </c>
      <c r="B122" s="247"/>
      <c r="C122" s="247"/>
      <c r="D122" s="238"/>
      <c r="E122" s="53"/>
      <c r="F122" s="53"/>
      <c r="G122" s="53"/>
      <c r="H122" s="53"/>
      <c r="I122" s="53"/>
      <c r="J122" s="53"/>
      <c r="K122" s="53"/>
      <c r="L122" s="53"/>
      <c r="M122" s="53"/>
    </row>
    <row r="123" spans="1:13" x14ac:dyDescent="0.25">
      <c r="A123" s="59" t="s">
        <v>89</v>
      </c>
      <c r="B123" s="59" t="s">
        <v>90</v>
      </c>
      <c r="C123" s="59" t="s">
        <v>77</v>
      </c>
      <c r="D123" s="59" t="s">
        <v>46</v>
      </c>
      <c r="E123" s="53"/>
      <c r="F123" s="53"/>
      <c r="G123" s="53"/>
      <c r="H123" s="53"/>
      <c r="I123" s="53"/>
      <c r="J123" s="53"/>
      <c r="K123" s="53"/>
      <c r="L123" s="53"/>
      <c r="M123" s="53"/>
    </row>
    <row r="124" spans="1:13" x14ac:dyDescent="0.25">
      <c r="A124" s="55" t="s">
        <v>6</v>
      </c>
      <c r="B124" s="56" t="s">
        <v>91</v>
      </c>
      <c r="C124" s="61">
        <v>8.3299999999999999E-2</v>
      </c>
      <c r="D124" s="62">
        <f>C64*C124</f>
        <v>0</v>
      </c>
      <c r="E124" s="53"/>
      <c r="F124" s="53"/>
      <c r="G124" s="53"/>
      <c r="H124" s="53"/>
      <c r="I124" s="53"/>
      <c r="J124" s="53"/>
      <c r="K124" s="53"/>
      <c r="L124" s="53"/>
      <c r="M124" s="53"/>
    </row>
    <row r="125" spans="1:13" x14ac:dyDescent="0.25">
      <c r="A125" s="55" t="s">
        <v>9</v>
      </c>
      <c r="B125" s="56" t="s">
        <v>92</v>
      </c>
      <c r="C125" s="61">
        <v>2.7799999999999998E-2</v>
      </c>
      <c r="D125" s="62">
        <f>C125*$C$64</f>
        <v>0</v>
      </c>
      <c r="E125" s="53"/>
      <c r="F125" s="53"/>
      <c r="G125" s="53"/>
      <c r="H125" s="53"/>
      <c r="I125" s="53"/>
      <c r="J125" s="53"/>
      <c r="K125" s="53"/>
      <c r="L125" s="53"/>
      <c r="M125" s="53"/>
    </row>
    <row r="126" spans="1:13" x14ac:dyDescent="0.25">
      <c r="A126" s="55"/>
      <c r="B126" s="71" t="s">
        <v>93</v>
      </c>
      <c r="C126" s="61"/>
      <c r="D126" s="62">
        <f>SUM(D125)</f>
        <v>0</v>
      </c>
      <c r="E126" s="53"/>
      <c r="F126" s="53"/>
      <c r="G126" s="53"/>
      <c r="H126" s="53"/>
      <c r="I126" s="53"/>
      <c r="J126" s="53"/>
      <c r="K126" s="53"/>
      <c r="L126" s="53"/>
      <c r="M126" s="53"/>
    </row>
    <row r="127" spans="1:13" ht="30" x14ac:dyDescent="0.25">
      <c r="A127" s="55"/>
      <c r="B127" s="56" t="s">
        <v>94</v>
      </c>
      <c r="C127" s="61">
        <f>SUM(C124:C126)</f>
        <v>0.1111</v>
      </c>
      <c r="D127" s="62">
        <f>C127*$C$64</f>
        <v>0</v>
      </c>
      <c r="E127" s="53"/>
      <c r="F127" s="53"/>
      <c r="G127" s="53"/>
      <c r="H127" s="53"/>
      <c r="I127" s="53"/>
      <c r="J127" s="53"/>
      <c r="K127" s="53"/>
      <c r="L127" s="53"/>
      <c r="M127" s="53"/>
    </row>
    <row r="128" spans="1:13" x14ac:dyDescent="0.25">
      <c r="A128" s="253" t="s">
        <v>86</v>
      </c>
      <c r="B128" s="238"/>
      <c r="C128" s="69"/>
      <c r="D128" s="60">
        <f>D124+D126</f>
        <v>0</v>
      </c>
      <c r="E128" s="53"/>
      <c r="F128" s="53"/>
      <c r="G128" s="53"/>
      <c r="H128" s="53"/>
      <c r="I128" s="53"/>
      <c r="J128" s="53"/>
      <c r="K128" s="53"/>
      <c r="L128" s="53"/>
      <c r="M128" s="53"/>
    </row>
    <row r="129" spans="1:13" x14ac:dyDescent="0.25">
      <c r="A129" s="58"/>
      <c r="B129" s="53"/>
      <c r="C129" s="53"/>
      <c r="D129" s="53"/>
      <c r="E129" s="53"/>
      <c r="F129" s="53"/>
      <c r="G129" s="53"/>
      <c r="H129" s="53"/>
      <c r="I129" s="53"/>
      <c r="J129" s="53"/>
      <c r="K129" s="53"/>
      <c r="L129" s="53"/>
      <c r="M129" s="53"/>
    </row>
    <row r="130" spans="1:13" ht="15" customHeight="1" x14ac:dyDescent="0.25">
      <c r="A130" s="254" t="s">
        <v>96</v>
      </c>
      <c r="B130" s="247"/>
      <c r="C130" s="247"/>
      <c r="D130" s="238"/>
      <c r="E130" s="53"/>
      <c r="F130" s="53"/>
      <c r="G130" s="53"/>
      <c r="H130" s="53"/>
      <c r="I130" s="53"/>
      <c r="J130" s="53"/>
      <c r="K130" s="53"/>
      <c r="L130" s="53"/>
      <c r="M130" s="53"/>
    </row>
    <row r="131" spans="1:13" x14ac:dyDescent="0.25">
      <c r="A131" s="54" t="s">
        <v>97</v>
      </c>
      <c r="B131" s="54" t="s">
        <v>98</v>
      </c>
      <c r="C131" s="54" t="s">
        <v>77</v>
      </c>
      <c r="D131" s="54" t="s">
        <v>46</v>
      </c>
      <c r="E131" s="53"/>
      <c r="F131" s="53"/>
      <c r="G131" s="53"/>
      <c r="H131" s="53"/>
      <c r="I131" s="53"/>
      <c r="J131" s="53"/>
      <c r="K131" s="53"/>
      <c r="L131" s="53"/>
      <c r="M131" s="53"/>
    </row>
    <row r="132" spans="1:13" x14ac:dyDescent="0.25">
      <c r="A132" s="55" t="s">
        <v>6</v>
      </c>
      <c r="B132" s="56" t="s">
        <v>98</v>
      </c>
      <c r="C132" s="65">
        <v>5.0000000000000001E-4</v>
      </c>
      <c r="D132" s="66">
        <f t="shared" ref="D132:D133" si="2">C132*$C$52</f>
        <v>0</v>
      </c>
      <c r="E132" s="53"/>
      <c r="F132" s="53"/>
      <c r="G132" s="53"/>
      <c r="H132" s="72"/>
      <c r="I132" s="53"/>
      <c r="J132" s="53"/>
      <c r="K132" s="53"/>
      <c r="L132" s="53"/>
      <c r="M132" s="53"/>
    </row>
    <row r="133" spans="1:13" ht="30" x14ac:dyDescent="0.25">
      <c r="A133" s="55" t="s">
        <v>9</v>
      </c>
      <c r="B133" s="56" t="s">
        <v>99</v>
      </c>
      <c r="C133" s="61"/>
      <c r="D133" s="62">
        <f t="shared" si="2"/>
        <v>0</v>
      </c>
      <c r="E133" s="53"/>
      <c r="F133" s="53"/>
      <c r="G133" s="53"/>
      <c r="H133" s="53"/>
      <c r="I133" s="53"/>
      <c r="J133" s="53"/>
      <c r="K133" s="53"/>
      <c r="L133" s="53"/>
      <c r="M133" s="53"/>
    </row>
    <row r="134" spans="1:13" x14ac:dyDescent="0.25">
      <c r="A134" s="246" t="s">
        <v>86</v>
      </c>
      <c r="B134" s="238"/>
      <c r="C134" s="67"/>
      <c r="D134" s="57">
        <f>SUM(D133,D132)</f>
        <v>0</v>
      </c>
      <c r="E134" s="53"/>
      <c r="F134" s="53"/>
      <c r="G134" s="53"/>
      <c r="H134" s="53"/>
      <c r="I134" s="53"/>
      <c r="J134" s="53"/>
      <c r="K134" s="53"/>
      <c r="L134" s="53"/>
      <c r="M134" s="53"/>
    </row>
    <row r="135" spans="1:13" ht="18.75" x14ac:dyDescent="0.25">
      <c r="A135" s="73"/>
      <c r="B135" s="53"/>
      <c r="C135" s="53"/>
      <c r="D135" s="53"/>
      <c r="E135" s="53"/>
      <c r="F135" s="53"/>
      <c r="G135" s="53"/>
      <c r="H135" s="53"/>
      <c r="I135" s="53"/>
      <c r="J135" s="53"/>
      <c r="K135" s="53"/>
      <c r="L135" s="53"/>
      <c r="M135" s="53"/>
    </row>
    <row r="136" spans="1:13" ht="15" customHeight="1" x14ac:dyDescent="0.25">
      <c r="A136" s="252" t="s">
        <v>100</v>
      </c>
      <c r="B136" s="247"/>
      <c r="C136" s="247"/>
      <c r="D136" s="238"/>
      <c r="E136" s="53"/>
      <c r="F136" s="53"/>
      <c r="G136" s="53"/>
      <c r="H136" s="53"/>
      <c r="I136" s="53"/>
      <c r="J136" s="53"/>
      <c r="K136" s="53"/>
      <c r="L136" s="53"/>
      <c r="M136" s="53"/>
    </row>
    <row r="137" spans="1:13" x14ac:dyDescent="0.25">
      <c r="A137" s="59" t="s">
        <v>97</v>
      </c>
      <c r="B137" s="59" t="s">
        <v>98</v>
      </c>
      <c r="C137" s="59" t="s">
        <v>77</v>
      </c>
      <c r="D137" s="59" t="s">
        <v>46</v>
      </c>
      <c r="E137" s="53"/>
      <c r="F137" s="53"/>
      <c r="G137" s="53"/>
      <c r="H137" s="53"/>
      <c r="I137" s="53"/>
      <c r="J137" s="53"/>
      <c r="K137" s="53"/>
      <c r="L137" s="53"/>
      <c r="M137" s="53"/>
    </row>
    <row r="138" spans="1:13" x14ac:dyDescent="0.25">
      <c r="A138" s="55" t="s">
        <v>6</v>
      </c>
      <c r="B138" s="56" t="s">
        <v>98</v>
      </c>
      <c r="C138" s="65">
        <v>5.0000000000000001E-4</v>
      </c>
      <c r="D138" s="66">
        <f>C138*$C$64</f>
        <v>0</v>
      </c>
      <c r="E138" s="53"/>
      <c r="F138" s="53"/>
      <c r="G138" s="53"/>
      <c r="H138" s="53"/>
      <c r="I138" s="53"/>
      <c r="J138" s="53"/>
      <c r="K138" s="53"/>
      <c r="L138" s="53"/>
      <c r="M138" s="53"/>
    </row>
    <row r="139" spans="1:13" ht="30" x14ac:dyDescent="0.25">
      <c r="A139" s="55" t="s">
        <v>9</v>
      </c>
      <c r="B139" s="56" t="s">
        <v>99</v>
      </c>
      <c r="C139" s="61"/>
      <c r="D139" s="62">
        <f t="shared" ref="D139" si="3">C139*$C$52</f>
        <v>0</v>
      </c>
      <c r="E139" s="53"/>
      <c r="F139" s="53"/>
      <c r="G139" s="53"/>
      <c r="H139" s="53"/>
      <c r="I139" s="53"/>
      <c r="J139" s="53"/>
      <c r="K139" s="53"/>
      <c r="L139" s="53"/>
      <c r="M139" s="53"/>
    </row>
    <row r="140" spans="1:13" x14ac:dyDescent="0.25">
      <c r="A140" s="253" t="s">
        <v>86</v>
      </c>
      <c r="B140" s="238"/>
      <c r="C140" s="69"/>
      <c r="D140" s="60">
        <f>SUM(D139,D138)</f>
        <v>0</v>
      </c>
      <c r="E140" s="53"/>
      <c r="F140" s="53"/>
      <c r="G140" s="53"/>
      <c r="H140" s="53"/>
      <c r="I140" s="53"/>
      <c r="J140" s="53"/>
      <c r="K140" s="53"/>
      <c r="L140" s="53"/>
      <c r="M140" s="53"/>
    </row>
    <row r="141" spans="1:13" ht="18.75" x14ac:dyDescent="0.25">
      <c r="A141" s="73"/>
      <c r="B141" s="53"/>
      <c r="C141" s="53"/>
      <c r="D141" s="53"/>
      <c r="E141" s="53"/>
      <c r="F141" s="53"/>
      <c r="G141" s="53"/>
      <c r="H141" s="53"/>
      <c r="I141" s="53"/>
      <c r="J141" s="53"/>
      <c r="K141" s="53"/>
      <c r="L141" s="53"/>
      <c r="M141" s="53"/>
    </row>
    <row r="142" spans="1:13" ht="15" customHeight="1" x14ac:dyDescent="0.25">
      <c r="A142" s="254" t="s">
        <v>101</v>
      </c>
      <c r="B142" s="247"/>
      <c r="C142" s="247"/>
      <c r="D142" s="238"/>
      <c r="E142" s="53"/>
      <c r="F142" s="53"/>
      <c r="G142" s="53"/>
      <c r="H142" s="53"/>
      <c r="I142" s="53"/>
      <c r="J142" s="53"/>
      <c r="K142" s="53"/>
      <c r="L142" s="53"/>
      <c r="M142" s="53"/>
    </row>
    <row r="143" spans="1:13" x14ac:dyDescent="0.25">
      <c r="A143" s="54" t="s">
        <v>102</v>
      </c>
      <c r="B143" s="54" t="s">
        <v>103</v>
      </c>
      <c r="C143" s="54" t="s">
        <v>77</v>
      </c>
      <c r="D143" s="54" t="s">
        <v>46</v>
      </c>
      <c r="E143" s="53"/>
      <c r="F143" s="53"/>
      <c r="G143" s="53"/>
      <c r="H143" s="53"/>
      <c r="I143" s="53"/>
      <c r="J143" s="53"/>
      <c r="K143" s="53"/>
      <c r="L143" s="53"/>
      <c r="M143" s="53"/>
    </row>
    <row r="144" spans="1:13" x14ac:dyDescent="0.25">
      <c r="A144" s="55" t="s">
        <v>6</v>
      </c>
      <c r="B144" s="56" t="s">
        <v>104</v>
      </c>
      <c r="C144" s="65">
        <v>1.2999999999999999E-3</v>
      </c>
      <c r="D144" s="66">
        <f t="shared" ref="D144:D149" si="4">C144*$C$52</f>
        <v>0</v>
      </c>
      <c r="E144" s="53"/>
      <c r="F144" s="53"/>
      <c r="G144" s="53"/>
      <c r="H144" s="53"/>
      <c r="I144" s="53"/>
      <c r="J144" s="53"/>
      <c r="K144" s="53"/>
      <c r="L144" s="53"/>
      <c r="M144" s="53"/>
    </row>
    <row r="145" spans="1:13" x14ac:dyDescent="0.25">
      <c r="A145" s="55" t="s">
        <v>9</v>
      </c>
      <c r="B145" s="56" t="s">
        <v>105</v>
      </c>
      <c r="C145" s="65">
        <v>2.8999999999999998E-3</v>
      </c>
      <c r="D145" s="66">
        <f t="shared" si="4"/>
        <v>0</v>
      </c>
      <c r="E145" s="53"/>
      <c r="F145" s="53"/>
      <c r="G145" s="53"/>
      <c r="H145" s="53"/>
      <c r="I145" s="53"/>
      <c r="J145" s="53"/>
      <c r="K145" s="53"/>
      <c r="L145" s="53"/>
      <c r="M145" s="53"/>
    </row>
    <row r="146" spans="1:13" x14ac:dyDescent="0.25">
      <c r="A146" s="55" t="s">
        <v>11</v>
      </c>
      <c r="B146" s="56" t="s">
        <v>106</v>
      </c>
      <c r="C146" s="65">
        <v>0.04</v>
      </c>
      <c r="D146" s="66">
        <f t="shared" si="4"/>
        <v>0</v>
      </c>
      <c r="E146" s="53"/>
      <c r="F146" s="53"/>
      <c r="G146" s="53"/>
      <c r="H146" s="53"/>
      <c r="I146" s="53"/>
      <c r="J146" s="53"/>
      <c r="K146" s="53"/>
      <c r="L146" s="53"/>
      <c r="M146" s="53"/>
    </row>
    <row r="147" spans="1:13" x14ac:dyDescent="0.25">
      <c r="A147" s="55" t="s">
        <v>14</v>
      </c>
      <c r="B147" s="56" t="s">
        <v>107</v>
      </c>
      <c r="C147" s="65">
        <v>1.2200000000000001E-2</v>
      </c>
      <c r="D147" s="66">
        <f t="shared" si="4"/>
        <v>0</v>
      </c>
      <c r="E147" s="53"/>
      <c r="F147" s="53"/>
      <c r="G147" s="53"/>
      <c r="H147" s="53"/>
      <c r="I147" s="53"/>
      <c r="J147" s="53"/>
      <c r="K147" s="53"/>
      <c r="L147" s="53"/>
      <c r="M147" s="53"/>
    </row>
    <row r="148" spans="1:13" ht="30" x14ac:dyDescent="0.25">
      <c r="A148" s="55" t="s">
        <v>51</v>
      </c>
      <c r="B148" s="56" t="s">
        <v>108</v>
      </c>
      <c r="C148" s="65">
        <v>4.4999999999999997E-3</v>
      </c>
      <c r="D148" s="66">
        <f t="shared" si="4"/>
        <v>0</v>
      </c>
      <c r="E148" s="53"/>
      <c r="F148" s="53"/>
      <c r="G148" s="53"/>
      <c r="H148" s="53"/>
      <c r="I148" s="53"/>
      <c r="J148" s="53"/>
      <c r="K148" s="53"/>
      <c r="L148" s="53"/>
      <c r="M148" s="53"/>
    </row>
    <row r="149" spans="1:13" x14ac:dyDescent="0.25">
      <c r="A149" s="55" t="s">
        <v>53</v>
      </c>
      <c r="B149" s="56" t="s">
        <v>109</v>
      </c>
      <c r="C149" s="65">
        <v>0.04</v>
      </c>
      <c r="D149" s="66">
        <f t="shared" si="4"/>
        <v>0</v>
      </c>
      <c r="E149" s="53"/>
      <c r="F149" s="53"/>
      <c r="G149" s="53"/>
      <c r="H149" s="53"/>
      <c r="I149" s="53"/>
      <c r="J149" s="53"/>
      <c r="K149" s="53"/>
      <c r="L149" s="53"/>
      <c r="M149" s="53"/>
    </row>
    <row r="150" spans="1:13" x14ac:dyDescent="0.25">
      <c r="A150" s="246" t="s">
        <v>110</v>
      </c>
      <c r="B150" s="238"/>
      <c r="C150" s="67">
        <f t="shared" ref="C150:D150" si="5">SUM(C144:C149)</f>
        <v>0.1009</v>
      </c>
      <c r="D150" s="57">
        <f t="shared" si="5"/>
        <v>0</v>
      </c>
      <c r="E150" s="53"/>
      <c r="F150" s="53"/>
      <c r="G150" s="53"/>
      <c r="H150" s="53"/>
      <c r="I150" s="53"/>
      <c r="J150" s="53"/>
      <c r="K150" s="53"/>
      <c r="L150" s="53"/>
      <c r="M150" s="53"/>
    </row>
    <row r="151" spans="1:13" ht="18.75" x14ac:dyDescent="0.25">
      <c r="A151" s="73"/>
      <c r="B151" s="53"/>
      <c r="C151" s="53"/>
      <c r="D151" s="53"/>
      <c r="E151" s="53"/>
      <c r="F151" s="53"/>
      <c r="G151" s="53"/>
      <c r="H151" s="53"/>
      <c r="I151" s="53"/>
      <c r="J151" s="53"/>
      <c r="K151" s="53"/>
      <c r="L151" s="53"/>
      <c r="M151" s="53"/>
    </row>
    <row r="152" spans="1:13" ht="15" customHeight="1" x14ac:dyDescent="0.25">
      <c r="A152" s="252" t="s">
        <v>111</v>
      </c>
      <c r="B152" s="247"/>
      <c r="C152" s="247"/>
      <c r="D152" s="238"/>
      <c r="E152" s="53"/>
      <c r="F152" s="53"/>
      <c r="G152" s="53"/>
      <c r="H152" s="53"/>
      <c r="I152" s="53"/>
      <c r="J152" s="53"/>
      <c r="K152" s="53"/>
      <c r="L152" s="53"/>
      <c r="M152" s="53"/>
    </row>
    <row r="153" spans="1:13" x14ac:dyDescent="0.25">
      <c r="A153" s="59" t="s">
        <v>102</v>
      </c>
      <c r="B153" s="59" t="s">
        <v>103</v>
      </c>
      <c r="C153" s="59" t="s">
        <v>77</v>
      </c>
      <c r="D153" s="59" t="s">
        <v>46</v>
      </c>
      <c r="E153" s="53"/>
      <c r="F153" s="53"/>
      <c r="G153" s="53"/>
      <c r="H153" s="53"/>
      <c r="I153" s="53"/>
      <c r="J153" s="53"/>
      <c r="K153" s="53"/>
      <c r="L153" s="53"/>
      <c r="M153" s="53"/>
    </row>
    <row r="154" spans="1:13" x14ac:dyDescent="0.25">
      <c r="A154" s="55" t="s">
        <v>6</v>
      </c>
      <c r="B154" s="56" t="s">
        <v>104</v>
      </c>
      <c r="C154" s="65">
        <v>1.2999999999999999E-3</v>
      </c>
      <c r="D154" s="66">
        <f t="shared" ref="D154:D159" si="6">C154*$C$64</f>
        <v>0</v>
      </c>
      <c r="E154" s="53"/>
      <c r="F154" s="53"/>
      <c r="G154" s="53"/>
      <c r="H154" s="53"/>
      <c r="I154" s="53"/>
      <c r="J154" s="53"/>
      <c r="K154" s="53"/>
      <c r="L154" s="53"/>
      <c r="M154" s="53"/>
    </row>
    <row r="155" spans="1:13" x14ac:dyDescent="0.25">
      <c r="A155" s="55" t="s">
        <v>9</v>
      </c>
      <c r="B155" s="56" t="s">
        <v>105</v>
      </c>
      <c r="C155" s="65">
        <v>2.8999999999999998E-3</v>
      </c>
      <c r="D155" s="66">
        <f t="shared" si="6"/>
        <v>0</v>
      </c>
      <c r="E155" s="53"/>
      <c r="F155" s="53"/>
      <c r="G155" s="53"/>
      <c r="H155" s="53"/>
      <c r="I155" s="53"/>
      <c r="J155" s="53"/>
      <c r="K155" s="53"/>
      <c r="L155" s="53"/>
      <c r="M155" s="53"/>
    </row>
    <row r="156" spans="1:13" x14ac:dyDescent="0.25">
      <c r="A156" s="55" t="s">
        <v>11</v>
      </c>
      <c r="B156" s="56" t="s">
        <v>106</v>
      </c>
      <c r="C156" s="65">
        <v>0.04</v>
      </c>
      <c r="D156" s="66">
        <f t="shared" si="6"/>
        <v>0</v>
      </c>
      <c r="E156" s="53"/>
      <c r="F156" s="53"/>
      <c r="G156" s="53"/>
      <c r="H156" s="53"/>
      <c r="I156" s="53"/>
      <c r="J156" s="53"/>
      <c r="K156" s="53"/>
      <c r="L156" s="53"/>
      <c r="M156" s="53"/>
    </row>
    <row r="157" spans="1:13" x14ac:dyDescent="0.25">
      <c r="A157" s="55" t="s">
        <v>14</v>
      </c>
      <c r="B157" s="56" t="s">
        <v>107</v>
      </c>
      <c r="C157" s="65">
        <v>1.2200000000000001E-2</v>
      </c>
      <c r="D157" s="66">
        <f t="shared" si="6"/>
        <v>0</v>
      </c>
      <c r="E157" s="53"/>
      <c r="F157" s="53"/>
      <c r="G157" s="53"/>
      <c r="H157" s="53"/>
      <c r="I157" s="53"/>
      <c r="J157" s="53"/>
      <c r="K157" s="53"/>
      <c r="L157" s="53"/>
      <c r="M157" s="53"/>
    </row>
    <row r="158" spans="1:13" ht="30" x14ac:dyDescent="0.25">
      <c r="A158" s="55" t="s">
        <v>51</v>
      </c>
      <c r="B158" s="56" t="s">
        <v>108</v>
      </c>
      <c r="C158" s="65">
        <v>4.4999999999999997E-3</v>
      </c>
      <c r="D158" s="66">
        <f t="shared" si="6"/>
        <v>0</v>
      </c>
      <c r="E158" s="53"/>
      <c r="F158" s="53"/>
      <c r="G158" s="53"/>
      <c r="H158" s="53"/>
      <c r="I158" s="53"/>
      <c r="J158" s="53"/>
      <c r="K158" s="53"/>
      <c r="L158" s="53"/>
      <c r="M158" s="53"/>
    </row>
    <row r="159" spans="1:13" x14ac:dyDescent="0.25">
      <c r="A159" s="55" t="s">
        <v>53</v>
      </c>
      <c r="B159" s="56" t="s">
        <v>109</v>
      </c>
      <c r="C159" s="65">
        <v>0.04</v>
      </c>
      <c r="D159" s="66">
        <f t="shared" si="6"/>
        <v>0</v>
      </c>
      <c r="E159" s="53"/>
      <c r="F159" s="53"/>
      <c r="G159" s="53"/>
      <c r="H159" s="53"/>
      <c r="I159" s="53"/>
      <c r="J159" s="53"/>
      <c r="K159" s="53"/>
      <c r="L159" s="53"/>
      <c r="M159" s="53"/>
    </row>
    <row r="160" spans="1:13" x14ac:dyDescent="0.25">
      <c r="A160" s="253" t="s">
        <v>110</v>
      </c>
      <c r="B160" s="238"/>
      <c r="C160" s="69">
        <f t="shared" ref="C160" si="7">SUM(C154:C159)</f>
        <v>0.1009</v>
      </c>
      <c r="D160" s="60">
        <f>SUM(D154:D159)</f>
        <v>0</v>
      </c>
      <c r="E160" s="53"/>
      <c r="F160" s="53"/>
      <c r="G160" s="53"/>
      <c r="H160" s="53"/>
      <c r="I160" s="53"/>
      <c r="J160" s="53"/>
      <c r="K160" s="53"/>
      <c r="L160" s="53"/>
      <c r="M160" s="53"/>
    </row>
    <row r="161" spans="1:13" ht="18.75" x14ac:dyDescent="0.25">
      <c r="A161" s="73"/>
      <c r="B161" s="53"/>
      <c r="C161" s="53"/>
      <c r="D161" s="53"/>
      <c r="E161" s="53"/>
      <c r="F161" s="53"/>
      <c r="G161" s="53"/>
      <c r="H161" s="53"/>
      <c r="I161" s="53"/>
      <c r="J161" s="53"/>
      <c r="K161" s="53"/>
      <c r="L161" s="53"/>
      <c r="M161" s="53"/>
    </row>
    <row r="162" spans="1:13" ht="15" customHeight="1" x14ac:dyDescent="0.25">
      <c r="A162" s="254" t="s">
        <v>112</v>
      </c>
      <c r="B162" s="247"/>
      <c r="C162" s="247"/>
      <c r="D162" s="238"/>
      <c r="E162" s="53"/>
      <c r="F162" s="53"/>
      <c r="G162" s="53"/>
      <c r="H162" s="53"/>
      <c r="I162" s="53"/>
      <c r="J162" s="53"/>
      <c r="K162" s="53"/>
      <c r="L162" s="53"/>
      <c r="M162" s="53"/>
    </row>
    <row r="163" spans="1:13" ht="30" x14ac:dyDescent="0.25">
      <c r="A163" s="54" t="s">
        <v>113</v>
      </c>
      <c r="B163" s="54" t="s">
        <v>114</v>
      </c>
      <c r="C163" s="54" t="s">
        <v>77</v>
      </c>
      <c r="D163" s="54" t="s">
        <v>46</v>
      </c>
      <c r="E163" s="53"/>
      <c r="F163" s="53"/>
      <c r="G163" s="53"/>
      <c r="H163" s="53"/>
      <c r="I163" s="53"/>
      <c r="J163" s="53"/>
      <c r="K163" s="53"/>
      <c r="L163" s="53"/>
      <c r="M163" s="53"/>
    </row>
    <row r="164" spans="1:13" x14ac:dyDescent="0.25">
      <c r="A164" s="55" t="s">
        <v>6</v>
      </c>
      <c r="B164" s="56" t="s">
        <v>115</v>
      </c>
      <c r="C164" s="65">
        <v>1.6199999999999999E-2</v>
      </c>
      <c r="D164" s="66">
        <f>(C52+D99)*C164</f>
        <v>0</v>
      </c>
      <c r="E164" s="53"/>
      <c r="F164" s="53"/>
      <c r="G164" s="53"/>
      <c r="H164" s="53"/>
      <c r="I164" s="53"/>
      <c r="J164" s="53"/>
      <c r="K164" s="53"/>
      <c r="L164" s="53"/>
      <c r="M164" s="53"/>
    </row>
    <row r="165" spans="1:13" x14ac:dyDescent="0.25">
      <c r="A165" s="55" t="s">
        <v>9</v>
      </c>
      <c r="B165" s="56" t="s">
        <v>116</v>
      </c>
      <c r="C165" s="65">
        <v>0</v>
      </c>
      <c r="D165" s="66">
        <f>(C52+C75+D99+D120+D150)*C165</f>
        <v>0</v>
      </c>
      <c r="E165" s="53"/>
      <c r="F165" s="53"/>
      <c r="G165" s="53"/>
      <c r="H165" s="53"/>
      <c r="I165" s="53"/>
      <c r="J165" s="53"/>
      <c r="K165" s="53"/>
      <c r="L165" s="53"/>
      <c r="M165" s="53"/>
    </row>
    <row r="166" spans="1:13" x14ac:dyDescent="0.25">
      <c r="A166" s="55" t="s">
        <v>11</v>
      </c>
      <c r="B166" s="56" t="s">
        <v>117</v>
      </c>
      <c r="C166" s="65">
        <v>2.0000000000000001E-4</v>
      </c>
      <c r="D166" s="66">
        <f>(C52+C75+D99+D120+D150)*C166</f>
        <v>0</v>
      </c>
      <c r="E166" s="53"/>
      <c r="F166" s="53"/>
      <c r="G166" s="53"/>
      <c r="H166" s="53"/>
      <c r="I166" s="53"/>
      <c r="J166" s="53"/>
      <c r="K166" s="53"/>
      <c r="L166" s="53"/>
      <c r="M166" s="53"/>
    </row>
    <row r="167" spans="1:13" x14ac:dyDescent="0.25">
      <c r="A167" s="55" t="s">
        <v>14</v>
      </c>
      <c r="B167" s="56" t="s">
        <v>118</v>
      </c>
      <c r="C167" s="65">
        <v>7.3000000000000001E-3</v>
      </c>
      <c r="D167" s="66">
        <f>(C52+C75+D99+D120+D150)*C167</f>
        <v>0</v>
      </c>
      <c r="E167" s="53"/>
      <c r="F167" s="53"/>
      <c r="G167" s="53"/>
      <c r="H167" s="53"/>
      <c r="I167" s="53"/>
      <c r="J167" s="53"/>
      <c r="K167" s="53"/>
      <c r="L167" s="53"/>
      <c r="M167" s="53"/>
    </row>
    <row r="168" spans="1:13" x14ac:dyDescent="0.25">
      <c r="A168" s="55" t="s">
        <v>51</v>
      </c>
      <c r="B168" s="56" t="s">
        <v>119</v>
      </c>
      <c r="C168" s="65">
        <v>2.9999999999999997E-4</v>
      </c>
      <c r="D168" s="66">
        <f>(C52+C75+D99+D120+D150)*C168</f>
        <v>0</v>
      </c>
      <c r="E168" s="53"/>
      <c r="F168" s="53"/>
      <c r="G168" s="53"/>
      <c r="H168" s="53"/>
      <c r="I168" s="53"/>
      <c r="J168" s="53"/>
      <c r="K168" s="53"/>
      <c r="L168" s="53"/>
      <c r="M168" s="53"/>
    </row>
    <row r="169" spans="1:13" x14ac:dyDescent="0.25">
      <c r="A169" s="55" t="s">
        <v>53</v>
      </c>
      <c r="B169" s="56" t="s">
        <v>58</v>
      </c>
      <c r="C169" s="65">
        <v>5.0000000000000001E-4</v>
      </c>
      <c r="D169" s="66">
        <f>(C52+C75+D99+D120+D150)*C169</f>
        <v>0</v>
      </c>
      <c r="E169" s="53"/>
      <c r="F169" s="53"/>
      <c r="G169" s="53"/>
      <c r="H169" s="53"/>
      <c r="I169" s="53"/>
      <c r="J169" s="53"/>
      <c r="K169" s="53"/>
      <c r="L169" s="53"/>
      <c r="M169" s="53"/>
    </row>
    <row r="170" spans="1:13" x14ac:dyDescent="0.25">
      <c r="A170" s="55"/>
      <c r="B170" s="71" t="s">
        <v>93</v>
      </c>
      <c r="C170" s="65"/>
      <c r="D170" s="66">
        <f>SUM(D164:D169)</f>
        <v>0</v>
      </c>
      <c r="E170" s="53"/>
      <c r="F170" s="53"/>
      <c r="G170" s="53"/>
      <c r="H170" s="53"/>
      <c r="I170" s="53"/>
      <c r="J170" s="53"/>
      <c r="K170" s="53"/>
      <c r="L170" s="53"/>
      <c r="M170" s="53"/>
    </row>
    <row r="171" spans="1:13" ht="30" x14ac:dyDescent="0.25">
      <c r="A171" s="55" t="s">
        <v>55</v>
      </c>
      <c r="B171" s="56" t="s">
        <v>120</v>
      </c>
      <c r="C171" s="65"/>
      <c r="D171" s="66">
        <f>(C52+D99+D120+D150)*C171</f>
        <v>0</v>
      </c>
      <c r="E171" s="53"/>
      <c r="F171" s="53"/>
      <c r="G171" s="53"/>
      <c r="H171" s="53"/>
      <c r="I171" s="53"/>
      <c r="J171" s="53"/>
      <c r="K171" s="53"/>
      <c r="L171" s="53"/>
      <c r="M171" s="53"/>
    </row>
    <row r="172" spans="1:13" x14ac:dyDescent="0.25">
      <c r="A172" s="246" t="s">
        <v>110</v>
      </c>
      <c r="B172" s="238"/>
      <c r="C172" s="67"/>
      <c r="D172" s="57">
        <f>SUM(D170:D171)</f>
        <v>0</v>
      </c>
      <c r="E172" s="53"/>
      <c r="F172" s="53"/>
      <c r="G172" s="53"/>
      <c r="H172" s="53"/>
      <c r="I172" s="53"/>
      <c r="J172" s="53"/>
      <c r="K172" s="53"/>
      <c r="L172" s="53"/>
      <c r="M172" s="53"/>
    </row>
    <row r="173" spans="1:13" ht="18.75" x14ac:dyDescent="0.25">
      <c r="A173" s="73"/>
      <c r="B173" s="53"/>
      <c r="C173" s="53"/>
      <c r="D173" s="53"/>
      <c r="E173" s="53"/>
      <c r="F173" s="53"/>
      <c r="G173" s="53"/>
      <c r="H173" s="53"/>
      <c r="I173" s="53"/>
      <c r="J173" s="53"/>
      <c r="K173" s="53"/>
      <c r="L173" s="53"/>
      <c r="M173" s="53"/>
    </row>
    <row r="174" spans="1:13" ht="15" customHeight="1" x14ac:dyDescent="0.25">
      <c r="A174" s="252" t="s">
        <v>121</v>
      </c>
      <c r="B174" s="247"/>
      <c r="C174" s="247"/>
      <c r="D174" s="238"/>
      <c r="E174" s="53"/>
      <c r="F174" s="53"/>
      <c r="G174" s="53"/>
      <c r="H174" s="53"/>
      <c r="I174" s="53"/>
      <c r="J174" s="53"/>
      <c r="K174" s="53"/>
      <c r="L174" s="53"/>
      <c r="M174" s="53"/>
    </row>
    <row r="175" spans="1:13" ht="30" x14ac:dyDescent="0.25">
      <c r="A175" s="59" t="s">
        <v>113</v>
      </c>
      <c r="B175" s="59" t="s">
        <v>114</v>
      </c>
      <c r="C175" s="59" t="s">
        <v>77</v>
      </c>
      <c r="D175" s="59" t="s">
        <v>46</v>
      </c>
      <c r="E175" s="53"/>
      <c r="F175" s="53"/>
      <c r="G175" s="53"/>
      <c r="H175" s="53"/>
      <c r="I175" s="53"/>
      <c r="J175" s="53"/>
      <c r="K175" s="53"/>
      <c r="L175" s="53"/>
      <c r="M175" s="53"/>
    </row>
    <row r="176" spans="1:13" x14ac:dyDescent="0.25">
      <c r="A176" s="55" t="s">
        <v>6</v>
      </c>
      <c r="B176" s="56" t="s">
        <v>115</v>
      </c>
      <c r="C176" s="65">
        <v>1.6199999999999999E-2</v>
      </c>
      <c r="D176" s="66">
        <f>(C64+D112)*C176</f>
        <v>0</v>
      </c>
      <c r="E176" s="53"/>
      <c r="F176" s="53"/>
      <c r="G176" s="53"/>
      <c r="H176" s="53"/>
      <c r="I176" s="53"/>
      <c r="J176" s="53"/>
      <c r="K176" s="53"/>
      <c r="L176" s="53"/>
      <c r="M176" s="53"/>
    </row>
    <row r="177" spans="1:13" x14ac:dyDescent="0.25">
      <c r="A177" s="55" t="s">
        <v>9</v>
      </c>
      <c r="B177" s="56" t="s">
        <v>116</v>
      </c>
      <c r="C177" s="65">
        <v>0</v>
      </c>
      <c r="D177" s="66">
        <f>(C64+C86+D112+D128+D160)*C177</f>
        <v>0</v>
      </c>
      <c r="E177" s="53"/>
      <c r="F177" s="53"/>
      <c r="G177" s="53"/>
      <c r="H177" s="53"/>
      <c r="I177" s="53"/>
      <c r="J177" s="53"/>
      <c r="K177" s="53"/>
      <c r="L177" s="53"/>
      <c r="M177" s="53"/>
    </row>
    <row r="178" spans="1:13" x14ac:dyDescent="0.25">
      <c r="A178" s="55" t="s">
        <v>11</v>
      </c>
      <c r="B178" s="56" t="s">
        <v>117</v>
      </c>
      <c r="C178" s="65">
        <v>2.0000000000000001E-4</v>
      </c>
      <c r="D178" s="66">
        <f>(C64+C86+D112+D128+D160)*C178</f>
        <v>0</v>
      </c>
      <c r="E178" s="53"/>
      <c r="F178" s="53"/>
      <c r="G178" s="53"/>
      <c r="H178" s="53"/>
      <c r="I178" s="53"/>
      <c r="J178" s="53"/>
      <c r="K178" s="53"/>
      <c r="L178" s="53"/>
      <c r="M178" s="53"/>
    </row>
    <row r="179" spans="1:13" x14ac:dyDescent="0.25">
      <c r="A179" s="55" t="s">
        <v>14</v>
      </c>
      <c r="B179" s="56" t="s">
        <v>118</v>
      </c>
      <c r="C179" s="65">
        <v>7.3000000000000001E-3</v>
      </c>
      <c r="D179" s="66">
        <f>(C64+C86+D112+D128+D160)*C179</f>
        <v>0</v>
      </c>
      <c r="E179" s="53"/>
      <c r="F179" s="53"/>
      <c r="G179" s="53"/>
      <c r="H179" s="53"/>
      <c r="I179" s="53"/>
      <c r="J179" s="53"/>
      <c r="K179" s="53"/>
      <c r="L179" s="53"/>
      <c r="M179" s="53"/>
    </row>
    <row r="180" spans="1:13" x14ac:dyDescent="0.25">
      <c r="A180" s="55" t="s">
        <v>51</v>
      </c>
      <c r="B180" s="56" t="s">
        <v>119</v>
      </c>
      <c r="C180" s="65">
        <v>2.9999999999999997E-4</v>
      </c>
      <c r="D180" s="66">
        <f>(C64+C86+D112+D128+D160)*C180</f>
        <v>0</v>
      </c>
      <c r="E180" s="53"/>
      <c r="F180" s="53"/>
      <c r="G180" s="53"/>
      <c r="H180" s="53"/>
      <c r="I180" s="53"/>
      <c r="J180" s="53"/>
      <c r="K180" s="53"/>
      <c r="L180" s="53"/>
      <c r="M180" s="53"/>
    </row>
    <row r="181" spans="1:13" x14ac:dyDescent="0.25">
      <c r="A181" s="55" t="s">
        <v>53</v>
      </c>
      <c r="B181" s="56" t="s">
        <v>58</v>
      </c>
      <c r="C181" s="65">
        <v>5.0000000000000001E-4</v>
      </c>
      <c r="D181" s="66">
        <f>(C64+C86+D112+D128+D160)*C181</f>
        <v>0</v>
      </c>
      <c r="E181" s="53"/>
      <c r="F181" s="53"/>
      <c r="G181" s="53"/>
      <c r="H181" s="53"/>
      <c r="I181" s="53"/>
      <c r="J181" s="53"/>
      <c r="K181" s="53"/>
      <c r="L181" s="53"/>
      <c r="M181" s="53"/>
    </row>
    <row r="182" spans="1:13" x14ac:dyDescent="0.25">
      <c r="A182" s="55"/>
      <c r="B182" s="71" t="s">
        <v>93</v>
      </c>
      <c r="C182" s="65"/>
      <c r="D182" s="66">
        <f>SUM(D176:D181)</f>
        <v>0</v>
      </c>
      <c r="E182" s="53"/>
      <c r="F182" s="53"/>
      <c r="G182" s="53"/>
      <c r="H182" s="53"/>
      <c r="I182" s="53"/>
      <c r="J182" s="53"/>
      <c r="K182" s="53"/>
      <c r="L182" s="53"/>
      <c r="M182" s="53"/>
    </row>
    <row r="183" spans="1:13" ht="30" x14ac:dyDescent="0.25">
      <c r="A183" s="55" t="s">
        <v>55</v>
      </c>
      <c r="B183" s="56" t="s">
        <v>120</v>
      </c>
      <c r="C183" s="65"/>
      <c r="D183" s="66">
        <f>(C64+C86+D112+D128+D160)*C183</f>
        <v>0</v>
      </c>
      <c r="E183" s="53"/>
      <c r="F183" s="53"/>
      <c r="G183" s="53"/>
      <c r="H183" s="53"/>
      <c r="I183" s="53"/>
      <c r="J183" s="53"/>
      <c r="K183" s="53"/>
      <c r="L183" s="53"/>
      <c r="M183" s="53"/>
    </row>
    <row r="184" spans="1:13" x14ac:dyDescent="0.25">
      <c r="A184" s="253" t="s">
        <v>110</v>
      </c>
      <c r="B184" s="238"/>
      <c r="C184" s="69"/>
      <c r="D184" s="60">
        <f>SUM(D182:D183)</f>
        <v>0</v>
      </c>
      <c r="E184" s="53"/>
      <c r="F184" s="53"/>
      <c r="G184" s="53"/>
      <c r="H184" s="53"/>
      <c r="I184" s="53"/>
      <c r="J184" s="53"/>
      <c r="K184" s="53"/>
      <c r="L184" s="53"/>
      <c r="M184" s="53"/>
    </row>
    <row r="185" spans="1:13" x14ac:dyDescent="0.25">
      <c r="A185" s="74"/>
      <c r="B185" s="53"/>
      <c r="C185" s="53"/>
      <c r="D185" s="53"/>
      <c r="E185" s="53"/>
      <c r="F185" s="53"/>
      <c r="G185" s="53"/>
      <c r="H185" s="53"/>
      <c r="I185" s="53"/>
      <c r="J185" s="53"/>
      <c r="K185" s="53"/>
      <c r="L185" s="53"/>
      <c r="M185" s="53"/>
    </row>
    <row r="186" spans="1:13" ht="15" customHeight="1" x14ac:dyDescent="0.25">
      <c r="A186" s="264" t="s">
        <v>122</v>
      </c>
      <c r="B186" s="247"/>
      <c r="C186" s="238"/>
      <c r="D186" s="53"/>
      <c r="E186" s="53"/>
      <c r="F186" s="53"/>
      <c r="G186" s="53"/>
      <c r="H186" s="53"/>
      <c r="I186" s="53"/>
      <c r="J186" s="53"/>
      <c r="K186" s="53"/>
      <c r="L186" s="53"/>
      <c r="M186" s="53"/>
    </row>
    <row r="187" spans="1:13" x14ac:dyDescent="0.25">
      <c r="A187" s="54">
        <v>3</v>
      </c>
      <c r="B187" s="54" t="s">
        <v>123</v>
      </c>
      <c r="C187" s="54" t="s">
        <v>46</v>
      </c>
      <c r="D187" s="53"/>
      <c r="E187" s="53"/>
      <c r="F187" s="53"/>
      <c r="G187" s="53"/>
      <c r="H187" s="53"/>
      <c r="I187" s="53"/>
      <c r="J187" s="53"/>
      <c r="K187" s="53"/>
      <c r="L187" s="53"/>
      <c r="M187" s="53"/>
    </row>
    <row r="188" spans="1:13" ht="30" x14ac:dyDescent="0.25">
      <c r="A188" s="55" t="s">
        <v>75</v>
      </c>
      <c r="B188" s="56" t="s">
        <v>124</v>
      </c>
      <c r="C188" s="62">
        <f>D96+D91</f>
        <v>0</v>
      </c>
      <c r="D188" s="53"/>
      <c r="E188" s="53"/>
      <c r="F188" s="53"/>
      <c r="G188" s="53"/>
      <c r="H188" s="53"/>
      <c r="I188" s="53"/>
      <c r="J188" s="53"/>
      <c r="K188" s="53"/>
      <c r="L188" s="53"/>
      <c r="M188" s="53"/>
    </row>
    <row r="189" spans="1:13" x14ac:dyDescent="0.25">
      <c r="A189" s="55" t="s">
        <v>89</v>
      </c>
      <c r="B189" s="56" t="s">
        <v>125</v>
      </c>
      <c r="C189" s="62">
        <f>D120</f>
        <v>0</v>
      </c>
      <c r="D189" s="53"/>
      <c r="E189" s="53"/>
      <c r="F189" s="53"/>
      <c r="G189" s="53"/>
      <c r="H189" s="53"/>
      <c r="I189" s="53"/>
      <c r="J189" s="53"/>
      <c r="K189" s="53"/>
      <c r="L189" s="53"/>
      <c r="M189" s="53"/>
    </row>
    <row r="190" spans="1:13" x14ac:dyDescent="0.25">
      <c r="A190" s="55" t="s">
        <v>97</v>
      </c>
      <c r="B190" s="56" t="s">
        <v>98</v>
      </c>
      <c r="C190" s="62">
        <f>D134</f>
        <v>0</v>
      </c>
      <c r="D190" s="53"/>
      <c r="E190" s="53"/>
      <c r="F190" s="53"/>
      <c r="G190" s="53"/>
      <c r="H190" s="53"/>
      <c r="I190" s="53"/>
      <c r="J190" s="53"/>
      <c r="K190" s="53"/>
      <c r="L190" s="53"/>
      <c r="M190" s="53"/>
    </row>
    <row r="191" spans="1:13" x14ac:dyDescent="0.25">
      <c r="A191" s="55" t="s">
        <v>102</v>
      </c>
      <c r="B191" s="56" t="s">
        <v>126</v>
      </c>
      <c r="C191" s="62">
        <f>D150</f>
        <v>0</v>
      </c>
      <c r="D191" s="53"/>
      <c r="E191" s="53"/>
      <c r="F191" s="53"/>
      <c r="G191" s="53"/>
      <c r="H191" s="53"/>
      <c r="I191" s="53"/>
      <c r="J191" s="53"/>
      <c r="K191" s="53"/>
      <c r="L191" s="53"/>
      <c r="M191" s="53"/>
    </row>
    <row r="192" spans="1:13" x14ac:dyDescent="0.25">
      <c r="A192" s="55" t="s">
        <v>113</v>
      </c>
      <c r="B192" s="56" t="s">
        <v>127</v>
      </c>
      <c r="C192" s="62">
        <f>D172</f>
        <v>0</v>
      </c>
      <c r="D192" s="53"/>
      <c r="E192" s="53"/>
      <c r="F192" s="53"/>
      <c r="G192" s="53"/>
      <c r="H192" s="53"/>
      <c r="I192" s="53"/>
      <c r="J192" s="53"/>
      <c r="K192" s="53"/>
      <c r="L192" s="53"/>
      <c r="M192" s="53"/>
    </row>
    <row r="193" spans="1:13" x14ac:dyDescent="0.25">
      <c r="A193" s="55" t="s">
        <v>128</v>
      </c>
      <c r="B193" s="56" t="s">
        <v>129</v>
      </c>
      <c r="C193" s="62" t="s">
        <v>130</v>
      </c>
      <c r="D193" s="53"/>
      <c r="E193" s="53"/>
      <c r="F193" s="53"/>
      <c r="G193" s="53"/>
      <c r="H193" s="53"/>
      <c r="I193" s="53"/>
      <c r="J193" s="53"/>
      <c r="K193" s="53"/>
      <c r="L193" s="53"/>
      <c r="M193" s="53"/>
    </row>
    <row r="194" spans="1:13" x14ac:dyDescent="0.25">
      <c r="A194" s="246" t="s">
        <v>110</v>
      </c>
      <c r="B194" s="238"/>
      <c r="C194" s="57">
        <f>SUM(C188:C193)</f>
        <v>0</v>
      </c>
      <c r="D194" s="53"/>
      <c r="E194" s="53"/>
      <c r="F194" s="53"/>
      <c r="G194" s="53"/>
      <c r="H194" s="53"/>
      <c r="I194" s="53"/>
      <c r="J194" s="53"/>
      <c r="K194" s="53"/>
      <c r="L194" s="53"/>
      <c r="M194" s="53"/>
    </row>
    <row r="195" spans="1:13" x14ac:dyDescent="0.25">
      <c r="A195" s="58"/>
      <c r="B195" s="53"/>
      <c r="C195" s="53"/>
      <c r="D195" s="53"/>
      <c r="E195" s="53"/>
      <c r="F195" s="53"/>
      <c r="G195" s="53"/>
      <c r="H195" s="53"/>
      <c r="I195" s="53"/>
      <c r="J195" s="53"/>
      <c r="K195" s="53"/>
      <c r="L195" s="53"/>
      <c r="M195" s="53"/>
    </row>
    <row r="196" spans="1:13" ht="15" customHeight="1" x14ac:dyDescent="0.25">
      <c r="A196" s="265" t="s">
        <v>131</v>
      </c>
      <c r="B196" s="247"/>
      <c r="C196" s="238"/>
      <c r="D196" s="53"/>
      <c r="E196" s="53"/>
      <c r="F196" s="53"/>
      <c r="G196" s="53"/>
      <c r="H196" s="53"/>
      <c r="I196" s="53"/>
      <c r="J196" s="53"/>
      <c r="K196" s="53"/>
      <c r="L196" s="53"/>
      <c r="M196" s="53"/>
    </row>
    <row r="197" spans="1:13" x14ac:dyDescent="0.25">
      <c r="A197" s="59">
        <v>3</v>
      </c>
      <c r="B197" s="59" t="s">
        <v>123</v>
      </c>
      <c r="C197" s="59" t="s">
        <v>46</v>
      </c>
      <c r="D197" s="53"/>
      <c r="E197" s="53"/>
      <c r="F197" s="53"/>
      <c r="G197" s="53"/>
      <c r="H197" s="53"/>
      <c r="I197" s="53"/>
      <c r="J197" s="53"/>
      <c r="K197" s="53"/>
      <c r="L197" s="53"/>
      <c r="M197" s="53"/>
    </row>
    <row r="198" spans="1:13" ht="30" x14ac:dyDescent="0.25">
      <c r="A198" s="55" t="s">
        <v>75</v>
      </c>
      <c r="B198" s="56" t="s">
        <v>124</v>
      </c>
      <c r="C198" s="62">
        <f>D109+D104</f>
        <v>0</v>
      </c>
      <c r="D198" s="53"/>
      <c r="E198" s="53"/>
      <c r="F198" s="53"/>
      <c r="G198" s="53"/>
      <c r="H198" s="53"/>
      <c r="I198" s="53"/>
      <c r="J198" s="53"/>
      <c r="K198" s="53"/>
      <c r="L198" s="53"/>
      <c r="M198" s="53"/>
    </row>
    <row r="199" spans="1:13" x14ac:dyDescent="0.25">
      <c r="A199" s="55" t="s">
        <v>89</v>
      </c>
      <c r="B199" s="56" t="s">
        <v>125</v>
      </c>
      <c r="C199" s="62">
        <f>D128</f>
        <v>0</v>
      </c>
      <c r="D199" s="53"/>
      <c r="E199" s="53"/>
      <c r="F199" s="53"/>
      <c r="G199" s="53"/>
      <c r="H199" s="53"/>
      <c r="I199" s="53"/>
      <c r="J199" s="53"/>
      <c r="K199" s="53"/>
      <c r="L199" s="53"/>
      <c r="M199" s="53"/>
    </row>
    <row r="200" spans="1:13" x14ac:dyDescent="0.25">
      <c r="A200" s="55" t="s">
        <v>97</v>
      </c>
      <c r="B200" s="56" t="s">
        <v>98</v>
      </c>
      <c r="C200" s="62">
        <f>D140</f>
        <v>0</v>
      </c>
      <c r="D200" s="53"/>
      <c r="E200" s="53"/>
      <c r="F200" s="53"/>
      <c r="G200" s="53"/>
      <c r="H200" s="53"/>
      <c r="I200" s="53"/>
      <c r="J200" s="53"/>
      <c r="K200" s="53"/>
      <c r="L200" s="53"/>
      <c r="M200" s="53"/>
    </row>
    <row r="201" spans="1:13" x14ac:dyDescent="0.25">
      <c r="A201" s="55" t="s">
        <v>102</v>
      </c>
      <c r="B201" s="56" t="s">
        <v>126</v>
      </c>
      <c r="C201" s="62">
        <f>D160</f>
        <v>0</v>
      </c>
      <c r="D201" s="53"/>
      <c r="E201" s="53"/>
      <c r="F201" s="53"/>
      <c r="G201" s="53"/>
      <c r="H201" s="53"/>
      <c r="I201" s="53"/>
      <c r="J201" s="53"/>
      <c r="K201" s="53"/>
      <c r="L201" s="53"/>
      <c r="M201" s="53"/>
    </row>
    <row r="202" spans="1:13" x14ac:dyDescent="0.25">
      <c r="A202" s="55" t="s">
        <v>113</v>
      </c>
      <c r="B202" s="56" t="s">
        <v>127</v>
      </c>
      <c r="C202" s="62">
        <f>D182</f>
        <v>0</v>
      </c>
      <c r="D202" s="53"/>
      <c r="E202" s="53"/>
      <c r="F202" s="53"/>
      <c r="G202" s="53"/>
      <c r="H202" s="53"/>
      <c r="I202" s="53"/>
      <c r="J202" s="53"/>
      <c r="K202" s="53"/>
      <c r="L202" s="53"/>
      <c r="M202" s="53"/>
    </row>
    <row r="203" spans="1:13" ht="42.75" customHeight="1" x14ac:dyDescent="0.25">
      <c r="A203" s="55" t="s">
        <v>128</v>
      </c>
      <c r="B203" s="56" t="s">
        <v>129</v>
      </c>
      <c r="C203" s="62" t="s">
        <v>130</v>
      </c>
      <c r="D203" s="53"/>
      <c r="E203" s="53"/>
      <c r="F203" s="53"/>
      <c r="G203" s="53"/>
      <c r="H203" s="53"/>
      <c r="I203" s="53"/>
      <c r="J203" s="53"/>
      <c r="K203" s="53"/>
      <c r="L203" s="53"/>
      <c r="M203" s="53"/>
    </row>
    <row r="204" spans="1:13" x14ac:dyDescent="0.25">
      <c r="A204" s="253" t="s">
        <v>110</v>
      </c>
      <c r="B204" s="238"/>
      <c r="C204" s="60">
        <f>SUM(C198:C203)</f>
        <v>0</v>
      </c>
      <c r="D204" s="53"/>
      <c r="E204" s="53"/>
      <c r="F204" s="53"/>
      <c r="G204" s="53"/>
      <c r="H204" s="53"/>
      <c r="I204" s="53"/>
      <c r="J204" s="53"/>
      <c r="K204" s="53"/>
      <c r="L204" s="53"/>
      <c r="M204" s="53"/>
    </row>
    <row r="205" spans="1:13" x14ac:dyDescent="0.25">
      <c r="A205" s="58"/>
      <c r="B205" s="53"/>
      <c r="C205" s="53"/>
      <c r="D205" s="53"/>
      <c r="E205" s="53"/>
      <c r="F205" s="53"/>
      <c r="G205" s="53"/>
      <c r="H205" s="53"/>
      <c r="I205" s="53"/>
      <c r="J205" s="53"/>
      <c r="K205" s="53"/>
      <c r="L205" s="53"/>
      <c r="M205" s="53"/>
    </row>
    <row r="206" spans="1:13" ht="15" customHeight="1" x14ac:dyDescent="0.25">
      <c r="A206" s="264" t="s">
        <v>132</v>
      </c>
      <c r="B206" s="247"/>
      <c r="C206" s="247"/>
      <c r="D206" s="238"/>
      <c r="E206" s="53"/>
      <c r="F206" s="53"/>
      <c r="G206" s="53"/>
      <c r="H206" s="53"/>
      <c r="I206" s="53"/>
      <c r="J206" s="53"/>
      <c r="K206" s="53"/>
      <c r="L206" s="53"/>
      <c r="M206" s="53"/>
    </row>
    <row r="207" spans="1:13" ht="15" customHeight="1" x14ac:dyDescent="0.25">
      <c r="A207" s="246" t="s">
        <v>133</v>
      </c>
      <c r="B207" s="238"/>
      <c r="C207" s="246" t="s">
        <v>134</v>
      </c>
      <c r="D207" s="238"/>
      <c r="E207" s="53"/>
      <c r="F207" s="53"/>
      <c r="G207" s="53"/>
      <c r="H207" s="53"/>
      <c r="I207" s="53"/>
      <c r="J207" s="53"/>
      <c r="K207" s="53"/>
      <c r="L207" s="53"/>
      <c r="M207" s="53"/>
    </row>
    <row r="208" spans="1:13" x14ac:dyDescent="0.25">
      <c r="A208" s="55" t="s">
        <v>6</v>
      </c>
      <c r="B208" s="56" t="s">
        <v>135</v>
      </c>
      <c r="C208" s="260">
        <f>C52</f>
        <v>0</v>
      </c>
      <c r="D208" s="238"/>
      <c r="E208" s="53"/>
      <c r="F208" s="53"/>
      <c r="G208" s="53"/>
      <c r="H208" s="53"/>
      <c r="I208" s="53"/>
      <c r="J208" s="53"/>
      <c r="K208" s="53"/>
      <c r="L208" s="53"/>
      <c r="M208" s="53"/>
    </row>
    <row r="209" spans="1:13" x14ac:dyDescent="0.25">
      <c r="A209" s="55" t="s">
        <v>9</v>
      </c>
      <c r="B209" s="56" t="s">
        <v>136</v>
      </c>
      <c r="C209" s="260">
        <f>C75</f>
        <v>0</v>
      </c>
      <c r="D209" s="238"/>
      <c r="E209" s="53"/>
      <c r="F209" s="53"/>
      <c r="G209" s="53"/>
      <c r="H209" s="53"/>
      <c r="I209" s="53"/>
      <c r="J209" s="53"/>
      <c r="K209" s="53"/>
      <c r="L209" s="53"/>
      <c r="M209" s="53"/>
    </row>
    <row r="210" spans="1:13" x14ac:dyDescent="0.25">
      <c r="A210" s="55" t="s">
        <v>11</v>
      </c>
      <c r="B210" s="56" t="s">
        <v>137</v>
      </c>
      <c r="C210" s="260">
        <f>C194</f>
        <v>0</v>
      </c>
      <c r="D210" s="238"/>
      <c r="E210" s="53"/>
      <c r="F210" s="53"/>
      <c r="G210" s="53"/>
      <c r="H210" s="53"/>
      <c r="I210" s="53"/>
      <c r="J210" s="53"/>
      <c r="K210" s="53"/>
      <c r="L210" s="53"/>
      <c r="M210" s="53"/>
    </row>
    <row r="211" spans="1:13" x14ac:dyDescent="0.25">
      <c r="A211" s="261" t="s">
        <v>138</v>
      </c>
      <c r="B211" s="238"/>
      <c r="C211" s="260">
        <f>SUM(C208:D210)</f>
        <v>0</v>
      </c>
      <c r="D211" s="238"/>
      <c r="E211" s="53"/>
      <c r="F211" s="53"/>
      <c r="G211" s="53"/>
      <c r="H211" s="53"/>
      <c r="I211" s="53"/>
      <c r="J211" s="53"/>
      <c r="K211" s="53"/>
      <c r="L211" s="53"/>
      <c r="M211" s="53"/>
    </row>
    <row r="212" spans="1:13" x14ac:dyDescent="0.25">
      <c r="A212" s="246" t="s">
        <v>139</v>
      </c>
      <c r="B212" s="238"/>
      <c r="C212" s="262">
        <f>SUM(C211)</f>
        <v>0</v>
      </c>
      <c r="D212" s="238"/>
      <c r="E212" s="53"/>
      <c r="F212" s="53"/>
      <c r="G212" s="53"/>
      <c r="H212" s="53"/>
      <c r="I212" s="53"/>
      <c r="J212" s="53"/>
      <c r="K212" s="53"/>
      <c r="L212" s="53"/>
      <c r="M212" s="53"/>
    </row>
    <row r="213" spans="1:13" x14ac:dyDescent="0.25">
      <c r="A213" s="53"/>
      <c r="B213" s="53"/>
      <c r="C213" s="53"/>
      <c r="D213" s="53"/>
      <c r="E213" s="53"/>
      <c r="F213" s="53"/>
      <c r="G213" s="53"/>
      <c r="H213" s="53"/>
      <c r="I213" s="53"/>
      <c r="J213" s="53"/>
      <c r="K213" s="53"/>
      <c r="L213" s="53"/>
      <c r="M213" s="53"/>
    </row>
    <row r="214" spans="1:13" x14ac:dyDescent="0.25">
      <c r="A214" s="53"/>
      <c r="B214" s="53"/>
      <c r="C214" s="53"/>
      <c r="D214" s="75">
        <f>C212</f>
        <v>0</v>
      </c>
      <c r="E214" s="53"/>
      <c r="F214" s="53"/>
      <c r="G214" s="53"/>
      <c r="H214" s="53"/>
      <c r="I214" s="53"/>
      <c r="J214" s="53"/>
      <c r="K214" s="53"/>
      <c r="L214" s="53"/>
      <c r="M214" s="53"/>
    </row>
    <row r="215" spans="1:13" ht="15" customHeight="1" x14ac:dyDescent="0.25">
      <c r="A215" s="265" t="s">
        <v>140</v>
      </c>
      <c r="B215" s="247"/>
      <c r="C215" s="247"/>
      <c r="D215" s="238"/>
      <c r="E215" s="53"/>
      <c r="F215" s="53"/>
      <c r="G215" s="53"/>
      <c r="H215" s="53"/>
      <c r="I215" s="53"/>
      <c r="J215" s="53"/>
      <c r="K215" s="53"/>
      <c r="L215" s="53"/>
      <c r="M215" s="53"/>
    </row>
    <row r="216" spans="1:13" ht="15" customHeight="1" x14ac:dyDescent="0.25">
      <c r="A216" s="253" t="s">
        <v>133</v>
      </c>
      <c r="B216" s="238"/>
      <c r="C216" s="253" t="s">
        <v>134</v>
      </c>
      <c r="D216" s="238"/>
      <c r="E216" s="53"/>
      <c r="F216" s="53"/>
      <c r="G216" s="53"/>
      <c r="H216" s="53"/>
      <c r="I216" s="53"/>
      <c r="J216" s="53"/>
      <c r="K216" s="53"/>
      <c r="L216" s="53"/>
      <c r="M216" s="53"/>
    </row>
    <row r="217" spans="1:13" x14ac:dyDescent="0.25">
      <c r="A217" s="55" t="s">
        <v>6</v>
      </c>
      <c r="B217" s="56" t="s">
        <v>135</v>
      </c>
      <c r="C217" s="260">
        <f>C64</f>
        <v>0</v>
      </c>
      <c r="D217" s="238"/>
      <c r="E217" s="53"/>
      <c r="F217" s="53"/>
      <c r="G217" s="53"/>
      <c r="H217" s="53"/>
      <c r="I217" s="53"/>
      <c r="J217" s="53"/>
      <c r="K217" s="53"/>
      <c r="L217" s="53"/>
      <c r="M217" s="53"/>
    </row>
    <row r="218" spans="1:13" x14ac:dyDescent="0.25">
      <c r="A218" s="55" t="s">
        <v>9</v>
      </c>
      <c r="B218" s="56" t="s">
        <v>136</v>
      </c>
      <c r="C218" s="260">
        <f>C86</f>
        <v>0</v>
      </c>
      <c r="D218" s="238"/>
      <c r="E218" s="53"/>
      <c r="F218" s="53"/>
      <c r="G218" s="53"/>
      <c r="H218" s="53"/>
      <c r="I218" s="53"/>
      <c r="J218" s="53"/>
      <c r="K218" s="53"/>
      <c r="L218" s="53"/>
      <c r="M218" s="53"/>
    </row>
    <row r="219" spans="1:13" x14ac:dyDescent="0.25">
      <c r="A219" s="55" t="s">
        <v>11</v>
      </c>
      <c r="B219" s="56" t="s">
        <v>137</v>
      </c>
      <c r="C219" s="260">
        <f>C204</f>
        <v>0</v>
      </c>
      <c r="D219" s="238"/>
      <c r="E219" s="53"/>
      <c r="F219" s="53"/>
      <c r="G219" s="53"/>
      <c r="H219" s="53"/>
      <c r="I219" s="53"/>
      <c r="J219" s="53"/>
      <c r="K219" s="53"/>
      <c r="L219" s="53"/>
      <c r="M219" s="53"/>
    </row>
    <row r="220" spans="1:13" x14ac:dyDescent="0.25">
      <c r="A220" s="261" t="s">
        <v>138</v>
      </c>
      <c r="B220" s="238"/>
      <c r="C220" s="260">
        <f>SUM(C217:D219)</f>
        <v>0</v>
      </c>
      <c r="D220" s="238"/>
      <c r="E220" s="53"/>
      <c r="F220" s="53"/>
      <c r="G220" s="53"/>
      <c r="H220" s="53"/>
      <c r="I220" s="53"/>
      <c r="J220" s="53"/>
      <c r="K220" s="53"/>
      <c r="L220" s="53"/>
      <c r="M220" s="53"/>
    </row>
    <row r="221" spans="1:13" x14ac:dyDescent="0.25">
      <c r="A221" s="253" t="s">
        <v>139</v>
      </c>
      <c r="B221" s="238"/>
      <c r="C221" s="272">
        <f>SUM(C220)</f>
        <v>0</v>
      </c>
      <c r="D221" s="238"/>
      <c r="E221" s="53"/>
      <c r="F221" s="53"/>
      <c r="G221" s="53"/>
      <c r="H221" s="53"/>
      <c r="I221" s="53"/>
      <c r="J221" s="53"/>
      <c r="K221" s="53"/>
      <c r="L221" s="53"/>
      <c r="M221" s="53"/>
    </row>
    <row r="222" spans="1:13" x14ac:dyDescent="0.25">
      <c r="A222" s="53"/>
      <c r="B222" s="53"/>
      <c r="C222" s="53"/>
      <c r="D222" s="53"/>
      <c r="E222" s="53"/>
      <c r="F222" s="53"/>
      <c r="G222" s="53"/>
      <c r="H222" s="53"/>
      <c r="I222" s="53"/>
      <c r="J222" s="53"/>
      <c r="K222" s="53"/>
      <c r="L222" s="53"/>
      <c r="M222" s="53"/>
    </row>
    <row r="223" spans="1:13" ht="15" customHeight="1" x14ac:dyDescent="0.25">
      <c r="A223" s="258" t="s">
        <v>141</v>
      </c>
      <c r="B223" s="247"/>
      <c r="C223" s="238"/>
      <c r="D223" s="53"/>
      <c r="E223" s="53"/>
      <c r="F223" s="53"/>
      <c r="G223" s="53"/>
      <c r="H223" s="53"/>
      <c r="I223" s="53"/>
      <c r="J223" s="53"/>
      <c r="K223" s="53"/>
      <c r="L223" s="53"/>
      <c r="M223" s="53"/>
    </row>
    <row r="224" spans="1:13" x14ac:dyDescent="0.25">
      <c r="A224" s="76" t="s">
        <v>142</v>
      </c>
      <c r="B224" s="77" t="s">
        <v>143</v>
      </c>
      <c r="C224" s="77" t="s">
        <v>130</v>
      </c>
      <c r="D224" s="53"/>
      <c r="E224" s="53"/>
      <c r="F224" s="53"/>
      <c r="G224" s="53"/>
      <c r="H224" s="53"/>
      <c r="I224" s="53"/>
      <c r="J224" s="53"/>
      <c r="K224" s="53"/>
      <c r="L224" s="53"/>
      <c r="M224" s="53"/>
    </row>
    <row r="225" spans="1:13" x14ac:dyDescent="0.25">
      <c r="A225" s="55" t="s">
        <v>14</v>
      </c>
      <c r="B225" s="78" t="s">
        <v>144</v>
      </c>
      <c r="C225" s="219"/>
      <c r="D225" s="75"/>
      <c r="E225" s="53"/>
      <c r="F225" s="53"/>
      <c r="G225" s="53"/>
      <c r="H225" s="53"/>
      <c r="I225" s="53"/>
      <c r="J225" s="53"/>
      <c r="K225" s="53"/>
      <c r="L225" s="53"/>
      <c r="M225" s="53"/>
    </row>
    <row r="226" spans="1:13" x14ac:dyDescent="0.25">
      <c r="A226" s="55" t="s">
        <v>51</v>
      </c>
      <c r="B226" s="78" t="s">
        <v>145</v>
      </c>
      <c r="C226" s="219"/>
      <c r="D226" s="75"/>
      <c r="E226" s="18" t="s">
        <v>146</v>
      </c>
      <c r="F226" s="18" t="s">
        <v>147</v>
      </c>
      <c r="G226" s="18" t="s">
        <v>148</v>
      </c>
      <c r="H226" s="18"/>
      <c r="I226" s="18" t="s">
        <v>149</v>
      </c>
      <c r="J226" s="18" t="s">
        <v>146</v>
      </c>
      <c r="K226" s="18" t="s">
        <v>147</v>
      </c>
      <c r="L226" s="18" t="s">
        <v>150</v>
      </c>
      <c r="M226" s="53"/>
    </row>
    <row r="227" spans="1:13" x14ac:dyDescent="0.25">
      <c r="A227" s="55" t="s">
        <v>53</v>
      </c>
      <c r="B227" s="78" t="s">
        <v>151</v>
      </c>
      <c r="C227" s="219"/>
      <c r="D227" s="75"/>
      <c r="E227" s="18" t="s">
        <v>152</v>
      </c>
      <c r="F227" s="18">
        <v>10</v>
      </c>
      <c r="G227" s="19">
        <v>0.15</v>
      </c>
      <c r="H227" s="18"/>
      <c r="I227" s="18" t="s">
        <v>153</v>
      </c>
      <c r="J227" s="18" t="s">
        <v>152</v>
      </c>
      <c r="K227" s="18">
        <f>VLOOKUP(J227,E$226:F$228,2,0)</f>
        <v>10</v>
      </c>
      <c r="L227" s="20">
        <f>VLOOKUP(J227,E$226:G$228,3,0)</f>
        <v>0.15</v>
      </c>
      <c r="M227" s="53"/>
    </row>
    <row r="228" spans="1:13" x14ac:dyDescent="0.25">
      <c r="A228" s="55" t="s">
        <v>55</v>
      </c>
      <c r="B228" s="78" t="s">
        <v>154</v>
      </c>
      <c r="C228" s="219"/>
      <c r="D228" s="75"/>
      <c r="E228" s="18" t="s">
        <v>155</v>
      </c>
      <c r="F228" s="18">
        <v>12</v>
      </c>
      <c r="G228" s="19">
        <v>0.1</v>
      </c>
      <c r="H228" s="18"/>
      <c r="I228" s="18" t="s">
        <v>156</v>
      </c>
      <c r="J228" s="18" t="s">
        <v>152</v>
      </c>
      <c r="K228" s="18">
        <f>VLOOKUP(J228,E$226:F$228,2,0)</f>
        <v>10</v>
      </c>
      <c r="L228" s="20">
        <f>VLOOKUP(J228,E$226:G$228,3,0)</f>
        <v>0.15</v>
      </c>
      <c r="M228" s="53"/>
    </row>
    <row r="229" spans="1:13" x14ac:dyDescent="0.25">
      <c r="A229" s="55" t="s">
        <v>44</v>
      </c>
      <c r="B229" s="17" t="s">
        <v>297</v>
      </c>
      <c r="C229" s="219"/>
      <c r="D229" s="75"/>
      <c r="E229" s="53"/>
      <c r="F229" s="53"/>
      <c r="G229" s="53"/>
      <c r="H229" s="18"/>
      <c r="I229" s="18" t="s">
        <v>157</v>
      </c>
      <c r="J229" s="18" t="s">
        <v>155</v>
      </c>
      <c r="K229" s="18">
        <f>VLOOKUP(J229,E$226:F$228,2,0)</f>
        <v>12</v>
      </c>
      <c r="L229" s="20">
        <f>VLOOKUP(J229,E$226:G$228,3,0)</f>
        <v>0.1</v>
      </c>
      <c r="M229" s="53"/>
    </row>
    <row r="230" spans="1:13" x14ac:dyDescent="0.25">
      <c r="A230" s="55" t="s">
        <v>158</v>
      </c>
      <c r="B230" s="79" t="s">
        <v>159</v>
      </c>
      <c r="C230" s="219"/>
      <c r="D230" s="75"/>
      <c r="E230" s="53"/>
      <c r="F230" s="53"/>
      <c r="G230" s="53"/>
      <c r="H230" s="53"/>
      <c r="I230" s="53"/>
      <c r="J230" s="53"/>
      <c r="K230" s="53"/>
      <c r="L230" s="53"/>
      <c r="M230" s="53"/>
    </row>
    <row r="231" spans="1:13" x14ac:dyDescent="0.25">
      <c r="A231" s="55" t="s">
        <v>160</v>
      </c>
      <c r="B231" s="56" t="s">
        <v>161</v>
      </c>
      <c r="C231" s="80">
        <f>C226+C227+C228+C229+C225+C230</f>
        <v>0</v>
      </c>
      <c r="D231" s="75"/>
      <c r="E231" s="53"/>
      <c r="F231" s="53"/>
      <c r="G231" s="53"/>
      <c r="H231" s="53"/>
      <c r="I231" s="53"/>
      <c r="J231" s="53"/>
      <c r="K231" s="53"/>
      <c r="L231" s="53"/>
      <c r="M231" s="53"/>
    </row>
    <row r="232" spans="1:13" x14ac:dyDescent="0.25">
      <c r="A232" s="55" t="s">
        <v>162</v>
      </c>
      <c r="B232" s="56" t="s">
        <v>298</v>
      </c>
      <c r="C232" s="81">
        <f>C231/E26</f>
        <v>0</v>
      </c>
      <c r="D232" s="75"/>
      <c r="E232" s="53"/>
      <c r="F232" s="53"/>
      <c r="G232" s="53"/>
      <c r="H232" s="53"/>
      <c r="I232" s="263" t="s">
        <v>163</v>
      </c>
      <c r="J232" s="263"/>
      <c r="K232" s="53"/>
      <c r="L232" s="53"/>
      <c r="M232" s="53"/>
    </row>
    <row r="233" spans="1:13" x14ac:dyDescent="0.25">
      <c r="A233" s="53"/>
      <c r="B233" s="53"/>
      <c r="C233" s="53"/>
      <c r="D233" s="75"/>
      <c r="E233" s="53"/>
      <c r="F233" s="53"/>
      <c r="G233" s="53"/>
      <c r="H233" s="53"/>
      <c r="I233" s="263"/>
      <c r="J233" s="263"/>
      <c r="K233" s="53"/>
      <c r="L233" s="53"/>
      <c r="M233" s="53"/>
    </row>
    <row r="234" spans="1:13" x14ac:dyDescent="0.25">
      <c r="A234" s="258" t="s">
        <v>164</v>
      </c>
      <c r="B234" s="247"/>
      <c r="C234" s="247"/>
      <c r="D234" s="238"/>
      <c r="E234" s="53"/>
      <c r="F234" s="53"/>
      <c r="G234" s="53"/>
      <c r="H234" s="53"/>
      <c r="I234" s="263"/>
      <c r="J234" s="263"/>
      <c r="K234" s="53"/>
      <c r="L234" s="53"/>
      <c r="M234" s="53"/>
    </row>
    <row r="235" spans="1:13" ht="15" customHeight="1" x14ac:dyDescent="0.25">
      <c r="A235" s="82" t="s">
        <v>165</v>
      </c>
      <c r="B235" s="54" t="s">
        <v>150</v>
      </c>
      <c r="C235" s="82" t="s">
        <v>166</v>
      </c>
      <c r="D235" s="82" t="s">
        <v>167</v>
      </c>
      <c r="E235" s="53"/>
      <c r="F235" s="192"/>
      <c r="G235" s="192"/>
      <c r="H235" s="192"/>
      <c r="I235" s="263"/>
      <c r="J235" s="263"/>
      <c r="K235" s="192"/>
      <c r="L235" s="192"/>
      <c r="M235" s="192"/>
    </row>
    <row r="236" spans="1:13" x14ac:dyDescent="0.25">
      <c r="A236" s="55" t="s">
        <v>6</v>
      </c>
      <c r="B236" s="56" t="s">
        <v>168</v>
      </c>
      <c r="C236" s="83" t="s">
        <v>153</v>
      </c>
      <c r="D236" s="84" t="s">
        <v>169</v>
      </c>
      <c r="E236" s="53"/>
      <c r="F236" s="192"/>
      <c r="G236" s="192"/>
      <c r="H236" s="192"/>
      <c r="I236" s="263"/>
      <c r="J236" s="263"/>
      <c r="K236" s="192"/>
      <c r="L236" s="192"/>
      <c r="M236" s="192"/>
    </row>
    <row r="237" spans="1:13" ht="15" customHeight="1" x14ac:dyDescent="0.25">
      <c r="A237" s="55" t="s">
        <v>9</v>
      </c>
      <c r="B237" s="56" t="s">
        <v>170</v>
      </c>
      <c r="C237" s="55" t="s">
        <v>171</v>
      </c>
      <c r="D237" s="213"/>
      <c r="E237" s="53"/>
      <c r="F237" s="192"/>
      <c r="G237" s="192"/>
      <c r="H237" s="192"/>
      <c r="I237" s="263"/>
      <c r="J237" s="263"/>
      <c r="K237" s="192"/>
      <c r="L237" s="192"/>
      <c r="M237" s="192"/>
    </row>
    <row r="238" spans="1:13" x14ac:dyDescent="0.25">
      <c r="A238" s="55" t="s">
        <v>11</v>
      </c>
      <c r="B238" s="56" t="s">
        <v>172</v>
      </c>
      <c r="C238" s="55" t="s">
        <v>171</v>
      </c>
      <c r="D238" s="55">
        <f>VLOOKUP(C236,I:K,3,0)</f>
        <v>10</v>
      </c>
      <c r="E238" s="53"/>
      <c r="F238" s="192"/>
      <c r="G238" s="192"/>
      <c r="H238" s="192"/>
      <c r="I238" s="263"/>
      <c r="J238" s="263"/>
      <c r="K238" s="192"/>
      <c r="L238" s="192"/>
      <c r="M238" s="192"/>
    </row>
    <row r="239" spans="1:13" x14ac:dyDescent="0.25">
      <c r="A239" s="55" t="s">
        <v>14</v>
      </c>
      <c r="B239" s="56" t="s">
        <v>173</v>
      </c>
      <c r="C239" s="55" t="s">
        <v>77</v>
      </c>
      <c r="D239" s="85">
        <f>VLOOKUP(C236,I:L,4,0)</f>
        <v>0.15</v>
      </c>
      <c r="E239" s="86"/>
      <c r="F239" s="53"/>
      <c r="G239" s="53"/>
      <c r="H239" s="53"/>
      <c r="I239" s="263"/>
      <c r="J239" s="263"/>
      <c r="K239" s="53"/>
      <c r="L239" s="53"/>
      <c r="M239" s="53"/>
    </row>
    <row r="240" spans="1:13" x14ac:dyDescent="0.25">
      <c r="A240" s="55" t="s">
        <v>51</v>
      </c>
      <c r="B240" s="56" t="s">
        <v>174</v>
      </c>
      <c r="C240" s="55" t="s">
        <v>130</v>
      </c>
      <c r="D240" s="218"/>
      <c r="E240" s="87"/>
      <c r="F240" s="53"/>
      <c r="G240" s="53"/>
      <c r="H240" s="53"/>
      <c r="I240" s="53"/>
      <c r="J240" s="53"/>
      <c r="K240" s="53"/>
      <c r="L240" s="53"/>
      <c r="M240" s="53"/>
    </row>
    <row r="241" spans="1:13" x14ac:dyDescent="0.25">
      <c r="A241" s="55" t="s">
        <v>53</v>
      </c>
      <c r="B241" s="56" t="s">
        <v>175</v>
      </c>
      <c r="C241" s="55"/>
      <c r="D241" s="88">
        <f>IF(D238&lt;=D237,0,D240*D239)</f>
        <v>0</v>
      </c>
      <c r="E241" s="87"/>
      <c r="F241" s="53"/>
      <c r="G241" s="53"/>
      <c r="H241" s="53"/>
      <c r="I241" s="53"/>
      <c r="J241" s="53"/>
      <c r="K241" s="53"/>
      <c r="L241" s="53"/>
      <c r="M241" s="53"/>
    </row>
    <row r="242" spans="1:13" x14ac:dyDescent="0.25">
      <c r="A242" s="55" t="s">
        <v>55</v>
      </c>
      <c r="B242" s="56" t="s">
        <v>176</v>
      </c>
      <c r="C242" s="55" t="s">
        <v>130</v>
      </c>
      <c r="D242" s="89">
        <f>D241/12</f>
        <v>0</v>
      </c>
      <c r="E242" s="53"/>
      <c r="F242" s="53"/>
      <c r="G242" s="53"/>
      <c r="H242" s="53"/>
      <c r="I242" s="53"/>
      <c r="J242" s="53"/>
      <c r="K242" s="53"/>
      <c r="L242" s="53"/>
      <c r="M242" s="53"/>
    </row>
    <row r="243" spans="1:13" x14ac:dyDescent="0.25">
      <c r="A243" s="55" t="s">
        <v>57</v>
      </c>
      <c r="B243" s="56" t="s">
        <v>177</v>
      </c>
      <c r="C243" s="62" t="s">
        <v>130</v>
      </c>
      <c r="D243" s="89">
        <f>D241/E26</f>
        <v>0</v>
      </c>
      <c r="E243" s="53"/>
      <c r="F243" s="53"/>
      <c r="G243" s="53"/>
      <c r="H243" s="53"/>
      <c r="I243" s="53"/>
      <c r="J243" s="53"/>
      <c r="K243" s="53"/>
      <c r="L243" s="53"/>
      <c r="M243" s="53"/>
    </row>
    <row r="244" spans="1:13" x14ac:dyDescent="0.25">
      <c r="A244" s="53"/>
      <c r="B244" s="53"/>
      <c r="C244" s="53"/>
      <c r="D244" s="75"/>
      <c r="E244" s="90"/>
      <c r="F244" s="53"/>
      <c r="G244" s="53"/>
      <c r="H244" s="53"/>
      <c r="I244" s="53"/>
      <c r="J244" s="53"/>
      <c r="K244" s="53"/>
      <c r="L244" s="53"/>
      <c r="M244" s="53"/>
    </row>
    <row r="245" spans="1:13" x14ac:dyDescent="0.25">
      <c r="A245" s="53"/>
      <c r="B245" s="53"/>
      <c r="C245" s="53"/>
      <c r="D245" s="53"/>
      <c r="E245" s="53"/>
      <c r="F245" s="53"/>
      <c r="G245" s="53"/>
      <c r="H245" s="53"/>
      <c r="I245" s="53"/>
      <c r="J245" s="53"/>
      <c r="K245" s="53"/>
      <c r="L245" s="53"/>
      <c r="M245" s="53"/>
    </row>
    <row r="246" spans="1:13" x14ac:dyDescent="0.25">
      <c r="A246" s="273" t="s">
        <v>178</v>
      </c>
      <c r="B246" s="247"/>
      <c r="C246" s="247"/>
      <c r="D246" s="238"/>
      <c r="E246" s="53"/>
      <c r="F246" s="53"/>
      <c r="G246" s="53"/>
      <c r="H246" s="53"/>
      <c r="I246" s="53"/>
      <c r="J246" s="53"/>
      <c r="K246" s="53"/>
      <c r="L246" s="53"/>
      <c r="M246" s="53"/>
    </row>
    <row r="247" spans="1:13" x14ac:dyDescent="0.25">
      <c r="A247" s="54" t="s">
        <v>179</v>
      </c>
      <c r="B247" s="54" t="s">
        <v>180</v>
      </c>
      <c r="C247" s="54" t="s">
        <v>181</v>
      </c>
      <c r="D247" s="54"/>
      <c r="E247" s="53"/>
      <c r="F247" s="274" t="s">
        <v>178</v>
      </c>
      <c r="G247" s="274"/>
      <c r="H247" s="274"/>
      <c r="I247" s="53"/>
      <c r="J247" s="53"/>
      <c r="K247" s="53"/>
      <c r="L247" s="53"/>
      <c r="M247" s="53"/>
    </row>
    <row r="248" spans="1:13" x14ac:dyDescent="0.25">
      <c r="A248" s="55"/>
      <c r="B248" s="261" t="s">
        <v>180</v>
      </c>
      <c r="C248" s="238"/>
      <c r="D248" s="66"/>
      <c r="E248" s="53"/>
      <c r="F248" s="44" t="s">
        <v>182</v>
      </c>
      <c r="G248" s="21" t="s">
        <v>183</v>
      </c>
      <c r="H248" s="45" t="s">
        <v>184</v>
      </c>
      <c r="I248" s="53"/>
      <c r="J248" s="53"/>
      <c r="K248" s="53"/>
      <c r="L248" s="53"/>
      <c r="M248" s="53"/>
    </row>
    <row r="249" spans="1:13" ht="15" customHeight="1" x14ac:dyDescent="0.25">
      <c r="A249" s="91"/>
      <c r="B249" s="22" t="s">
        <v>185</v>
      </c>
      <c r="C249" s="92">
        <f>C324</f>
        <v>0</v>
      </c>
      <c r="D249" s="93"/>
      <c r="E249" s="94"/>
      <c r="F249" s="23">
        <v>2.9700000000000001E-2</v>
      </c>
      <c r="G249" s="24">
        <v>5.0799999999999998E-2</v>
      </c>
      <c r="H249" s="25">
        <v>6.2700000000000006E-2</v>
      </c>
      <c r="I249" s="53"/>
      <c r="J249" s="53"/>
      <c r="K249" s="53"/>
      <c r="L249" s="53"/>
      <c r="M249" s="53"/>
    </row>
    <row r="250" spans="1:13" ht="15" customHeight="1" x14ac:dyDescent="0.25">
      <c r="A250" s="91"/>
      <c r="B250" s="26" t="s">
        <v>186</v>
      </c>
      <c r="C250" s="92">
        <f>C325</f>
        <v>0</v>
      </c>
      <c r="D250" s="93"/>
      <c r="E250" s="94"/>
      <c r="F250" s="27">
        <f>0.3%+0.56%</f>
        <v>8.6E-3</v>
      </c>
      <c r="G250" s="28">
        <f>0.48%+0.85%</f>
        <v>1.3299999999999999E-2</v>
      </c>
      <c r="H250" s="29">
        <f>0.82%+0.89%</f>
        <v>1.7099999999999997E-2</v>
      </c>
      <c r="I250" s="53"/>
      <c r="J250" s="53"/>
      <c r="K250" s="53"/>
      <c r="L250" s="53"/>
      <c r="M250" s="53"/>
    </row>
    <row r="251" spans="1:13" x14ac:dyDescent="0.25">
      <c r="A251" s="91"/>
      <c r="B251" s="26" t="s">
        <v>187</v>
      </c>
      <c r="C251" s="95">
        <f>C315</f>
        <v>0</v>
      </c>
      <c r="D251" s="93"/>
      <c r="E251" s="94"/>
      <c r="F251" s="27">
        <v>7.7799999999999994E-2</v>
      </c>
      <c r="G251" s="28">
        <v>0.1085</v>
      </c>
      <c r="H251" s="29">
        <v>0.13550000000000001</v>
      </c>
      <c r="I251" s="53"/>
      <c r="J251" s="53"/>
      <c r="K251" s="53"/>
      <c r="L251" s="53"/>
      <c r="M251" s="53"/>
    </row>
    <row r="252" spans="1:13" x14ac:dyDescent="0.25">
      <c r="A252" s="91"/>
      <c r="B252" s="26" t="s">
        <v>188</v>
      </c>
      <c r="C252" s="95">
        <f>(1+G252)^(G253/252)-1</f>
        <v>0</v>
      </c>
      <c r="D252" s="93"/>
      <c r="E252" s="94"/>
      <c r="F252" s="50" t="s">
        <v>258</v>
      </c>
      <c r="G252" s="217"/>
      <c r="H252" s="30"/>
      <c r="I252" s="53"/>
      <c r="J252" s="53"/>
      <c r="K252" s="53"/>
      <c r="L252" s="53"/>
      <c r="M252" s="53"/>
    </row>
    <row r="253" spans="1:13" x14ac:dyDescent="0.25">
      <c r="A253" s="91"/>
      <c r="B253" s="26" t="s">
        <v>189</v>
      </c>
      <c r="C253" s="95">
        <f>C322</f>
        <v>0</v>
      </c>
      <c r="D253" s="93"/>
      <c r="E253" s="94"/>
      <c r="F253" s="51" t="s">
        <v>259</v>
      </c>
      <c r="G253" s="96">
        <v>10</v>
      </c>
      <c r="H253" s="31"/>
      <c r="I253" s="53"/>
      <c r="J253" s="53"/>
      <c r="K253" s="53"/>
      <c r="L253" s="53"/>
      <c r="M253" s="53"/>
    </row>
    <row r="254" spans="1:13" x14ac:dyDescent="0.25">
      <c r="A254" s="91"/>
      <c r="B254" s="32" t="s">
        <v>190</v>
      </c>
      <c r="C254" s="97">
        <f>C317</f>
        <v>0</v>
      </c>
      <c r="D254" s="93"/>
      <c r="E254" s="94"/>
      <c r="F254" s="33"/>
      <c r="G254" s="34"/>
      <c r="H254" s="31"/>
      <c r="I254" s="53"/>
      <c r="J254" s="53"/>
      <c r="K254" s="53"/>
      <c r="L254" s="53"/>
      <c r="M254" s="53"/>
    </row>
    <row r="255" spans="1:13" x14ac:dyDescent="0.25">
      <c r="A255" s="98"/>
      <c r="B255" s="35" t="s">
        <v>191</v>
      </c>
      <c r="C255" s="99"/>
      <c r="D255" s="100"/>
      <c r="E255" s="94"/>
      <c r="F255" s="33"/>
      <c r="G255" s="34"/>
      <c r="H255" s="31"/>
      <c r="I255" s="53"/>
      <c r="J255" s="53"/>
      <c r="K255" s="53"/>
      <c r="L255" s="53"/>
      <c r="M255" s="53"/>
    </row>
    <row r="256" spans="1:13" x14ac:dyDescent="0.25">
      <c r="A256" s="98"/>
      <c r="B256" s="266" t="s">
        <v>192</v>
      </c>
      <c r="C256" s="266"/>
      <c r="D256" s="100"/>
      <c r="E256" s="94"/>
      <c r="F256" s="33"/>
      <c r="G256" s="34"/>
      <c r="H256" s="31"/>
      <c r="I256" s="53"/>
      <c r="J256" s="53"/>
      <c r="K256" s="53"/>
      <c r="L256" s="53"/>
      <c r="M256" s="53"/>
    </row>
    <row r="257" spans="1:13" ht="15.75" thickBot="1" x14ac:dyDescent="0.3">
      <c r="A257" s="267" t="s">
        <v>299</v>
      </c>
      <c r="B257" s="268"/>
      <c r="C257" s="36">
        <f>ROUND((((1+C249+C250)*(1+C251)*(1+C252))/(1-(C253+C254))-1),4)</f>
        <v>0</v>
      </c>
      <c r="D257" s="101"/>
      <c r="E257" s="53"/>
      <c r="F257" s="37">
        <v>0.21429999999999999</v>
      </c>
      <c r="G257" s="38">
        <v>0.2717</v>
      </c>
      <c r="H257" s="39">
        <v>0.3362</v>
      </c>
      <c r="I257" s="53"/>
      <c r="J257" s="53"/>
      <c r="K257" s="53"/>
      <c r="L257" s="53"/>
      <c r="M257" s="53"/>
    </row>
    <row r="258" spans="1:13" x14ac:dyDescent="0.25">
      <c r="A258" s="53"/>
      <c r="B258" s="53"/>
      <c r="C258" s="53"/>
      <c r="D258" s="53"/>
      <c r="E258" s="53"/>
      <c r="F258" s="53"/>
      <c r="G258" s="53"/>
      <c r="H258" s="53"/>
      <c r="I258" s="53"/>
      <c r="J258" s="53"/>
      <c r="K258" s="53"/>
      <c r="L258" s="53"/>
      <c r="M258" s="53"/>
    </row>
    <row r="259" spans="1:13" x14ac:dyDescent="0.25">
      <c r="A259" s="53"/>
      <c r="B259" s="53"/>
      <c r="C259" s="53"/>
      <c r="D259" s="53"/>
      <c r="E259" s="53"/>
      <c r="F259" s="53"/>
      <c r="G259" s="53"/>
      <c r="H259" s="53"/>
      <c r="I259" s="53"/>
      <c r="J259" s="53"/>
      <c r="K259" s="53"/>
      <c r="L259" s="53"/>
      <c r="M259" s="53"/>
    </row>
    <row r="260" spans="1:13" x14ac:dyDescent="0.25">
      <c r="A260" s="53"/>
      <c r="B260" s="53"/>
      <c r="C260" s="53"/>
      <c r="D260" s="53"/>
      <c r="E260" s="53"/>
      <c r="F260" s="269" t="s">
        <v>264</v>
      </c>
      <c r="G260" s="270"/>
      <c r="H260" s="271"/>
      <c r="I260" s="53"/>
      <c r="J260" s="53"/>
      <c r="K260" s="53"/>
      <c r="L260" s="53"/>
      <c r="M260" s="53"/>
    </row>
    <row r="261" spans="1:13" x14ac:dyDescent="0.25">
      <c r="A261" s="264" t="s">
        <v>193</v>
      </c>
      <c r="B261" s="247"/>
      <c r="C261" s="247"/>
      <c r="D261" s="238"/>
      <c r="E261" s="53"/>
      <c r="F261" s="49"/>
      <c r="G261" s="49" t="s">
        <v>271</v>
      </c>
      <c r="H261" s="49" t="s">
        <v>272</v>
      </c>
      <c r="I261" s="53"/>
      <c r="J261" s="53"/>
      <c r="K261" s="53"/>
      <c r="L261" s="53"/>
      <c r="M261" s="53"/>
    </row>
    <row r="262" spans="1:13" x14ac:dyDescent="0.25">
      <c r="A262" s="55" t="s">
        <v>6</v>
      </c>
      <c r="B262" s="56" t="s">
        <v>194</v>
      </c>
      <c r="C262" s="260">
        <f>(C212+C221)*12</f>
        <v>0</v>
      </c>
      <c r="D262" s="238"/>
      <c r="E262" s="53"/>
      <c r="F262" s="102" t="s">
        <v>260</v>
      </c>
      <c r="G262" s="103" t="e">
        <f>D278</f>
        <v>#DIV/0!</v>
      </c>
      <c r="H262" s="103" t="e">
        <f>D278</f>
        <v>#DIV/0!</v>
      </c>
      <c r="I262" s="53"/>
      <c r="J262" s="53"/>
      <c r="K262" s="53"/>
      <c r="L262" s="53"/>
      <c r="M262" s="53"/>
    </row>
    <row r="263" spans="1:13" x14ac:dyDescent="0.25">
      <c r="A263" s="55" t="s">
        <v>9</v>
      </c>
      <c r="B263" s="56" t="s">
        <v>195</v>
      </c>
      <c r="C263" s="260">
        <f>C231</f>
        <v>0</v>
      </c>
      <c r="D263" s="238"/>
      <c r="E263" s="53"/>
      <c r="F263" s="102" t="s">
        <v>261</v>
      </c>
      <c r="G263" s="104">
        <f>G275</f>
        <v>0</v>
      </c>
      <c r="H263" s="104">
        <f>H275</f>
        <v>0</v>
      </c>
      <c r="I263" s="53"/>
      <c r="J263" s="53"/>
      <c r="K263" s="53"/>
      <c r="L263" s="53"/>
      <c r="M263" s="53"/>
    </row>
    <row r="264" spans="1:13" ht="15" customHeight="1" x14ac:dyDescent="0.25">
      <c r="A264" s="55" t="s">
        <v>11</v>
      </c>
      <c r="B264" s="56" t="s">
        <v>196</v>
      </c>
      <c r="C264" s="260">
        <f>D241</f>
        <v>0</v>
      </c>
      <c r="D264" s="238"/>
      <c r="E264" s="53"/>
      <c r="F264" s="102" t="s">
        <v>262</v>
      </c>
      <c r="G264" s="105">
        <f>H279</f>
        <v>0</v>
      </c>
      <c r="H264" s="105">
        <f>H279</f>
        <v>0</v>
      </c>
      <c r="I264" s="53"/>
      <c r="J264" s="53"/>
      <c r="K264" s="53"/>
      <c r="L264" s="53"/>
      <c r="M264" s="53"/>
    </row>
    <row r="265" spans="1:13" x14ac:dyDescent="0.25">
      <c r="A265" s="261" t="s">
        <v>197</v>
      </c>
      <c r="B265" s="238"/>
      <c r="C265" s="260">
        <f>SUM(C262:D264)</f>
        <v>0</v>
      </c>
      <c r="D265" s="238"/>
      <c r="E265" s="53"/>
      <c r="F265" s="102" t="s">
        <v>263</v>
      </c>
      <c r="G265" s="106">
        <f>H302</f>
        <v>0</v>
      </c>
      <c r="H265" s="106">
        <f>H301</f>
        <v>0</v>
      </c>
      <c r="I265" s="53"/>
      <c r="J265" s="53"/>
      <c r="K265" s="53"/>
      <c r="L265" s="53"/>
      <c r="M265" s="53"/>
    </row>
    <row r="266" spans="1:13" x14ac:dyDescent="0.25">
      <c r="A266" s="246" t="s">
        <v>198</v>
      </c>
      <c r="B266" s="238"/>
      <c r="C266" s="262">
        <f>SUM(C265)</f>
        <v>0</v>
      </c>
      <c r="D266" s="238"/>
      <c r="E266" s="53"/>
      <c r="F266" s="107" t="s">
        <v>283</v>
      </c>
      <c r="G266" s="105" t="e">
        <f>G262+G263+G264+G265</f>
        <v>#DIV/0!</v>
      </c>
      <c r="H266" s="104" t="e">
        <f>H262+H263+H264+H265</f>
        <v>#DIV/0!</v>
      </c>
      <c r="I266" s="53"/>
      <c r="J266" s="53"/>
      <c r="K266" s="53"/>
      <c r="L266" s="53"/>
      <c r="M266" s="53"/>
    </row>
    <row r="267" spans="1:13" x14ac:dyDescent="0.25">
      <c r="A267" s="53"/>
      <c r="B267" s="53"/>
      <c r="C267" s="53"/>
      <c r="D267" s="53"/>
      <c r="E267" s="53"/>
      <c r="F267" s="102" t="s">
        <v>284</v>
      </c>
      <c r="G267" s="108" t="e">
        <f>G266*E26</f>
        <v>#DIV/0!</v>
      </c>
      <c r="H267" s="104" t="e">
        <f>H266*E26</f>
        <v>#DIV/0!</v>
      </c>
      <c r="I267" s="53"/>
      <c r="J267" s="53"/>
      <c r="K267" s="53"/>
      <c r="L267" s="53"/>
      <c r="M267" s="53"/>
    </row>
    <row r="268" spans="1:13" x14ac:dyDescent="0.25">
      <c r="A268" s="53"/>
      <c r="B268" s="53"/>
      <c r="C268" s="53"/>
      <c r="D268" s="53"/>
      <c r="E268" s="53"/>
      <c r="F268" s="53"/>
      <c r="G268" s="53"/>
      <c r="H268" s="53"/>
      <c r="I268" s="53"/>
      <c r="J268" s="53"/>
      <c r="K268" s="53"/>
      <c r="L268" s="53"/>
      <c r="M268" s="53"/>
    </row>
    <row r="269" spans="1:13" ht="15" customHeight="1" x14ac:dyDescent="0.25">
      <c r="A269" s="53"/>
      <c r="B269" s="53"/>
      <c r="C269" s="53"/>
      <c r="D269" s="53"/>
      <c r="E269" s="53"/>
      <c r="F269" s="269" t="s">
        <v>265</v>
      </c>
      <c r="G269" s="270"/>
      <c r="H269" s="271"/>
      <c r="I269" s="53"/>
      <c r="J269" s="53"/>
      <c r="K269" s="53"/>
      <c r="L269" s="53"/>
      <c r="M269" s="53"/>
    </row>
    <row r="270" spans="1:13" x14ac:dyDescent="0.25">
      <c r="A270" s="53"/>
      <c r="B270" s="53"/>
      <c r="C270" s="53"/>
      <c r="D270" s="53"/>
      <c r="E270" s="53"/>
      <c r="F270" s="102" t="s">
        <v>266</v>
      </c>
      <c r="G270" s="102"/>
      <c r="H270" s="102"/>
      <c r="I270" s="53"/>
      <c r="J270" s="53"/>
      <c r="K270" s="53"/>
      <c r="L270" s="53"/>
      <c r="M270" s="53"/>
    </row>
    <row r="271" spans="1:13" x14ac:dyDescent="0.25">
      <c r="A271" s="258" t="s">
        <v>199</v>
      </c>
      <c r="B271" s="247"/>
      <c r="C271" s="247"/>
      <c r="D271" s="238"/>
      <c r="E271" s="53"/>
      <c r="F271" s="102" t="s">
        <v>267</v>
      </c>
      <c r="G271" s="102">
        <v>0.04</v>
      </c>
      <c r="H271" s="102"/>
      <c r="I271" s="53"/>
      <c r="J271" s="53"/>
      <c r="K271" s="53"/>
      <c r="L271" s="53"/>
      <c r="M271" s="53"/>
    </row>
    <row r="272" spans="1:13" ht="15.75" x14ac:dyDescent="0.25">
      <c r="A272" s="82" t="s">
        <v>200</v>
      </c>
      <c r="B272" s="109" t="s">
        <v>201</v>
      </c>
      <c r="C272" s="280" t="s">
        <v>202</v>
      </c>
      <c r="D272" s="238"/>
      <c r="E272" s="53"/>
      <c r="F272" s="102" t="s">
        <v>268</v>
      </c>
      <c r="G272" s="102">
        <v>0.06</v>
      </c>
      <c r="H272" s="102"/>
      <c r="I272" s="53"/>
      <c r="J272" s="53"/>
      <c r="K272" s="53"/>
      <c r="L272" s="53"/>
      <c r="M272" s="53"/>
    </row>
    <row r="273" spans="1:13" ht="15.75" x14ac:dyDescent="0.25">
      <c r="A273" s="55" t="s">
        <v>6</v>
      </c>
      <c r="B273" s="110" t="s">
        <v>203</v>
      </c>
      <c r="C273" s="111">
        <f>E38</f>
        <v>0</v>
      </c>
      <c r="D273" s="112" t="s">
        <v>130</v>
      </c>
      <c r="E273" s="53"/>
      <c r="F273" s="102" t="s">
        <v>270</v>
      </c>
      <c r="G273" s="104">
        <f>E38</f>
        <v>0</v>
      </c>
      <c r="H273" s="102"/>
      <c r="I273" s="53"/>
      <c r="J273" s="53"/>
      <c r="K273" s="53"/>
      <c r="L273" s="53"/>
      <c r="M273" s="53"/>
    </row>
    <row r="274" spans="1:13" ht="15" customHeight="1" x14ac:dyDescent="0.25">
      <c r="A274" s="55" t="s">
        <v>9</v>
      </c>
      <c r="B274" s="113" t="s">
        <v>204</v>
      </c>
      <c r="C274" s="216"/>
      <c r="D274" s="112" t="s">
        <v>205</v>
      </c>
      <c r="E274" s="53"/>
      <c r="F274" s="114" t="s">
        <v>269</v>
      </c>
      <c r="G274" s="102" t="s">
        <v>271</v>
      </c>
      <c r="H274" s="102" t="s">
        <v>272</v>
      </c>
      <c r="I274" s="53"/>
      <c r="J274" s="53"/>
      <c r="K274" s="53"/>
      <c r="L274" s="53"/>
      <c r="M274" s="53"/>
    </row>
    <row r="275" spans="1:13" ht="15.75" x14ac:dyDescent="0.25">
      <c r="A275" s="55" t="s">
        <v>11</v>
      </c>
      <c r="B275" s="113" t="s">
        <v>300</v>
      </c>
      <c r="C275" s="115">
        <f>E25</f>
        <v>184.82</v>
      </c>
      <c r="D275" s="112" t="s">
        <v>206</v>
      </c>
      <c r="E275" s="53"/>
      <c r="F275" s="116"/>
      <c r="G275" s="104">
        <f>(G271*G273)</f>
        <v>0</v>
      </c>
      <c r="H275" s="104">
        <f>(G272*G273)</f>
        <v>0</v>
      </c>
      <c r="I275" s="53"/>
      <c r="J275" s="53"/>
      <c r="K275" s="53"/>
      <c r="L275" s="53"/>
      <c r="M275" s="53"/>
    </row>
    <row r="276" spans="1:13" ht="15.75" x14ac:dyDescent="0.25">
      <c r="A276" s="55" t="s">
        <v>14</v>
      </c>
      <c r="B276" s="113" t="s">
        <v>207</v>
      </c>
      <c r="C276" s="117" t="e">
        <f>(C275/C274)*C273</f>
        <v>#DIV/0!</v>
      </c>
      <c r="D276" s="63"/>
      <c r="E276" s="53"/>
      <c r="F276" s="53"/>
      <c r="G276" s="53"/>
      <c r="H276" s="53"/>
      <c r="I276" s="53"/>
      <c r="J276" s="53"/>
      <c r="K276" s="53"/>
      <c r="L276" s="53"/>
      <c r="M276" s="53"/>
    </row>
    <row r="277" spans="1:13" ht="15.75" x14ac:dyDescent="0.25">
      <c r="A277" s="55" t="s">
        <v>51</v>
      </c>
      <c r="B277" s="113" t="s">
        <v>208</v>
      </c>
      <c r="C277" s="118" t="e">
        <f>C276*E22</f>
        <v>#DIV/0!</v>
      </c>
      <c r="D277" s="55" t="s">
        <v>130</v>
      </c>
      <c r="E277" s="53"/>
      <c r="F277" s="269" t="s">
        <v>273</v>
      </c>
      <c r="G277" s="270"/>
      <c r="H277" s="271"/>
      <c r="I277" s="53"/>
      <c r="J277" s="53"/>
      <c r="K277" s="53"/>
      <c r="L277" s="53"/>
      <c r="M277" s="53"/>
    </row>
    <row r="278" spans="1:13" ht="15.75" customHeight="1" x14ac:dyDescent="0.25">
      <c r="A278" s="82" t="s">
        <v>53</v>
      </c>
      <c r="B278" s="293" t="s">
        <v>209</v>
      </c>
      <c r="C278" s="238"/>
      <c r="D278" s="57" t="e">
        <f>C277/E26</f>
        <v>#DIV/0!</v>
      </c>
      <c r="E278" s="58"/>
      <c r="F278" s="119"/>
      <c r="G278" s="120"/>
      <c r="H278" s="121"/>
      <c r="I278" s="53"/>
      <c r="J278" s="53"/>
      <c r="K278" s="53"/>
      <c r="L278" s="53"/>
      <c r="M278" s="53"/>
    </row>
    <row r="279" spans="1:13" x14ac:dyDescent="0.25">
      <c r="A279" s="53"/>
      <c r="B279" s="53"/>
      <c r="C279" s="53"/>
      <c r="D279" s="53"/>
      <c r="E279" s="53"/>
      <c r="F279" s="49" t="s">
        <v>274</v>
      </c>
      <c r="G279" s="102"/>
      <c r="H279" s="105">
        <f>((H280*H281)*(H282*H281*H283)/H284)/E26</f>
        <v>0</v>
      </c>
      <c r="I279" s="53"/>
      <c r="J279" s="53"/>
      <c r="K279" s="53"/>
      <c r="L279" s="53"/>
      <c r="M279" s="53"/>
    </row>
    <row r="280" spans="1:13" ht="30" x14ac:dyDescent="0.25">
      <c r="A280" s="82" t="s">
        <v>210</v>
      </c>
      <c r="B280" s="109" t="s">
        <v>211</v>
      </c>
      <c r="C280" s="122"/>
      <c r="D280" s="82" t="s">
        <v>212</v>
      </c>
      <c r="E280" s="53"/>
      <c r="F280" s="123" t="s">
        <v>275</v>
      </c>
      <c r="G280" s="124"/>
      <c r="H280" s="125">
        <f>C282</f>
        <v>0</v>
      </c>
      <c r="I280" s="53"/>
      <c r="J280" s="53"/>
      <c r="K280" s="53"/>
      <c r="L280" s="53"/>
      <c r="M280" s="53"/>
    </row>
    <row r="281" spans="1:13" ht="15" customHeight="1" x14ac:dyDescent="0.25">
      <c r="A281" s="55" t="s">
        <v>6</v>
      </c>
      <c r="B281" s="113" t="s">
        <v>213</v>
      </c>
      <c r="C281" s="215"/>
      <c r="D281" s="55"/>
      <c r="E281" s="53"/>
      <c r="F281" s="126" t="s">
        <v>276</v>
      </c>
      <c r="G281" s="127"/>
      <c r="H281" s="125">
        <f>C281</f>
        <v>0</v>
      </c>
      <c r="I281" s="53"/>
      <c r="J281" s="53"/>
      <c r="K281" s="53"/>
      <c r="L281" s="53"/>
      <c r="M281" s="53"/>
    </row>
    <row r="282" spans="1:13" ht="15.75" x14ac:dyDescent="0.25">
      <c r="A282" s="55" t="s">
        <v>9</v>
      </c>
      <c r="B282" s="113" t="s">
        <v>214</v>
      </c>
      <c r="C282" s="215"/>
      <c r="D282" s="55" t="s">
        <v>130</v>
      </c>
      <c r="E282" s="53"/>
      <c r="F282" s="49" t="s">
        <v>277</v>
      </c>
      <c r="G282" s="102"/>
      <c r="H282" s="125">
        <f>C284</f>
        <v>0</v>
      </c>
      <c r="I282" s="53"/>
      <c r="J282" s="53"/>
      <c r="K282" s="53"/>
      <c r="L282" s="53"/>
      <c r="M282" s="53"/>
    </row>
    <row r="283" spans="1:13" ht="31.5" x14ac:dyDescent="0.25">
      <c r="A283" s="55" t="s">
        <v>14</v>
      </c>
      <c r="B283" s="113" t="s">
        <v>301</v>
      </c>
      <c r="C283" s="112">
        <f>C281*1</f>
        <v>0</v>
      </c>
      <c r="D283" s="55"/>
      <c r="E283" s="53"/>
      <c r="F283" s="126" t="s">
        <v>278</v>
      </c>
      <c r="G283" s="127"/>
      <c r="H283" s="125">
        <f>C283</f>
        <v>0</v>
      </c>
      <c r="I283" s="53"/>
      <c r="J283" s="53"/>
      <c r="K283" s="53"/>
      <c r="L283" s="53"/>
      <c r="M283" s="53"/>
    </row>
    <row r="284" spans="1:13" ht="15.75" x14ac:dyDescent="0.25">
      <c r="A284" s="55" t="s">
        <v>51</v>
      </c>
      <c r="B284" s="113" t="s">
        <v>215</v>
      </c>
      <c r="C284" s="215"/>
      <c r="D284" s="55" t="s">
        <v>130</v>
      </c>
      <c r="E284" s="53"/>
      <c r="F284" s="128" t="s">
        <v>279</v>
      </c>
      <c r="G284" s="129"/>
      <c r="H284" s="130">
        <f>C285</f>
        <v>85000</v>
      </c>
      <c r="I284" s="53"/>
      <c r="J284" s="53"/>
      <c r="K284" s="53"/>
      <c r="L284" s="53"/>
      <c r="M284" s="53"/>
    </row>
    <row r="285" spans="1:13" ht="15.75" x14ac:dyDescent="0.25">
      <c r="A285" s="55" t="s">
        <v>53</v>
      </c>
      <c r="B285" s="113" t="s">
        <v>216</v>
      </c>
      <c r="C285" s="131">
        <v>85000</v>
      </c>
      <c r="D285" s="55"/>
      <c r="E285" s="53"/>
      <c r="F285" s="53"/>
      <c r="G285" s="53"/>
      <c r="H285" s="132"/>
      <c r="I285" s="53"/>
      <c r="J285" s="53"/>
      <c r="K285" s="53"/>
      <c r="L285" s="53"/>
      <c r="M285" s="53"/>
    </row>
    <row r="286" spans="1:13" ht="21" customHeight="1" x14ac:dyDescent="0.25">
      <c r="A286" s="55" t="s">
        <v>55</v>
      </c>
      <c r="B286" s="113" t="s">
        <v>302</v>
      </c>
      <c r="C286" s="133">
        <f>((E26/C285)*C281)*C282</f>
        <v>0</v>
      </c>
      <c r="D286" s="55" t="s">
        <v>130</v>
      </c>
      <c r="E286" s="53"/>
      <c r="F286" s="269" t="s">
        <v>280</v>
      </c>
      <c r="G286" s="270"/>
      <c r="H286" s="271"/>
      <c r="I286" s="53"/>
      <c r="J286" s="53"/>
      <c r="K286" s="53"/>
      <c r="L286" s="53"/>
      <c r="M286" s="53"/>
    </row>
    <row r="287" spans="1:13" ht="15.75" x14ac:dyDescent="0.25">
      <c r="A287" s="82" t="s">
        <v>57</v>
      </c>
      <c r="B287" s="109" t="s">
        <v>217</v>
      </c>
      <c r="C287" s="134">
        <f>(((C282*C281)+(C284*C281*C283))/C285)</f>
        <v>0</v>
      </c>
      <c r="D287" s="82" t="s">
        <v>130</v>
      </c>
      <c r="E287" s="53"/>
      <c r="F287" s="119"/>
      <c r="G287" s="120"/>
      <c r="H287" s="121"/>
      <c r="I287" s="53"/>
      <c r="J287" s="53"/>
      <c r="K287" s="53"/>
      <c r="L287" s="53"/>
      <c r="M287" s="53"/>
    </row>
    <row r="288" spans="1:13" ht="25.5" customHeight="1" x14ac:dyDescent="0.25">
      <c r="A288" s="53"/>
      <c r="B288" s="53"/>
      <c r="C288" s="53"/>
      <c r="D288" s="53"/>
      <c r="E288" s="53"/>
      <c r="F288" s="294" t="s">
        <v>281</v>
      </c>
      <c r="G288" s="295"/>
      <c r="H288" s="102">
        <f>E25*20</f>
        <v>3696.3999999999996</v>
      </c>
      <c r="I288" s="53"/>
      <c r="J288" s="53"/>
      <c r="K288" s="53"/>
      <c r="L288" s="53"/>
      <c r="M288" s="53"/>
    </row>
    <row r="289" spans="1:13" ht="22.5" customHeight="1" x14ac:dyDescent="0.25">
      <c r="A289" s="53"/>
      <c r="B289" s="135"/>
      <c r="C289" s="136"/>
      <c r="D289" s="53"/>
      <c r="E289" s="53"/>
      <c r="F289" s="126" t="s">
        <v>282</v>
      </c>
      <c r="G289" s="127"/>
      <c r="H289" s="102">
        <v>1</v>
      </c>
      <c r="I289" s="53"/>
      <c r="J289" s="53"/>
      <c r="K289" s="53"/>
      <c r="L289" s="53"/>
      <c r="M289" s="53"/>
    </row>
    <row r="290" spans="1:13" x14ac:dyDescent="0.25">
      <c r="A290" s="82" t="s">
        <v>218</v>
      </c>
      <c r="B290" s="293" t="s">
        <v>219</v>
      </c>
      <c r="C290" s="238"/>
      <c r="D290" s="54" t="s">
        <v>130</v>
      </c>
      <c r="E290" s="53"/>
      <c r="F290" s="128" t="s">
        <v>285</v>
      </c>
      <c r="G290" s="129"/>
      <c r="H290" s="102">
        <f>H288/H289</f>
        <v>3696.3999999999996</v>
      </c>
      <c r="I290" s="53"/>
      <c r="J290" s="53"/>
      <c r="K290" s="53"/>
      <c r="L290" s="53"/>
      <c r="M290" s="53"/>
    </row>
    <row r="291" spans="1:13" ht="15.75" x14ac:dyDescent="0.25">
      <c r="A291" s="91" t="s">
        <v>6</v>
      </c>
      <c r="B291" s="137" t="s">
        <v>220</v>
      </c>
      <c r="C291" s="214"/>
      <c r="D291" s="138">
        <f>C291/E26</f>
        <v>0</v>
      </c>
      <c r="E291" s="94"/>
      <c r="F291" s="139"/>
      <c r="G291" s="140"/>
      <c r="H291" s="141"/>
      <c r="I291" s="53"/>
      <c r="J291" s="53"/>
      <c r="K291" s="53"/>
      <c r="L291" s="53"/>
      <c r="M291" s="53"/>
    </row>
    <row r="292" spans="1:13" ht="15.75" x14ac:dyDescent="0.25">
      <c r="A292" s="91" t="s">
        <v>11</v>
      </c>
      <c r="B292" s="137" t="s">
        <v>221</v>
      </c>
      <c r="C292" s="214"/>
      <c r="D292" s="142">
        <f>C292/E26</f>
        <v>0</v>
      </c>
      <c r="E292" s="94"/>
      <c r="F292" s="128" t="s">
        <v>288</v>
      </c>
      <c r="G292" s="129"/>
      <c r="H292" s="102">
        <f>G298</f>
        <v>3.3E-3</v>
      </c>
      <c r="I292" s="53"/>
      <c r="J292" s="53"/>
      <c r="K292" s="53"/>
      <c r="L292" s="53"/>
      <c r="M292" s="53"/>
    </row>
    <row r="293" spans="1:13" ht="15" customHeight="1" x14ac:dyDescent="0.25">
      <c r="A293" s="91" t="s">
        <v>14</v>
      </c>
      <c r="B293" s="137" t="s">
        <v>86</v>
      </c>
      <c r="C293" s="143">
        <f>SUM(C291:C292)</f>
        <v>0</v>
      </c>
      <c r="D293" s="138">
        <f>D291+D292</f>
        <v>0</v>
      </c>
      <c r="E293" s="94"/>
      <c r="F293" s="128" t="s">
        <v>289</v>
      </c>
      <c r="G293" s="129"/>
      <c r="H293" s="102">
        <f>G299</f>
        <v>8.3000000000000001E-3</v>
      </c>
      <c r="I293" s="53"/>
      <c r="J293" s="53"/>
      <c r="K293" s="53"/>
      <c r="L293" s="53"/>
      <c r="M293" s="53"/>
    </row>
    <row r="294" spans="1:13" ht="31.5" x14ac:dyDescent="0.25">
      <c r="A294" s="91" t="s">
        <v>51</v>
      </c>
      <c r="B294" s="144" t="s">
        <v>303</v>
      </c>
      <c r="C294" s="145">
        <f>D294*E26</f>
        <v>0</v>
      </c>
      <c r="D294" s="146">
        <f>(D293*G305)-D293</f>
        <v>0</v>
      </c>
      <c r="E294" s="94"/>
      <c r="F294" s="128" t="s">
        <v>286</v>
      </c>
      <c r="G294" s="129"/>
      <c r="H294" s="106">
        <f>D240</f>
        <v>0</v>
      </c>
      <c r="I294" s="53"/>
      <c r="J294" s="53"/>
      <c r="K294" s="53"/>
      <c r="L294" s="53"/>
      <c r="M294" s="53"/>
    </row>
    <row r="295" spans="1:13" ht="30" customHeight="1" x14ac:dyDescent="0.25">
      <c r="A295" s="82"/>
      <c r="B295" s="147" t="s">
        <v>304</v>
      </c>
      <c r="C295" s="148">
        <f>C293+C294</f>
        <v>0</v>
      </c>
      <c r="D295" s="149">
        <f>C295/E26</f>
        <v>0</v>
      </c>
      <c r="E295" s="53"/>
      <c r="F295" s="126" t="s">
        <v>287</v>
      </c>
      <c r="G295" s="127"/>
      <c r="H295" s="102">
        <f>H290</f>
        <v>3696.3999999999996</v>
      </c>
      <c r="I295" s="53"/>
      <c r="J295" s="53"/>
      <c r="K295" s="53"/>
      <c r="L295" s="53"/>
      <c r="M295" s="53"/>
    </row>
    <row r="296" spans="1:13" x14ac:dyDescent="0.25">
      <c r="A296" s="150"/>
      <c r="B296" s="53"/>
      <c r="C296" s="53"/>
      <c r="D296" s="53"/>
      <c r="E296" s="53"/>
      <c r="F296" s="119"/>
      <c r="G296" s="120"/>
      <c r="H296" s="121"/>
      <c r="I296" s="53"/>
      <c r="J296" s="53"/>
      <c r="K296" s="53"/>
      <c r="L296" s="53"/>
      <c r="M296" s="53"/>
    </row>
    <row r="297" spans="1:13" ht="15" customHeight="1" x14ac:dyDescent="0.25">
      <c r="A297" s="53"/>
      <c r="B297" s="53"/>
      <c r="C297" s="53"/>
      <c r="D297" s="53"/>
      <c r="E297" s="53"/>
      <c r="F297" s="102" t="s">
        <v>266</v>
      </c>
      <c r="G297" s="102"/>
      <c r="H297" s="102"/>
      <c r="I297" s="53"/>
      <c r="J297" s="53"/>
      <c r="K297" s="53"/>
      <c r="L297" s="53"/>
      <c r="M297" s="53"/>
    </row>
    <row r="298" spans="1:13" ht="15.75" x14ac:dyDescent="0.25">
      <c r="A298" s="151" t="s">
        <v>222</v>
      </c>
      <c r="B298" s="152" t="s">
        <v>223</v>
      </c>
      <c r="C298" s="151"/>
      <c r="D298" s="153" t="s">
        <v>224</v>
      </c>
      <c r="E298" s="94"/>
      <c r="F298" s="102" t="s">
        <v>290</v>
      </c>
      <c r="G298" s="102">
        <v>3.3E-3</v>
      </c>
      <c r="H298" s="102"/>
      <c r="I298" s="53"/>
      <c r="J298" s="53"/>
      <c r="K298" s="53"/>
      <c r="L298" s="53"/>
      <c r="M298" s="53"/>
    </row>
    <row r="299" spans="1:13" ht="15.75" x14ac:dyDescent="0.25">
      <c r="A299" s="91" t="s">
        <v>6</v>
      </c>
      <c r="B299" s="137" t="s">
        <v>225</v>
      </c>
      <c r="C299" s="213"/>
      <c r="D299" s="91">
        <f>C299*2</f>
        <v>0</v>
      </c>
      <c r="E299" s="94"/>
      <c r="F299" s="102" t="s">
        <v>291</v>
      </c>
      <c r="G299" s="102">
        <v>8.3000000000000001E-3</v>
      </c>
      <c r="H299" s="102"/>
      <c r="I299" s="53"/>
      <c r="J299" s="53"/>
      <c r="K299" s="53"/>
      <c r="L299" s="53"/>
      <c r="M299" s="53"/>
    </row>
    <row r="300" spans="1:13" ht="15.75" customHeight="1" x14ac:dyDescent="0.25">
      <c r="A300" s="91" t="s">
        <v>9</v>
      </c>
      <c r="B300" s="137" t="s">
        <v>226</v>
      </c>
      <c r="C300" s="91">
        <f>D299*200</f>
        <v>0</v>
      </c>
      <c r="D300" s="154">
        <f>C300/E26</f>
        <v>0</v>
      </c>
      <c r="E300" s="94"/>
      <c r="F300" s="102"/>
      <c r="G300" s="102"/>
      <c r="H300" s="102"/>
      <c r="I300" s="53"/>
      <c r="J300" s="53"/>
      <c r="K300" s="53"/>
      <c r="L300" s="53"/>
      <c r="M300" s="53"/>
    </row>
    <row r="301" spans="1:13" ht="15.75" x14ac:dyDescent="0.25">
      <c r="A301" s="91" t="s">
        <v>11</v>
      </c>
      <c r="B301" s="137" t="s">
        <v>305</v>
      </c>
      <c r="C301" s="154">
        <f>D300*E22</f>
        <v>0</v>
      </c>
      <c r="D301" s="155">
        <f>D299*E22</f>
        <v>0</v>
      </c>
      <c r="E301" s="94"/>
      <c r="F301" s="297" t="s">
        <v>292</v>
      </c>
      <c r="G301" s="298"/>
      <c r="H301" s="106">
        <f>(H293*H294)/H295</f>
        <v>0</v>
      </c>
      <c r="I301" s="132"/>
      <c r="J301" s="53"/>
      <c r="K301" s="53"/>
      <c r="L301" s="53"/>
      <c r="M301" s="53"/>
    </row>
    <row r="302" spans="1:13" ht="15.75" x14ac:dyDescent="0.25">
      <c r="A302" s="156"/>
      <c r="B302" s="53"/>
      <c r="C302" s="53"/>
      <c r="D302" s="53"/>
      <c r="E302" s="53"/>
      <c r="F302" s="297" t="s">
        <v>293</v>
      </c>
      <c r="G302" s="298"/>
      <c r="H302" s="106">
        <f>(H292*H294)/H295</f>
        <v>0</v>
      </c>
      <c r="I302" s="157"/>
      <c r="J302" s="53"/>
      <c r="K302" s="53"/>
      <c r="L302" s="53"/>
      <c r="M302" s="53"/>
    </row>
    <row r="303" spans="1:13" x14ac:dyDescent="0.25">
      <c r="A303" s="53"/>
      <c r="B303" s="53"/>
      <c r="C303" s="53"/>
      <c r="D303" s="53"/>
      <c r="E303" s="53"/>
      <c r="F303" s="53"/>
      <c r="G303" s="157"/>
      <c r="H303" s="157"/>
      <c r="I303" s="157"/>
      <c r="J303" s="53"/>
      <c r="K303" s="53"/>
      <c r="L303" s="53"/>
      <c r="M303" s="53"/>
    </row>
    <row r="304" spans="1:13" x14ac:dyDescent="0.25">
      <c r="A304" s="264" t="s">
        <v>227</v>
      </c>
      <c r="B304" s="247"/>
      <c r="C304" s="247"/>
      <c r="D304" s="238"/>
      <c r="E304" s="53"/>
      <c r="F304" s="269" t="s">
        <v>306</v>
      </c>
      <c r="G304" s="270"/>
      <c r="H304" s="271"/>
      <c r="I304" s="53"/>
      <c r="J304" s="53"/>
      <c r="K304" s="53"/>
      <c r="L304" s="53"/>
      <c r="M304" s="53"/>
    </row>
    <row r="305" spans="1:13" x14ac:dyDescent="0.25">
      <c r="A305" s="246" t="s">
        <v>228</v>
      </c>
      <c r="B305" s="238"/>
      <c r="C305" s="246" t="s">
        <v>134</v>
      </c>
      <c r="D305" s="238"/>
      <c r="E305" s="53"/>
      <c r="F305" s="102" t="s">
        <v>307</v>
      </c>
      <c r="G305" s="105">
        <f>((1+(G306*G308)))</f>
        <v>1.18482</v>
      </c>
      <c r="H305" s="102"/>
      <c r="I305" s="53"/>
      <c r="J305" s="53"/>
      <c r="K305" s="53"/>
      <c r="L305" s="53"/>
      <c r="M305" s="53"/>
    </row>
    <row r="306" spans="1:13" ht="15" customHeight="1" x14ac:dyDescent="0.25">
      <c r="A306" s="55" t="s">
        <v>6</v>
      </c>
      <c r="B306" s="56" t="s">
        <v>229</v>
      </c>
      <c r="C306" s="296" t="e">
        <f>C277</f>
        <v>#DIV/0!</v>
      </c>
      <c r="D306" s="238"/>
      <c r="E306" s="53"/>
      <c r="F306" s="102" t="s">
        <v>308</v>
      </c>
      <c r="G306" s="158">
        <f>E24</f>
        <v>184.82</v>
      </c>
      <c r="H306" s="102"/>
      <c r="I306" s="53"/>
      <c r="J306" s="53"/>
      <c r="K306" s="53"/>
      <c r="L306" s="53"/>
      <c r="M306" s="53"/>
    </row>
    <row r="307" spans="1:13" x14ac:dyDescent="0.25">
      <c r="A307" s="55" t="s">
        <v>9</v>
      </c>
      <c r="B307" s="56" t="s">
        <v>211</v>
      </c>
      <c r="C307" s="277">
        <f>C286</f>
        <v>0</v>
      </c>
      <c r="D307" s="238"/>
      <c r="E307" s="53"/>
      <c r="F307" s="103" t="s">
        <v>309</v>
      </c>
      <c r="G307" s="159">
        <f>E23</f>
        <v>0</v>
      </c>
      <c r="H307" s="102"/>
      <c r="I307" s="53"/>
      <c r="J307" s="53"/>
      <c r="K307" s="53"/>
      <c r="L307" s="53"/>
      <c r="M307" s="53"/>
    </row>
    <row r="308" spans="1:13" x14ac:dyDescent="0.25">
      <c r="A308" s="55" t="s">
        <v>11</v>
      </c>
      <c r="B308" s="56" t="s">
        <v>230</v>
      </c>
      <c r="C308" s="278">
        <f>C295</f>
        <v>0</v>
      </c>
      <c r="D308" s="238"/>
      <c r="E308" s="53"/>
      <c r="F308" s="102" t="s">
        <v>310</v>
      </c>
      <c r="G308" s="102">
        <v>1E-3</v>
      </c>
      <c r="H308" s="102"/>
      <c r="I308" s="53"/>
      <c r="J308" s="53"/>
      <c r="K308" s="53"/>
      <c r="L308" s="53"/>
      <c r="M308" s="53"/>
    </row>
    <row r="309" spans="1:13" x14ac:dyDescent="0.25">
      <c r="A309" s="55" t="s">
        <v>14</v>
      </c>
      <c r="B309" s="56" t="s">
        <v>231</v>
      </c>
      <c r="C309" s="279">
        <f>D301</f>
        <v>0</v>
      </c>
      <c r="D309" s="238"/>
      <c r="E309" s="53"/>
      <c r="I309" s="53"/>
      <c r="J309" s="53"/>
      <c r="K309" s="53"/>
      <c r="L309" s="53"/>
      <c r="M309" s="53"/>
    </row>
    <row r="310" spans="1:13" ht="15" customHeight="1" x14ac:dyDescent="0.25">
      <c r="A310" s="261" t="s">
        <v>197</v>
      </c>
      <c r="B310" s="238"/>
      <c r="C310" s="278" t="e">
        <f>SUM(C306:D308)</f>
        <v>#DIV/0!</v>
      </c>
      <c r="D310" s="238"/>
      <c r="E310" s="53"/>
      <c r="F310" s="281"/>
      <c r="G310" s="282"/>
      <c r="H310" s="283"/>
      <c r="I310" s="53"/>
      <c r="J310" s="53"/>
      <c r="K310" s="53"/>
      <c r="L310" s="53"/>
      <c r="M310" s="53"/>
    </row>
    <row r="311" spans="1:13" ht="15" customHeight="1" x14ac:dyDescent="0.25">
      <c r="A311" s="53"/>
      <c r="B311" s="53"/>
      <c r="C311" s="53"/>
      <c r="D311" s="53"/>
      <c r="E311" s="53"/>
      <c r="F311" s="160"/>
      <c r="G311" s="160"/>
      <c r="H311" s="161"/>
      <c r="I311" s="53"/>
      <c r="J311" s="53"/>
      <c r="K311" s="53"/>
      <c r="L311" s="53"/>
      <c r="M311" s="53"/>
    </row>
    <row r="312" spans="1:13" x14ac:dyDescent="0.25">
      <c r="A312" s="53"/>
      <c r="B312" s="53"/>
      <c r="C312" s="53"/>
      <c r="D312" s="53"/>
      <c r="E312" s="53"/>
      <c r="F312" s="160"/>
      <c r="G312" s="160"/>
      <c r="H312" s="162"/>
      <c r="I312" s="53"/>
      <c r="J312" s="53"/>
      <c r="K312" s="53"/>
      <c r="L312" s="53"/>
      <c r="M312" s="53"/>
    </row>
    <row r="313" spans="1:13" ht="15" customHeight="1" x14ac:dyDescent="0.25">
      <c r="A313" s="284" t="s">
        <v>313</v>
      </c>
      <c r="B313" s="285"/>
      <c r="C313" s="285"/>
      <c r="D313" s="286"/>
      <c r="E313" s="53"/>
      <c r="F313" s="163"/>
      <c r="G313" s="163"/>
      <c r="H313" s="162"/>
      <c r="I313" s="53"/>
      <c r="J313" s="53"/>
      <c r="K313" s="53"/>
      <c r="L313" s="53"/>
      <c r="M313" s="53"/>
    </row>
    <row r="314" spans="1:13" x14ac:dyDescent="0.25">
      <c r="A314" s="182" t="s">
        <v>75</v>
      </c>
      <c r="B314" s="182" t="s">
        <v>232</v>
      </c>
      <c r="C314" s="182" t="s">
        <v>181</v>
      </c>
      <c r="D314" s="182" t="s">
        <v>46</v>
      </c>
      <c r="E314" s="53"/>
      <c r="F314" s="287"/>
      <c r="G314" s="288"/>
      <c r="H314" s="162"/>
      <c r="I314" s="53"/>
      <c r="J314" s="53"/>
      <c r="K314" s="53"/>
      <c r="L314" s="53"/>
      <c r="M314" s="53"/>
    </row>
    <row r="315" spans="1:13" x14ac:dyDescent="0.25">
      <c r="A315" s="164" t="s">
        <v>6</v>
      </c>
      <c r="B315" s="165" t="s">
        <v>233</v>
      </c>
      <c r="C315" s="210"/>
      <c r="D315" s="43" t="e">
        <f>(C348+C349)*C315</f>
        <v>#DIV/0!</v>
      </c>
      <c r="E315" s="53"/>
      <c r="I315" s="53"/>
      <c r="J315" s="53"/>
      <c r="K315" s="53"/>
      <c r="L315" s="53"/>
      <c r="M315" s="53"/>
    </row>
    <row r="316" spans="1:13" x14ac:dyDescent="0.25">
      <c r="A316" s="164" t="s">
        <v>9</v>
      </c>
      <c r="B316" s="40" t="s">
        <v>311</v>
      </c>
      <c r="C316" s="166"/>
      <c r="D316" s="43" t="e">
        <f>D317+D320+D321+D323</f>
        <v>#DIV/0!</v>
      </c>
      <c r="E316" s="53"/>
      <c r="F316" s="53"/>
      <c r="G316" s="53"/>
      <c r="H316" s="53"/>
      <c r="I316" s="53"/>
      <c r="J316" s="53"/>
      <c r="K316" s="53"/>
      <c r="L316" s="53"/>
      <c r="M316" s="53"/>
    </row>
    <row r="317" spans="1:13" x14ac:dyDescent="0.25">
      <c r="A317" s="71" t="s">
        <v>234</v>
      </c>
      <c r="B317" s="167" t="s">
        <v>235</v>
      </c>
      <c r="C317" s="168">
        <f>C319+C318</f>
        <v>0</v>
      </c>
      <c r="D317" s="169" t="e">
        <f>D318+D319</f>
        <v>#DIV/0!</v>
      </c>
      <c r="E317" s="53"/>
      <c r="F317" s="53"/>
      <c r="G317" s="53"/>
      <c r="H317" s="53"/>
      <c r="I317" s="53"/>
      <c r="J317" s="53"/>
      <c r="K317" s="53"/>
      <c r="L317" s="53"/>
      <c r="M317" s="53"/>
    </row>
    <row r="318" spans="1:13" x14ac:dyDescent="0.25">
      <c r="A318" s="55" t="s">
        <v>236</v>
      </c>
      <c r="B318" s="56" t="s">
        <v>237</v>
      </c>
      <c r="C318" s="211"/>
      <c r="D318" s="62" t="e">
        <f>(C348+C349)*C318</f>
        <v>#DIV/0!</v>
      </c>
      <c r="E318" s="53"/>
      <c r="F318" s="53"/>
      <c r="G318" s="53"/>
      <c r="H318" s="53"/>
      <c r="I318" s="53"/>
      <c r="J318" s="53"/>
      <c r="K318" s="53"/>
      <c r="L318" s="53"/>
      <c r="M318" s="53"/>
    </row>
    <row r="319" spans="1:13" x14ac:dyDescent="0.25">
      <c r="A319" s="55" t="s">
        <v>238</v>
      </c>
      <c r="B319" s="56" t="s">
        <v>239</v>
      </c>
      <c r="C319" s="211"/>
      <c r="D319" s="62" t="e">
        <f>(C348+C349)*C319</f>
        <v>#DIV/0!</v>
      </c>
      <c r="E319" s="53"/>
      <c r="F319" s="53"/>
      <c r="G319" s="53"/>
      <c r="H319" s="53"/>
      <c r="I319" s="53"/>
      <c r="J319" s="53"/>
      <c r="K319" s="53"/>
      <c r="L319" s="53"/>
      <c r="M319" s="53"/>
    </row>
    <row r="320" spans="1:13" x14ac:dyDescent="0.25">
      <c r="A320" s="71" t="s">
        <v>240</v>
      </c>
      <c r="B320" s="167" t="s">
        <v>241</v>
      </c>
      <c r="C320" s="168">
        <v>0</v>
      </c>
      <c r="D320" s="169">
        <v>0</v>
      </c>
      <c r="E320" s="53"/>
      <c r="F320" s="53"/>
      <c r="G320" s="53"/>
      <c r="H320" s="53"/>
      <c r="I320" s="53"/>
      <c r="J320" s="53"/>
      <c r="K320" s="53"/>
      <c r="L320" s="53"/>
      <c r="M320" s="53"/>
    </row>
    <row r="321" spans="1:13" x14ac:dyDescent="0.25">
      <c r="A321" s="71" t="s">
        <v>242</v>
      </c>
      <c r="B321" s="167" t="s">
        <v>243</v>
      </c>
      <c r="C321" s="168">
        <f t="shared" ref="C321:D321" si="8">C322</f>
        <v>0</v>
      </c>
      <c r="D321" s="169" t="e">
        <f t="shared" si="8"/>
        <v>#DIV/0!</v>
      </c>
      <c r="E321" s="53"/>
      <c r="F321" s="53"/>
      <c r="G321" s="53"/>
      <c r="H321" s="53"/>
      <c r="I321" s="53"/>
      <c r="J321" s="53"/>
      <c r="K321" s="53"/>
      <c r="L321" s="53"/>
      <c r="M321" s="53"/>
    </row>
    <row r="322" spans="1:13" x14ac:dyDescent="0.25">
      <c r="A322" s="55" t="s">
        <v>244</v>
      </c>
      <c r="B322" s="56" t="s">
        <v>245</v>
      </c>
      <c r="C322" s="211"/>
      <c r="D322" s="62" t="e">
        <f>(C349+C348)*C322</f>
        <v>#DIV/0!</v>
      </c>
      <c r="E322" s="53"/>
      <c r="F322" s="53"/>
      <c r="G322" s="53"/>
      <c r="H322" s="53"/>
      <c r="I322" s="53"/>
      <c r="J322" s="53"/>
      <c r="K322" s="53"/>
      <c r="L322" s="53"/>
      <c r="M322" s="53"/>
    </row>
    <row r="323" spans="1:13" x14ac:dyDescent="0.25">
      <c r="A323" s="71"/>
      <c r="B323" s="41"/>
      <c r="C323" s="42"/>
      <c r="D323" s="170" t="e">
        <f>SUM(D326:D327)</f>
        <v>#DIV/0!</v>
      </c>
      <c r="E323" s="53"/>
      <c r="F323" s="53"/>
      <c r="G323" s="53"/>
      <c r="H323" s="53"/>
      <c r="I323" s="53"/>
      <c r="J323" s="53"/>
      <c r="K323" s="53"/>
      <c r="L323" s="53"/>
      <c r="M323" s="53"/>
    </row>
    <row r="324" spans="1:13" x14ac:dyDescent="0.25">
      <c r="B324" s="22" t="s">
        <v>185</v>
      </c>
      <c r="C324" s="212"/>
      <c r="D324" s="171" t="e">
        <f>(C348+C349)*C324</f>
        <v>#DIV/0!</v>
      </c>
      <c r="E324" s="53"/>
      <c r="F324" s="53"/>
      <c r="G324" s="53"/>
      <c r="H324" s="53"/>
      <c r="I324" s="53"/>
      <c r="J324" s="53"/>
      <c r="K324" s="53"/>
      <c r="L324" s="53"/>
      <c r="M324" s="53"/>
    </row>
    <row r="325" spans="1:13" x14ac:dyDescent="0.25">
      <c r="B325" s="26" t="s">
        <v>186</v>
      </c>
      <c r="C325" s="212"/>
      <c r="D325" s="171" t="e">
        <f>(C348+C349)*C325</f>
        <v>#DIV/0!</v>
      </c>
      <c r="E325" s="53"/>
      <c r="H325" s="53"/>
      <c r="I325" s="53"/>
      <c r="J325" s="53"/>
      <c r="K325" s="53"/>
      <c r="L325" s="53"/>
      <c r="M325" s="53"/>
    </row>
    <row r="326" spans="1:13" ht="15" customHeight="1" x14ac:dyDescent="0.25">
      <c r="A326" s="275" t="s">
        <v>246</v>
      </c>
      <c r="B326" s="172" t="s">
        <v>247</v>
      </c>
      <c r="C326" s="173" t="s">
        <v>248</v>
      </c>
      <c r="D326" s="174" t="s">
        <v>249</v>
      </c>
      <c r="E326" s="53"/>
      <c r="H326" s="53"/>
      <c r="I326" s="53"/>
      <c r="J326" s="53"/>
      <c r="K326" s="53"/>
      <c r="L326" s="53"/>
      <c r="M326" s="53"/>
    </row>
    <row r="327" spans="1:13" ht="15" customHeight="1" x14ac:dyDescent="0.25">
      <c r="A327" s="276"/>
      <c r="B327" s="175" t="e">
        <f>C348+C349</f>
        <v>#DIV/0!</v>
      </c>
      <c r="C327" s="176">
        <f>C257</f>
        <v>0</v>
      </c>
      <c r="D327" s="93" t="e">
        <f>B327*C327/1</f>
        <v>#DIV/0!</v>
      </c>
      <c r="E327" s="53"/>
      <c r="F327" s="53"/>
      <c r="G327" s="53"/>
      <c r="H327" s="53"/>
      <c r="I327" s="53"/>
      <c r="J327" s="53"/>
      <c r="K327" s="53"/>
      <c r="L327" s="53"/>
      <c r="M327" s="53"/>
    </row>
    <row r="328" spans="1:13" x14ac:dyDescent="0.25">
      <c r="A328" s="292" t="s">
        <v>86</v>
      </c>
      <c r="B328" s="285"/>
      <c r="C328" s="286"/>
      <c r="D328" s="183" t="e">
        <f>D327</f>
        <v>#DIV/0!</v>
      </c>
      <c r="E328" s="53"/>
      <c r="F328" s="53"/>
      <c r="G328" s="53"/>
      <c r="H328" s="53"/>
      <c r="I328" s="53"/>
      <c r="J328" s="53"/>
      <c r="K328" s="53"/>
      <c r="L328" s="53"/>
      <c r="M328" s="53"/>
    </row>
    <row r="329" spans="1:13" x14ac:dyDescent="0.25">
      <c r="A329" s="53"/>
      <c r="B329" s="53"/>
      <c r="C329" s="53"/>
      <c r="D329" s="53"/>
      <c r="E329" s="53"/>
      <c r="F329" s="53"/>
      <c r="G329" s="53"/>
      <c r="H329" s="53"/>
      <c r="I329" s="53"/>
      <c r="J329" s="53"/>
      <c r="K329" s="53"/>
      <c r="L329" s="53"/>
      <c r="M329" s="53"/>
    </row>
    <row r="330" spans="1:13" x14ac:dyDescent="0.25">
      <c r="A330" s="273" t="s">
        <v>314</v>
      </c>
      <c r="B330" s="247"/>
      <c r="C330" s="247"/>
      <c r="D330" s="238"/>
    </row>
    <row r="331" spans="1:13" x14ac:dyDescent="0.25">
      <c r="A331" s="54" t="s">
        <v>75</v>
      </c>
      <c r="B331" s="54" t="s">
        <v>232</v>
      </c>
      <c r="C331" s="54" t="s">
        <v>181</v>
      </c>
      <c r="D331" s="54" t="s">
        <v>46</v>
      </c>
    </row>
    <row r="332" spans="1:13" x14ac:dyDescent="0.25">
      <c r="A332" s="164" t="s">
        <v>6</v>
      </c>
      <c r="B332" s="165" t="s">
        <v>233</v>
      </c>
      <c r="C332" s="207">
        <f>C315</f>
        <v>0</v>
      </c>
      <c r="D332" s="43" t="e">
        <f>(C356+C357)*C332</f>
        <v>#DIV/0!</v>
      </c>
    </row>
    <row r="333" spans="1:13" x14ac:dyDescent="0.25">
      <c r="A333" s="164" t="s">
        <v>9</v>
      </c>
      <c r="B333" s="40" t="s">
        <v>311</v>
      </c>
      <c r="C333" s="166"/>
      <c r="D333" s="43" t="e">
        <f>D334+D337+D338+D340</f>
        <v>#DIV/0!</v>
      </c>
    </row>
    <row r="334" spans="1:13" x14ac:dyDescent="0.25">
      <c r="A334" s="71" t="s">
        <v>234</v>
      </c>
      <c r="B334" s="167" t="s">
        <v>235</v>
      </c>
      <c r="C334" s="168">
        <f>C336+C335</f>
        <v>0</v>
      </c>
      <c r="D334" s="169" t="e">
        <f>D335+D336</f>
        <v>#DIV/0!</v>
      </c>
    </row>
    <row r="335" spans="1:13" x14ac:dyDescent="0.25">
      <c r="A335" s="55" t="s">
        <v>236</v>
      </c>
      <c r="B335" s="56" t="s">
        <v>237</v>
      </c>
      <c r="C335" s="208">
        <f>C318</f>
        <v>0</v>
      </c>
      <c r="D335" s="62" t="e">
        <f>(C356+C357)*C335</f>
        <v>#DIV/0!</v>
      </c>
    </row>
    <row r="336" spans="1:13" x14ac:dyDescent="0.25">
      <c r="A336" s="55" t="s">
        <v>238</v>
      </c>
      <c r="B336" s="56" t="s">
        <v>239</v>
      </c>
      <c r="C336" s="208">
        <f>C319</f>
        <v>0</v>
      </c>
      <c r="D336" s="62" t="e">
        <f>(C356+C357)*C336</f>
        <v>#DIV/0!</v>
      </c>
    </row>
    <row r="337" spans="1:13" x14ac:dyDescent="0.25">
      <c r="A337" s="71" t="s">
        <v>240</v>
      </c>
      <c r="B337" s="167" t="s">
        <v>241</v>
      </c>
      <c r="C337" s="168">
        <v>0</v>
      </c>
      <c r="D337" s="169">
        <v>0</v>
      </c>
    </row>
    <row r="338" spans="1:13" x14ac:dyDescent="0.25">
      <c r="A338" s="71" t="s">
        <v>242</v>
      </c>
      <c r="B338" s="167" t="s">
        <v>243</v>
      </c>
      <c r="C338" s="168">
        <f t="shared" ref="C338:D338" si="9">C339</f>
        <v>0</v>
      </c>
      <c r="D338" s="169" t="e">
        <f t="shared" si="9"/>
        <v>#DIV/0!</v>
      </c>
    </row>
    <row r="339" spans="1:13" x14ac:dyDescent="0.25">
      <c r="A339" s="55" t="s">
        <v>244</v>
      </c>
      <c r="B339" s="56" t="s">
        <v>245</v>
      </c>
      <c r="C339" s="208">
        <f>C322</f>
        <v>0</v>
      </c>
      <c r="D339" s="62" t="e">
        <f>(C357+C356)*C339</f>
        <v>#DIV/0!</v>
      </c>
    </row>
    <row r="340" spans="1:13" x14ac:dyDescent="0.25">
      <c r="A340" s="71"/>
      <c r="B340" s="41"/>
      <c r="C340" s="42"/>
      <c r="D340" s="170" t="e">
        <f>SUM(D343:D344)</f>
        <v>#DIV/0!</v>
      </c>
    </row>
    <row r="341" spans="1:13" x14ac:dyDescent="0.25">
      <c r="B341" s="22" t="s">
        <v>185</v>
      </c>
      <c r="C341" s="209">
        <f>C324</f>
        <v>0</v>
      </c>
      <c r="D341" s="171" t="e">
        <f>(C356+C357)*C341</f>
        <v>#DIV/0!</v>
      </c>
    </row>
    <row r="342" spans="1:13" x14ac:dyDescent="0.25">
      <c r="B342" s="26" t="s">
        <v>186</v>
      </c>
      <c r="C342" s="209">
        <f>C325</f>
        <v>0</v>
      </c>
      <c r="D342" s="171" t="e">
        <f>(C356+C357)*C342</f>
        <v>#DIV/0!</v>
      </c>
    </row>
    <row r="343" spans="1:13" x14ac:dyDescent="0.25">
      <c r="A343" s="275" t="s">
        <v>246</v>
      </c>
      <c r="B343" s="172" t="s">
        <v>247</v>
      </c>
      <c r="C343" s="173" t="s">
        <v>248</v>
      </c>
      <c r="D343" s="174" t="s">
        <v>249</v>
      </c>
    </row>
    <row r="344" spans="1:13" x14ac:dyDescent="0.25">
      <c r="A344" s="276"/>
      <c r="B344" s="184" t="e">
        <f>C356+C357</f>
        <v>#DIV/0!</v>
      </c>
      <c r="C344" s="176">
        <f>C257</f>
        <v>0</v>
      </c>
      <c r="D344" s="93" t="e">
        <f>B344*C344/1</f>
        <v>#DIV/0!</v>
      </c>
    </row>
    <row r="345" spans="1:13" x14ac:dyDescent="0.25">
      <c r="A345" s="246" t="s">
        <v>86</v>
      </c>
      <c r="B345" s="247"/>
      <c r="C345" s="238"/>
      <c r="D345" s="57" t="e">
        <f>D344</f>
        <v>#DIV/0!</v>
      </c>
    </row>
    <row r="346" spans="1:13" x14ac:dyDescent="0.25">
      <c r="A346" s="53"/>
      <c r="B346" s="53"/>
      <c r="C346" s="53"/>
      <c r="D346" s="53"/>
      <c r="E346" s="53"/>
      <c r="F346" s="53"/>
      <c r="G346" s="53"/>
      <c r="H346" s="53"/>
      <c r="I346" s="53"/>
      <c r="J346" s="53"/>
      <c r="K346" s="53"/>
      <c r="L346" s="53"/>
      <c r="M346" s="53"/>
    </row>
    <row r="347" spans="1:13" x14ac:dyDescent="0.25">
      <c r="A347" s="289" t="s">
        <v>315</v>
      </c>
      <c r="B347" s="285"/>
      <c r="C347" s="286"/>
      <c r="D347" s="53"/>
      <c r="H347" s="53"/>
      <c r="I347" s="53"/>
      <c r="J347" s="53"/>
      <c r="K347" s="53"/>
      <c r="L347" s="53"/>
      <c r="M347" s="53"/>
    </row>
    <row r="348" spans="1:13" x14ac:dyDescent="0.25">
      <c r="A348" s="177" t="s">
        <v>6</v>
      </c>
      <c r="B348" s="178" t="s">
        <v>250</v>
      </c>
      <c r="C348" s="185">
        <f>C266</f>
        <v>0</v>
      </c>
      <c r="D348" s="53"/>
      <c r="H348" s="53"/>
      <c r="I348" s="53"/>
      <c r="J348" s="53"/>
      <c r="K348" s="53"/>
      <c r="L348" s="53"/>
      <c r="M348" s="53"/>
    </row>
    <row r="349" spans="1:13" x14ac:dyDescent="0.25">
      <c r="A349" s="177" t="s">
        <v>9</v>
      </c>
      <c r="B349" s="178" t="s">
        <v>251</v>
      </c>
      <c r="C349" s="185" t="e">
        <f>C310</f>
        <v>#DIV/0!</v>
      </c>
      <c r="D349" s="53"/>
      <c r="H349" s="53"/>
      <c r="I349" s="53"/>
      <c r="J349" s="53"/>
      <c r="K349" s="53"/>
      <c r="L349" s="53"/>
      <c r="M349" s="53"/>
    </row>
    <row r="350" spans="1:13" x14ac:dyDescent="0.25">
      <c r="A350" s="177" t="s">
        <v>11</v>
      </c>
      <c r="B350" s="178" t="s">
        <v>252</v>
      </c>
      <c r="C350" s="185" t="e">
        <f>D328</f>
        <v>#DIV/0!</v>
      </c>
      <c r="D350" s="53"/>
      <c r="H350" s="53"/>
      <c r="I350" s="53"/>
      <c r="J350" s="53"/>
      <c r="K350" s="53"/>
      <c r="L350" s="53"/>
      <c r="M350" s="53"/>
    </row>
    <row r="351" spans="1:13" x14ac:dyDescent="0.25">
      <c r="A351" s="177" t="s">
        <v>14</v>
      </c>
      <c r="B351" s="178" t="s">
        <v>253</v>
      </c>
      <c r="C351" s="185" t="e">
        <f>SUM(C348:C350)</f>
        <v>#DIV/0!</v>
      </c>
      <c r="D351" s="53"/>
      <c r="H351" s="53"/>
      <c r="I351" s="53"/>
      <c r="J351" s="53"/>
      <c r="K351" s="53"/>
      <c r="L351" s="53"/>
      <c r="M351" s="53"/>
    </row>
    <row r="352" spans="1:13" x14ac:dyDescent="0.25">
      <c r="A352" s="177" t="s">
        <v>51</v>
      </c>
      <c r="B352" s="178" t="s">
        <v>254</v>
      </c>
      <c r="C352" s="186">
        <f>$E$26</f>
        <v>36964</v>
      </c>
      <c r="D352" s="53"/>
      <c r="H352" s="53"/>
      <c r="I352" s="53"/>
      <c r="J352" s="53"/>
      <c r="K352" s="53"/>
      <c r="L352" s="53"/>
      <c r="M352" s="53"/>
    </row>
    <row r="353" spans="1:13" x14ac:dyDescent="0.25">
      <c r="A353" s="177" t="s">
        <v>53</v>
      </c>
      <c r="B353" s="178" t="s">
        <v>255</v>
      </c>
      <c r="C353" s="185" t="e">
        <f>C351/C352</f>
        <v>#DIV/0!</v>
      </c>
      <c r="D353" s="53"/>
      <c r="H353" s="53"/>
      <c r="I353" s="53"/>
      <c r="J353" s="53"/>
      <c r="K353" s="53"/>
      <c r="L353" s="53"/>
      <c r="M353" s="53"/>
    </row>
    <row r="354" spans="1:13" x14ac:dyDescent="0.25">
      <c r="A354" s="53"/>
      <c r="B354" s="53"/>
      <c r="C354" s="53"/>
      <c r="D354" s="53"/>
      <c r="H354" s="53"/>
      <c r="I354" s="53"/>
      <c r="J354" s="53"/>
      <c r="K354" s="53"/>
      <c r="L354" s="53"/>
      <c r="M354" s="53"/>
    </row>
    <row r="355" spans="1:13" ht="15.75" x14ac:dyDescent="0.25">
      <c r="A355" s="258" t="s">
        <v>316</v>
      </c>
      <c r="B355" s="247"/>
      <c r="C355" s="238"/>
      <c r="D355" s="156"/>
      <c r="H355" s="156"/>
      <c r="I355" s="156"/>
      <c r="J355" s="53"/>
      <c r="K355" s="53"/>
      <c r="L355" s="53"/>
      <c r="M355" s="53"/>
    </row>
    <row r="356" spans="1:13" ht="15.75" x14ac:dyDescent="0.25">
      <c r="A356" s="177" t="s">
        <v>6</v>
      </c>
      <c r="B356" s="178" t="s">
        <v>250</v>
      </c>
      <c r="C356" s="185">
        <f>(C212*12)+(C231)+(D241)</f>
        <v>0</v>
      </c>
      <c r="D356" s="187">
        <f>(C348-C356)/12</f>
        <v>0</v>
      </c>
      <c r="E356" s="188">
        <f>C221-D356</f>
        <v>0</v>
      </c>
      <c r="H356" s="53"/>
      <c r="I356" s="53"/>
      <c r="J356" s="53"/>
      <c r="K356" s="53"/>
      <c r="L356" s="53"/>
      <c r="M356" s="53"/>
    </row>
    <row r="357" spans="1:13" ht="15.75" x14ac:dyDescent="0.25">
      <c r="A357" s="177" t="s">
        <v>9</v>
      </c>
      <c r="B357" s="178" t="s">
        <v>251</v>
      </c>
      <c r="C357" s="185" t="e">
        <f>C310</f>
        <v>#DIV/0!</v>
      </c>
      <c r="D357" s="156"/>
      <c r="H357" s="53"/>
      <c r="I357" s="53"/>
      <c r="J357" s="53"/>
      <c r="K357" s="53"/>
      <c r="L357" s="53"/>
      <c r="M357" s="53"/>
    </row>
    <row r="358" spans="1:13" ht="15.75" x14ac:dyDescent="0.25">
      <c r="A358" s="177" t="s">
        <v>11</v>
      </c>
      <c r="B358" s="178" t="s">
        <v>252</v>
      </c>
      <c r="C358" s="185" t="e">
        <f>D345</f>
        <v>#DIV/0!</v>
      </c>
      <c r="D358" s="156"/>
      <c r="H358" s="53"/>
      <c r="I358" s="53"/>
      <c r="J358" s="53"/>
      <c r="K358" s="53"/>
      <c r="L358" s="53"/>
      <c r="M358" s="53"/>
    </row>
    <row r="359" spans="1:13" x14ac:dyDescent="0.25">
      <c r="A359" s="177" t="s">
        <v>14</v>
      </c>
      <c r="B359" s="178" t="s">
        <v>253</v>
      </c>
      <c r="C359" s="185" t="e">
        <f>SUM(C356:C358)</f>
        <v>#DIV/0!</v>
      </c>
      <c r="D359" s="53"/>
      <c r="E359" s="53"/>
      <c r="F359" s="53"/>
      <c r="G359" s="53"/>
      <c r="H359" s="53"/>
      <c r="I359" s="53"/>
      <c r="J359" s="53"/>
      <c r="K359" s="53"/>
      <c r="L359" s="53"/>
      <c r="M359" s="53"/>
    </row>
    <row r="360" spans="1:13" x14ac:dyDescent="0.25">
      <c r="A360" s="177" t="s">
        <v>51</v>
      </c>
      <c r="B360" s="178" t="s">
        <v>254</v>
      </c>
      <c r="C360" s="186">
        <f>$E$26</f>
        <v>36964</v>
      </c>
      <c r="D360" s="53"/>
      <c r="E360" s="53"/>
      <c r="F360" s="53"/>
      <c r="G360" s="53"/>
      <c r="H360" s="53"/>
      <c r="I360" s="53"/>
      <c r="J360" s="53"/>
      <c r="K360" s="53"/>
      <c r="L360" s="53"/>
      <c r="M360" s="53"/>
    </row>
    <row r="361" spans="1:13" x14ac:dyDescent="0.25">
      <c r="A361" s="177" t="s">
        <v>53</v>
      </c>
      <c r="B361" s="178" t="s">
        <v>255</v>
      </c>
      <c r="C361" s="185" t="e">
        <f>C359/C360</f>
        <v>#DIV/0!</v>
      </c>
    </row>
    <row r="362" spans="1:13" x14ac:dyDescent="0.25">
      <c r="A362" s="53"/>
      <c r="B362" s="53"/>
      <c r="C362" s="53"/>
    </row>
    <row r="363" spans="1:13" ht="15.75" x14ac:dyDescent="0.25">
      <c r="A363" s="179" t="s">
        <v>256</v>
      </c>
      <c r="B363" s="180"/>
      <c r="C363" s="156"/>
    </row>
    <row r="364" spans="1:13" x14ac:dyDescent="0.25">
      <c r="A364" s="53"/>
      <c r="B364" s="53"/>
      <c r="C364" s="53"/>
    </row>
    <row r="365" spans="1:13" ht="15.75" x14ac:dyDescent="0.25">
      <c r="A365" s="156"/>
      <c r="B365" s="53"/>
      <c r="C365" s="53"/>
    </row>
    <row r="366" spans="1:13" x14ac:dyDescent="0.25">
      <c r="A366" s="290" t="s">
        <v>257</v>
      </c>
      <c r="B366" s="291"/>
      <c r="C366" s="53"/>
    </row>
  </sheetData>
  <sheetProtection algorithmName="SHA-512" hashValue="Fn2YyxyK7/d342RTVGsLU4ZLkkcxM9RqGTU8Y0nkT8G+iPuTfz98Lek3S53ED4Td0ulepvQXfpZp1dbzsBRsfg==" saltValue="szN/e56amLcHcgsfbVfTJg==" spinCount="100000" sheet="1" objects="1" scenarios="1" formatCells="0" formatColumns="0" formatRows="0" sort="0" autoFilter="0" pivotTables="0"/>
  <mergeCells count="139">
    <mergeCell ref="A347:C347"/>
    <mergeCell ref="A355:C355"/>
    <mergeCell ref="A366:B366"/>
    <mergeCell ref="F314:G314"/>
    <mergeCell ref="A326:A327"/>
    <mergeCell ref="A328:C328"/>
    <mergeCell ref="A330:D330"/>
    <mergeCell ref="A343:A344"/>
    <mergeCell ref="A345:C345"/>
    <mergeCell ref="C308:D308"/>
    <mergeCell ref="C309:D309"/>
    <mergeCell ref="A310:B310"/>
    <mergeCell ref="C310:D310"/>
    <mergeCell ref="F310:H310"/>
    <mergeCell ref="A313:D313"/>
    <mergeCell ref="A304:D304"/>
    <mergeCell ref="F304:H304"/>
    <mergeCell ref="A305:B305"/>
    <mergeCell ref="C305:D305"/>
    <mergeCell ref="C306:D306"/>
    <mergeCell ref="C307:D307"/>
    <mergeCell ref="B278:C278"/>
    <mergeCell ref="F286:H286"/>
    <mergeCell ref="F288:G288"/>
    <mergeCell ref="B290:C290"/>
    <mergeCell ref="F301:G301"/>
    <mergeCell ref="F302:G302"/>
    <mergeCell ref="A266:B266"/>
    <mergeCell ref="C266:D266"/>
    <mergeCell ref="F269:H269"/>
    <mergeCell ref="A271:D271"/>
    <mergeCell ref="C272:D272"/>
    <mergeCell ref="F277:H277"/>
    <mergeCell ref="A261:D261"/>
    <mergeCell ref="C262:D262"/>
    <mergeCell ref="C263:D263"/>
    <mergeCell ref="C264:D264"/>
    <mergeCell ref="A265:B265"/>
    <mergeCell ref="C265:D265"/>
    <mergeCell ref="A246:D246"/>
    <mergeCell ref="F247:H247"/>
    <mergeCell ref="B248:C248"/>
    <mergeCell ref="B256:C256"/>
    <mergeCell ref="A257:B257"/>
    <mergeCell ref="F260:H260"/>
    <mergeCell ref="A220:B220"/>
    <mergeCell ref="C220:D220"/>
    <mergeCell ref="A221:B221"/>
    <mergeCell ref="C221:D221"/>
    <mergeCell ref="A223:C223"/>
    <mergeCell ref="I232:J239"/>
    <mergeCell ref="A234:D234"/>
    <mergeCell ref="A215:D215"/>
    <mergeCell ref="A216:B216"/>
    <mergeCell ref="C216:D216"/>
    <mergeCell ref="C217:D217"/>
    <mergeCell ref="C218:D218"/>
    <mergeCell ref="C219:D219"/>
    <mergeCell ref="C208:D208"/>
    <mergeCell ref="C209:D209"/>
    <mergeCell ref="C210:D210"/>
    <mergeCell ref="A211:B211"/>
    <mergeCell ref="C211:D211"/>
    <mergeCell ref="A212:B212"/>
    <mergeCell ref="C212:D212"/>
    <mergeCell ref="A186:C186"/>
    <mergeCell ref="A194:B194"/>
    <mergeCell ref="A196:C196"/>
    <mergeCell ref="A204:B204"/>
    <mergeCell ref="A206:D206"/>
    <mergeCell ref="A207:B207"/>
    <mergeCell ref="C207:D207"/>
    <mergeCell ref="A152:D152"/>
    <mergeCell ref="A160:B160"/>
    <mergeCell ref="A162:D162"/>
    <mergeCell ref="A172:B172"/>
    <mergeCell ref="A174:D174"/>
    <mergeCell ref="A184:B184"/>
    <mergeCell ref="A130:D130"/>
    <mergeCell ref="A134:B134"/>
    <mergeCell ref="A136:D136"/>
    <mergeCell ref="A140:B140"/>
    <mergeCell ref="A142:D142"/>
    <mergeCell ref="A150:B150"/>
    <mergeCell ref="A102:D102"/>
    <mergeCell ref="A112:B112"/>
    <mergeCell ref="A114:D114"/>
    <mergeCell ref="A120:B120"/>
    <mergeCell ref="A122:D122"/>
    <mergeCell ref="A128:B128"/>
    <mergeCell ref="A86:B86"/>
    <mergeCell ref="A88:D88"/>
    <mergeCell ref="A89:D89"/>
    <mergeCell ref="A99:B99"/>
    <mergeCell ref="A100:D100"/>
    <mergeCell ref="A101:D101"/>
    <mergeCell ref="A52:B52"/>
    <mergeCell ref="A54:C54"/>
    <mergeCell ref="A64:B64"/>
    <mergeCell ref="A66:C66"/>
    <mergeCell ref="A75:B75"/>
    <mergeCell ref="A77:C77"/>
    <mergeCell ref="A37:D37"/>
    <mergeCell ref="A38:D38"/>
    <mergeCell ref="A39:D39"/>
    <mergeCell ref="A40:E40"/>
    <mergeCell ref="A41:C41"/>
    <mergeCell ref="A42:C42"/>
    <mergeCell ref="A30:C30"/>
    <mergeCell ref="A31:C31"/>
    <mergeCell ref="A33:E33"/>
    <mergeCell ref="A34:D34"/>
    <mergeCell ref="A35:D35"/>
    <mergeCell ref="A36:D36"/>
    <mergeCell ref="A23:D23"/>
    <mergeCell ref="A24:D24"/>
    <mergeCell ref="A25:D25"/>
    <mergeCell ref="A26:D26"/>
    <mergeCell ref="A28:C28"/>
    <mergeCell ref="A29:C29"/>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51181102362204722" right="0.51181102362204722" top="0.78740157480314965" bottom="0.78740157480314965" header="0.31496062992125984" footer="0.31496062992125984"/>
  <pageSetup paperSize="9" scale="32" fitToHeight="3"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38</vt:i4>
      </vt:variant>
    </vt:vector>
  </HeadingPairs>
  <TitlesOfParts>
    <vt:vector size="38" baseType="lpstr">
      <vt:lpstr>linha 90</vt:lpstr>
      <vt:lpstr>linha 63</vt:lpstr>
      <vt:lpstr>linha 62</vt:lpstr>
      <vt:lpstr>linha 61</vt:lpstr>
      <vt:lpstr>linha 60</vt:lpstr>
      <vt:lpstr>linha 58 B finaliza na escola</vt:lpstr>
      <vt:lpstr>linha 58 A transb lin 58 B</vt:lpstr>
      <vt:lpstr>linha 57</vt:lpstr>
      <vt:lpstr>linha 56</vt:lpstr>
      <vt:lpstr>linha 55</vt:lpstr>
      <vt:lpstr>linha 54</vt:lpstr>
      <vt:lpstr>linha 53</vt:lpstr>
      <vt:lpstr>linha 52</vt:lpstr>
      <vt:lpstr>linha 51</vt:lpstr>
      <vt:lpstr>linha 50</vt:lpstr>
      <vt:lpstr>linha 48</vt:lpstr>
      <vt:lpstr>linha 47</vt:lpstr>
      <vt:lpstr>linha 46</vt:lpstr>
      <vt:lpstr>linha 45</vt:lpstr>
      <vt:lpstr>linha 44</vt:lpstr>
      <vt:lpstr>linha 43</vt:lpstr>
      <vt:lpstr>linha 42</vt:lpstr>
      <vt:lpstr>linha 41</vt:lpstr>
      <vt:lpstr>linha 40</vt:lpstr>
      <vt:lpstr>linha 39</vt:lpstr>
      <vt:lpstr>linha 38</vt:lpstr>
      <vt:lpstr>linha 37</vt:lpstr>
      <vt:lpstr>linha 36</vt:lpstr>
      <vt:lpstr>linha 35</vt:lpstr>
      <vt:lpstr>linha 34</vt:lpstr>
      <vt:lpstr>linha 33</vt:lpstr>
      <vt:lpstr>linha 32</vt:lpstr>
      <vt:lpstr>linha 31</vt:lpstr>
      <vt:lpstr>linha 30</vt:lpstr>
      <vt:lpstr>linha 29</vt:lpstr>
      <vt:lpstr>linha 28</vt:lpstr>
      <vt:lpstr>linha 14</vt:lpstr>
      <vt:lpstr>linha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Gonçalves Azeredo</dc:creator>
  <cp:lastModifiedBy>Gabriel Zanetti Rodrigues</cp:lastModifiedBy>
  <cp:lastPrinted>2026-04-29T16:23:50Z</cp:lastPrinted>
  <dcterms:created xsi:type="dcterms:W3CDTF">2025-12-02T10:52:20Z</dcterms:created>
  <dcterms:modified xsi:type="dcterms:W3CDTF">2026-04-29T16:24:04Z</dcterms:modified>
</cp:coreProperties>
</file>