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/>
  <mc:AlternateContent xmlns:mc="http://schemas.openxmlformats.org/markup-compatibility/2006">
    <mc:Choice Requires="x15">
      <x15ac:absPath xmlns:x15ac="http://schemas.microsoft.com/office/spreadsheetml/2010/11/ac" url="\\10.10.1.153\Licitação\DOCUMENTOS LICITAÇÃO\PASTA DO ANO 2026\CONCORRÊNCIA  ELETRONICA - 2026\CONCORRENCIA ELETRONICA 00____ - 2026 - REVITALIZAÇÃO LAGOA DO SAPO\"/>
    </mc:Choice>
  </mc:AlternateContent>
  <bookViews>
    <workbookView xWindow="0" yWindow="0" windowWidth="23040" windowHeight="9060" tabRatio="564" activeTab="2"/>
  </bookViews>
  <sheets>
    <sheet name="OS" sheetId="1" r:id="rId1"/>
    <sheet name="OA" sheetId="3" r:id="rId2"/>
    <sheet name="OR" sheetId="2" r:id="rId3"/>
    <sheet name="MC" sheetId="4" r:id="rId4"/>
    <sheet name="CF" sheetId="5" r:id="rId5"/>
    <sheet name="SR" sheetId="8" r:id="rId6"/>
    <sheet name="BDI" sheetId="6" r:id="rId7"/>
  </sheets>
  <externalReferences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2" l="1"/>
  <c r="H161" i="8"/>
  <c r="H160" i="8"/>
  <c r="H159" i="8"/>
  <c r="F157" i="8"/>
  <c r="I157" i="8" s="1"/>
  <c r="I156" i="8" s="1"/>
  <c r="H156" i="8"/>
  <c r="F156" i="8"/>
  <c r="F155" i="8"/>
  <c r="I155" i="8" s="1"/>
  <c r="H154" i="8"/>
  <c r="F154" i="8"/>
  <c r="J154" i="8" s="1"/>
  <c r="K154" i="8" s="1"/>
  <c r="I153" i="8"/>
  <c r="F153" i="8"/>
  <c r="F152" i="8"/>
  <c r="H151" i="8"/>
  <c r="F151" i="8"/>
  <c r="I150" i="8"/>
  <c r="F150" i="8"/>
  <c r="H149" i="8"/>
  <c r="F149" i="8"/>
  <c r="I149" i="8" s="1"/>
  <c r="F148" i="8"/>
  <c r="I148" i="8" s="1"/>
  <c r="F147" i="8"/>
  <c r="F146" i="8"/>
  <c r="I146" i="8" s="1"/>
  <c r="F145" i="8"/>
  <c r="I145" i="8" s="1"/>
  <c r="F144" i="8"/>
  <c r="I144" i="8" s="1"/>
  <c r="F143" i="8"/>
  <c r="I143" i="8" s="1"/>
  <c r="H142" i="8"/>
  <c r="F142" i="8"/>
  <c r="J142" i="8" s="1"/>
  <c r="K142" i="8" s="1"/>
  <c r="I141" i="8"/>
  <c r="F141" i="8"/>
  <c r="H140" i="8"/>
  <c r="F140" i="8"/>
  <c r="F139" i="8"/>
  <c r="I139" i="8" s="1"/>
  <c r="F138" i="8"/>
  <c r="I138" i="8" s="1"/>
  <c r="I137" i="8"/>
  <c r="H137" i="8"/>
  <c r="J137" i="8" s="1"/>
  <c r="K137" i="8" s="1"/>
  <c r="F137" i="8"/>
  <c r="F136" i="8"/>
  <c r="I136" i="8" s="1"/>
  <c r="F135" i="8"/>
  <c r="I134" i="8"/>
  <c r="F134" i="8"/>
  <c r="F133" i="8"/>
  <c r="I133" i="8" s="1"/>
  <c r="I132" i="8"/>
  <c r="F132" i="8"/>
  <c r="F131" i="8"/>
  <c r="I131" i="8" s="1"/>
  <c r="H130" i="8"/>
  <c r="F130" i="8"/>
  <c r="H129" i="8"/>
  <c r="F129" i="8"/>
  <c r="F128" i="8"/>
  <c r="F127" i="8"/>
  <c r="I127" i="8" s="1"/>
  <c r="I126" i="8"/>
  <c r="F126" i="8"/>
  <c r="H125" i="8"/>
  <c r="J125" i="8" s="1"/>
  <c r="K125" i="8" s="1"/>
  <c r="F125" i="8"/>
  <c r="I125" i="8" s="1"/>
  <c r="F124" i="8"/>
  <c r="I124" i="8" s="1"/>
  <c r="F123" i="8"/>
  <c r="F122" i="8"/>
  <c r="I122" i="8" s="1"/>
  <c r="F121" i="8"/>
  <c r="I121" i="8" s="1"/>
  <c r="F120" i="8"/>
  <c r="I120" i="8" s="1"/>
  <c r="F119" i="8"/>
  <c r="I119" i="8" s="1"/>
  <c r="H118" i="8"/>
  <c r="F118" i="8"/>
  <c r="F117" i="8"/>
  <c r="I117" i="8" s="1"/>
  <c r="F116" i="8"/>
  <c r="F115" i="8"/>
  <c r="I115" i="8" s="1"/>
  <c r="F114" i="8"/>
  <c r="I114" i="8" s="1"/>
  <c r="I113" i="8"/>
  <c r="H113" i="8"/>
  <c r="J113" i="8" s="1"/>
  <c r="K113" i="8" s="1"/>
  <c r="F113" i="8"/>
  <c r="F112" i="8"/>
  <c r="I112" i="8" s="1"/>
  <c r="F111" i="8"/>
  <c r="F110" i="8"/>
  <c r="I110" i="8" s="1"/>
  <c r="F109" i="8"/>
  <c r="I109" i="8" s="1"/>
  <c r="F108" i="8"/>
  <c r="I108" i="8" s="1"/>
  <c r="F107" i="8"/>
  <c r="I107" i="8" s="1"/>
  <c r="H106" i="8"/>
  <c r="F106" i="8"/>
  <c r="F105" i="8"/>
  <c r="I105" i="8" s="1"/>
  <c r="F104" i="8"/>
  <c r="H103" i="8"/>
  <c r="F103" i="8"/>
  <c r="I102" i="8"/>
  <c r="F102" i="8"/>
  <c r="H101" i="8"/>
  <c r="J101" i="8" s="1"/>
  <c r="F101" i="8"/>
  <c r="I101" i="8" s="1"/>
  <c r="I100" i="8" s="1"/>
  <c r="H100" i="8"/>
  <c r="F100" i="8"/>
  <c r="F99" i="8"/>
  <c r="F98" i="8"/>
  <c r="I98" i="8" s="1"/>
  <c r="H97" i="8"/>
  <c r="F97" i="8"/>
  <c r="H96" i="8"/>
  <c r="F96" i="8"/>
  <c r="F95" i="8"/>
  <c r="I95" i="8" s="1"/>
  <c r="H94" i="8"/>
  <c r="F94" i="8"/>
  <c r="H93" i="8"/>
  <c r="F93" i="8"/>
  <c r="F92" i="8"/>
  <c r="F91" i="8"/>
  <c r="I91" i="8" s="1"/>
  <c r="F90" i="8"/>
  <c r="I90" i="8" s="1"/>
  <c r="I89" i="8"/>
  <c r="H89" i="8"/>
  <c r="J89" i="8" s="1"/>
  <c r="K89" i="8" s="1"/>
  <c r="F89" i="8"/>
  <c r="F88" i="8"/>
  <c r="I88" i="8" s="1"/>
  <c r="H87" i="8"/>
  <c r="F87" i="8"/>
  <c r="I86" i="8"/>
  <c r="F86" i="8"/>
  <c r="F85" i="8"/>
  <c r="I85" i="8" s="1"/>
  <c r="I84" i="8"/>
  <c r="F84" i="8"/>
  <c r="I83" i="8"/>
  <c r="F83" i="8"/>
  <c r="H82" i="8"/>
  <c r="F82" i="8"/>
  <c r="J82" i="8" s="1"/>
  <c r="K82" i="8" s="1"/>
  <c r="I81" i="8"/>
  <c r="F81" i="8"/>
  <c r="H80" i="8"/>
  <c r="F80" i="8"/>
  <c r="H79" i="8"/>
  <c r="F79" i="8"/>
  <c r="F78" i="8"/>
  <c r="I78" i="8" s="1"/>
  <c r="H77" i="8"/>
  <c r="J77" i="8" s="1"/>
  <c r="F77" i="8"/>
  <c r="I77" i="8" s="1"/>
  <c r="I76" i="8" s="1"/>
  <c r="H76" i="8"/>
  <c r="F76" i="8"/>
  <c r="F75" i="8"/>
  <c r="F74" i="8"/>
  <c r="I74" i="8" s="1"/>
  <c r="F73" i="8"/>
  <c r="I73" i="8" s="1"/>
  <c r="F72" i="8"/>
  <c r="I72" i="8" s="1"/>
  <c r="I71" i="8"/>
  <c r="F71" i="8"/>
  <c r="H70" i="8"/>
  <c r="F70" i="8"/>
  <c r="F69" i="8"/>
  <c r="I69" i="8" s="1"/>
  <c r="I68" i="8" s="1"/>
  <c r="H68" i="8"/>
  <c r="F68" i="8"/>
  <c r="F67" i="8"/>
  <c r="I67" i="8" s="1"/>
  <c r="I66" i="8" s="1"/>
  <c r="H66" i="8"/>
  <c r="F66" i="8"/>
  <c r="H65" i="8"/>
  <c r="F65" i="8"/>
  <c r="F64" i="8"/>
  <c r="I64" i="8" s="1"/>
  <c r="F63" i="8"/>
  <c r="H62" i="8"/>
  <c r="F62" i="8"/>
  <c r="F61" i="8"/>
  <c r="I61" i="8" s="1"/>
  <c r="F60" i="8"/>
  <c r="I60" i="8" s="1"/>
  <c r="F59" i="8"/>
  <c r="I59" i="8" s="1"/>
  <c r="H58" i="8"/>
  <c r="F58" i="8"/>
  <c r="F57" i="8"/>
  <c r="I57" i="8" s="1"/>
  <c r="H56" i="8"/>
  <c r="F56" i="8"/>
  <c r="F55" i="8"/>
  <c r="I55" i="8" s="1"/>
  <c r="F54" i="8"/>
  <c r="I54" i="8" s="1"/>
  <c r="H53" i="8"/>
  <c r="J53" i="8" s="1"/>
  <c r="K53" i="8" s="1"/>
  <c r="F53" i="8"/>
  <c r="I53" i="8" s="1"/>
  <c r="F52" i="8"/>
  <c r="I52" i="8" s="1"/>
  <c r="F51" i="8"/>
  <c r="I50" i="8"/>
  <c r="F50" i="8"/>
  <c r="H49" i="8"/>
  <c r="F49" i="8"/>
  <c r="I48" i="8"/>
  <c r="F48" i="8"/>
  <c r="F47" i="8"/>
  <c r="I47" i="8" s="1"/>
  <c r="H46" i="8"/>
  <c r="F46" i="8"/>
  <c r="J46" i="8" s="1"/>
  <c r="K46" i="8" s="1"/>
  <c r="F45" i="8"/>
  <c r="I45" i="8" s="1"/>
  <c r="F44" i="8"/>
  <c r="F43" i="8"/>
  <c r="I43" i="8" s="1"/>
  <c r="I42" i="8"/>
  <c r="F42" i="8"/>
  <c r="H41" i="8"/>
  <c r="F41" i="8"/>
  <c r="H40" i="8"/>
  <c r="F40" i="8"/>
  <c r="F39" i="8"/>
  <c r="F38" i="8"/>
  <c r="I38" i="8" s="1"/>
  <c r="F37" i="8"/>
  <c r="I37" i="8" s="1"/>
  <c r="F36" i="8"/>
  <c r="I36" i="8" s="1"/>
  <c r="I35" i="8"/>
  <c r="F35" i="8"/>
  <c r="H34" i="8"/>
  <c r="F34" i="8"/>
  <c r="J34" i="8" s="1"/>
  <c r="K34" i="8" s="1"/>
  <c r="F33" i="8"/>
  <c r="I33" i="8" s="1"/>
  <c r="F32" i="8"/>
  <c r="F31" i="8"/>
  <c r="I31" i="8" s="1"/>
  <c r="H30" i="8"/>
  <c r="F30" i="8"/>
  <c r="H29" i="8"/>
  <c r="F29" i="8"/>
  <c r="I29" i="8" s="1"/>
  <c r="F28" i="8"/>
  <c r="I28" i="8" s="1"/>
  <c r="H27" i="8"/>
  <c r="F27" i="8"/>
  <c r="H26" i="8"/>
  <c r="F26" i="8"/>
  <c r="F25" i="8"/>
  <c r="I25" i="8" s="1"/>
  <c r="I24" i="8"/>
  <c r="I22" i="8" s="1"/>
  <c r="F24" i="8"/>
  <c r="I23" i="8"/>
  <c r="F23" i="8"/>
  <c r="H22" i="8"/>
  <c r="F22" i="8"/>
  <c r="I21" i="8"/>
  <c r="F21" i="8"/>
  <c r="F20" i="8"/>
  <c r="F19" i="8"/>
  <c r="I19" i="8" s="1"/>
  <c r="I18" i="8"/>
  <c r="F18" i="8"/>
  <c r="H17" i="8"/>
  <c r="F17" i="8"/>
  <c r="H16" i="8"/>
  <c r="F16" i="8"/>
  <c r="F15" i="8"/>
  <c r="F14" i="8"/>
  <c r="I14" i="8" s="1"/>
  <c r="F13" i="8"/>
  <c r="I13" i="8" s="1"/>
  <c r="F12" i="8"/>
  <c r="I12" i="8" s="1"/>
  <c r="F11" i="8"/>
  <c r="I11" i="8" s="1"/>
  <c r="H10" i="8"/>
  <c r="F10" i="8"/>
  <c r="F9" i="8"/>
  <c r="I9" i="8" s="1"/>
  <c r="H8" i="8"/>
  <c r="F8" i="8"/>
  <c r="F7" i="8"/>
  <c r="I7" i="8" s="1"/>
  <c r="F6" i="8"/>
  <c r="I6" i="8" s="1"/>
  <c r="H5" i="8"/>
  <c r="F5" i="8"/>
  <c r="G2" i="8"/>
  <c r="H139" i="8" s="1"/>
  <c r="J139" i="8" s="1"/>
  <c r="K139" i="8" s="1"/>
  <c r="G39" i="5"/>
  <c r="H39" i="5" s="1"/>
  <c r="I39" i="5" s="1"/>
  <c r="J39" i="5" s="1"/>
  <c r="F39" i="5"/>
  <c r="G40" i="5"/>
  <c r="H40" i="5"/>
  <c r="I40" i="5"/>
  <c r="J40" i="5"/>
  <c r="F40" i="5"/>
  <c r="F37" i="5"/>
  <c r="G37" i="5"/>
  <c r="H37" i="5"/>
  <c r="I37" i="5"/>
  <c r="J37" i="5"/>
  <c r="F38" i="5"/>
  <c r="G38" i="5"/>
  <c r="H38" i="5"/>
  <c r="I38" i="5"/>
  <c r="J38" i="5"/>
  <c r="E40" i="5"/>
  <c r="E39" i="5"/>
  <c r="E37" i="5"/>
  <c r="E38" i="5"/>
  <c r="J36" i="5"/>
  <c r="I36" i="5"/>
  <c r="H36" i="5"/>
  <c r="G36" i="5"/>
  <c r="F36" i="5"/>
  <c r="E36" i="5"/>
  <c r="J34" i="5"/>
  <c r="I34" i="5"/>
  <c r="H34" i="5"/>
  <c r="G34" i="5"/>
  <c r="F34" i="5"/>
  <c r="E34" i="5"/>
  <c r="J32" i="5"/>
  <c r="I32" i="5"/>
  <c r="H32" i="5"/>
  <c r="G32" i="5"/>
  <c r="F32" i="5"/>
  <c r="E32" i="5"/>
  <c r="J30" i="5"/>
  <c r="I30" i="5"/>
  <c r="H30" i="5"/>
  <c r="G30" i="5"/>
  <c r="F30" i="5"/>
  <c r="E30" i="5"/>
  <c r="J28" i="5"/>
  <c r="I28" i="5"/>
  <c r="H28" i="5"/>
  <c r="G28" i="5"/>
  <c r="F28" i="5"/>
  <c r="E28" i="5"/>
  <c r="J26" i="5"/>
  <c r="I26" i="5"/>
  <c r="H26" i="5"/>
  <c r="G26" i="5"/>
  <c r="F26" i="5"/>
  <c r="E26" i="5"/>
  <c r="J24" i="5"/>
  <c r="I24" i="5"/>
  <c r="H24" i="5"/>
  <c r="G24" i="5"/>
  <c r="F24" i="5"/>
  <c r="E24" i="5"/>
  <c r="J22" i="5"/>
  <c r="I22" i="5"/>
  <c r="H22" i="5"/>
  <c r="G22" i="5"/>
  <c r="F22" i="5"/>
  <c r="E22" i="5"/>
  <c r="J20" i="5"/>
  <c r="I20" i="5"/>
  <c r="H20" i="5"/>
  <c r="G20" i="5"/>
  <c r="F20" i="5"/>
  <c r="E20" i="5"/>
  <c r="J18" i="5"/>
  <c r="I18" i="5"/>
  <c r="H18" i="5"/>
  <c r="G18" i="5"/>
  <c r="F18" i="5"/>
  <c r="E18" i="5"/>
  <c r="J16" i="5"/>
  <c r="I16" i="5"/>
  <c r="H16" i="5"/>
  <c r="G16" i="5"/>
  <c r="F16" i="5"/>
  <c r="E16" i="5"/>
  <c r="J14" i="5"/>
  <c r="I14" i="5"/>
  <c r="H14" i="5"/>
  <c r="G14" i="5"/>
  <c r="F14" i="5"/>
  <c r="E14" i="5"/>
  <c r="J12" i="5"/>
  <c r="I12" i="5"/>
  <c r="H12" i="5"/>
  <c r="G12" i="5"/>
  <c r="F12" i="5"/>
  <c r="E12" i="5"/>
  <c r="J10" i="5"/>
  <c r="I10" i="5"/>
  <c r="H10" i="5"/>
  <c r="G10" i="5"/>
  <c r="F10" i="5"/>
  <c r="E10" i="5"/>
  <c r="J8" i="5"/>
  <c r="I8" i="5"/>
  <c r="H8" i="5"/>
  <c r="G8" i="5"/>
  <c r="F8" i="5"/>
  <c r="E8" i="5"/>
  <c r="J6" i="5"/>
  <c r="I6" i="5"/>
  <c r="H6" i="5"/>
  <c r="G6" i="5"/>
  <c r="F6" i="5"/>
  <c r="E6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8" i="5"/>
  <c r="D7" i="5"/>
  <c r="B4" i="6"/>
  <c r="B2" i="5"/>
  <c r="B2" i="4"/>
  <c r="D2" i="2"/>
  <c r="C2" i="3"/>
  <c r="F159" i="4"/>
  <c r="H1556" i="3"/>
  <c r="H159" i="1"/>
  <c r="I22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5" i="2"/>
  <c r="I16" i="1"/>
  <c r="I17" i="1"/>
  <c r="I22" i="1"/>
  <c r="I26" i="1"/>
  <c r="I27" i="1"/>
  <c r="I30" i="1"/>
  <c r="I40" i="1"/>
  <c r="I41" i="1"/>
  <c r="I49" i="1"/>
  <c r="I56" i="1"/>
  <c r="I62" i="1"/>
  <c r="I65" i="1"/>
  <c r="I66" i="1"/>
  <c r="I68" i="1"/>
  <c r="I70" i="1"/>
  <c r="I76" i="1"/>
  <c r="I79" i="1"/>
  <c r="I80" i="1"/>
  <c r="I87" i="1"/>
  <c r="I93" i="1"/>
  <c r="I96" i="1"/>
  <c r="I97" i="1"/>
  <c r="I100" i="1"/>
  <c r="I103" i="1"/>
  <c r="I106" i="1"/>
  <c r="I129" i="1"/>
  <c r="I140" i="1"/>
  <c r="I151" i="1"/>
  <c r="I156" i="1"/>
  <c r="I157" i="1"/>
  <c r="I155" i="1"/>
  <c r="I154" i="1"/>
  <c r="I153" i="1"/>
  <c r="I152" i="1"/>
  <c r="I150" i="1"/>
  <c r="I149" i="1"/>
  <c r="I148" i="1"/>
  <c r="I147" i="1"/>
  <c r="I146" i="1"/>
  <c r="I145" i="1"/>
  <c r="I144" i="1"/>
  <c r="I143" i="1"/>
  <c r="I142" i="1"/>
  <c r="I141" i="1"/>
  <c r="I139" i="1"/>
  <c r="I138" i="1"/>
  <c r="I137" i="1"/>
  <c r="I136" i="1"/>
  <c r="I135" i="1"/>
  <c r="I134" i="1"/>
  <c r="I133" i="1"/>
  <c r="I132" i="1"/>
  <c r="I131" i="1"/>
  <c r="I130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5" i="1"/>
  <c r="I104" i="1"/>
  <c r="I102" i="1"/>
  <c r="I101" i="1"/>
  <c r="I99" i="1"/>
  <c r="I98" i="1"/>
  <c r="I95" i="1"/>
  <c r="I94" i="1"/>
  <c r="I92" i="1"/>
  <c r="I91" i="1"/>
  <c r="I90" i="1"/>
  <c r="I89" i="1"/>
  <c r="I88" i="1"/>
  <c r="I86" i="1"/>
  <c r="I85" i="1"/>
  <c r="I84" i="1"/>
  <c r="I83" i="1"/>
  <c r="I82" i="1"/>
  <c r="I81" i="1"/>
  <c r="I78" i="1"/>
  <c r="I77" i="1"/>
  <c r="I75" i="1"/>
  <c r="I74" i="1"/>
  <c r="I73" i="1"/>
  <c r="I72" i="1"/>
  <c r="I71" i="1"/>
  <c r="I69" i="1"/>
  <c r="I67" i="1"/>
  <c r="I64" i="1"/>
  <c r="I63" i="1"/>
  <c r="I61" i="1"/>
  <c r="I60" i="1"/>
  <c r="I59" i="1"/>
  <c r="I58" i="1"/>
  <c r="I57" i="1"/>
  <c r="I55" i="1"/>
  <c r="I54" i="1"/>
  <c r="I53" i="1"/>
  <c r="I52" i="1"/>
  <c r="I51" i="1"/>
  <c r="I50" i="1"/>
  <c r="I48" i="1"/>
  <c r="I47" i="1"/>
  <c r="I46" i="1"/>
  <c r="I45" i="1"/>
  <c r="I44" i="1"/>
  <c r="I43" i="1"/>
  <c r="I42" i="1"/>
  <c r="I39" i="1"/>
  <c r="I38" i="1"/>
  <c r="I37" i="1"/>
  <c r="I36" i="1"/>
  <c r="I35" i="1"/>
  <c r="I34" i="1"/>
  <c r="I33" i="1"/>
  <c r="I32" i="1"/>
  <c r="I31" i="1"/>
  <c r="I29" i="1"/>
  <c r="I28" i="1"/>
  <c r="I25" i="1"/>
  <c r="I24" i="1"/>
  <c r="I23" i="1"/>
  <c r="I21" i="1"/>
  <c r="I20" i="1"/>
  <c r="I19" i="1"/>
  <c r="I18" i="1"/>
  <c r="I15" i="1"/>
  <c r="I14" i="1"/>
  <c r="I13" i="1"/>
  <c r="I12" i="1"/>
  <c r="I11" i="1"/>
  <c r="I10" i="1"/>
  <c r="I9" i="1"/>
  <c r="I7" i="1"/>
  <c r="I5" i="1" s="1"/>
  <c r="I6" i="1"/>
  <c r="I8" i="1"/>
  <c r="H8" i="1"/>
  <c r="H15" i="1"/>
  <c r="H16" i="1"/>
  <c r="H17" i="1"/>
  <c r="H22" i="1"/>
  <c r="H26" i="1"/>
  <c r="H27" i="1"/>
  <c r="H30" i="1"/>
  <c r="H39" i="1"/>
  <c r="H40" i="1"/>
  <c r="H41" i="1"/>
  <c r="H49" i="1"/>
  <c r="H51" i="1"/>
  <c r="H56" i="1"/>
  <c r="H62" i="1"/>
  <c r="H63" i="1"/>
  <c r="J63" i="1" s="1"/>
  <c r="H65" i="1"/>
  <c r="H66" i="1"/>
  <c r="H68" i="1"/>
  <c r="H70" i="1"/>
  <c r="H75" i="1"/>
  <c r="H76" i="1"/>
  <c r="H79" i="1"/>
  <c r="H80" i="1"/>
  <c r="H87" i="1"/>
  <c r="H93" i="1"/>
  <c r="H96" i="1"/>
  <c r="H97" i="1"/>
  <c r="H99" i="1"/>
  <c r="H100" i="1"/>
  <c r="H103" i="1"/>
  <c r="H106" i="1"/>
  <c r="H111" i="1"/>
  <c r="H123" i="1"/>
  <c r="H129" i="1"/>
  <c r="H135" i="1"/>
  <c r="H140" i="1"/>
  <c r="H147" i="1"/>
  <c r="H151" i="1"/>
  <c r="H156" i="1"/>
  <c r="G2" i="1"/>
  <c r="H28" i="1" s="1"/>
  <c r="H5" i="1"/>
  <c r="F6" i="1"/>
  <c r="F7" i="1"/>
  <c r="F8" i="1"/>
  <c r="F9" i="1"/>
  <c r="F10" i="1"/>
  <c r="F11" i="1"/>
  <c r="F12" i="1"/>
  <c r="F13" i="1"/>
  <c r="F14" i="1"/>
  <c r="F15" i="1"/>
  <c r="J15" i="1" s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J39" i="1" s="1"/>
  <c r="F40" i="1"/>
  <c r="F41" i="1"/>
  <c r="F42" i="1"/>
  <c r="F43" i="1"/>
  <c r="F44" i="1"/>
  <c r="F45" i="1"/>
  <c r="F46" i="1"/>
  <c r="F47" i="1"/>
  <c r="F48" i="1"/>
  <c r="F49" i="1"/>
  <c r="F50" i="1"/>
  <c r="F51" i="1"/>
  <c r="J51" i="1" s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J75" i="1" s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J99" i="1" s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J135" i="1" s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5" i="1"/>
  <c r="D82" i="4"/>
  <c r="D81" i="4"/>
  <c r="D21" i="4"/>
  <c r="D20" i="4"/>
  <c r="D18" i="4"/>
  <c r="J6" i="4"/>
  <c r="H6" i="4"/>
  <c r="N2" i="4"/>
  <c r="A54" i="6"/>
  <c r="B49" i="6"/>
  <c r="N45" i="6"/>
  <c r="N46" i="6" s="1"/>
  <c r="P44" i="6"/>
  <c r="N40" i="6"/>
  <c r="N41" i="6" s="1"/>
  <c r="N39" i="6"/>
  <c r="P39" i="6" s="1"/>
  <c r="P38" i="6"/>
  <c r="A31" i="6"/>
  <c r="A29" i="6"/>
  <c r="N28" i="6"/>
  <c r="N29" i="6" s="1"/>
  <c r="P27" i="6"/>
  <c r="C27" i="6"/>
  <c r="C26" i="6"/>
  <c r="B26" i="6"/>
  <c r="N23" i="6"/>
  <c r="N24" i="6" s="1"/>
  <c r="A23" i="6"/>
  <c r="P22" i="6"/>
  <c r="N22" i="6"/>
  <c r="P21" i="6"/>
  <c r="E21" i="6"/>
  <c r="D21" i="6"/>
  <c r="D20" i="6"/>
  <c r="E19" i="6"/>
  <c r="E18" i="6"/>
  <c r="E17" i="6"/>
  <c r="C16" i="6"/>
  <c r="A16" i="6"/>
  <c r="P15" i="6"/>
  <c r="N15" i="6"/>
  <c r="N17" i="6" s="1"/>
  <c r="C15" i="6"/>
  <c r="A15" i="6"/>
  <c r="P14" i="6"/>
  <c r="C14" i="6"/>
  <c r="A14" i="6"/>
  <c r="P13" i="6"/>
  <c r="C13" i="6"/>
  <c r="A13" i="6"/>
  <c r="P12" i="6"/>
  <c r="C12" i="6"/>
  <c r="A12" i="6"/>
  <c r="P11" i="6"/>
  <c r="P10" i="6"/>
  <c r="P9" i="6"/>
  <c r="P8" i="6"/>
  <c r="B5" i="6"/>
  <c r="N4" i="6"/>
  <c r="N5" i="6" s="1"/>
  <c r="P3" i="6"/>
  <c r="N3" i="6"/>
  <c r="P2" i="6"/>
  <c r="J149" i="8" l="1"/>
  <c r="K149" i="8" s="1"/>
  <c r="J130" i="8"/>
  <c r="J118" i="8"/>
  <c r="K118" i="8" s="1"/>
  <c r="J94" i="8"/>
  <c r="J58" i="8"/>
  <c r="K58" i="8" s="1"/>
  <c r="J29" i="8"/>
  <c r="K29" i="8" s="1"/>
  <c r="I27" i="8"/>
  <c r="J10" i="8"/>
  <c r="K10" i="8" s="1"/>
  <c r="I5" i="8"/>
  <c r="J102" i="8"/>
  <c r="K102" i="8" s="1"/>
  <c r="K130" i="8"/>
  <c r="K77" i="8"/>
  <c r="J122" i="8"/>
  <c r="K122" i="8" s="1"/>
  <c r="I70" i="8"/>
  <c r="I65" i="8" s="1"/>
  <c r="J99" i="8"/>
  <c r="K99" i="8" s="1"/>
  <c r="K94" i="8"/>
  <c r="I17" i="8"/>
  <c r="I16" i="8" s="1"/>
  <c r="K101" i="8"/>
  <c r="H12" i="8"/>
  <c r="J12" i="8" s="1"/>
  <c r="K12" i="8" s="1"/>
  <c r="H24" i="8"/>
  <c r="J24" i="8" s="1"/>
  <c r="K24" i="8" s="1"/>
  <c r="H36" i="8"/>
  <c r="J36" i="8" s="1"/>
  <c r="K36" i="8" s="1"/>
  <c r="H48" i="8"/>
  <c r="J48" i="8" s="1"/>
  <c r="K48" i="8" s="1"/>
  <c r="H60" i="8"/>
  <c r="J60" i="8" s="1"/>
  <c r="K60" i="8" s="1"/>
  <c r="H72" i="8"/>
  <c r="J72" i="8" s="1"/>
  <c r="K72" i="8" s="1"/>
  <c r="H84" i="8"/>
  <c r="J84" i="8" s="1"/>
  <c r="K84" i="8" s="1"/>
  <c r="H108" i="8"/>
  <c r="J108" i="8" s="1"/>
  <c r="K108" i="8" s="1"/>
  <c r="H120" i="8"/>
  <c r="J120" i="8" s="1"/>
  <c r="K120" i="8" s="1"/>
  <c r="H132" i="8"/>
  <c r="J132" i="8" s="1"/>
  <c r="K132" i="8" s="1"/>
  <c r="H144" i="8"/>
  <c r="J144" i="8" s="1"/>
  <c r="K144" i="8" s="1"/>
  <c r="I10" i="8"/>
  <c r="I8" i="8" s="1"/>
  <c r="H15" i="8"/>
  <c r="J15" i="8" s="1"/>
  <c r="K15" i="8" s="1"/>
  <c r="I34" i="8"/>
  <c r="H39" i="8"/>
  <c r="J39" i="8" s="1"/>
  <c r="K39" i="8" s="1"/>
  <c r="I46" i="8"/>
  <c r="I41" i="8" s="1"/>
  <c r="H51" i="8"/>
  <c r="J51" i="8" s="1"/>
  <c r="K51" i="8" s="1"/>
  <c r="I58" i="8"/>
  <c r="I56" i="8" s="1"/>
  <c r="H63" i="8"/>
  <c r="J63" i="8" s="1"/>
  <c r="H75" i="8"/>
  <c r="J75" i="8" s="1"/>
  <c r="K75" i="8" s="1"/>
  <c r="I82" i="8"/>
  <c r="I80" i="8" s="1"/>
  <c r="I94" i="8"/>
  <c r="I93" i="8" s="1"/>
  <c r="H99" i="8"/>
  <c r="H111" i="8"/>
  <c r="J111" i="8" s="1"/>
  <c r="K111" i="8" s="1"/>
  <c r="I118" i="8"/>
  <c r="H123" i="8"/>
  <c r="J123" i="8" s="1"/>
  <c r="K123" i="8" s="1"/>
  <c r="I130" i="8"/>
  <c r="H135" i="8"/>
  <c r="J135" i="8" s="1"/>
  <c r="K135" i="8" s="1"/>
  <c r="I142" i="8"/>
  <c r="H147" i="8"/>
  <c r="J147" i="8" s="1"/>
  <c r="K147" i="8" s="1"/>
  <c r="I154" i="8"/>
  <c r="I15" i="8"/>
  <c r="H20" i="8"/>
  <c r="J20" i="8" s="1"/>
  <c r="K20" i="8" s="1"/>
  <c r="H32" i="8"/>
  <c r="J32" i="8" s="1"/>
  <c r="K32" i="8" s="1"/>
  <c r="I39" i="8"/>
  <c r="H44" i="8"/>
  <c r="J44" i="8" s="1"/>
  <c r="K44" i="8" s="1"/>
  <c r="I51" i="8"/>
  <c r="I49" i="8" s="1"/>
  <c r="I63" i="8"/>
  <c r="I62" i="8" s="1"/>
  <c r="I75" i="8"/>
  <c r="H92" i="8"/>
  <c r="J92" i="8" s="1"/>
  <c r="K92" i="8" s="1"/>
  <c r="I99" i="8"/>
  <c r="I97" i="8" s="1"/>
  <c r="H104" i="8"/>
  <c r="J104" i="8" s="1"/>
  <c r="I111" i="8"/>
  <c r="H116" i="8"/>
  <c r="J116" i="8" s="1"/>
  <c r="K116" i="8" s="1"/>
  <c r="I123" i="8"/>
  <c r="H128" i="8"/>
  <c r="J128" i="8" s="1"/>
  <c r="K128" i="8" s="1"/>
  <c r="I135" i="8"/>
  <c r="I147" i="8"/>
  <c r="H152" i="8"/>
  <c r="J152" i="8" s="1"/>
  <c r="H13" i="8"/>
  <c r="J13" i="8" s="1"/>
  <c r="K13" i="8" s="1"/>
  <c r="I20" i="8"/>
  <c r="H25" i="8"/>
  <c r="J25" i="8" s="1"/>
  <c r="K25" i="8" s="1"/>
  <c r="I32" i="8"/>
  <c r="H37" i="8"/>
  <c r="J37" i="8" s="1"/>
  <c r="K37" i="8" s="1"/>
  <c r="I44" i="8"/>
  <c r="H61" i="8"/>
  <c r="J61" i="8" s="1"/>
  <c r="K61" i="8" s="1"/>
  <c r="H73" i="8"/>
  <c r="J73" i="8" s="1"/>
  <c r="K73" i="8" s="1"/>
  <c r="H85" i="8"/>
  <c r="J85" i="8" s="1"/>
  <c r="K85" i="8" s="1"/>
  <c r="I92" i="8"/>
  <c r="I87" i="8" s="1"/>
  <c r="I104" i="8"/>
  <c r="I103" i="8" s="1"/>
  <c r="H109" i="8"/>
  <c r="J109" i="8" s="1"/>
  <c r="K109" i="8" s="1"/>
  <c r="I116" i="8"/>
  <c r="H121" i="8"/>
  <c r="J121" i="8" s="1"/>
  <c r="K121" i="8" s="1"/>
  <c r="I128" i="8"/>
  <c r="H133" i="8"/>
  <c r="J133" i="8" s="1"/>
  <c r="K133" i="8" s="1"/>
  <c r="H145" i="8"/>
  <c r="J145" i="8" s="1"/>
  <c r="K145" i="8" s="1"/>
  <c r="I152" i="8"/>
  <c r="I151" i="8" s="1"/>
  <c r="H157" i="8"/>
  <c r="J157" i="8" s="1"/>
  <c r="H6" i="8"/>
  <c r="J6" i="8" s="1"/>
  <c r="H18" i="8"/>
  <c r="J18" i="8" s="1"/>
  <c r="H42" i="8"/>
  <c r="J42" i="8" s="1"/>
  <c r="H54" i="8"/>
  <c r="J54" i="8" s="1"/>
  <c r="K54" i="8" s="1"/>
  <c r="H78" i="8"/>
  <c r="J78" i="8" s="1"/>
  <c r="H90" i="8"/>
  <c r="J90" i="8" s="1"/>
  <c r="K90" i="8" s="1"/>
  <c r="H102" i="8"/>
  <c r="H114" i="8"/>
  <c r="J114" i="8" s="1"/>
  <c r="K114" i="8" s="1"/>
  <c r="H126" i="8"/>
  <c r="J126" i="8" s="1"/>
  <c r="K126" i="8" s="1"/>
  <c r="H138" i="8"/>
  <c r="J138" i="8" s="1"/>
  <c r="K138" i="8" s="1"/>
  <c r="H150" i="8"/>
  <c r="J150" i="8" s="1"/>
  <c r="K150" i="8" s="1"/>
  <c r="H11" i="8"/>
  <c r="J11" i="8" s="1"/>
  <c r="K11" i="8" s="1"/>
  <c r="H23" i="8"/>
  <c r="J23" i="8" s="1"/>
  <c r="H35" i="8"/>
  <c r="J35" i="8" s="1"/>
  <c r="K35" i="8" s="1"/>
  <c r="H47" i="8"/>
  <c r="J47" i="8" s="1"/>
  <c r="K47" i="8" s="1"/>
  <c r="H59" i="8"/>
  <c r="J59" i="8" s="1"/>
  <c r="K59" i="8" s="1"/>
  <c r="H71" i="8"/>
  <c r="J71" i="8" s="1"/>
  <c r="H83" i="8"/>
  <c r="J83" i="8" s="1"/>
  <c r="K83" i="8" s="1"/>
  <c r="H95" i="8"/>
  <c r="J95" i="8" s="1"/>
  <c r="K95" i="8" s="1"/>
  <c r="H107" i="8"/>
  <c r="J107" i="8" s="1"/>
  <c r="H119" i="8"/>
  <c r="J119" i="8" s="1"/>
  <c r="K119" i="8" s="1"/>
  <c r="H131" i="8"/>
  <c r="J131" i="8" s="1"/>
  <c r="K131" i="8" s="1"/>
  <c r="H143" i="8"/>
  <c r="J143" i="8" s="1"/>
  <c r="K143" i="8" s="1"/>
  <c r="H155" i="8"/>
  <c r="J155" i="8" s="1"/>
  <c r="K155" i="8" s="1"/>
  <c r="H28" i="8"/>
  <c r="J28" i="8" s="1"/>
  <c r="H52" i="8"/>
  <c r="J52" i="8" s="1"/>
  <c r="K52" i="8" s="1"/>
  <c r="H64" i="8"/>
  <c r="J64" i="8" s="1"/>
  <c r="K64" i="8" s="1"/>
  <c r="H88" i="8"/>
  <c r="J88" i="8" s="1"/>
  <c r="H112" i="8"/>
  <c r="J112" i="8" s="1"/>
  <c r="K112" i="8" s="1"/>
  <c r="H124" i="8"/>
  <c r="J124" i="8" s="1"/>
  <c r="K124" i="8" s="1"/>
  <c r="H136" i="8"/>
  <c r="J136" i="8" s="1"/>
  <c r="K136" i="8" s="1"/>
  <c r="H148" i="8"/>
  <c r="J148" i="8" s="1"/>
  <c r="K148" i="8" s="1"/>
  <c r="H9" i="8"/>
  <c r="J9" i="8" s="1"/>
  <c r="H21" i="8"/>
  <c r="J21" i="8" s="1"/>
  <c r="K21" i="8" s="1"/>
  <c r="H33" i="8"/>
  <c r="J33" i="8" s="1"/>
  <c r="K33" i="8" s="1"/>
  <c r="H45" i="8"/>
  <c r="J45" i="8" s="1"/>
  <c r="K45" i="8" s="1"/>
  <c r="H57" i="8"/>
  <c r="J57" i="8" s="1"/>
  <c r="H69" i="8"/>
  <c r="J69" i="8" s="1"/>
  <c r="H81" i="8"/>
  <c r="J81" i="8" s="1"/>
  <c r="H105" i="8"/>
  <c r="J105" i="8" s="1"/>
  <c r="K105" i="8" s="1"/>
  <c r="H117" i="8"/>
  <c r="J117" i="8" s="1"/>
  <c r="K117" i="8" s="1"/>
  <c r="H141" i="8"/>
  <c r="J141" i="8" s="1"/>
  <c r="H153" i="8"/>
  <c r="J153" i="8" s="1"/>
  <c r="K153" i="8" s="1"/>
  <c r="H14" i="8"/>
  <c r="J14" i="8" s="1"/>
  <c r="K14" i="8" s="1"/>
  <c r="H38" i="8"/>
  <c r="J38" i="8" s="1"/>
  <c r="K38" i="8" s="1"/>
  <c r="H50" i="8"/>
  <c r="J50" i="8" s="1"/>
  <c r="H74" i="8"/>
  <c r="J74" i="8" s="1"/>
  <c r="K74" i="8" s="1"/>
  <c r="H86" i="8"/>
  <c r="J86" i="8" s="1"/>
  <c r="K86" i="8" s="1"/>
  <c r="H98" i="8"/>
  <c r="J98" i="8" s="1"/>
  <c r="H110" i="8"/>
  <c r="J110" i="8" s="1"/>
  <c r="K110" i="8" s="1"/>
  <c r="H122" i="8"/>
  <c r="H134" i="8"/>
  <c r="J134" i="8" s="1"/>
  <c r="K134" i="8" s="1"/>
  <c r="H146" i="8"/>
  <c r="J146" i="8" s="1"/>
  <c r="K146" i="8" s="1"/>
  <c r="H7" i="8"/>
  <c r="J7" i="8" s="1"/>
  <c r="K7" i="8" s="1"/>
  <c r="H19" i="8"/>
  <c r="J19" i="8" s="1"/>
  <c r="K19" i="8" s="1"/>
  <c r="H31" i="8"/>
  <c r="J31" i="8" s="1"/>
  <c r="H43" i="8"/>
  <c r="J43" i="8" s="1"/>
  <c r="K43" i="8" s="1"/>
  <c r="H55" i="8"/>
  <c r="J55" i="8" s="1"/>
  <c r="K55" i="8" s="1"/>
  <c r="H67" i="8"/>
  <c r="J67" i="8" s="1"/>
  <c r="H91" i="8"/>
  <c r="J91" i="8" s="1"/>
  <c r="K91" i="8" s="1"/>
  <c r="H115" i="8"/>
  <c r="J115" i="8" s="1"/>
  <c r="K115" i="8" s="1"/>
  <c r="H127" i="8"/>
  <c r="J127" i="8" s="1"/>
  <c r="K127" i="8" s="1"/>
  <c r="I24" i="2"/>
  <c r="K16" i="2" s="1"/>
  <c r="D6" i="5"/>
  <c r="J37" i="1"/>
  <c r="J28" i="1"/>
  <c r="J94" i="1"/>
  <c r="J21" i="1"/>
  <c r="J136" i="1"/>
  <c r="J19" i="1"/>
  <c r="J6" i="1"/>
  <c r="H146" i="1"/>
  <c r="J146" i="1" s="1"/>
  <c r="H134" i="1"/>
  <c r="J134" i="1" s="1"/>
  <c r="H122" i="1"/>
  <c r="J122" i="1" s="1"/>
  <c r="H110" i="1"/>
  <c r="H98" i="1"/>
  <c r="J98" i="1" s="1"/>
  <c r="J97" i="1" s="1"/>
  <c r="H86" i="1"/>
  <c r="J86" i="1" s="1"/>
  <c r="H74" i="1"/>
  <c r="J74" i="1" s="1"/>
  <c r="H50" i="1"/>
  <c r="J50" i="1" s="1"/>
  <c r="H38" i="1"/>
  <c r="J38" i="1" s="1"/>
  <c r="H14" i="1"/>
  <c r="J14" i="1" s="1"/>
  <c r="J123" i="1"/>
  <c r="J111" i="1"/>
  <c r="H157" i="1"/>
  <c r="J157" i="1" s="1"/>
  <c r="J156" i="1" s="1"/>
  <c r="H145" i="1"/>
  <c r="J145" i="1" s="1"/>
  <c r="H133" i="1"/>
  <c r="J133" i="1" s="1"/>
  <c r="H121" i="1"/>
  <c r="H109" i="1"/>
  <c r="J109" i="1" s="1"/>
  <c r="H85" i="1"/>
  <c r="J85" i="1" s="1"/>
  <c r="H73" i="1"/>
  <c r="J73" i="1" s="1"/>
  <c r="H61" i="1"/>
  <c r="J61" i="1" s="1"/>
  <c r="H37" i="1"/>
  <c r="H25" i="1"/>
  <c r="J25" i="1" s="1"/>
  <c r="H13" i="1"/>
  <c r="J13" i="1" s="1"/>
  <c r="J110" i="1"/>
  <c r="H144" i="1"/>
  <c r="J144" i="1" s="1"/>
  <c r="H132" i="1"/>
  <c r="J132" i="1" s="1"/>
  <c r="H120" i="1"/>
  <c r="H108" i="1"/>
  <c r="J108" i="1" s="1"/>
  <c r="H84" i="1"/>
  <c r="J84" i="1" s="1"/>
  <c r="H72" i="1"/>
  <c r="J72" i="1" s="1"/>
  <c r="H60" i="1"/>
  <c r="J60" i="1" s="1"/>
  <c r="H48" i="1"/>
  <c r="J48" i="1" s="1"/>
  <c r="H36" i="1"/>
  <c r="J36" i="1" s="1"/>
  <c r="H24" i="1"/>
  <c r="J24" i="1" s="1"/>
  <c r="H12" i="1"/>
  <c r="J12" i="1" s="1"/>
  <c r="J121" i="1"/>
  <c r="H155" i="1"/>
  <c r="J155" i="1" s="1"/>
  <c r="H143" i="1"/>
  <c r="J143" i="1" s="1"/>
  <c r="H131" i="1"/>
  <c r="J131" i="1" s="1"/>
  <c r="H119" i="1"/>
  <c r="J119" i="1" s="1"/>
  <c r="H107" i="1"/>
  <c r="J107" i="1" s="1"/>
  <c r="H95" i="1"/>
  <c r="J95" i="1" s="1"/>
  <c r="H83" i="1"/>
  <c r="J83" i="1" s="1"/>
  <c r="H71" i="1"/>
  <c r="J71" i="1" s="1"/>
  <c r="J70" i="1" s="1"/>
  <c r="H59" i="1"/>
  <c r="J59" i="1" s="1"/>
  <c r="H47" i="1"/>
  <c r="J47" i="1" s="1"/>
  <c r="H35" i="1"/>
  <c r="J35" i="1" s="1"/>
  <c r="H23" i="1"/>
  <c r="J23" i="1" s="1"/>
  <c r="J22" i="1" s="1"/>
  <c r="H11" i="1"/>
  <c r="J11" i="1" s="1"/>
  <c r="J120" i="1"/>
  <c r="H154" i="1"/>
  <c r="J154" i="1" s="1"/>
  <c r="H142" i="1"/>
  <c r="J142" i="1" s="1"/>
  <c r="H130" i="1"/>
  <c r="J130" i="1" s="1"/>
  <c r="J129" i="1" s="1"/>
  <c r="H118" i="1"/>
  <c r="J118" i="1" s="1"/>
  <c r="H94" i="1"/>
  <c r="H82" i="1"/>
  <c r="J82" i="1" s="1"/>
  <c r="H58" i="1"/>
  <c r="J58" i="1" s="1"/>
  <c r="H46" i="1"/>
  <c r="J46" i="1" s="1"/>
  <c r="H34" i="1"/>
  <c r="J34" i="1" s="1"/>
  <c r="H10" i="1"/>
  <c r="J10" i="1" s="1"/>
  <c r="H153" i="1"/>
  <c r="J153" i="1" s="1"/>
  <c r="H141" i="1"/>
  <c r="J141" i="1" s="1"/>
  <c r="H117" i="1"/>
  <c r="H105" i="1"/>
  <c r="J105" i="1" s="1"/>
  <c r="H81" i="1"/>
  <c r="J81" i="1" s="1"/>
  <c r="J80" i="1" s="1"/>
  <c r="H69" i="1"/>
  <c r="J69" i="1" s="1"/>
  <c r="J68" i="1" s="1"/>
  <c r="H57" i="1"/>
  <c r="J57" i="1" s="1"/>
  <c r="J56" i="1" s="1"/>
  <c r="H45" i="1"/>
  <c r="J45" i="1" s="1"/>
  <c r="H33" i="1"/>
  <c r="J33" i="1" s="1"/>
  <c r="H21" i="1"/>
  <c r="H9" i="1"/>
  <c r="J9" i="1" s="1"/>
  <c r="H152" i="1"/>
  <c r="J152" i="1" s="1"/>
  <c r="H128" i="1"/>
  <c r="J128" i="1" s="1"/>
  <c r="H116" i="1"/>
  <c r="H104" i="1"/>
  <c r="J104" i="1" s="1"/>
  <c r="J103" i="1" s="1"/>
  <c r="H92" i="1"/>
  <c r="J92" i="1" s="1"/>
  <c r="H44" i="1"/>
  <c r="J44" i="1" s="1"/>
  <c r="H32" i="1"/>
  <c r="J32" i="1" s="1"/>
  <c r="H20" i="1"/>
  <c r="J20" i="1" s="1"/>
  <c r="J117" i="1"/>
  <c r="H139" i="1"/>
  <c r="J139" i="1" s="1"/>
  <c r="H127" i="1"/>
  <c r="H115" i="1"/>
  <c r="H91" i="1"/>
  <c r="J91" i="1" s="1"/>
  <c r="H67" i="1"/>
  <c r="J67" i="1" s="1"/>
  <c r="J66" i="1" s="1"/>
  <c r="H55" i="1"/>
  <c r="J55" i="1" s="1"/>
  <c r="H43" i="1"/>
  <c r="J43" i="1" s="1"/>
  <c r="H31" i="1"/>
  <c r="J31" i="1" s="1"/>
  <c r="J30" i="1" s="1"/>
  <c r="H19" i="1"/>
  <c r="H7" i="1"/>
  <c r="J7" i="1" s="1"/>
  <c r="J116" i="1"/>
  <c r="H150" i="1"/>
  <c r="J150" i="1" s="1"/>
  <c r="H138" i="1"/>
  <c r="J138" i="1" s="1"/>
  <c r="H126" i="1"/>
  <c r="J126" i="1" s="1"/>
  <c r="H114" i="1"/>
  <c r="J114" i="1" s="1"/>
  <c r="H102" i="1"/>
  <c r="J102" i="1" s="1"/>
  <c r="H90" i="1"/>
  <c r="J90" i="1" s="1"/>
  <c r="H78" i="1"/>
  <c r="J78" i="1" s="1"/>
  <c r="H54" i="1"/>
  <c r="J54" i="1" s="1"/>
  <c r="H42" i="1"/>
  <c r="J42" i="1" s="1"/>
  <c r="H18" i="1"/>
  <c r="J18" i="1" s="1"/>
  <c r="H6" i="1"/>
  <c r="J127" i="1"/>
  <c r="J115" i="1"/>
  <c r="H149" i="1"/>
  <c r="H137" i="1"/>
  <c r="J137" i="1" s="1"/>
  <c r="H125" i="1"/>
  <c r="J125" i="1" s="1"/>
  <c r="H113" i="1"/>
  <c r="J113" i="1" s="1"/>
  <c r="H101" i="1"/>
  <c r="J101" i="1" s="1"/>
  <c r="J100" i="1" s="1"/>
  <c r="H89" i="1"/>
  <c r="J89" i="1" s="1"/>
  <c r="H77" i="1"/>
  <c r="J77" i="1" s="1"/>
  <c r="J76" i="1" s="1"/>
  <c r="H53" i="1"/>
  <c r="J53" i="1" s="1"/>
  <c r="H29" i="1"/>
  <c r="J29" i="1" s="1"/>
  <c r="H148" i="1"/>
  <c r="J148" i="1" s="1"/>
  <c r="H136" i="1"/>
  <c r="H124" i="1"/>
  <c r="J124" i="1" s="1"/>
  <c r="H112" i="1"/>
  <c r="J112" i="1" s="1"/>
  <c r="H88" i="1"/>
  <c r="J88" i="1" s="1"/>
  <c r="H64" i="1"/>
  <c r="J64" i="1" s="1"/>
  <c r="J62" i="1" s="1"/>
  <c r="H52" i="1"/>
  <c r="J52" i="1" s="1"/>
  <c r="J147" i="1"/>
  <c r="J149" i="1"/>
  <c r="N6" i="6"/>
  <c r="P5" i="6"/>
  <c r="N32" i="6"/>
  <c r="P29" i="6"/>
  <c r="N42" i="6"/>
  <c r="P41" i="6"/>
  <c r="N25" i="6"/>
  <c r="P24" i="6"/>
  <c r="N18" i="6"/>
  <c r="P17" i="6"/>
  <c r="N47" i="6"/>
  <c r="P46" i="6"/>
  <c r="P23" i="6"/>
  <c r="P28" i="6"/>
  <c r="P45" i="6"/>
  <c r="P4" i="6"/>
  <c r="P40" i="6"/>
  <c r="I140" i="8" l="1"/>
  <c r="I106" i="8"/>
  <c r="I96" i="8"/>
  <c r="I79" i="8"/>
  <c r="J93" i="8"/>
  <c r="K93" i="8" s="1"/>
  <c r="I30" i="8"/>
  <c r="I26" i="8" s="1"/>
  <c r="J49" i="8"/>
  <c r="K49" i="8" s="1"/>
  <c r="K50" i="8"/>
  <c r="K104" i="8"/>
  <c r="J103" i="8"/>
  <c r="K103" i="8" s="1"/>
  <c r="K78" i="8"/>
  <c r="J76" i="8"/>
  <c r="K76" i="8" s="1"/>
  <c r="J151" i="8"/>
  <c r="K151" i="8" s="1"/>
  <c r="K152" i="8"/>
  <c r="J8" i="8"/>
  <c r="K8" i="8" s="1"/>
  <c r="K9" i="8"/>
  <c r="K98" i="8"/>
  <c r="J97" i="8"/>
  <c r="I40" i="8"/>
  <c r="J30" i="8"/>
  <c r="K30" i="8" s="1"/>
  <c r="K31" i="8"/>
  <c r="K107" i="8"/>
  <c r="J106" i="8"/>
  <c r="K106" i="8" s="1"/>
  <c r="I129" i="8"/>
  <c r="J140" i="8"/>
  <c r="K140" i="8" s="1"/>
  <c r="K141" i="8"/>
  <c r="K71" i="8"/>
  <c r="J70" i="8"/>
  <c r="K70" i="8" s="1"/>
  <c r="K88" i="8"/>
  <c r="J87" i="8"/>
  <c r="K87" i="8" s="1"/>
  <c r="J80" i="8"/>
  <c r="K81" i="8"/>
  <c r="K42" i="8"/>
  <c r="J41" i="8"/>
  <c r="J68" i="8"/>
  <c r="K68" i="8" s="1"/>
  <c r="K69" i="8"/>
  <c r="K18" i="8"/>
  <c r="J17" i="8"/>
  <c r="K63" i="8"/>
  <c r="J62" i="8"/>
  <c r="K62" i="8" s="1"/>
  <c r="J56" i="8"/>
  <c r="K56" i="8" s="1"/>
  <c r="K57" i="8"/>
  <c r="K28" i="8"/>
  <c r="J27" i="8"/>
  <c r="K23" i="8"/>
  <c r="J22" i="8"/>
  <c r="K22" i="8" s="1"/>
  <c r="K6" i="8"/>
  <c r="J5" i="8"/>
  <c r="K5" i="8" s="1"/>
  <c r="J100" i="8"/>
  <c r="K100" i="8" s="1"/>
  <c r="K157" i="8"/>
  <c r="J156" i="8"/>
  <c r="K156" i="8" s="1"/>
  <c r="J129" i="8"/>
  <c r="K129" i="8" s="1"/>
  <c r="K67" i="8"/>
  <c r="J66" i="8"/>
  <c r="K8" i="2"/>
  <c r="K11" i="2"/>
  <c r="K12" i="2"/>
  <c r="K19" i="2"/>
  <c r="K13" i="2"/>
  <c r="K7" i="2"/>
  <c r="K14" i="2"/>
  <c r="K20" i="2"/>
  <c r="F161" i="4"/>
  <c r="H1558" i="3"/>
  <c r="K15" i="2"/>
  <c r="H161" i="1"/>
  <c r="I23" i="2"/>
  <c r="K9" i="2"/>
  <c r="K17" i="2"/>
  <c r="K5" i="2"/>
  <c r="D5" i="5" s="1"/>
  <c r="K6" i="2"/>
  <c r="K10" i="2"/>
  <c r="K18" i="2"/>
  <c r="J41" i="1"/>
  <c r="J106" i="1"/>
  <c r="J151" i="1"/>
  <c r="J8" i="1"/>
  <c r="J87" i="1"/>
  <c r="J79" i="1" s="1"/>
  <c r="J65" i="1"/>
  <c r="J49" i="1"/>
  <c r="J40" i="1"/>
  <c r="J27" i="1"/>
  <c r="J26" i="1" s="1"/>
  <c r="J96" i="1"/>
  <c r="J93" i="1"/>
  <c r="J140" i="1"/>
  <c r="J17" i="1"/>
  <c r="J16" i="1" s="1"/>
  <c r="J5" i="1"/>
  <c r="N26" i="6"/>
  <c r="P26" i="6" s="1"/>
  <c r="P25" i="6"/>
  <c r="N43" i="6"/>
  <c r="P43" i="6" s="1"/>
  <c r="P42" i="6"/>
  <c r="H16" i="6"/>
  <c r="F13" i="6"/>
  <c r="N33" i="6"/>
  <c r="P32" i="6"/>
  <c r="N48" i="6"/>
  <c r="P47" i="6"/>
  <c r="H12" i="6"/>
  <c r="F15" i="6"/>
  <c r="G13" i="6"/>
  <c r="N19" i="6"/>
  <c r="P18" i="6"/>
  <c r="P6" i="6"/>
  <c r="F14" i="6" s="1"/>
  <c r="N7" i="6"/>
  <c r="P7" i="6" s="1"/>
  <c r="F20" i="6" s="1"/>
  <c r="K27" i="8" l="1"/>
  <c r="J26" i="8"/>
  <c r="K26" i="8" s="1"/>
  <c r="K80" i="8"/>
  <c r="J79" i="8"/>
  <c r="K79" i="8" s="1"/>
  <c r="K66" i="8"/>
  <c r="J65" i="8"/>
  <c r="K65" i="8" s="1"/>
  <c r="K97" i="8"/>
  <c r="J96" i="8"/>
  <c r="K96" i="8" s="1"/>
  <c r="J16" i="8"/>
  <c r="K16" i="8" s="1"/>
  <c r="K17" i="8"/>
  <c r="J40" i="8"/>
  <c r="K40" i="8" s="1"/>
  <c r="K41" i="8"/>
  <c r="K5" i="1"/>
  <c r="K6" i="1"/>
  <c r="K18" i="1"/>
  <c r="K30" i="1"/>
  <c r="K42" i="1"/>
  <c r="K54" i="1"/>
  <c r="K66" i="1"/>
  <c r="K78" i="1"/>
  <c r="K90" i="1"/>
  <c r="K102" i="1"/>
  <c r="K114" i="1"/>
  <c r="K126" i="1"/>
  <c r="K138" i="1"/>
  <c r="K150" i="1"/>
  <c r="K7" i="1"/>
  <c r="K19" i="1"/>
  <c r="K31" i="1"/>
  <c r="K43" i="1"/>
  <c r="K55" i="1"/>
  <c r="K67" i="1"/>
  <c r="K79" i="1"/>
  <c r="K91" i="1"/>
  <c r="K103" i="1"/>
  <c r="K115" i="1"/>
  <c r="K127" i="1"/>
  <c r="K139" i="1"/>
  <c r="K151" i="1"/>
  <c r="K8" i="1"/>
  <c r="K20" i="1"/>
  <c r="K32" i="1"/>
  <c r="K44" i="1"/>
  <c r="K56" i="1"/>
  <c r="K68" i="1"/>
  <c r="K80" i="1"/>
  <c r="K92" i="1"/>
  <c r="K104" i="1"/>
  <c r="K116" i="1"/>
  <c r="K128" i="1"/>
  <c r="K140" i="1"/>
  <c r="K152" i="1"/>
  <c r="K9" i="1"/>
  <c r="K21" i="1"/>
  <c r="K33" i="1"/>
  <c r="K45" i="1"/>
  <c r="K57" i="1"/>
  <c r="K69" i="1"/>
  <c r="K81" i="1"/>
  <c r="K93" i="1"/>
  <c r="K105" i="1"/>
  <c r="K117" i="1"/>
  <c r="K129" i="1"/>
  <c r="K141" i="1"/>
  <c r="K153" i="1"/>
  <c r="K10" i="1"/>
  <c r="K22" i="1"/>
  <c r="K34" i="1"/>
  <c r="K46" i="1"/>
  <c r="K58" i="1"/>
  <c r="K70" i="1"/>
  <c r="K82" i="1"/>
  <c r="K94" i="1"/>
  <c r="K106" i="1"/>
  <c r="K118" i="1"/>
  <c r="K130" i="1"/>
  <c r="K142" i="1"/>
  <c r="K154" i="1"/>
  <c r="K11" i="1"/>
  <c r="K23" i="1"/>
  <c r="K35" i="1"/>
  <c r="K47" i="1"/>
  <c r="K59" i="1"/>
  <c r="K71" i="1"/>
  <c r="K83" i="1"/>
  <c r="K95" i="1"/>
  <c r="K107" i="1"/>
  <c r="K119" i="1"/>
  <c r="K131" i="1"/>
  <c r="K143" i="1"/>
  <c r="K155" i="1"/>
  <c r="K12" i="1"/>
  <c r="K24" i="1"/>
  <c r="K36" i="1"/>
  <c r="K48" i="1"/>
  <c r="K60" i="1"/>
  <c r="K72" i="1"/>
  <c r="K84" i="1"/>
  <c r="K96" i="1"/>
  <c r="K108" i="1"/>
  <c r="K120" i="1"/>
  <c r="K132" i="1"/>
  <c r="K144" i="1"/>
  <c r="K156" i="1"/>
  <c r="K13" i="1"/>
  <c r="K25" i="1"/>
  <c r="K37" i="1"/>
  <c r="K49" i="1"/>
  <c r="K61" i="1"/>
  <c r="K73" i="1"/>
  <c r="K85" i="1"/>
  <c r="K97" i="1"/>
  <c r="K109" i="1"/>
  <c r="K121" i="1"/>
  <c r="K133" i="1"/>
  <c r="K145" i="1"/>
  <c r="K157" i="1"/>
  <c r="K14" i="1"/>
  <c r="K26" i="1"/>
  <c r="K38" i="1"/>
  <c r="K50" i="1"/>
  <c r="K62" i="1"/>
  <c r="K74" i="1"/>
  <c r="K86" i="1"/>
  <c r="K98" i="1"/>
  <c r="K110" i="1"/>
  <c r="K122" i="1"/>
  <c r="K134" i="1"/>
  <c r="K146" i="1"/>
  <c r="K15" i="1"/>
  <c r="K27" i="1"/>
  <c r="K39" i="1"/>
  <c r="K51" i="1"/>
  <c r="K63" i="1"/>
  <c r="K75" i="1"/>
  <c r="K87" i="1"/>
  <c r="K99" i="1"/>
  <c r="K111" i="1"/>
  <c r="K123" i="1"/>
  <c r="K135" i="1"/>
  <c r="K147" i="1"/>
  <c r="K29" i="1"/>
  <c r="K65" i="1"/>
  <c r="K113" i="1"/>
  <c r="K149" i="1"/>
  <c r="K16" i="1"/>
  <c r="K28" i="1"/>
  <c r="K40" i="1"/>
  <c r="K52" i="1"/>
  <c r="K64" i="1"/>
  <c r="K76" i="1"/>
  <c r="K88" i="1"/>
  <c r="K100" i="1"/>
  <c r="K112" i="1"/>
  <c r="K124" i="1"/>
  <c r="K136" i="1"/>
  <c r="K148" i="1"/>
  <c r="K17" i="1"/>
  <c r="K41" i="1"/>
  <c r="K53" i="1"/>
  <c r="K77" i="1"/>
  <c r="K89" i="1"/>
  <c r="K101" i="1"/>
  <c r="K125" i="1"/>
  <c r="K137" i="1"/>
  <c r="F160" i="4"/>
  <c r="H1557" i="3"/>
  <c r="H160" i="1"/>
  <c r="N34" i="6"/>
  <c r="P34" i="6" s="1"/>
  <c r="P33" i="6"/>
  <c r="G15" i="6"/>
  <c r="G14" i="6"/>
  <c r="F12" i="6"/>
  <c r="E12" i="6" s="1"/>
  <c r="H13" i="6"/>
  <c r="E13" i="6" s="1"/>
  <c r="E15" i="6"/>
  <c r="H20" i="6"/>
  <c r="E20" i="6" s="1"/>
  <c r="L21" i="6" s="1"/>
  <c r="J11" i="6" s="1"/>
  <c r="G16" i="6"/>
  <c r="P19" i="6"/>
  <c r="N20" i="6"/>
  <c r="P20" i="6" s="1"/>
  <c r="F16" i="6"/>
  <c r="E16" i="6" s="1"/>
  <c r="N49" i="6"/>
  <c r="P49" i="6" s="1"/>
  <c r="P48" i="6"/>
  <c r="H15" i="6"/>
  <c r="G20" i="6"/>
  <c r="H14" i="6"/>
  <c r="E14" i="6" s="1"/>
  <c r="G12" i="6"/>
</calcChain>
</file>

<file path=xl/sharedStrings.xml><?xml version="1.0" encoding="utf-8"?>
<sst xmlns="http://schemas.openxmlformats.org/spreadsheetml/2006/main" count="9932" uniqueCount="1552">
  <si>
    <t>Obra</t>
  </si>
  <si>
    <t>Bancos</t>
  </si>
  <si>
    <t>B.D.I.</t>
  </si>
  <si>
    <t>Encargos Sociais</t>
  </si>
  <si>
    <t xml:space="preserve">SINAPI - 01/2026 - Mato Grosso do Sul
ORSE - 12/2025 - Sergipe
SEINFRA - 028 - Ceará
CPOS/CDHU - 01/2026 - São Paulo
FDE - 10/2025 - São Paulo
AGESUL - 06/2025 - Mato Grosso do Sul
</t>
  </si>
  <si>
    <t>24,13%</t>
  </si>
  <si>
    <t>Não Desonerado: 
Horista: 113,34%
Mensalista: 70,31%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</si>
  <si>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</si>
  <si>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</si>
  <si>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</si>
  <si>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</si>
  <si>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</si>
  <si>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</si>
  <si>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</si>
  <si>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</si>
  <si>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</si>
  <si>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</si>
  <si>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</si>
  <si>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</si>
  <si>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ADMINISTRAÇÃO LOCAL</t>
  </si>
  <si>
    <t xml:space="preserve"> 1.1 </t>
  </si>
  <si>
    <t xml:space="preserve"> 90780 </t>
  </si>
  <si>
    <t>SINAPI</t>
  </si>
  <si>
    <t>MESTRE DE OBRAS COM ENCARGOS COMPLEMENTARES</t>
  </si>
  <si>
    <t>H</t>
  </si>
  <si>
    <t xml:space="preserve"> 1.2 </t>
  </si>
  <si>
    <t xml:space="preserve"> 90777 </t>
  </si>
  <si>
    <t>ENGENHEIRO CIVIL DE OBRA JUNIOR COM ENCARGOS COMPLEMENTARES</t>
  </si>
  <si>
    <t xml:space="preserve"> 2 </t>
  </si>
  <si>
    <t>SERVIÇOS PRELIMINARES</t>
  </si>
  <si>
    <t xml:space="preserve"> 2.1 </t>
  </si>
  <si>
    <t xml:space="preserve"> 0101001101 </t>
  </si>
  <si>
    <t>AGESUL</t>
  </si>
  <si>
    <t>PLACA DE OBRA EM CHAPA GALVANIZADA N. 22, ADESIVADA</t>
  </si>
  <si>
    <t>m²</t>
  </si>
  <si>
    <t xml:space="preserve"> 2.2 </t>
  </si>
  <si>
    <t xml:space="preserve"> 73672 </t>
  </si>
  <si>
    <t>DESMATAMENTO E LIMPEZA MECANIZADA DE TERRENO COM ARVORES ATE Ø 15CM, UTILIZANDO TRATOR DE ESTEIRAS</t>
  </si>
  <si>
    <t xml:space="preserve"> 2.3 </t>
  </si>
  <si>
    <t xml:space="preserve"> 93207 </t>
  </si>
  <si>
    <t>EXECUÇÃO DE ESCRITÓRIO EM CANTEIRO DE OBRA EM CHAPA DE MADEIRA COMPENSADA, NÃO INCLUSO MOBILIÁRIO E EQUIPAMENTOS. AF_02/2016</t>
  </si>
  <si>
    <t xml:space="preserve"> 2.4 </t>
  </si>
  <si>
    <t xml:space="preserve"> 98531 </t>
  </si>
  <si>
    <t>CORTE RASO E RECORTE DE ÁRVORE COM DIÂMETRO DE TRONCO MAIOR OU IGUAL A 0,60 M. AF_03/2024</t>
  </si>
  <si>
    <t>UN</t>
  </si>
  <si>
    <t xml:space="preserve"> 2.5 </t>
  </si>
  <si>
    <t xml:space="preserve"> 93208 </t>
  </si>
  <si>
    <t>EXECUÇÃO DE ALMOXARIFADO EM CANTEIRO DE OBRA EM CHAPA DE MADEIRA COMPENSADA, INCLUSO PRATELEIRAS. AF_02/2016</t>
  </si>
  <si>
    <t xml:space="preserve"> 2.6 </t>
  </si>
  <si>
    <t xml:space="preserve"> 93210 </t>
  </si>
  <si>
    <t>EXECUÇÃO DE REFEITÓRIO EM CANTEIRO DE OBRA EM CHAPA DE MADEIRA COMPENSADA, NÃO INCLUSO MOBILIÁRIO E EQUIPAMENTOS. AF_02/2016</t>
  </si>
  <si>
    <t xml:space="preserve"> 2.7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</si>
  <si>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</si>
  <si>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</si>
  <si>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</si>
  <si>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3 </t>
  </si>
  <si>
    <t>DEMOLIÇÃO E MOVIMENTAÇÃO DE TERRA</t>
  </si>
  <si>
    <t xml:space="preserve"> 3.1 </t>
  </si>
  <si>
    <t>CALÇADAS</t>
  </si>
  <si>
    <t xml:space="preserve"> 3.1.1 </t>
  </si>
  <si>
    <t xml:space="preserve"> 104790 </t>
  </si>
  <si>
    <t>DEMOLIÇÃO DE PISO DE CONCRETO SIMPLES, DE FORMA MECANIZADA COM MARTELETE, SEM REAPROVEITAMENTO. AF_09/2023</t>
  </si>
  <si>
    <t>m³</t>
  </si>
  <si>
    <t xml:space="preserve"> 3.1.2 </t>
  </si>
  <si>
    <t xml:space="preserve"> Composição Própria 017 </t>
  </si>
  <si>
    <t>Próprio</t>
  </si>
  <si>
    <t>RETIRADA DE GRADIL E ALAMBRADO</t>
  </si>
  <si>
    <t>M²</t>
  </si>
  <si>
    <t xml:space="preserve"> 3.1.3 </t>
  </si>
  <si>
    <t xml:space="preserve"> 0401001126 </t>
  </si>
  <si>
    <t>ATERRO MANUAL EM CAMADAS DE 20 CM, UMIDECIDAS E FORTEMENTE APILOADAS, COM AQUISICAO DE TERRA</t>
  </si>
  <si>
    <t xml:space="preserve"> 3.1.4 </t>
  </si>
  <si>
    <t xml:space="preserve"> 100577 </t>
  </si>
  <si>
    <t>REGULARIZAÇÃO E COMPACTAÇÃO DE SUBLEITO DE SOLO PREDOMINANTEMENTE ARENOSO, PARA OBRAS DE CONSTRUÇÃO DE PAVIMENTOS. AF_09/2024</t>
  </si>
  <si>
    <t xml:space="preserve"> 3.2 </t>
  </si>
  <si>
    <t>RUA</t>
  </si>
  <si>
    <t xml:space="preserve"> 3.2.1 </t>
  </si>
  <si>
    <t xml:space="preserve"> 97636 </t>
  </si>
  <si>
    <t>DEMOLIÇÃO PARCIAL DE PAVIMENTO ASFÁLTICO, DE FORMA MECANIZADA, SEM REAPROVEITAMENTO. AF_09/2023</t>
  </si>
  <si>
    <t xml:space="preserve"> 3.2.2 </t>
  </si>
  <si>
    <t xml:space="preserve"> 3.2.3 </t>
  </si>
  <si>
    <t xml:space="preserve"> 4 </t>
  </si>
  <si>
    <t>INFRAESTRUTURA</t>
  </si>
  <si>
    <t xml:space="preserve"> 4.1 </t>
  </si>
  <si>
    <t>ESTACA TRAVADA</t>
  </si>
  <si>
    <t xml:space="preserve"> 4.1.1 </t>
  </si>
  <si>
    <t xml:space="preserve"> 100657 </t>
  </si>
  <si>
    <t>ESTACA PRÉ-MOLDADA DE CONCRETO SEÇÃO QUADRADA, CAPACIDADE DE 50 TONELADAS, INCLUSO EMENDA (EXCLUSIVE MOBILIZAÇÃO E DESMOBILIZAÇÃO). AF_12/2019</t>
  </si>
  <si>
    <t xml:space="preserve"> 4.1.2 </t>
  </si>
  <si>
    <t xml:space="preserve"> 95601 </t>
  </si>
  <si>
    <t>ARRASAMENTO MECANICO DE ESTACA DE CONCRETO ARMADO, DIAMETROS DE ATÉ 40 CM. AF_05/2021</t>
  </si>
  <si>
    <t xml:space="preserve"> 4.2 </t>
  </si>
  <si>
    <t>BLOCO DE COROAMENTO</t>
  </si>
  <si>
    <t xml:space="preserve"> 4.2.1 </t>
  </si>
  <si>
    <t xml:space="preserve"> 96523 </t>
  </si>
  <si>
    <t>ESCAVAÇÃO MANUAL PARA BLOCO DE COROAMENTO OU SAPATA (INCLUINDO ESCAVAÇÃO PARA COLOCAÇÃO DE FÔRMAS). AF_01/2024</t>
  </si>
  <si>
    <t xml:space="preserve"> 4.2.2 </t>
  </si>
  <si>
    <t xml:space="preserve"> 96534 </t>
  </si>
  <si>
    <t>FABRICAÇÃO, MONTAGEM E DESMONTAGEM DE FÔRMA PARA BLOCO DE COROAMENTO, EM MADEIRA SERRADA, E=25 MM, 4 UTILIZAÇÕES. AF_01/2024</t>
  </si>
  <si>
    <t xml:space="preserve"> 4.2.3 </t>
  </si>
  <si>
    <t xml:space="preserve"> 96617 </t>
  </si>
  <si>
    <t>LASTRO DE CONCRETO MAGRO, APLICADO EM BLOCOS DE COROAMENTO OU SAPATAS, ESPESSURA DE 3 CM. AF_01/2024</t>
  </si>
  <si>
    <t xml:space="preserve"> 4.2.4 </t>
  </si>
  <si>
    <t xml:space="preserve"> 96555 </t>
  </si>
  <si>
    <t>CONCRETAGEM DE BLOCO DE COROAMENTO OU VIGA BALDRAME, FCK 30 MPA, COM USO DE JERICA - LANÇAMENTO, ADENSAMENTO E ACABAMENTO. AF_01/2024</t>
  </si>
  <si>
    <t xml:space="preserve"> 4.2.5 </t>
  </si>
  <si>
    <t xml:space="preserve"> 92805 </t>
  </si>
  <si>
    <t>CORTE E DOBRA DE AÇO CA-50, DIÂMETRO DE 16,0 MM. AF_06/2022</t>
  </si>
  <si>
    <t>KG</t>
  </si>
  <si>
    <t xml:space="preserve"> 4.2.6 </t>
  </si>
  <si>
    <t xml:space="preserve"> 92804 </t>
  </si>
  <si>
    <t>CORTE E DOBRA DE AÇO CA-50, DIÂMETRO DE 12,5 MM. AF_06/2022</t>
  </si>
  <si>
    <t xml:space="preserve"> 4.2.7 </t>
  </si>
  <si>
    <t xml:space="preserve"> 92803 </t>
  </si>
  <si>
    <t>CORTE E DOBRA DE AÇO CA-50, DIÂMETRO DE 10,0 MM. AF_06/2022</t>
  </si>
  <si>
    <t xml:space="preserve"> 4.2.8 </t>
  </si>
  <si>
    <t xml:space="preserve"> 92800 </t>
  </si>
  <si>
    <t>CORTE E DOBRA DE AÇO CA-60, DIÂMETRO DE 5,0 MM. AF_06/2022</t>
  </si>
  <si>
    <t xml:space="preserve"> 4.2.9 </t>
  </si>
  <si>
    <t xml:space="preserve"> 92799 </t>
  </si>
  <si>
    <t>CORTE E DOBRA DE AÇO CA-60, DIÂMETRO DE 4,2 MM, UTILIZADO EM LAJE. AF_12/2015</t>
  </si>
  <si>
    <t xml:space="preserve"> 5 </t>
  </si>
  <si>
    <t>SUPERESTRUTURA</t>
  </si>
  <si>
    <t xml:space="preserve"> 5.1 </t>
  </si>
  <si>
    <t>PILARES</t>
  </si>
  <si>
    <t xml:space="preserve"> 5.1.1 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</si>
  <si>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</si>
  <si>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</si>
  <si>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5.1.2 </t>
  </si>
  <si>
    <t xml:space="preserve"> 103672 </t>
  </si>
  <si>
    <t>CONCRETAGEM DE PILARES, FCK = 25 MPA, COM USO DE BOMBA - LANÇAMENTO, ADENSAMENTO E ACABAMENTO. AF_02/2022_PS</t>
  </si>
  <si>
    <t xml:space="preserve"> 5.1.3 </t>
  </si>
  <si>
    <t xml:space="preserve"> 5.1.4 </t>
  </si>
  <si>
    <t xml:space="preserve"> 5.1.5 </t>
  </si>
  <si>
    <t xml:space="preserve"> 5.1.6 </t>
  </si>
  <si>
    <t xml:space="preserve"> 92802 </t>
  </si>
  <si>
    <t>CORTE E DOBRA DE AÇO CA-50, DIÂMETRO DE 8,0 MM. AF_06/2022</t>
  </si>
  <si>
    <t xml:space="preserve"> 5.1.7 </t>
  </si>
  <si>
    <t xml:space="preserve"> 5.2 </t>
  </si>
  <si>
    <t>VIGAS NÍVEL 0,00M</t>
  </si>
  <si>
    <t xml:space="preserve"> 5.2.1 </t>
  </si>
  <si>
    <t xml:space="preserve"> 92448 </t>
  </si>
  <si>
    <t>MONTAGEM E DESMONTAGEM DE FÔRMA DE VIGA, ESCORAMENTO COM PONTALETE DE MADEIRA, PÉ-DIREITO SIMPLES, EM MADEIRA SERRADA, 4 UTILIZAÇÕES. AF_09/2020</t>
  </si>
  <si>
    <t xml:space="preserve"> 5.2.2 </t>
  </si>
  <si>
    <t xml:space="preserve"> 94971 </t>
  </si>
  <si>
    <t>CONCRETO FCK = 25MPA, TRAÇO 1:2,3:2,7 (CIMENTO/ AREIA MÉDIA/ BRITA 1)  - PREPARO MECÂNICO COM BETONEIRA 600 L. AF_07/2016</t>
  </si>
  <si>
    <t xml:space="preserve"> 5.2.3 </t>
  </si>
  <si>
    <t xml:space="preserve"> 5.2.4 </t>
  </si>
  <si>
    <t xml:space="preserve"> 5.2.5 </t>
  </si>
  <si>
    <t xml:space="preserve"> 5.2.6 </t>
  </si>
  <si>
    <t xml:space="preserve"> 5.3 </t>
  </si>
  <si>
    <t>LAJE MACIÇA NÍVEL 0,00M</t>
  </si>
  <si>
    <t xml:space="preserve"> 5.3.1 </t>
  </si>
  <si>
    <t xml:space="preserve"> 101792 </t>
  </si>
  <si>
    <t>ESCORAMENTO DE FÔRMAS DE LAJE EM MADEIRA NÃO APARELHADA, PÉ-DIREITO SIMPLES, INCLUSO TRAVAMENTO, 4 UTILIZAÇÕES. AF_09/2020</t>
  </si>
  <si>
    <t xml:space="preserve"> 5.3.2 </t>
  </si>
  <si>
    <t xml:space="preserve"> 92267 </t>
  </si>
  <si>
    <t>FABRICAÇÃO DE FÔRMA PARA LAJES, EM CHAPA DE MADEIRA COMPENSADA RESINADA, E = 17 MM. AF_09/2020</t>
  </si>
  <si>
    <t xml:space="preserve"> 5.3.3 </t>
  </si>
  <si>
    <t xml:space="preserve"> 103681 </t>
  </si>
  <si>
    <t>CONCRETAGEM DE VIGAS E LAJES, FCK=25 MPA, PARA LAJES MACIÇAS OU NERVURADAS COM GRUA DE CAÇAMBA DE 500 L EM EDIFICAÇÃO DE MULTIPAVIMENTOS ATÉ 16 ANDARES - LANÇAMENTO, ADENSAMENTO E ACABAMENTO. AF_02/2022</t>
  </si>
  <si>
    <t xml:space="preserve"> 5.3.4 </t>
  </si>
  <si>
    <t xml:space="preserve"> 92801 </t>
  </si>
  <si>
    <t>CORTE E DOBRA DE AÇO CA-50, DIÂMETRO DE 6,3 MM. AF_06/2022</t>
  </si>
  <si>
    <t xml:space="preserve"> 5.3.5 </t>
  </si>
  <si>
    <t xml:space="preserve"> 6 </t>
  </si>
  <si>
    <t>IMPERMEABILIZAÇÃO</t>
  </si>
  <si>
    <t xml:space="preserve"> 6.1 </t>
  </si>
  <si>
    <t xml:space="preserve"> 98555 </t>
  </si>
  <si>
    <t>IMPERMEABILIZAÇÃO DE SUPERFÍCIE COM ARGAMASSA POLIMÉRICA / MEMBRANA ACRÍLICA, 3 DEMÃOS. AF_09/2023</t>
  </si>
  <si>
    <t xml:space="preserve"> 6.2 </t>
  </si>
  <si>
    <t xml:space="preserve"> 98563 </t>
  </si>
  <si>
    <t>PROTEÇÃO MECÂNICA DE SUPERFÍCIE HORIZONTAL COM ARGAMASSA DE CIMENTO E AREIA, TRAÇO 1:3, E=2CM. AF_09/2023</t>
  </si>
  <si>
    <t xml:space="preserve"> 7 </t>
  </si>
  <si>
    <t>ALVENARIA</t>
  </si>
  <si>
    <t xml:space="preserve"> 7.1 </t>
  </si>
  <si>
    <t>BANCOS</t>
  </si>
  <si>
    <t xml:space="preserve"> 7.1.1 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</si>
  <si>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</si>
  <si>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</si>
  <si>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7.2 </t>
  </si>
  <si>
    <t>CANTEIRO</t>
  </si>
  <si>
    <t xml:space="preserve"> 7.2.1 </t>
  </si>
  <si>
    <t xml:space="preserve"> 101159 </t>
  </si>
  <si>
    <t>ALVENARIA DE VEDAÇÃO DE BLOCOS CERÂMICOS MACIÇOS DE 5X10X20CM (ESPESSURA 10CM) E ARGAMASSA DE ASSENTAMENTO COM PREPARO EM BETONEIRA. AF_05/2020</t>
  </si>
  <si>
    <t xml:space="preserve"> 8 </t>
  </si>
  <si>
    <t>COBERTURA DO DECK</t>
  </si>
  <si>
    <t xml:space="preserve"> 8.1 </t>
  </si>
  <si>
    <t xml:space="preserve"> 94213 </t>
  </si>
  <si>
    <t>TELHAMENTO COM TELHA DE AÇO/ALUMÍNIO E = 0,5 MM, COM ATÉ 2 ÁGUAS, INCLUSO IÇAMENTO. AF_07/2019</t>
  </si>
  <si>
    <t xml:space="preserve"> 8.2 </t>
  </si>
  <si>
    <t xml:space="preserve"> 92580 </t>
  </si>
  <si>
    <t>TRAMA DE AÇO COMPOSTA POR TERÇAS PARA TELHADOS DE ATÉ 2 ÁGUAS PARA TELHA ONDULADA DE FIBROCIMENTO, METÁLICA, PLÁSTICA OU TERMOACÚSTICA, INCLUSO TRANSPORTE VERTICAL, EXCLUSIVE PINTURA. AF_10/2025_PS</t>
  </si>
  <si>
    <t xml:space="preserve"> 8.3 </t>
  </si>
  <si>
    <t xml:space="preserve"> 100775 </t>
  </si>
  <si>
    <t>ESTRUTURA TRELIÇADA DE COBERTURA, TIPO FINK, COM LIGAÇÕES SOLDADAS, INCLUSOS PERFIS METÁLICOS, CHAPAS METÁLICAS, MÃO DE OBRA E TRANSPORTE COM GUINDASTE - FORNECIMENTO E INSTALAÇÃO. AF_01/2020_PSA</t>
  </si>
  <si>
    <t xml:space="preserve"> 8.4 </t>
  </si>
  <si>
    <t xml:space="preserve"> 100722 </t>
  </si>
  <si>
    <t>PINTURA COM TINTA ALQUÍDICA DE FUNDO (TIPO ZARCÃO) APLICADA A ROLO OU PINCEL SOBRE SUPERFÍCIES METÁLICAS (EXCETO PERFIL) EXECUTADO EM OBRA (POR DEMÃO). AF_01/2020</t>
  </si>
  <si>
    <t xml:space="preserve"> 8.5 </t>
  </si>
  <si>
    <t xml:space="preserve"> CPU 020 </t>
  </si>
  <si>
    <t>CHUMBADOR PARA RECEBER OS PILARES METÁLICOS CONFORME DETALHE</t>
  </si>
  <si>
    <t>UNID</t>
  </si>
  <si>
    <t xml:space="preserve"> 9 </t>
  </si>
  <si>
    <t>REVESTIMENTO ALVENARIA</t>
  </si>
  <si>
    <t xml:space="preserve"> 9.1 </t>
  </si>
  <si>
    <t xml:space="preserve"> 87889 </t>
  </si>
  <si>
    <t>CHAPISCO APLICADO EM ALVENARIA (SEM PRESENÇA DE VÃOS) E ESTRUTURAS DE CONCRETO DE FACHADA, COM ROLO PARA TEXTURA ACRÍLICA. ARGAMASSA TRAÇO 1:4 E EMULSÃO POLIMÉRICA (ADESIVO) COM PREPARO EM BETONEIRA 400L. AF_10/2022</t>
  </si>
  <si>
    <t xml:space="preserve"> 9.2 </t>
  </si>
  <si>
    <t xml:space="preserve"> 87794 </t>
  </si>
  <si>
    <t>EMBOÇO OU MASSA ÚNICA EM ARGAMASSA TRAÇO 1:2:8, PREPARO MANUAL, APLICADA MANUALMENTE EM PANOS CEGOS DE FACHADA (SEM PRESENÇA DE VÃOS), ESPESSURA DE 25 MM. AF_09/2022</t>
  </si>
  <si>
    <t xml:space="preserve"> 10 </t>
  </si>
  <si>
    <t>PAVIMENTAÇÃO</t>
  </si>
  <si>
    <t xml:space="preserve"> 10.1 </t>
  </si>
  <si>
    <t>CALÇADAS DE CONCRETO</t>
  </si>
  <si>
    <t xml:space="preserve"> 10.1.1 </t>
  </si>
  <si>
    <t xml:space="preserve"> 97083 </t>
  </si>
  <si>
    <t>COMPACTAÇÃO MECÂNICA DE SOLO PARA EXECUÇÃO DE RADIER, PISO DE CONCRETO OU LAJE SOBRE SOLO, COM COMPACTADOR DE SOLOS A PERCUSSÃO. AF_09/2021</t>
  </si>
  <si>
    <t xml:space="preserve"> 10.1.2 </t>
  </si>
  <si>
    <t xml:space="preserve"> 95001 </t>
  </si>
  <si>
    <t>EXECUÇÃO DE PASSEIO (CALÇADA) COM CONCRETO MOLDADO IN LOCO, FEITO EM OBRA, ACABAMENTO ESTAMPADO, ESPESSURA 6 CM, ARMADO. AF_08/2022</t>
  </si>
  <si>
    <t xml:space="preserve"> 10.1.3 </t>
  </si>
  <si>
    <t xml:space="preserve"> 105002 </t>
  </si>
  <si>
    <t>RAMPA DE ACESSIBILIDADE EM CONCRETO MOLDADO IN LOCO, EM CALÇADA NOVA COM LARGURA MAIOR OU IGUAL À 3,00 M, FCK 25MPA, COM PISO PODOTÁTIL. AF_03/2024</t>
  </si>
  <si>
    <t xml:space="preserve"> 10.1.4 </t>
  </si>
  <si>
    <t xml:space="preserve"> 94275 </t>
  </si>
  <si>
    <t>ASSENTAMENTO DE GUIA (MEIO-FIO) EM TRECHO RETO, CONFECCIONADA EM CONCRETO PRÉ-FABRICADO, DIMENSÕES 100X15X13X20 CM (COMPRIMENTO X BASE INFERIOR X BASE SUPERIOR X ALTURA). AF_01/2024</t>
  </si>
  <si>
    <t xml:space="preserve"> 10.1.5 </t>
  </si>
  <si>
    <t xml:space="preserve"> 94276 </t>
  </si>
  <si>
    <t>ASSENTAMENTO DE GUIA (MEIO-FIO) EM TRECHO CURVO, CONFECCIONADA EM CONCRETO PRÉ-FABRICADO, DIMENSÕES 100X15X13X20 CM (COMPRIMENTO X BASE INFERIOR X BASE SUPERIOR X ALTURA). AF_01/2024</t>
  </si>
  <si>
    <t xml:space="preserve"> 10.1.6 </t>
  </si>
  <si>
    <t xml:space="preserve"> 102498 </t>
  </si>
  <si>
    <t>PINTURA DE MEIO-FIO COM TINTA BRANCA A BASE DE CAL (CAIAÇÃO). AF_05/2021</t>
  </si>
  <si>
    <t xml:space="preserve"> 10.2 </t>
  </si>
  <si>
    <t>CALÇADAS PISO PAVER</t>
  </si>
  <si>
    <t xml:space="preserve"> 10.2.1 </t>
  </si>
  <si>
    <t xml:space="preserve"> 10.2.2 </t>
  </si>
  <si>
    <t xml:space="preserve"> 93679 </t>
  </si>
  <si>
    <t>EXECUÇÃO DE PASSEIO EM PISO INTERTRAVADO, COM BLOCO RETANGULAR COLORIDO DE 20 X 10 CM, ESPESSURA 6 CM. AF_10/2022</t>
  </si>
  <si>
    <t xml:space="preserve"> 10.2.3 </t>
  </si>
  <si>
    <t>ASSENTAMENTO DE GUIA (MEIO-FIO) EM TRECHO RETO, CONFECCIONADA EM CONCRETO PRÉ-FABRICADO, DIMENSÕES 100X15X13X20 CM (COMPRIMENTO X BASE INFERIOR X BASE SUPERIOR X ALTURA), PARA URBANIZAÇÃO INTERNA DE EMPREENDIMENTOS. AF_06/2016</t>
  </si>
  <si>
    <t xml:space="preserve"> 10.2.4 </t>
  </si>
  <si>
    <t xml:space="preserve"> 10.2.5 </t>
  </si>
  <si>
    <t xml:space="preserve"> 10.3 </t>
  </si>
  <si>
    <t>DECK</t>
  </si>
  <si>
    <t xml:space="preserve"> 10.3.1 </t>
  </si>
  <si>
    <t xml:space="preserve"> 0701000104 </t>
  </si>
  <si>
    <t>REGULARIZACAO DE SUPERFICIE, COM ARGAMASSA DE CIMENTO E AREIA NO TRACO 1:3, ESPESSURA 3 CM</t>
  </si>
  <si>
    <t xml:space="preserve"> 10.3.2 </t>
  </si>
  <si>
    <t xml:space="preserve"> 105090 </t>
  </si>
  <si>
    <t>DECK DE MADEIRA, SOBRE VIGOTAS DE MADEIRA SEÇÃO 7,5 X 15 CM. AF_03/2024</t>
  </si>
  <si>
    <t xml:space="preserve"> 11 </t>
  </si>
  <si>
    <t>PINTURA</t>
  </si>
  <si>
    <t xml:space="preserve"> 11.1 </t>
  </si>
  <si>
    <t>CANTEIROS E BANCOS</t>
  </si>
  <si>
    <t xml:space="preserve"> 11.1.1 </t>
  </si>
  <si>
    <t xml:space="preserve"> 88497 </t>
  </si>
  <si>
    <t>EMASSAMENTO COM MASSA LÁTEX, APLICAÇÃO EM PAREDE, DUAS DEMÃOS, LIXAMENTO MANUAL. AF_04/2023</t>
  </si>
  <si>
    <t xml:space="preserve"> 11.1.2 </t>
  </si>
  <si>
    <t xml:space="preserve"> 88489 </t>
  </si>
  <si>
    <t>APLICAÇÃO MANUAL DE PINTURA COM TINTA LÁTEX ACRÍLICA EM PAREDES, DUAS DEMÃOS. AF_06/2014</t>
  </si>
  <si>
    <t xml:space="preserve"> 11.2 </t>
  </si>
  <si>
    <t>PERGOLADOS</t>
  </si>
  <si>
    <t xml:space="preserve"> 11.2.1 </t>
  </si>
  <si>
    <t xml:space="preserve"> 102193 </t>
  </si>
  <si>
    <t>LIXAMENTO DE MADEIRA PARA APLICAÇÃO DE FUNDO OU PINTURA. AF_01/2021</t>
  </si>
  <si>
    <t xml:space="preserve"> 11.2.2 </t>
  </si>
  <si>
    <t xml:space="preserve"> 102223 </t>
  </si>
  <si>
    <t>PINTURA VERNIZ (INCOLOR) ALQUÍDICO EM MADEIRA, USO INTERNO E EXTERNO, 3 DEMÃOS. AF_01/2021</t>
  </si>
  <si>
    <t xml:space="preserve"> 11.3 </t>
  </si>
  <si>
    <t xml:space="preserve"> 11.3.1 </t>
  </si>
  <si>
    <t xml:space="preserve"> 11.3.2 </t>
  </si>
  <si>
    <t xml:space="preserve"> 12 </t>
  </si>
  <si>
    <t>INSTALAÇÃO ELETRICA</t>
  </si>
  <si>
    <t xml:space="preserve"> 12.1 </t>
  </si>
  <si>
    <t xml:space="preserve"> 1201009016 </t>
  </si>
  <si>
    <t>ENTRADA DE SERVICO, EM BAIXA TENSAO, COM CAIXA DE MEDICAO INSTALADA EM MURETA DE ALVENARIA (1 1/2 VEZ), MEDINDO (1,20 X 2,10)M, CONFORME PADRAO ENERGISA, NA(S) ESPECIFICACAO(OES):- TRIFASICO DE 26,7 A 38,1 KVA</t>
  </si>
  <si>
    <t xml:space="preserve"> 12.2 </t>
  </si>
  <si>
    <t xml:space="preserve"> 106023 </t>
  </si>
  <si>
    <t>QUADRO DE DISTRIBUIÇÃO DE ENERGIA EM CHAPA DE AÇO GALVANIZADO, DE EMBUTIR, COM BARRAMENTO TRIFÁSICO, PARA 48 DISJUNTORES DIN 100A - FORNECIMENTO E INSTALAÇÃO. AF_07/2025</t>
  </si>
  <si>
    <t xml:space="preserve"> 12.3 </t>
  </si>
  <si>
    <t xml:space="preserve"> 96985 </t>
  </si>
  <si>
    <t>HASTE DE ATERRAMENTO, DIÂMETRO 5/8", COM 3 METROS - FORNECIMENTO E INSTALAÇÃO. AF_08/2023</t>
  </si>
  <si>
    <t xml:space="preserve"> 12.4 </t>
  </si>
  <si>
    <t xml:space="preserve"> 93662 </t>
  </si>
  <si>
    <t>DISJUNTOR BIPOLAR TIPO DIN, CORRENTE NOMINAL DE 20A - FORNECIMENTO E INSTALAÇÃO. AF_07/2025</t>
  </si>
  <si>
    <t xml:space="preserve"> 12.5 </t>
  </si>
  <si>
    <t xml:space="preserve"> 101894 </t>
  </si>
  <si>
    <t>DISJUNTOR TRIPOLAR TIPO NEMA, CORRENTE NOMINAL DE 60 ATÉ 100A - FORNECIMENTO E INSTALAÇÃO. AF_07/2025</t>
  </si>
  <si>
    <t xml:space="preserve"> 12.6 </t>
  </si>
  <si>
    <t xml:space="preserve"> CPU 004 </t>
  </si>
  <si>
    <t>DISPOSITIVO DPS CLASSE II, 1 POLO, TENSAO MAXIMA DE 175 V, FORNECIMENTO E INSTALACAO</t>
  </si>
  <si>
    <t xml:space="preserve"> 12.7 </t>
  </si>
  <si>
    <t xml:space="preserve"> 106030 </t>
  </si>
  <si>
    <t>DISJUNTOR TRETAPOLAR DR 63A - FORNECIMENTO E INSTALAÇÃO. AF_07/2025</t>
  </si>
  <si>
    <t xml:space="preserve"> 12.8 </t>
  </si>
  <si>
    <t xml:space="preserve"> 91927 </t>
  </si>
  <si>
    <t>CABO DE COBRE FLEXÍVEL ISOLADO, 2,5 MM², ANTI-CHAMA 0,6/1,0 KV, PARA CIRCUITOS TERMINAIS - FORNECIMENTO E INSTALAÇÃO. AF_03/2023</t>
  </si>
  <si>
    <t xml:space="preserve"> 12.9 </t>
  </si>
  <si>
    <t xml:space="preserve"> 101562 </t>
  </si>
  <si>
    <t>CABO DE COBRE FLEXÍVEL ISOLADO, 25 MM², 0,6/1,0 KV, PARA REDE AÉREA DE DISTRIBUIÇÃO DE ENERGIA ELÉTRICA DE BAIXA TENSÃO - FORNECIMENTO E INSTALAÇÃO. AF_12/2025</t>
  </si>
  <si>
    <t xml:space="preserve"> 12.10 </t>
  </si>
  <si>
    <t xml:space="preserve"> 95806 </t>
  </si>
  <si>
    <t>CONDULETE DE PVC, TIPO B, PARA ELETRODUTO DE PVC SOLDÁVEL DN 32 MM (1''), APARENTE - FORNECIMENTO E INSTALAÇÃO. AF_01/2026</t>
  </si>
  <si>
    <t xml:space="preserve"> 12.11 </t>
  </si>
  <si>
    <t xml:space="preserve"> 91864 </t>
  </si>
  <si>
    <t>ELETRODUTO RÍGIDO ROSCÁVEL, PVC, DN 32 MM (1"), PARA CIRCUITOS TERMINAIS, INSTALADO EM FORRO - FORNECIMENTO E INSTALAÇÃO. AF_03/2023</t>
  </si>
  <si>
    <t xml:space="preserve"> 12.12 </t>
  </si>
  <si>
    <t xml:space="preserve"> 91847 </t>
  </si>
  <si>
    <t>ELETRODUTO FLEXÍVEL CORRUGADO REFORÇADO, PVC, DN 32 MM (1"), PARA CIRCUITOS TERMINAIS, INSTALADO EM LAJE - FORNECIMENTO E INSTALAÇÃO. AF_03/2023</t>
  </si>
  <si>
    <t xml:space="preserve"> 12.13 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</si>
  <si>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</si>
  <si>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</si>
  <si>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12.14 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</si>
  <si>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</si>
  <si>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</si>
  <si>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12.15 </t>
  </si>
  <si>
    <t xml:space="preserve"> 97891 </t>
  </si>
  <si>
    <t>CAIXA ENTERRADA ELÉTRICA RETANGULAR, EM ALVENARIA COM BLOCOS DE CONCRETO, FUNDO COM BRITA, DIMENSÕES INTERNAS: 0,4X0,4X0,4 M. AF_12/2020</t>
  </si>
  <si>
    <t xml:space="preserve"> 12.16 </t>
  </si>
  <si>
    <t xml:space="preserve"> 101632 </t>
  </si>
  <si>
    <t>RELÉ FOTOELÉTRICO PARA COMANDO DE ILUMINAÇÃO EXTERNA 1000 W - FORNECIMENTO E INSTALAÇÃO. AF_02/2025</t>
  </si>
  <si>
    <t xml:space="preserve"> 12.17 </t>
  </si>
  <si>
    <t xml:space="preserve"> 93358 </t>
  </si>
  <si>
    <t>ESCAVAÇÃO MANUAL DE VALA. AF_09/2024</t>
  </si>
  <si>
    <t xml:space="preserve"> 12.18 </t>
  </si>
  <si>
    <t xml:space="preserve"> 93382 </t>
  </si>
  <si>
    <t>REATERRO MANUAL DE VALAS, COM COMPACTADOR DE SOLOS DE PERCUSSÃO. AF_08/2023</t>
  </si>
  <si>
    <t xml:space="preserve"> 12.19 </t>
  </si>
  <si>
    <t xml:space="preserve"> 100619 </t>
  </si>
  <si>
    <t>POSTE DECORATIVO PARA JARDIM EM AÇO TUBULAR, H = *2,5* M, SEM LUMINÁRIA - FORNECIMENTO E INSTALAÇÃO. AF_04/2025</t>
  </si>
  <si>
    <t xml:space="preserve"> 12.20 </t>
  </si>
  <si>
    <t xml:space="preserve"> 101637 </t>
  </si>
  <si>
    <t>BRAÇO PARA ILUMINAÇÃO PÚBLICA, EM TUBO DE AÇO GALVANIZADO, COMPRIMENTO DE 1,50 M, PARA FIXAÇÃO EM POSTE METÁLICO - FORNECIMENTO E INSTALAÇÃO. AF_02/2025_PS</t>
  </si>
  <si>
    <t xml:space="preserve"> 12.21 </t>
  </si>
  <si>
    <t xml:space="preserve"> 101655 </t>
  </si>
  <si>
    <t>LUMINÁRIA DE LED PARA ILUMINAÇÃO PÚBLICA, DE 51 W ATÉ 67 W - FORNECIMENTO E INSTALAÇÃO. AF_02/2025_PS</t>
  </si>
  <si>
    <t xml:space="preserve"> 12.22 </t>
  </si>
  <si>
    <t xml:space="preserve"> 41.11.712 </t>
  </si>
  <si>
    <t>CPOS/CDHU</t>
  </si>
  <si>
    <t>Luminária LED redonda de embutir para parede ou piso, área interna ou externa, bivolt - potência 6 W</t>
  </si>
  <si>
    <t xml:space="preserve"> 13 </t>
  </si>
  <si>
    <t>INSTALAÇÃO HIDRAULICA</t>
  </si>
  <si>
    <t xml:space="preserve"> 13.1 </t>
  </si>
  <si>
    <t xml:space="preserve"> 95657 </t>
  </si>
  <si>
    <t>KIT CAVALETE PARA MEDIÇÃO DE ÁGUA - ENTRADA INDIVIDUALIZADA, EM PPR PN20 DN 25 MM (3/4") PARA 1 MEDIDOR - FORNECIMENTO E INSTALAÇÃO (EXCLUSIVE HIDRÔMETRO). AF_03/2024</t>
  </si>
  <si>
    <t xml:space="preserve"> 13.2 </t>
  </si>
  <si>
    <t xml:space="preserve"> 95675 </t>
  </si>
  <si>
    <t>HIDRÔMETRO DN 3/4", 5,0 M3/H - FORNECIMENTO E INSTALAÇÃO. AF_03/2024</t>
  </si>
  <si>
    <t xml:space="preserve"> 13.3 </t>
  </si>
  <si>
    <t xml:space="preserve"> 89356 </t>
  </si>
  <si>
    <t>TUBO, PVC, SOLDÁVEL, DE 25MM, INSTALADO EM RAMAL OU SUB-RAMAL DE ÁGUA - FORNECIMENTO E INSTALAÇÃO. AF_06/2022</t>
  </si>
  <si>
    <t xml:space="preserve"> 13.4 </t>
  </si>
  <si>
    <t xml:space="preserve"> 94656 </t>
  </si>
  <si>
    <t>ADAPTADOR CURTO COM BOLSA E ROSCA PARA REGISTRO, PVC, SOLDÁVEL, DN 25 MM X 3/4", INSTALADO EM RESERVAÇÃO PREDIAL DE ÁGUA - FORNECIMENTO E INSTALAÇÃO. AF_04/2024</t>
  </si>
  <si>
    <t xml:space="preserve"> 13.5 </t>
  </si>
  <si>
    <t xml:space="preserve"> 89362 </t>
  </si>
  <si>
    <t>JOELHO 90 GRAUS, PVC, SOLDÁVEL, DN 25MM, INSTALADO EM RAMAL OU SUB-RAMAL DE ÁGUA - FORNECIMENTO E INSTALAÇÃO. AF_06/2022</t>
  </si>
  <si>
    <t xml:space="preserve"> 13.6 </t>
  </si>
  <si>
    <t xml:space="preserve"> 89366 </t>
  </si>
  <si>
    <t>JOELHO 90 GRAUS COM BUCHA DE LATÃO, PVC, SOLDÁVEL, DN 25MM, X 3/4 INSTALADO EM RAMAL OU SUB-RAMAL DE ÁGUA - FORNECIMENTO E INSTALAÇÃO. AF_12/2014</t>
  </si>
  <si>
    <t xml:space="preserve"> 13.7 </t>
  </si>
  <si>
    <t xml:space="preserve"> 89444 </t>
  </si>
  <si>
    <t>TÊ COM BUCHA DE LATÃO NA BOLSA CENTRAL, PVC, SOLDÁVEL, DN 32MM X 3/4, INSTALADO EM RAMAL DE DISTRIBUIÇÃO DE ÁGUA - FORNECIMENTO E INSTALAÇÃO. AF_06/2022</t>
  </si>
  <si>
    <t xml:space="preserve"> 13.8 </t>
  </si>
  <si>
    <t xml:space="preserve"> 89395 </t>
  </si>
  <si>
    <t>TE, PVC, SOLDÁVEL, DN 25MM, INSTALADO EM RAMAL OU SUB-RAMAL DE ÁGUA - FORNECIMENTO E INSTALAÇÃO. AF_06/2022</t>
  </si>
  <si>
    <t xml:space="preserve"> 13.9 </t>
  </si>
  <si>
    <t xml:space="preserve"> 103042 </t>
  </si>
  <si>
    <t>REGISTRO DE ESFERA, PVC, ROSCÁVEL, COM BORBOLETA, 3/4" - FORNECIMENTO E INSTALAÇÃO. AF_08/2021</t>
  </si>
  <si>
    <t xml:space="preserve"> 13.10 </t>
  </si>
  <si>
    <t xml:space="preserve"> 08.17.081 </t>
  </si>
  <si>
    <t>FDE</t>
  </si>
  <si>
    <t>TJ-03 TORNEIRA DE JARDIM</t>
  </si>
  <si>
    <t xml:space="preserve"> 14 </t>
  </si>
  <si>
    <t>EQUIPAMENTOS</t>
  </si>
  <si>
    <t xml:space="preserve"> 14.1 </t>
  </si>
  <si>
    <t xml:space="preserve"> 102364 </t>
  </si>
  <si>
    <t>ALAMBRADO PARA QUADRA POLIESPORTIVA, ESTRUTURADO POR TUBOS DE AÇO GALVANIZADO, (MONTANTES COM DIÂMETRO 2", TRAVESSAS E ESCORAS COM DIÂMETRO 1 ¼"), COM TELA DE ARAME GALVANIZADO, FIO 10 BWG E MALHA QUADRADA 5X5CM (EXCETO MURETA). AF_12/2025</t>
  </si>
  <si>
    <t xml:space="preserve"> 14.2 </t>
  </si>
  <si>
    <t xml:space="preserve"> 98523 </t>
  </si>
  <si>
    <t>ALAMBRADO EM PERFIS METÁLICOS RETANGULARES COM GRADIL METÁLICO (EXCLUSIVE MURETA EM CONCRETO). AF_12/2025</t>
  </si>
  <si>
    <t xml:space="preserve"> 14.3 </t>
  </si>
  <si>
    <t xml:space="preserve"> 103307 </t>
  </si>
  <si>
    <t>INSTALAÇÃO DE LIXEIRA METÁLICA DUPLA, CAPACIDADE DE 60 L, EM TUBO DE AÇO CARBONO E CESTOS EM CHAPA DE AÇO COM PINTURA ELETROSTÁTICA, SOBRE PISO DE CONCRETO EXISTENTE. AF_11/2021</t>
  </si>
  <si>
    <t xml:space="preserve"> 14.4 </t>
  </si>
  <si>
    <t xml:space="preserve"> 12114 </t>
  </si>
  <si>
    <t>ORSE</t>
  </si>
  <si>
    <t>Mesa c/ tampo  Ø=1,00m em concreto armado polido sobre tubo de concreto armado Ø=0,40m, e 4 bancos em concreto armado Ø=0,40m, com pintura acrílica cor cinza grafite da Coral ou similar.</t>
  </si>
  <si>
    <t>Un</t>
  </si>
  <si>
    <t xml:space="preserve"> 14.6 </t>
  </si>
  <si>
    <t xml:space="preserve"> 103314 </t>
  </si>
  <si>
    <t>INSTALAÇÃO DE PERGOLADO DE MADEIRA, EM MAÇARANDUBA, ANGELIM OU EQUIVALENTE DA REGIÃO, FIXADO COM CONCRETO SOBRE PISO DE CONCRETO EXISTENTE. AF_11/2021</t>
  </si>
  <si>
    <t xml:space="preserve"> 14.7 </t>
  </si>
  <si>
    <t xml:space="preserve"> 103199 </t>
  </si>
  <si>
    <t>INSTALAÇÃO DE GANGORRA SIMPLES METÁLICA EM TUBOS DE AÇO CARBONO, INSTALADA SOBRE SOLO. AF_10/2021</t>
  </si>
  <si>
    <t xml:space="preserve"> 14.8 </t>
  </si>
  <si>
    <t xml:space="preserve"> 103204 </t>
  </si>
  <si>
    <t>INSTALAÇÃO DE GIRA-GIRA METÁLICO EM TUBOS DE AÇO CARBONO, INSTALADO SOBRE SOLO. AF_10/2021</t>
  </si>
  <si>
    <t xml:space="preserve"> 14.9 </t>
  </si>
  <si>
    <t xml:space="preserve"> 103197 </t>
  </si>
  <si>
    <t>INSTALAÇÃO DE BALANÇO DE 2 LUGARES COM ESTRUTURA METÁLICA EM TUBOS DE AÇO CARBONO, INSTALADO SOBRE SOLO. AF_10/2021</t>
  </si>
  <si>
    <t xml:space="preserve"> 14.10 </t>
  </si>
  <si>
    <t xml:space="preserve"> 103218 </t>
  </si>
  <si>
    <t>INSTALAÇÃO DE GAIOLA LABIRINTO METÁLICA EM TUBOS DE AÇO CARBONO, INSTALADA SOBRE PISO DE CONCRETO EXISTENTE. AF_10/2021</t>
  </si>
  <si>
    <t xml:space="preserve"> 14.11 </t>
  </si>
  <si>
    <t xml:space="preserve"> 103202 </t>
  </si>
  <si>
    <t>INSTALAÇÃO DE CASINHA DE MADEIRA TRATADA COM RAMPA ESCALADA, ESCORREGADOR E ESCADA MARINHEIRO, INSTALADO SOBRE SOLO. AF_10/2021</t>
  </si>
  <si>
    <t xml:space="preserve"> 15 </t>
  </si>
  <si>
    <t>PAISAGISMO</t>
  </si>
  <si>
    <t xml:space="preserve"> 15.1 </t>
  </si>
  <si>
    <t xml:space="preserve"> 98511 </t>
  </si>
  <si>
    <t>PLANTIO DE ÁRVORE ORNAMENTAL COM ALTURA DE MUDA MAIOR QUE 2,00 M E MENOR OU IGUAL A 4,00 M . AF_07/2024</t>
  </si>
  <si>
    <t xml:space="preserve"> 15.2 </t>
  </si>
  <si>
    <t xml:space="preserve"> 98516 </t>
  </si>
  <si>
    <t>PLANTIO DE PALMEIRA COM ALTURA DE MUDA MENOR OU IGUAL A 2,00 M . AF_07/2024</t>
  </si>
  <si>
    <t xml:space="preserve"> 15.3 </t>
  </si>
  <si>
    <t xml:space="preserve"> 98504 </t>
  </si>
  <si>
    <t>PLANTIO DE GRAMA BATATAIS EM PLACAS. AF_07/2024</t>
  </si>
  <si>
    <t xml:space="preserve"> 15.4 </t>
  </si>
  <si>
    <t xml:space="preserve"> 94342 </t>
  </si>
  <si>
    <t>ATERRO MANUAL DE VALAS COM AREIA PARA ATERRO E COMPACTAÇÃO MECANIZADA. AF_05/2016</t>
  </si>
  <si>
    <t xml:space="preserve"> 16 </t>
  </si>
  <si>
    <t>SERVIÇOS FINAIS</t>
  </si>
  <si>
    <t xml:space="preserve"> 16.1 </t>
  </si>
  <si>
    <t xml:space="preserve"> 99814 </t>
  </si>
  <si>
    <t>LIMPEZA DE SUPERFÍCIE PISO OU PAREDE COM JATO DE ALTA PRESSÃO. AF_10/2025</t>
  </si>
  <si>
    <t>Total sem BDI</t>
  </si>
  <si>
    <t>Total do BDI</t>
  </si>
  <si>
    <t>Total Geral</t>
  </si>
  <si>
    <t>_______________________________________________________________
GERMINO DA ROZ SILVA
PREFEITO MUNICIPAL</t>
  </si>
  <si>
    <t>Planilha Orçamentária Resumida</t>
  </si>
  <si>
    <t>Planilha Orçamentária Analítica</t>
  </si>
  <si>
    <t>Tipo</t>
  </si>
  <si>
    <t>Composição</t>
  </si>
  <si>
    <t>Livro SINAPI: Cálculos e Parâmetros</t>
  </si>
  <si>
    <t>Composição Auxiliar</t>
  </si>
  <si>
    <t xml:space="preserve"> 95405 </t>
  </si>
  <si>
    <t>CURSO DE CAPACITAÇÃO PARA MESTRE DE OBRAS (ENCARGOS COMPLEMENTARES) - HORISTA</t>
  </si>
  <si>
    <t>Insumo</t>
  </si>
  <si>
    <t xml:space="preserve"> 00004069 </t>
  </si>
  <si>
    <t>MESTRE DE OBRAS</t>
  </si>
  <si>
    <t>Mão de Obra</t>
  </si>
  <si>
    <t xml:space="preserve"> 00037370 </t>
  </si>
  <si>
    <t>ALIMENTACAO - HORISTA (COLETADO CAIXA)</t>
  </si>
  <si>
    <t>Outros</t>
  </si>
  <si>
    <t xml:space="preserve"> 00037371 </t>
  </si>
  <si>
    <t>TRANSPORTE - HORISTA (COLETADO CAIXA)</t>
  </si>
  <si>
    <t>Serviços</t>
  </si>
  <si>
    <t xml:space="preserve"> 00037372 </t>
  </si>
  <si>
    <t>EXAMES - HORISTA (COLETADO CAIXA)</t>
  </si>
  <si>
    <t xml:space="preserve"> 00037373 </t>
  </si>
  <si>
    <t>SEGURO - HORISTA (COLETADO CAIXA)</t>
  </si>
  <si>
    <t>Taxas</t>
  </si>
  <si>
    <t xml:space="preserve"> 00043463 </t>
  </si>
  <si>
    <t>FERRAMENTAS - FAMILIA ENCARREGADO GERAL - HORISTA (ENCARGOS COMPLEMENTARES - COLETADO CAIXA)</t>
  </si>
  <si>
    <t>Equipamento</t>
  </si>
  <si>
    <t xml:space="preserve"> 00043487 </t>
  </si>
  <si>
    <t>EPI - FAMILIA ENCARREGADO GERAL - HORISTA (ENCARGOS COMPLEMENTARES - COLETADO CAIXA)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</si>
  <si>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</si>
  <si>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</si>
  <si>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</si>
  <si>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</si>
  <si>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</si>
  <si>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</si>
  <si>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</si>
  <si>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95402 </t>
  </si>
  <si>
    <t>CURSO DE CAPACITAÇÃO PARA ENGENHEIRO CIVIL DE OBRA JÚNIOR (ENCARGOS COMPLEMENTARES) - HORISTA</t>
  </si>
  <si>
    <t xml:space="preserve"> 00002706 </t>
  </si>
  <si>
    <t>ENGENHEIRO CIVIL DE OBRA JUNIOR</t>
  </si>
  <si>
    <t xml:space="preserve"> 00043462 </t>
  </si>
  <si>
    <t>FERRAMENTAS - FAMILIA ENGENHEIRO CIVIL - HORISTA (ENCARGOS COMPLEMENTARES - COLETADO CAIXA)</t>
  </si>
  <si>
    <t xml:space="preserve"> 00043486 </t>
  </si>
  <si>
    <t>EPI - FAMILIA ENGENHEIRO CIVIL - HORISTA (ENCARGOS COMPLEMENTARES - COLETADO CAIXA)</t>
  </si>
  <si>
    <t>CANTEIRO DE OBRAS</t>
  </si>
  <si>
    <t xml:space="preserve"> 4003 </t>
  </si>
  <si>
    <t>CARPINTEIRO DE FORMAS COM ENCARGOS COMPLEMENTARES - SINAPI -88262</t>
  </si>
  <si>
    <t xml:space="preserve"> 6409 </t>
  </si>
  <si>
    <t>CONCRETO MAGRO PARA LASTRO, TRACO 1:4,5:4,5 (EM MASSA SECA DE CIMENTO/ AREIA MEDIA/ BRITA 1) - PREPARO MECANICO COM BETONEIRA 400 L. AF_05/2021 - SINAPI -94962</t>
  </si>
  <si>
    <t>Material</t>
  </si>
  <si>
    <t xml:space="preserve"> 1136 </t>
  </si>
  <si>
    <t>PLACA DE OBRA (PARA CONSTRUCAO CIVIL) EM CHAPA GALVANIZADA *N. 22*, ADESIVADA, DE *2,4 X 1,2* M (SEM POSTES PARA FIXACAO) - SINAPI -00004813</t>
  </si>
  <si>
    <t xml:space="preserve"> 7438 </t>
  </si>
  <si>
    <t>PONTALETE *7,5 X 7,5* CM EM PINUS, MISTA OU EQUIVALENTE DA REGIAO - BRUTA - SINAPI -00004491</t>
  </si>
  <si>
    <t xml:space="preserve"> 1045 </t>
  </si>
  <si>
    <t>PREGO DE ACO POLIDO COM CABECA 18 X 30 (2 3/4 X 10) - SINAPI -00005075</t>
  </si>
  <si>
    <t xml:space="preserve"> 1197 </t>
  </si>
  <si>
    <t>SARRAFO NAO APARELHADO *2,5 X 7* CM, EM MACARANDUBA/MASSARANDUBA, ANGELIM, PEROBA-ROSA OU EQUIVALENTE DA REGIAO - BRUTA - SINAPI -00004417</t>
  </si>
  <si>
    <t xml:space="preserve"> 4014 </t>
  </si>
  <si>
    <t>SERVENTE COM ENCARGOS COMPLEMENTARES - SINAPI -88316</t>
  </si>
  <si>
    <t>SERP - SERVIÇOS PRELIMINARES</t>
  </si>
  <si>
    <t xml:space="preserve"> 5851 </t>
  </si>
  <si>
    <t>TRATOR DE ESTEIRAS, POTÊNCIA 150 HP, PESO OPERACIONAL 16,7 T, COM RODA MOTRIZ ELEVADA E LÂMINA 3,18 M3 - CHP DIURNO. AF_06/2014</t>
  </si>
  <si>
    <t>Custos Horários Produtivo e Improdutivo dos Equipamentos</t>
  </si>
  <si>
    <t>CHP</t>
  </si>
  <si>
    <t xml:space="preserve"> 88316 </t>
  </si>
  <si>
    <t>SERVENTE COM ENCARGOS COMPLEMENTARES</t>
  </si>
  <si>
    <t>CANT - CANTEIRO DE OBRAS</t>
  </si>
  <si>
    <t xml:space="preserve"> 100556 </t>
  </si>
  <si>
    <t>CAIXA DE PASSAGEM PARA TELEFONE 15X15X10CM (SOBREPOR), FORNECIMENTO E INSTALACAO. AF_11/2019</t>
  </si>
  <si>
    <t>Redes de Lógica, Telefonia e Imagem</t>
  </si>
  <si>
    <t xml:space="preserve"> 100665 </t>
  </si>
  <si>
    <t>JANELA DE MADEIRA - CEDRINHO/ANGELIM OU EQUIVALENTE DA REGIÃO - DE ABRIR COM 4 FOLHAS (2 VENEZIANAS E 2 GUILHOTINAS PARA VIDRO), COM BATENTE, ALIZAR E FERRAGENS. EXCLUSIVE VIDROS, ACABAMENTO E CONTRAMARCO. FORNECIMENTO E INSTALAÇÃO. AF_12/2019</t>
  </si>
  <si>
    <t>Esquadrias - Janelas</t>
  </si>
  <si>
    <t xml:space="preserve"> 101165 </t>
  </si>
  <si>
    <t>ALVENARIA DE EMBASAMENTO COM BLOCO ESTRUTURAL DE CONCRETO, DE 14X19X29CM E ARGAMASSA DE ASSENTAMENTO COM PREPARO EM BETONEIRA. AF_05/2020</t>
  </si>
  <si>
    <t>Alvenarias Diversas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</si>
  <si>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</si>
  <si>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</si>
  <si>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>Instalações Elétricas - Quadros, Cabos, Disjuntores, Contatores e Barramentos Blindados</t>
  </si>
  <si>
    <t xml:space="preserve"> 101891 </t>
  </si>
  <si>
    <t>DISJUNTOR MONOPOLAR TIPO NEMA, CORRENTE NOMINAL DE 35 ATÉ 50A - FORNECIMENTO E INSTALAÇÃO. AF_10/2020</t>
  </si>
  <si>
    <t xml:space="preserve"> 103328 </t>
  </si>
  <si>
    <t>ALVENARIA DE VEDAÇÃO DE BLOCOS CERÂMICOS FURADOS NA HORIZONTAL DE 9X19X19 CM (ESPESSURA 9 CM) E ARGAMASSA DE ASSENTAMENTO COM PREPARO EM BETONEIRA. AF_12/2021</t>
  </si>
  <si>
    <t>Alvenaria de Vedação</t>
  </si>
  <si>
    <t xml:space="preserve"> 86888 </t>
  </si>
  <si>
    <t>VASO SANITÁRIO SIFONADO COM CAIXA ACOPLADA LOUÇA BRANCA - FORNECIMENTO E INSTALAÇÃO. AF_12/2013</t>
  </si>
  <si>
    <t>Louças e Metais</t>
  </si>
  <si>
    <t xml:space="preserve"> 86934 </t>
  </si>
  <si>
    <t>BANCADA DE MÁRMORE SINTÉTICO 120 X 60CM, COM CUBA INTEGRADA, INCLUSO SIFÃO TIPO FLEXÍVEL EM PVC, VÁLVULA EM PLÁSTICO CROMADO TIPO AMERICANA E TORNEIRA CROMADA LONGA, DE PAREDE, PADRÃO POPULAR - FORNECIMENTO E INSTALAÇÃO. AF_12/2013</t>
  </si>
  <si>
    <t xml:space="preserve"> 86943 </t>
  </si>
  <si>
    <t>LAVATÓRIO LOUÇA BRANCA SUSPENSO, 29,5 X 39CM OU EQUIVALENTE, PADRÃO POPULAR, INCLUSO SIFÃO FLEXÍVEL EM PVC, VÁLVULA E ENGATE FLEXÍVEL 30CM EM PLÁSTICO E TORNEIRA CROMADA DE MESA, PADRÃO POPULAR - FORNECIMENTO E INSTALAÇÃO. AF_12/2013</t>
  </si>
  <si>
    <t xml:space="preserve"> 87548 </t>
  </si>
  <si>
    <t>MASSA ÚNICA, EM ARGAMASSA TRAÇO 1:2:8, PREPARO MANUAL, APLICADA MANUALMENTE EM PAREDES INTERNAS DE AMBIENTES COM ÁREA ENTRE 5M² E 10M², E = 10MM, COM TALISCAS. AF_03/2024</t>
  </si>
  <si>
    <t>Massa Única Interna</t>
  </si>
  <si>
    <t xml:space="preserve"> 87885 </t>
  </si>
  <si>
    <t>CHAPISCO APLICADO NO TETO OU EM ALVENARIA E ESTRUTURA, COM ROLO PARA TEXTURA ACRÍLICA. ARGAMASSA INDUSTRIALIZADA COM PREPARO EM MISTURADOR 300 KG. AF_10/2022</t>
  </si>
  <si>
    <t>Chapisco</t>
  </si>
  <si>
    <t>PINTURA LÁTEX ACRÍLICA PREMIUM, APLICAÇÃO MANUAL EM PAREDES, DUAS DEMÃOS. AF_04/2023</t>
  </si>
  <si>
    <t>Pintura Interna</t>
  </si>
  <si>
    <t xml:space="preserve"> 89171 </t>
  </si>
  <si>
    <t>(COMPOSIÇÃO REPRESENTATIVA) DO SERVIÇO DE REVESTIMENTO CERÂMICO PARA PISO COM PLACAS TIPO GRÉS DE DIMENSÕES 35X35 CM, PARA EDIFICAÇÃO HABITACIONAL UNIFAMILIAR (CASA) E EDIFICAÇÃO PÚBLICA PADRÃO. AF_11/2014</t>
  </si>
  <si>
    <t>PISO - PISOS</t>
  </si>
  <si>
    <t xml:space="preserve"> 89173 </t>
  </si>
  <si>
    <t>(COMPOSIÇÃO REPRESENTATIVA) DO SERVIÇO DE EMBOÇO/MASSA ÚNICA, APLICADO MANUALMENTE, TRAÇO 1:2:8, EM BETONEIRA DE 400L, PAREDES INTERNAS, COM EXECUÇÃO DE TALISCAS, EDIFICAÇÃO HABITACIONAL UNIFAMILIAR (CASAS) E EDIFICAÇÃO PÚBLICA PADRÃO. AF_12/2014</t>
  </si>
  <si>
    <t>REVE - REVESTIMENTO E TRATAMENTO DE SUPERFÍCIES</t>
  </si>
  <si>
    <t xml:space="preserve"> 89482 </t>
  </si>
  <si>
    <t>CAIXA SIFONADA, PVC, DN 100 X 100 X 50 MM, FORNECIDA E INSTALADA EM RAMAIS DE ENCAMINHAMENTO DE ÁGUA PLUVIAL. AF_12/2014</t>
  </si>
  <si>
    <t>Instalações Prediais de Águas Pluviais - Tubos, Conexões, Caixas e Ralos</t>
  </si>
  <si>
    <t xml:space="preserve"> 89711 </t>
  </si>
  <si>
    <t>TUBO PVC, SERIE NORMAL, ESGOTO PREDIAL, DN 40 MM, FORNECIDO E INSTALADO EM RAMAL DE DESCARGA OU RAMAL DE ESGOTO SANITÁRIO. AF_08/2022</t>
  </si>
  <si>
    <t>Instalações Prediais de Esgoto - Tubos e Conexões</t>
  </si>
  <si>
    <t xml:space="preserve"> 89712 </t>
  </si>
  <si>
    <t>TUBO PVC, SERIE NORMAL, ESGOTO PREDIAL, DN 50 MM, FORNECIDO E INSTALADO EM RAMAL DE DESCARGA OU RAMAL DE ESGOTO SANITÁRIO. AF_08/2022</t>
  </si>
  <si>
    <t xml:space="preserve"> 89714 </t>
  </si>
  <si>
    <t>TUBO PVC, SERIE NORMAL, ESGOTO PREDIAL, DN 100 MM, FORNECIDO E INSTALADO EM RAMAL DE DESCARGA OU RAMAL DE ESGOTO SANITÁRIO. AF_08/2022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</si>
  <si>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</si>
  <si>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</si>
  <si>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</si>
  <si>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</si>
  <si>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89731 </t>
  </si>
  <si>
    <t>JOELHO 90 GRAUS, PVC, SERIE NORMAL, ESGOTO PREDIAL, DN 50 MM, JUNTA ELÁSTICA, FORNECIDO E INSTALADO EM RAMAL DE DESCARGA OU RAMAL DE ESGOTO SANITÁRIO. AF_12/2014</t>
  </si>
  <si>
    <t xml:space="preserve"> 89748 </t>
  </si>
  <si>
    <t>CURVA CURTA 90 GRAUS, PVC, SERIE NORMAL, ESGOTO PREDIAL, DN 100 MM, JUNTA ELÁSTICA, FORNECIDO E INSTALADO EM RAMAL DE DESCARGA OU RAMAL DE ESGOTO SANITÁRIO. AF_12/2014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</si>
  <si>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</si>
  <si>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</si>
  <si>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89796 </t>
  </si>
  <si>
    <t>TE, PVC, SERIE NORMAL, ESGOTO PREDIAL, DN 100 X 100 MM, JUNTA ELÁSTICA, FORNECIDO E INSTALADO EM RAMAL DE DESCARGA OU RAMAL DE ESGOTO SANITÁRIO. AF_12/2014</t>
  </si>
  <si>
    <t xml:space="preserve"> 89957 </t>
  </si>
  <si>
    <t>PONTO DE CONSUMO TERMINAL DE ÁGUA FRIA (SUBRAMAL) COM TUBULAÇÃO DE PVC, DN 25 MM, INSTALADO EM RAMAL DE ÁGUA, INCLUSOS RASGO E CHUMBAMENTO EM ALVENARIA. AF_12/2014</t>
  </si>
  <si>
    <t>INHI - INSTALAÇÕES HIDROS SANITÁRIAS</t>
  </si>
  <si>
    <t xml:space="preserve"> 90443 </t>
  </si>
  <si>
    <t>RASGO EM ALVENARIA PARA RAMAIS/ DISTRIBUIÇÃO COM DIAMETROS MENORES OU IGUAIS A 40 MM. AF_05/2015</t>
  </si>
  <si>
    <t>Rasgos e Fixações</t>
  </si>
  <si>
    <t xml:space="preserve"> 90466 </t>
  </si>
  <si>
    <t>CHUMBAMENTO LINEAR EM ALVENARIA PARA RAMAIS/DISTRIBUIÇÃO COM DIÂMETROS MENORES OU IGUAIS A 40 MM. AF_05/2015</t>
  </si>
  <si>
    <t xml:space="preserve"> 90820 </t>
  </si>
  <si>
    <t>PORTA DE MADEIRA PARA PINTURA, SEMI-OCA (LEVE OU MÉDIA), 60X210CM, ESPESSURA DE 3,5CM, INCLUSO DOBRADIÇAS - FORNECIMENTO E INSTALAÇÃO. AF_08/2015</t>
  </si>
  <si>
    <t>Esquadrias - Portas</t>
  </si>
  <si>
    <t xml:space="preserve"> 90822 </t>
  </si>
  <si>
    <t>PORTA DE MADEIRA PARA PINTURA, SEMI-OCA (LEVE OU MÉDIA), 80X210CM, ESPESSURA DE 3,5CM, INCLUSO DOBRADIÇAS - FORNECIMENTO E INSTALAÇÃO. AF_08/2015</t>
  </si>
  <si>
    <t xml:space="preserve"> 91170 </t>
  </si>
  <si>
    <t>FIXAÇÃO DE TUBOS HORIZONTAIS DE PVC, CPVC OU COBRE DIÂMETROS MENORES OU IGUAIS A 40 MM OU ELETROCALHAS ATÉ 150MM DE LARGURA, COM ABRAÇADEIRA METÁLICA RÍGIDA TIPO D 1/2, FIXADA EM PERFILADO EM LAJE. AF_05/2015</t>
  </si>
  <si>
    <t xml:space="preserve"> 91173 </t>
  </si>
  <si>
    <t>FIXAÇÃO DE TUBOS VERTICAIS DE PPR DIÂMETROS MENORES OU IGUAIS A 40 MM COM ABRAÇADEIRA METÁLICA RÍGIDA TIPO D 1/2", FIXADA EM PERFILADO EM ALVENARIA. AF_05/2015</t>
  </si>
  <si>
    <t xml:space="preserve"> 91341 </t>
  </si>
  <si>
    <t>PORTA EM ALUMÍNIO DE ABRIR TIPO VENEZIANA COM GUARNIÇÃO, FIXAÇÃO COM PARAFUSOS - FORNECIMENTO E INSTALAÇÃO. AF_08/2015</t>
  </si>
  <si>
    <t xml:space="preserve"> 91862 </t>
  </si>
  <si>
    <t>ELETRODUTO RÍGIDO ROSCÁVEL, PVC, DN 20 MM (1/2"), PARA CIRCUITOS TERMINAIS, INSTALADO EM FORRO - FORNECIMENTO E INSTALAÇÃO. AF_12/2015</t>
  </si>
  <si>
    <t>Instalações Elétricas - Eletrodutos Embutidos, Cabos, Caixas, Tomadas e Interruptores</t>
  </si>
  <si>
    <t xml:space="preserve"> 91870 </t>
  </si>
  <si>
    <t>ELETRODUTO RÍGIDO ROSCÁVEL, PVC, DN 20 MM (1/2"), PARA CIRCUITOS TERMINAIS, INSTALADO EM PAREDE - FORNECIMENTO E INSTALAÇÃO. AF_12/2015</t>
  </si>
  <si>
    <t xml:space="preserve"> 91911 </t>
  </si>
  <si>
    <t>CURVA 90 GRAUS PARA ELETRODUTO, PVC, ROSCÁVEL, DN 20 MM (1/2"), PARA CIRCUITOS TERMINAIS, INSTALADA EM PAREDE - FORNECIMENTO E INSTALAÇÃO. AF_12/2015</t>
  </si>
  <si>
    <t xml:space="preserve"> 91924 </t>
  </si>
  <si>
    <t>CABO DE COBRE FLEXÍVEL ISOLADO, 1,5 MM², ANTI-CHAMA 450/750 V, PARA CIRCUITOS TERMINAIS - FORNECIMENTO E INSTALAÇÃO. AF_12/2015</t>
  </si>
  <si>
    <t xml:space="preserve"> 91926 </t>
  </si>
  <si>
    <t>CABO DE COBRE FLEXÍVEL ISOLADO, 2,5 MM², ANTI-CHAMA 450/750 V, PARA CIRCUITOS TERMINAIS - FORNECIMENTO E INSTALAÇÃO. AF_12/2015</t>
  </si>
  <si>
    <t xml:space="preserve"> 91928 </t>
  </si>
  <si>
    <t>CABO DE COBRE FLEXÍVEL ISOLADO, 4 MM², ANTI-CHAMA 450/750 V, PARA CIRCUITOS TERMINAIS - FORNECIMENTO E INSTALAÇÃO. AF_12/2015</t>
  </si>
  <si>
    <t xml:space="preserve"> 91937 </t>
  </si>
  <si>
    <t>CAIXA OCTOGONAL 3" X 3", PVC, INSTALADA EM LAJE - FORNECIMENTO E INSTALAÇÃO. AF_12/2015</t>
  </si>
  <si>
    <t xml:space="preserve"> 91945 </t>
  </si>
  <si>
    <t>SUPORTE PARAFUSADO COM PLACA DE ENCAIXE 4" X 2" ALTO (2,00 M DO PISO) PARA PONTO ELÉTRICO - FORNECIMENTO E INSTALAÇÃO. AF_12/2015</t>
  </si>
  <si>
    <t xml:space="preserve"> 92000 </t>
  </si>
  <si>
    <t>TOMADA BAIXA DE EMBUTIR (1 MÓDULO), 2P+T 10 A, INCLUINDO SUPORTE E PLACA - FORNECIMENTO E INSTALAÇÃO. AF_12/2015</t>
  </si>
  <si>
    <t xml:space="preserve"> 92008 </t>
  </si>
  <si>
    <t>TOMADA BAIXA DE EMBUTIR (2 MÓDULOS), 2P+T 10 A, INCLUINDO SUPORTE E PLACA - FORNECIMENTO E INSTALAÇÃO. AF_12/2015</t>
  </si>
  <si>
    <t xml:space="preserve"> 92023 </t>
  </si>
  <si>
    <t>INTERRUPTOR SIMPLES (1 MÓDULO) COM 1 TOMADA DE EMBUTIR 2P+T 10 A,  INCLUINDO SUPORTE E PLACA - FORNECIMENTO E INSTALAÇÃO. AF_12/2015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</si>
  <si>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</si>
  <si>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</si>
  <si>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>Estrutura e Trama para Cobertura</t>
  </si>
  <si>
    <t xml:space="preserve"> 92981 </t>
  </si>
  <si>
    <t>CABO DE COBRE FLEXÍVEL ISOLADO, 16 MM², ANTI-CHAMA 450/750 V, PARA DISTRIBUIÇÃO - FORNECIMENTO E INSTALAÇÃO. AF_12/2015</t>
  </si>
  <si>
    <t>INEL - INSTALAÇÃO ELÉTRICA/ELETRIFICAÇÃO E ILUMINAÇÃO EXTERNA</t>
  </si>
  <si>
    <t>Escavação de Valas</t>
  </si>
  <si>
    <t xml:space="preserve"> 94210 </t>
  </si>
  <si>
    <t>TELHAMENTO COM TELHA ONDULADA DE FIBROCIMENTO E = 6 MM, COM RECOBRIMENTO LATERAL DE 1 1/4 DE ONDA PARA TELHADO COM INCLINAÇÃO MÁXIMA DE 10°, COM ATÉ 2 ÁGUAS, INCLUSO IÇAMENTO. AF_07/2019</t>
  </si>
  <si>
    <t>Telhamento para Cobertura</t>
  </si>
  <si>
    <t xml:space="preserve"> 94559 </t>
  </si>
  <si>
    <t>JANELA DE AÇO BASCULANTE, FIXAÇÃO COM ARGAMASSA, SEM VIDROS, PADRONIZADA. AF_07/2016</t>
  </si>
  <si>
    <t xml:space="preserve"> 95240 </t>
  </si>
  <si>
    <t>LASTRO DE CONCRETO MAGRO, APLICADO EM PISOS OU RADIERS, ESPESSURA DE 3 CM. AF_07/2016</t>
  </si>
  <si>
    <t>Lastro</t>
  </si>
  <si>
    <t xml:space="preserve"> 95241 </t>
  </si>
  <si>
    <t>LASTRO DE CONCRETO MAGRO, APLICADO EM PISOS OU RADIERS, ESPESSURA DE 5 CM. AF_07/2016</t>
  </si>
  <si>
    <t xml:space="preserve"> 95805 </t>
  </si>
  <si>
    <t>CONDULETE DE PVC, TIPO B, PARA ELETRODUTO DE PVC SOLDÁVEL DN 25 MM (3/4''), APARENTE - FORNECIMENTO E INSTALAÇÃO. AF_11/2016</t>
  </si>
  <si>
    <t>Instalações Elétricas - Eletrodutos, Conexões e Conduletes Aparentes</t>
  </si>
  <si>
    <t xml:space="preserve"> 95811 </t>
  </si>
  <si>
    <t>CONDULETE DE PVC, TIPO LB, PARA ELETRODUTO DE PVC SOLDÁVEL DN 25 MM (3/4''), APARENTE - FORNECIMENTO E INSTALAÇÃO. AF_11/2016</t>
  </si>
  <si>
    <t>Sistema de Proteção contra Descargas Atmosféricas - SPDA</t>
  </si>
  <si>
    <t xml:space="preserve"> 96995 </t>
  </si>
  <si>
    <t>REATERRO MANUAL APILOADO COM SOQUETE. AF_10/2017</t>
  </si>
  <si>
    <t>MOVT - MOVIMENTO DE TERRA</t>
  </si>
  <si>
    <t xml:space="preserve"> 97586 </t>
  </si>
  <si>
    <t>LUMINÁRIA TIPO CALHA, DE SOBREPOR, COM 2 LÂMPADAS TUBULARES DE 36 W - FORNECIMENTO E INSTALAÇÃO. AF_11/2017</t>
  </si>
  <si>
    <t xml:space="preserve"> 97593 </t>
  </si>
  <si>
    <t>LUMINÁRIA TIPO SPOT, DE SOBREPOR, COM 1 LÂMPADA DE 15 W - FORNECIMENTO E INSTALAÇÃO. AF_11/2017</t>
  </si>
  <si>
    <t xml:space="preserve"> 97611 </t>
  </si>
  <si>
    <t>LÂMPADA COMPACTA FLUORESCENTE DE 15 W, BASE E27 - FORNECIMENTO E INSTALAÇÃO. AF_02/2020</t>
  </si>
  <si>
    <t xml:space="preserve"> 97612 </t>
  </si>
  <si>
    <t>LÂMPADA COMPACTA FLUORESCENTE DE 20 W, BASE E27 - FORNECIMENTO E INSTALAÇÃO. AF_02/2020</t>
  </si>
  <si>
    <t xml:space="preserve"> 97886 </t>
  </si>
  <si>
    <t>CAIXA ENTERRADA ELÉTRICA RETANGULAR, EM ALVENARIA COM TIJOLOS CERÂMICOS MACIÇOS, FUNDO COM BRITA, DIMENSÕES INTERNAS: 0,3X0,3X0,3 M. AF_05/2018</t>
  </si>
  <si>
    <t>Caixas Enterradas</t>
  </si>
  <si>
    <t xml:space="preserve"> 97906 </t>
  </si>
  <si>
    <t>CAIXA ENTERRADA HIDRÁULICA RETANGULAR, EM ALVENARIA COM BLOCOS DE CONCRETO, DIMENSÕES INTERNAS: 0,6X0,6X0,6 M PARA REDE DE ESGOTO. AF_12/2020</t>
  </si>
  <si>
    <t xml:space="preserve"> 98283 </t>
  </si>
  <si>
    <t>CABO TELEFÔNICO CCI-50 4 PARES, SEM BLINDAGEM, INSTALADO EM DISTRIBUIÇÃO DE EDIFICAÇÃO RESIDENCIAL - FORNECIMENTO E INSTALAÇÃO. AF_03/2018</t>
  </si>
  <si>
    <t xml:space="preserve"> 98441 </t>
  </si>
  <si>
    <t>PAREDE DE MADEIRA COMPENSADA PARA CONSTRUÇÃO TEMPORÁRIA EM CHAPA SIMPLES, EXTERNA, COM ÁREA LÍQUIDA MAIOR OU IGUAL A 6 M², SEM VÃO. AF_05/2018</t>
  </si>
  <si>
    <t>Instalações para Canteiros de Obras</t>
  </si>
  <si>
    <t xml:space="preserve"> 98442 </t>
  </si>
  <si>
    <t>PAREDE DE MADEIRA COMPENSADA PARA CONSTRUÇÃO TEMPORÁRIA EM CHAPA SIMPLES, EXTERNA, COM ÁREA LÍQUIDA MENOR QUE 6 M², SEM VÃO. AF_05/2018</t>
  </si>
  <si>
    <t xml:space="preserve"> 98443 </t>
  </si>
  <si>
    <t>PAREDE DE MADEIRA COMPENSADA PARA CONSTRUÇÃO TEMPORÁRIA EM CHAPA SIMPLES, INTERNA, COM ÁREA LÍQUIDA MAIOR OU IGUAL A 6 M², SEM VÃO. AF_05/2018</t>
  </si>
  <si>
    <t xml:space="preserve"> 98444 </t>
  </si>
  <si>
    <t>PAREDE DE MADEIRA COMPENSADA PARA CONSTRUÇÃO TEMPORÁRIA EM CHAPA SIMPLES, INTERNA, COM ÁREA LÍQUIDA MENOR QUE 6 M², SEM VÃO. AF_05/2018</t>
  </si>
  <si>
    <t xml:space="preserve"> 98445 </t>
  </si>
  <si>
    <t>PAREDE DE MADEIRA COMPENSADA PARA CONSTRUÇÃO TEMPORÁRIA EM CHAPA SIMPLES, EXTERNA, COM ÁREA LÍQUIDA MAIOR OU IGUAL A 6 M², COM VÃO. AF_05/2018</t>
  </si>
  <si>
    <t xml:space="preserve"> 98446 </t>
  </si>
  <si>
    <t>PAREDE DE MADEIRA COMPENSADA PARA CONSTRUÇÃO TEMPORÁRIA EM CHAPA SIMPLES, EXTERNA, COM ÁREA LÍQUIDA MENOR QUE 6 M², COM VÃO. AF_05/2018</t>
  </si>
  <si>
    <t xml:space="preserve"> 98447 </t>
  </si>
  <si>
    <t>PAREDE DE MADEIRA COMPENSADA PARA CONSTRUÇÃO TEMPORÁRIA EM CHAPA SIMPLES, INTERNA, COM ÁREA LÍQUIDA MAIOR OU IGUAL A 6 M², COM VÃO. AF_05/2018</t>
  </si>
  <si>
    <t xml:space="preserve"> 98448 </t>
  </si>
  <si>
    <t>PAREDE DE MADEIRA COMPENSADA PARA CONSTRUÇÃO TEMPORÁRIA EM CHAPA SIMPLES, INTERNA, COM ÁREA LÍQUIDA MENOR QUE 6 M², COM VÃO. AF_05/2018</t>
  </si>
  <si>
    <t xml:space="preserve"> 00003080 </t>
  </si>
  <si>
    <t>FECHADURA DE EMBUTIR PARA PORTA EXTERNA / ENTRADA, MAQUINA 40 MM, COM CILINDRO, MACANETA ALAVANCA E ESPELHO EM METAL CROMADO - NIVEL SEGURANCA MEDIO - COMPLETA</t>
  </si>
  <si>
    <t>CJ</t>
  </si>
  <si>
    <t xml:space="preserve"> 00003097 </t>
  </si>
  <si>
    <t>FECHADURA DE EMBUTIR PARA PORTA DE BANHEIRO, TIPO TRANQUETA, MAQUINA 40 MM, MACANETAS ALAVANCA E ROSETAS REDONDAS EM METAL CROMADO - NIVEL SEGURANCA MEDIO - COMPLETA</t>
  </si>
  <si>
    <t xml:space="preserve"> 00010886 </t>
  </si>
  <si>
    <t>EXTINTOR DE INCENDIO PORTATIL COM CARGA DE AGUA PRESSURIZADA DE 10 L, CLASSE A</t>
  </si>
  <si>
    <t xml:space="preserve"> 00010891 </t>
  </si>
  <si>
    <t>EXTINTOR DE INCENDIO PORTATIL COM CARGA DE PO QUIMICO SECO (PQS) DE 4 KG, CLASSE BC</t>
  </si>
  <si>
    <t xml:space="preserve"> 00011587 </t>
  </si>
  <si>
    <t>FORRO DE PVC LISO, BRANCO, REGUA DE 10 CM, ESPESSURA DE 8 MM A 10 MM (COM COLOCACAO / SEM ESTRUTURA METALICA)</t>
  </si>
  <si>
    <t>Supressão Vegetal</t>
  </si>
  <si>
    <t xml:space="preserve"> 88441 </t>
  </si>
  <si>
    <t>JARDINEIRO COM ENCARGOS COMPLEMENTARES</t>
  </si>
  <si>
    <t xml:space="preserve"> 89272 </t>
  </si>
  <si>
    <t>GUINDASTE HIDRÁULICO AUTOPROPELIDO, COM LANÇA TELESCÓPICA 28,80 M, CAPACIDADE MÁXIMA 30 T, POTÊNCIA 97 KW, TRAÇÃO 4 X 4 - CHP DIURNO. AF_11/2014</t>
  </si>
  <si>
    <t xml:space="preserve"> 89273 </t>
  </si>
  <si>
    <t>GUINDASTE HIDRÁULICO AUTOPROPELIDO, COM LANÇA TELESCÓPICA 28,80 M, CAPACIDADE MÁXIMA 30 T, POTÊNCIA 97 KW, TRAÇÃO 4 X 4 - CHI DIURNO. AF_11/2014</t>
  </si>
  <si>
    <t>CHI</t>
  </si>
  <si>
    <t xml:space="preserve"> 101876 </t>
  </si>
  <si>
    <t>QUADRO DE DISTRIBUIÇÃO DE ENERGIA EM PVC, DE EMBUTIR, SEM BARRAMENTO, PARA 6 DISJUNTORES - FORNECIMENTO E INSTALAÇÃO. AF_07/2025</t>
  </si>
  <si>
    <t xml:space="preserve"> 88262 </t>
  </si>
  <si>
    <t>CARPINTEIRO DE FORMAS COM ENCARGOS COMPLEMENTARES</t>
  </si>
  <si>
    <t xml:space="preserve"> 92025 </t>
  </si>
  <si>
    <t>INTERRUPTOR SIMPLES (1 MÓDULO) COM 2 TOMADAS DE EMBUTIR 2P+T 10 A,  INCLUINDO SUPORTE E PLACA - FORNECIMENTO E INSTALAÇÃO. AF_12/2015</t>
  </si>
  <si>
    <t xml:space="preserve"> 00004513 </t>
  </si>
  <si>
    <t>CAIBRO DE MADEIRA NAO APARELHADA 5 X 5 CM (2 X 2 ") PINUS, MISTA OU EQUIVALENTE DA REGIAO</t>
  </si>
  <si>
    <t xml:space="preserve"> 00006193 </t>
  </si>
  <si>
    <t>TABUA DE MADEIRA NAO APARELHADA *2,5 X 20* CM, CEDRINHO OU EQUIVALENTE DA REGIAO</t>
  </si>
  <si>
    <t xml:space="preserve"> 00011455 </t>
  </si>
  <si>
    <t>FECHO / TRINCO / FERROLHO FIO REDONDO, DE SOBREPOR, 8", EM ACO GALVANIZADO / ZINCADO</t>
  </si>
  <si>
    <t xml:space="preserve"> 98102 </t>
  </si>
  <si>
    <t>CAIXA DE GORDURA SIMPLES, CIRCULAR, EM CONCRETO PRÉ-MOLDADO, DIÂMETRO INTERNO = 0,4 M, ALTURA INTERNA = 0,4 M. AF_05/2018</t>
  </si>
  <si>
    <t xml:space="preserve"> 00037525 </t>
  </si>
  <si>
    <t>TELA PLASTICA TECIDA LISTRADA BRANCA E LARANJA, TIPO GUARDA CORPO, EM POLIETILENO MONOFILADO, ROLO 1,20 X 50 M (L X C)</t>
  </si>
  <si>
    <t>Locação de Obras</t>
  </si>
  <si>
    <t xml:space="preserve"> 88239 </t>
  </si>
  <si>
    <t>AJUDANTE DE CARPINTEIRO COM ENCARGOS COMPLEMENTARES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</si>
  <si>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</si>
  <si>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</si>
  <si>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</si>
  <si>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</si>
  <si>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94974 </t>
  </si>
  <si>
    <t>CONCRETO MAGRO PARA LASTRO, TRAÇO 1:4,5:4,5 (CIMENTO/ AREIA MÉDIA/ BRITA 1)  - PREPARO MANUAL. AF_07/2016</t>
  </si>
  <si>
    <t>Produção de Concreto</t>
  </si>
  <si>
    <t xml:space="preserve"> 00004417 </t>
  </si>
  <si>
    <t>SARRAFO DE MADEIRA NAO APARELHADA *2,5 X 7* CM, MACARANDUBA, ANGELIM OU EQUIVALENTE DA REGIAO</t>
  </si>
  <si>
    <t xml:space="preserve"> 00004433 </t>
  </si>
  <si>
    <t>PECA DE MADEIRA NAO APARELHADA *7,5 X 7,5* CM (3 X 3 ") MACARANDUBA, ANGELIM OU EQUIVALENTE DA REGIAO</t>
  </si>
  <si>
    <t xml:space="preserve"> 00005068 </t>
  </si>
  <si>
    <t>PREGO DE ACO POLIDO COM CABECA 17 X 21 (2 X 11)</t>
  </si>
  <si>
    <t xml:space="preserve"> 00007356 </t>
  </si>
  <si>
    <t>TINTA ACRILICA PREMIUM, COR BRANCO FOSCO</t>
  </si>
  <si>
    <t>L</t>
  </si>
  <si>
    <t xml:space="preserve"> 00010567 </t>
  </si>
  <si>
    <t>TABUA DE MADEIRA NAO APARELHADA *2,5 X 23* CM (1 x 9 ") PINUS, MISTA OU EQUIVALENTE DA REGIAO</t>
  </si>
  <si>
    <t>Demolições e Remoções</t>
  </si>
  <si>
    <t xml:space="preserve"> 5795 </t>
  </si>
  <si>
    <t>MARTELETE OU ROMPEDOR PNEUMÁTICO MANUAL, 28 KG, COM SILENCIADOR - CHP DIURNO. AF_07/2016</t>
  </si>
  <si>
    <t xml:space="preserve"> 5952 </t>
  </si>
  <si>
    <t>MARTELETE OU ROMPEDOR PNEUMÁTICO MANUAL, 28 KG, COM SILENCIADOR - CHI DIURNO. AF_07/2016</t>
  </si>
  <si>
    <t xml:space="preserve"> 88309 </t>
  </si>
  <si>
    <t>PEDREIRO COM ENCARGOS COMPLEMENTARES</t>
  </si>
  <si>
    <t xml:space="preserve"> 90964 </t>
  </si>
  <si>
    <t>COMPRESSOR DE AR REBOCÁVEL, VAZÃO 89 PCM, PRESSÃO EFETIVA DE TRABALHO 102 PSI, MOTOR DIESEL, POTÊNCIA 20 CV - CHP DIURNO. AF_06/2015</t>
  </si>
  <si>
    <t xml:space="preserve"> 90965 </t>
  </si>
  <si>
    <t>COMPRESSOR DE AR REBOCÁVEL, VAZÃO 89 PCM, PRESSÃO EFETIVA DE TRABALHO 102 PSI, MOTOR DIESEL, POTÊNCIA 20 CV - CHI DIURNO. AF_06/2015</t>
  </si>
  <si>
    <t>FUES - FUNDAÇÕES E ESTRUTURAS</t>
  </si>
  <si>
    <t xml:space="preserve"> 6416 </t>
  </si>
  <si>
    <t xml:space="preserve">TERRA/ARENITO PARA ATERRO COM FRETE </t>
  </si>
  <si>
    <t>Aterros, Bases, Sub bases e Imprimações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</si>
  <si>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</si>
  <si>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</si>
  <si>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</si>
  <si>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</si>
  <si>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</si>
  <si>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</si>
  <si>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</si>
  <si>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</si>
  <si>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96463 </t>
  </si>
  <si>
    <t>ROLO COMPACTADOR DE PNEUS, ESTATICO, PRESSAO VARIAVEL, POTENCIA 110 HP, PESO SEM/COM LASTRO 10,8/27 T, LARGURA DE ROLAGEM 2,30 M - CHP DIURNO. AF_06/2017</t>
  </si>
  <si>
    <t xml:space="preserve"> 96464 </t>
  </si>
  <si>
    <t>ROLO COMPACTADOR DE PNEUS, ESTATICO, PRESSAO VARIAVEL, POTENCIA 110 HP, PESO SEM/COM LASTRO 10,8/27 T, LARGURA DE ROLAGEM 2,30 M - CHI DIURNO. AF_06/2017</t>
  </si>
  <si>
    <t xml:space="preserve"> 5631 </t>
  </si>
  <si>
    <t>ESCAVADEIRA HIDRÁULICA SOBRE ESTEIRAS, CAÇAMBA 0,80 M3, PESO OPERACIONAL 17 T, POTENCIA BRUTA 111 HP - CHP DIURNO. AF_06/2014</t>
  </si>
  <si>
    <t xml:space="preserve"> 5632 </t>
  </si>
  <si>
    <t>ESCAVADEIRA HIDRÁULICA SOBRE ESTEIRAS, CAÇAMBA 0,80 M3, PESO OPERACIONAL 17 T, POTENCIA BRUTA 111 HP - CHI DIURNO. AF_06/2014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</si>
  <si>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</si>
  <si>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</si>
  <si>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</si>
  <si>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</si>
  <si>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>Estacas Pré-Moldadas</t>
  </si>
  <si>
    <t xml:space="preserve"> 88317 </t>
  </si>
  <si>
    <t>SOLDADOR COM ENCARGOS COMPLEMENTARES</t>
  </si>
  <si>
    <t xml:space="preserve"> 89218 </t>
  </si>
  <si>
    <t>BATE-ESTACAS POR GRAVIDADE, POTÊNCIA DE 160 HP, PESO DO MARTELO ATÉ 3 TONELADAS - CHI DIURNO. AF_11/2014</t>
  </si>
  <si>
    <t xml:space="preserve"> 89843 </t>
  </si>
  <si>
    <t>BATE-ESTACAS POR GRAVIDADE, POTÊNCIA DE 160 HP, PESO DO MARTELO ATÉ 3 TONELADAS - CHP DIURNO. AF_11/2014</t>
  </si>
  <si>
    <t xml:space="preserve"> 90776 </t>
  </si>
  <si>
    <t>ENCARREGADO GERAL COM ENCARGOS COMPLEMENTARES</t>
  </si>
  <si>
    <t xml:space="preserve"> 90778 </t>
  </si>
  <si>
    <t>ENGENHEIRO CIVIL DE OBRA PLENO COM ENCARGOS COMPLEMENTARES</t>
  </si>
  <si>
    <t xml:space="preserve"> 00010997 </t>
  </si>
  <si>
    <t>ELETRODO REVESTIDO AWS - E7018, DIAMETRO IGUAL A 4,00 MM</t>
  </si>
  <si>
    <t xml:space="preserve"> 00038539 </t>
  </si>
  <si>
    <t>ESTACA PRE-MOLDADA MACICA DE CONCRETO VIBRADO ARMADO, PARA CARGA DE 50 T, SECAO QUADRADA, COM ANEL METALICO INCORPORADO A PECA (SOMENTE FORNECIMENTO)</t>
  </si>
  <si>
    <t>Arrasamento de Estacas</t>
  </si>
  <si>
    <t xml:space="preserve"> 102274 </t>
  </si>
  <si>
    <t>MARTELO DEMOLIDOR ELÉTRICO, COM POTÊNCIA DE 2.000 W, 1.000 IMPACTOS POR MINUTO, PESO DE 30 KG - CHI DIURNO. AF_01/2021</t>
  </si>
  <si>
    <t xml:space="preserve"> 102275 </t>
  </si>
  <si>
    <t>MARTELO DEMOLIDOR ELÉTRICO, COM POTÊNCIA DE 2.000 W, 1.000 IMPACTOS POR MINUTO, PESO DE 30 KG - CHP DIURNO. AF_01/2021</t>
  </si>
  <si>
    <t>Fundações Rasas (Blocos, Sapatas, Vigas Baldrame)</t>
  </si>
  <si>
    <t xml:space="preserve"> 00002692 </t>
  </si>
  <si>
    <t>DESMOLDANTE PROTETOR PARA FORMAS DE MADEIRA, DE BASE OLEOSA EMULSIONADA EM AGUA</t>
  </si>
  <si>
    <t xml:space="preserve"> 00004491 </t>
  </si>
  <si>
    <t>PONTALETE DE MADEIRA NAO APARELHADA *7,5 X 7,5* CM (3 X 3 ") PINUS, MISTA OU EQUIVALENTE DA REGIAO</t>
  </si>
  <si>
    <t xml:space="preserve"> 00004517 </t>
  </si>
  <si>
    <t>SARRAFO DE MADEIRA NAO APARELHADA *2,5 X 7,5* CM (1 X 3 ") PINUS, MISTA OU EQUIVALENTE DA REGIAO</t>
  </si>
  <si>
    <t xml:space="preserve"> 00005074 </t>
  </si>
  <si>
    <t>PREGO DE ACO POLIDO COM CABECA 15 X 18 (1 1/2 X 13)</t>
  </si>
  <si>
    <t xml:space="preserve"> 00006212 </t>
  </si>
  <si>
    <t>TABUA *2,5 X 30 CM EM PINUS, MISTA OU EQUIVALENTE DA REGIAO - BRUTA</t>
  </si>
  <si>
    <t xml:space="preserve"> 00040304 </t>
  </si>
  <si>
    <t>PREGO DE ACO POLIDO COM CABECA DUPLA 17 X 27 (2 1/2 X 11)</t>
  </si>
  <si>
    <t xml:space="preserve"> 94968 </t>
  </si>
  <si>
    <t>CONCRETO MAGRO PARA LASTRO, TRAÇO 1:4,5:4,5 (CIMENTO/ AREIA MÉDIA/ BRITA 1)  - PREPARO MECÂNICO COM BETONEIRA 600 L. AF_07/2016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</si>
  <si>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</si>
  <si>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</si>
  <si>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</si>
  <si>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</si>
  <si>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 xml:space="preserve"> 94972 </t>
  </si>
  <si>
    <t>CONCRETO FCK = 30MPA, TRAÇO 1:2,1:2,5 (CIMENTO/ AREIA MÉDIA/ BRITA 1)  - PREPARO MECÂNICO COM BETONEIRA 600 L. AF_07/2016</t>
  </si>
  <si>
    <t>Armação para Estruturas de Concreto Armado</t>
  </si>
  <si>
    <t xml:space="preserve"> 88245 </t>
  </si>
  <si>
    <t>ARMADOR COM ENCARGOS COMPLEMENTARES</t>
  </si>
  <si>
    <t xml:space="preserve"> 00043055 </t>
  </si>
  <si>
    <t>ACO CA-50, 12,5 MM OU 16,0 MM, VERGALHAO</t>
  </si>
  <si>
    <t xml:space="preserve"> 88238 </t>
  </si>
  <si>
    <t>AJUDANTE DE ARMADOR COM ENCARGOS COMPLEMENTARES</t>
  </si>
  <si>
    <t xml:space="preserve"> 00000034 </t>
  </si>
  <si>
    <t>ACO CA-50, 10,0 MM, VERGALHAO</t>
  </si>
  <si>
    <t xml:space="preserve"> 00043059 </t>
  </si>
  <si>
    <t>ACO CA-60, 4,2 MM, OU 5,0 MM, OU 6,0 MM, OU 7,0 MM, VERGALHAO</t>
  </si>
  <si>
    <t>Fôrmas para Estruturas de Concreto Armado</t>
  </si>
  <si>
    <t xml:space="preserve"> 92263 </t>
  </si>
  <si>
    <t>FABRICAÇÃO DE FÔRMA PARA PILARES E ESTRUTURAS SIMILARES, EM CHAPA DE MADEIRA COMPENSADA RESINADA, E = 17 MM. AF_09/2020</t>
  </si>
  <si>
    <t xml:space="preserve"> 00040271 </t>
  </si>
  <si>
    <t>LOCACAO DE APRUMADOR METALICO DE PILAR, COM ALTURA E ANGULO REGULAVEIS, EXTENSAO DE *1,50* A *2,80* M</t>
  </si>
  <si>
    <t>UNXMES</t>
  </si>
  <si>
    <t xml:space="preserve"> 00040275 </t>
  </si>
  <si>
    <t>LOCACAO DE VIGA SANDUICHE METALICA VAZADA PARA TRAVAMENTO DE PILARES, ALTURA DE *8* CM, LARGURA DE *6* CM E EXTENSAO DE 2 M</t>
  </si>
  <si>
    <t xml:space="preserve"> 00040287 </t>
  </si>
  <si>
    <t>LOCACAO DE BARRA DE ANCORAGEM DE 0,80 A 1,20 M DE EXTENSAO, COM ROSCA DE 5/8", INCLUINDO PORCA E FLANGE</t>
  </si>
  <si>
    <t>MES</t>
  </si>
  <si>
    <t>Concretagem para Estruturas de Concreto Armado</t>
  </si>
  <si>
    <t xml:space="preserve"> 00001527 </t>
  </si>
  <si>
    <t>CONCRETO USINADO BOMBEAVEL, CLASSE DE RESISTENCIA C25, BRITA 0 E 1, SLUMP = 100 +/- 20 MM, COM BOMBEAMENTO (DISPONIBILIZACAO DE BOMBA), SEM O LANCAMENTO (NBR 8953)</t>
  </si>
  <si>
    <t xml:space="preserve"> 00000033 </t>
  </si>
  <si>
    <t>ACO CA-50, 8,0 MM, VERGALHAO</t>
  </si>
  <si>
    <t xml:space="preserve"> 92270 </t>
  </si>
  <si>
    <t>FABRICAÇÃO DE FÔRMA PARA VIGAS, COM MADEIRA SERRADA, E = 25 MM. AF_09/2020</t>
  </si>
  <si>
    <t xml:space="preserve"> 92273 </t>
  </si>
  <si>
    <t>FABRICAÇÃO DE ESCORAS DO TIPO PONTALETE, EM MADEIRA, PARA PÉ-DIREITO SIMPLES. AF_09/2020</t>
  </si>
  <si>
    <t xml:space="preserve"> 88377 </t>
  </si>
  <si>
    <t>OPERADOR DE BETONEIRA ESTACIONÁRIA/MISTURADOR COM ENCARGOS COMPLEMENTARES</t>
  </si>
  <si>
    <t xml:space="preserve"> 89225 </t>
  </si>
  <si>
    <t>BETONEIRA CAPACIDADE NOMINAL DE 600 L, CAPACIDADE DE MISTURA 360 L, MOTOR ELÉTRICO TRIFÁSICO POTÊNCIA DE 4 CV, SEM CARREGADOR - CHP DIURNO. AF_11/2014</t>
  </si>
  <si>
    <t xml:space="preserve"> 89226 </t>
  </si>
  <si>
    <t>BETONEIRA CAPACIDADE NOMINAL DE 600 L, CAPACIDADE DE MISTURA 360 L, MOTOR ELÉTRICO TRIFÁSICO POTÊNCIA DE 4 CV, SEM CARREGADOR - CHI DIURNO. AF_11/2014</t>
  </si>
  <si>
    <t xml:space="preserve"> 00000370 </t>
  </si>
  <si>
    <t>AREIA MEDIA - POSTO JAZIDA/FORNECEDOR (RETIRADO NA JAZIDA, SEM TRANSPORTE)</t>
  </si>
  <si>
    <t xml:space="preserve"> 00001379 </t>
  </si>
  <si>
    <t>CIMENTO PORTLAND COMPOSTO CP II-32</t>
  </si>
  <si>
    <t xml:space="preserve"> 00004721 </t>
  </si>
  <si>
    <t>PEDRA BRITADA N. 1 (9,5 a 19 MM) POSTO PEDREIRA/FORNECEDOR, SEM FRETE</t>
  </si>
  <si>
    <t xml:space="preserve"> 00001358 </t>
  </si>
  <si>
    <t>CHAPA DE MADEIRA COMPENSADA RESINADA PARA FORMA DE CONCRETO, DE *2,2 X 1,1* M, E = 17 MM</t>
  </si>
  <si>
    <t xml:space="preserve"> 00038408 </t>
  </si>
  <si>
    <t>CONCRETO USINADO BOMBEAVEL, CLASSE DE RESISTENCIA C25, COM BRITA 0 E 1, SLUMP = 190 +/- 20 MM, EXCLUI SERVICO DE BOMBEAMENTO (NBR 8953)</t>
  </si>
  <si>
    <t xml:space="preserve"> 00000032 </t>
  </si>
  <si>
    <t>ACO CA-50, 6,3 MM, VERGALHAO</t>
  </si>
  <si>
    <t>Impermeabilização, Proteção Mecânica e Tratamento de Junta</t>
  </si>
  <si>
    <t xml:space="preserve"> 88243 </t>
  </si>
  <si>
    <t>AJUDANTE ESPECIALIZADO COM ENCARGOS COMPLEMENTARES</t>
  </si>
  <si>
    <t xml:space="preserve"> 88270 </t>
  </si>
  <si>
    <t>IMPERMEABILIZADOR COM ENCARGOS COMPLEMENTARES</t>
  </si>
  <si>
    <t xml:space="preserve"> 00000135 </t>
  </si>
  <si>
    <t>ARGAMASSA POLIMERICA IMPERMEABILIZANTE SEMIFLEXIVEL, BICOMPONENTE, A BASE DE CIMENTO E ADITIVOS</t>
  </si>
  <si>
    <t xml:space="preserve"> 87372 </t>
  </si>
  <si>
    <t>ARGAMASSA TRAÇO 1:3 (EM VOLUME DE CIMENTO E AREIA MÉDIA ÚMIDA) PARA CONTRAPISO, PREPARO MANUAL. AF_08/2019</t>
  </si>
  <si>
    <t>Argamassas</t>
  </si>
  <si>
    <t xml:space="preserve"> 00038365 </t>
  </si>
  <si>
    <t>CAMADA SEPARADORA DE FILME DE POLIETILENO 20 A 25 MICRA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</si>
  <si>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</si>
  <si>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</si>
  <si>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00034547 </t>
  </si>
  <si>
    <t>TELA DE ACO SOLDADA GALVANIZADA/ZINCADA PARA ALVENARIA, FIO  D = *1,20 A 1,70* MM, MALHA 15 X 15 MM, (C X L) *50 X 12* CM</t>
  </si>
  <si>
    <t xml:space="preserve"> 00037395 </t>
  </si>
  <si>
    <t>PINO DE ACO COM FURO, HASTE = 27 MM (ACAO DIRETA)</t>
  </si>
  <si>
    <t>CENTO</t>
  </si>
  <si>
    <t xml:space="preserve"> 00037593 </t>
  </si>
  <si>
    <t>BLOCO CERAMICO / TIJOLO VAZADO PARA ALVENARIA DE VEDACAO, FUROS NA VERTICAL, 14 X 19 X 39 CM (NBR 15270)</t>
  </si>
  <si>
    <t xml:space="preserve"> 00007258 </t>
  </si>
  <si>
    <t>TIJOLO CERAMICO MACICO *5 X 10 X 20* CM</t>
  </si>
  <si>
    <t xml:space="preserve"> 88323 </t>
  </si>
  <si>
    <t>TELHADISTA COM ENCARGOS COMPLEMENTARES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</si>
  <si>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</si>
  <si>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</si>
  <si>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</si>
  <si>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</si>
  <si>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00007243 </t>
  </si>
  <si>
    <t>TELHA TRAPEZOIDAL EM ACO ZINCADO, SEM PINTURA, ALTURA DE APROXIMADAMENTE 40 MM, ESPESSURA DE 0,50 MM E LARGURA UTIL DE 980 MM</t>
  </si>
  <si>
    <t xml:space="preserve"> 00011029 </t>
  </si>
  <si>
    <t>HASTE RETA PARA GANCHO DE FERRO GALVANIZADO, COM ROSCA 1/4" X 30 CM PARA FIXACAO DE TELHA METALICA, INCLUI PORCA E ARRUELAS DE VEDACAO</t>
  </si>
  <si>
    <t xml:space="preserve"> 88278 </t>
  </si>
  <si>
    <t>MONTADOR DE ESTRUTURAS METÁLICAS COM ENCARGOS COMPLEMENTARES</t>
  </si>
  <si>
    <t xml:space="preserve"> 00040549 </t>
  </si>
  <si>
    <t>PARAFUSO, COMUM, ASTM A307, SEXTAVADO, DIAMETRO 1/2" (12,7 MM), COMPRIMENTO 1" (25,4 MM)</t>
  </si>
  <si>
    <t xml:space="preserve"> 00043083 </t>
  </si>
  <si>
    <t>PERFIL "U" ENRIJECIDO, EM CHAPA DOBRADA DE ACO LAMINADO, E = 3,75 MM, H = 200 MM, L = 75 MM (9,94 KG/M)</t>
  </si>
  <si>
    <t xml:space="preserve"> 100716 </t>
  </si>
  <si>
    <t>JATEAMENTO ABRASIVO COM GRANALHA DE AÇO EM PERFIL METÁLICO EM FÁBRICA. AF_01/2020</t>
  </si>
  <si>
    <t>Pintura em Superfícies Metálicas</t>
  </si>
  <si>
    <t xml:space="preserve"> 100719 </t>
  </si>
  <si>
    <t>PINTURA COM TINTA ALQUÍDICA DE FUNDO (TIPO ZARCÃO) PULVERIZADA SOBRE PERFIL METÁLICO EXECUTADO EM FÁBRICA (POR DEMÃO). AF_01/2020_PE</t>
  </si>
  <si>
    <t xml:space="preserve"> 88240 </t>
  </si>
  <si>
    <t>AJUDANTE DE ESTRUTURA METÁLICA COM ENCARGOS COMPLEMENTARES</t>
  </si>
  <si>
    <t xml:space="preserve"> 93287 </t>
  </si>
  <si>
    <t>GUINDASTE HIDRÁULICO AUTOPROPELIDO, COM LANÇA TELESCÓPICA 40 M, CAPACIDADE MÁXIMA 60 T, POTÊNCIA 260 KW - CHP DIURNO. AF_03/2016</t>
  </si>
  <si>
    <t xml:space="preserve"> 93288 </t>
  </si>
  <si>
    <t>GUINDASTE HIDRÁULICO AUTOPROPELIDO, COM LANÇA TELESCÓPICA 40 M, CAPACIDADE MÁXIMA 60 T, POTÊNCIA 260 KW - CHI DIURNO. AF_03/2016</t>
  </si>
  <si>
    <t xml:space="preserve"> 00001332 </t>
  </si>
  <si>
    <t>CHAPA DE ACO GROSSA, ASTM A36, E = 3/8" (9,53 MM) 74,69 KG/M2</t>
  </si>
  <si>
    <t xml:space="preserve"> 00001333 </t>
  </si>
  <si>
    <t>CHAPA DE ACO GROSSA, ASTM A36, E = 1/2" (12,70 MM) 99,59 KG/M2</t>
  </si>
  <si>
    <t xml:space="preserve"> 00004777 </t>
  </si>
  <si>
    <t>CANTONEIRA ACO ABAS IGUAIS (QUALQUER BITOLA), ESPESSURA ENTRE 1/8" E 1/4"</t>
  </si>
  <si>
    <t xml:space="preserve"> 00010966 </t>
  </si>
  <si>
    <t>PERFIL "U" SIMPLES, EM CHAPA DOBRADA DE ACO LAMINADO, E = 8 MM, H = 150 MM, L = 75 MM (16,97 KG/M)</t>
  </si>
  <si>
    <t xml:space="preserve"> 88310 </t>
  </si>
  <si>
    <t>PINTOR COM ENCARGOS COMPLEMENTARES</t>
  </si>
  <si>
    <t xml:space="preserve"> 00005318 </t>
  </si>
  <si>
    <t>SOLVENTE DILUENTE A BASE DE AGUARRAS</t>
  </si>
  <si>
    <t xml:space="preserve"> 00007307 </t>
  </si>
  <si>
    <t>FUNDO ANTICORROSIVO PARA METAIS FERROSOS (ZARCAO)</t>
  </si>
  <si>
    <t>ASTU - ASSENTAMENTO DE TUBOS E PECAS</t>
  </si>
  <si>
    <t xml:space="preserve"> 88315 </t>
  </si>
  <si>
    <t>SERRALHEIRO COM ENCARGOS COMPLEMENTARES</t>
  </si>
  <si>
    <t xml:space="preserve"> 00001319 </t>
  </si>
  <si>
    <t>CHAPA DE ACO FINA A QUENTE BITOLA MSG 3/16", E = 4,75 MM (38,00 KG/M2)</t>
  </si>
  <si>
    <t xml:space="preserve"> 00004912 </t>
  </si>
  <si>
    <t>CANTONEIRA DE ACO 3Â X 3Â X 1/4Â.</t>
  </si>
  <si>
    <t xml:space="preserve"> 00013348 </t>
  </si>
  <si>
    <t>ARRUELA EM ACO GALVANIZADO, DIAMETRO EXTERNO = 35MM, ESPESSURA = 3MM, DIAMETRO DO FURO= 18MM</t>
  </si>
  <si>
    <t xml:space="preserve"> 00000428 </t>
  </si>
  <si>
    <t>PARAFUSO M16 EM ACO GALVANIZADO, COMPRIMENTO = 500 MM, DIAMETRO = 16 MM, ROSCA MAQUINA, COM CABECA SEXTAVADA E PORCA</t>
  </si>
  <si>
    <t xml:space="preserve"> 87325 </t>
  </si>
  <si>
    <t>ARGAMASSA TRAÇO 1:4 (EM VOLUME DE CIMENTO E AREIA GROSSA ÚMIDA) COM ADIÇÃO DE EMULSÃO POLIMÉRICA PARA CHAPISCO ROLADO, PREPARO MECÂNICO COM BETONEIRA 400 L. AF_08/2019</t>
  </si>
  <si>
    <t>Massa Única Externa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</si>
  <si>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</si>
  <si>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</si>
  <si>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00037411 </t>
  </si>
  <si>
    <t>TELA DE ACO SOLDADA GALVANIZADA/ZINCADA PARA ALVENARIA, FIO D = *1,24 MM, MALHA 25 X 25 MM</t>
  </si>
  <si>
    <t>Radier, Piso de Concreto e Laje sobre Solo</t>
  </si>
  <si>
    <t xml:space="preserve"> 95264 </t>
  </si>
  <si>
    <t>COMPACTADOR DE SOLOS DE PERCUSÃO (SOQUETE) COM MOTOR A GASOLINA, POTÊNCIA 3 CV - CHP DIURNO. AF_09/2016</t>
  </si>
  <si>
    <t xml:space="preserve"> 95265 </t>
  </si>
  <si>
    <t>COMPACTADOR DE SOLOS DE PERCUSÃO (SOQUETE) COM MOTOR A GASOLINA, POTÊNCIA 3 CV - CHI DIURNO. AF_09/2016</t>
  </si>
  <si>
    <t>Passeios de Concreto</t>
  </si>
  <si>
    <t xml:space="preserve"> 94964 </t>
  </si>
  <si>
    <t>CONCRETO FCK = 20MPA, TRAÇO 1:2,7:3 (EM MASSA SECA DE CIMENTO/ AREIA MÉDIA/ BRITA 1) - PREPARO MECÂNICO COM BETONEIRA 400 L. AF_05/2021</t>
  </si>
  <si>
    <t xml:space="preserve"> 00007156 </t>
  </si>
  <si>
    <t>TELA DE ACO SOLDADA NERVURADA, CA-60, Q-196, (3,11 KG/M2), DIAMETRO DO FIO = 5,0 MM, LARGURA = 2,45 M, ESPACAMENTO DA MALHA = 10 X 10 CM</t>
  </si>
  <si>
    <t xml:space="preserve"> 00043143 </t>
  </si>
  <si>
    <t>SELANTE ACRILICO PARA TRATAMENTO / ACABAMENTO SUPERFICIAL DE CONCRETO ESTAMPADO, APARENTE, PEDRAS E OUTROS</t>
  </si>
  <si>
    <t xml:space="preserve"> 00043144 </t>
  </si>
  <si>
    <t>DESMOLDANTE PARA CONCRETO ESTAMPADO</t>
  </si>
  <si>
    <t xml:space="preserve"> 00044220 </t>
  </si>
  <si>
    <t>PO ENDURECEDOR PARA CONCRETO ESTAMPADO - PIGMENTO ENDURECEDOR</t>
  </si>
  <si>
    <t xml:space="preserve"> 00044228 </t>
  </si>
  <si>
    <t>MOLDE DE POLIURETANO, FLEXIVEL OU SEMI-FLEXIVEL, PARA ESTAMPAGEM DE PISO / PASSEIO DE CONCRETO</t>
  </si>
  <si>
    <t>Acessibilidade</t>
  </si>
  <si>
    <t xml:space="preserve"> 104658 </t>
  </si>
  <si>
    <t>PISO PODOTÁTIL DE ALERTA OU DIRECIONAL, DE CONCRETO, ASSENTADO SOBRE ARGAMASSA. AF_03/2024</t>
  </si>
  <si>
    <t xml:space="preserve"> 94965 </t>
  </si>
  <si>
    <t>CONCRETO FCK = 25MPA, TRAÇO 1:2,3:2,7 (EM MASSA SECA DE CIMENTO/ AREIA MÉDIA/ BRITA 1) - PREPARO MECÂNICO COM BETONEIRA 400 L. AF_05/2021</t>
  </si>
  <si>
    <t xml:space="preserve"> 00004509 </t>
  </si>
  <si>
    <t>SARRAFO *2,5 X 10* CM EM PINUS, MISTA OU EQUIVALENTE DA REGIAO - BRUTA</t>
  </si>
  <si>
    <t xml:space="preserve"> 00004718 </t>
  </si>
  <si>
    <t>PEDRA BRITADA N. 2 (19 A 38 MM) POSTO PEDREIRA/FORNECEDOR, SEM FRETE</t>
  </si>
  <si>
    <t>Guias e sarjetas</t>
  </si>
  <si>
    <t xml:space="preserve"> 88629 </t>
  </si>
  <si>
    <t>ARGAMASSA TRAÇO 1:3 (EM VOLUME DE CIMENTO E AREIA MÉDIA ÚMIDA), PREPARO MANUAL. AF_08/2019</t>
  </si>
  <si>
    <t xml:space="preserve"> 00041679 </t>
  </si>
  <si>
    <t>MEIO-FIO OU GUIA DE CONCRETO PRE-MOLDADO, COMP 1 M, *20 X 12/15* CM (H X L1/L2)</t>
  </si>
  <si>
    <t>Pintura para Pisos e para Sinalização Horizontal e Vertical</t>
  </si>
  <si>
    <t xml:space="preserve"> 00011161 </t>
  </si>
  <si>
    <t>CAL HIDRATADA PARA PINTURA</t>
  </si>
  <si>
    <t>Pavimento Intertravado</t>
  </si>
  <si>
    <t xml:space="preserve"> 88260 </t>
  </si>
  <si>
    <t>CALCETEIRO COM ENCARGOS COMPLEMENTARES</t>
  </si>
  <si>
    <t xml:space="preserve"> 91277 </t>
  </si>
  <si>
    <t>PLACA VIBRATÓRIA REVERSÍVEL COM MOTOR 4 TEMPOS A GASOLINA, FORÇA CENTRÍFUGA DE 25 KN (2500 KGF), POTÊNCIA 5,5 CV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</si>
  <si>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</si>
  <si>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</si>
  <si>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00004741 </t>
  </si>
  <si>
    <t>PO DE PEDRA (POSTO PEDREIRA/FORNECEDOR, SEM FRETE)</t>
  </si>
  <si>
    <t xml:space="preserve"> 00036156 </t>
  </si>
  <si>
    <t>BLOQUETE/PISO INTERTRAVADO DE CONCRETO - MODELO ONDA/16 FACES/RETANGULAR/TIJOLINHO/PAVER/HOLANDES/PARALELEPIPEDO, 20 CM X 10 CM, E = 6 CM, RESISTENCIA DE 35 MPA (NBR 9781), COLORIDO</t>
  </si>
  <si>
    <t>IMPERMEABILIZACAO</t>
  </si>
  <si>
    <t xml:space="preserve"> 1013 </t>
  </si>
  <si>
    <t>AREIA MEDIA - POSTO JAZIDA/FORNECEDOR (RETIRADO NA JAZIDA, SEM TRANSPORTE) - SINAPI -00000370</t>
  </si>
  <si>
    <t xml:space="preserve"> 1062 </t>
  </si>
  <si>
    <t>CIMENTO PORTLAND COMPOSTO CP II-32 - SINAPI -00001379</t>
  </si>
  <si>
    <t xml:space="preserve"> 4011 </t>
  </si>
  <si>
    <t>PEDREIRO COM ENCARGOS COMPLEMENTARES - SINAPI -88309</t>
  </si>
  <si>
    <t>Estruturas de Madeira</t>
  </si>
  <si>
    <t xml:space="preserve"> 00004448 </t>
  </si>
  <si>
    <t>VIGA *7,5 X 15 CM EM PINUS, MISTA OU EQUIVALENTE DA REGIAO - BRUTA</t>
  </si>
  <si>
    <t xml:space="preserve"> 00006180 </t>
  </si>
  <si>
    <t>TABUA DE MADEIRA PARA PISO, CUMARU/IPE CHAMPANHE OU EQUIVALENTE DA REGIAO, ENCAIXE MACHO/FEMEA, *15 X 2* CM</t>
  </si>
  <si>
    <t xml:space="preserve"> 00010527 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</si>
  <si>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</si>
  <si>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MXMES</t>
  </si>
  <si>
    <t xml:space="preserve"> 00040568 </t>
  </si>
  <si>
    <t>PREGO DE ACO POLIDO COM CABECA 22 X 48 (4 1/4 X 5)</t>
  </si>
  <si>
    <t xml:space="preserve"> 00003767 </t>
  </si>
  <si>
    <t>LIXA EM FOLHA PARA PAREDE OU MADEIRA, NUMERO 120 (COR VERMELHA)</t>
  </si>
  <si>
    <t xml:space="preserve"> 00043626 </t>
  </si>
  <si>
    <t>MASSA CORRIDA PARA SUPERFICIES DE AMBIENTES INTERNOS</t>
  </si>
  <si>
    <t>Pintura em Madeira</t>
  </si>
  <si>
    <t xml:space="preserve"> 00010481 </t>
  </si>
  <si>
    <t>VERNIZ SINTETICO BRILHANTE PARA MADEIRA, COM FILTRO SOLAR, USO INTERNO E EXTERNO (BASE SOLVENTE)</t>
  </si>
  <si>
    <t>INSTALACOES ELETRICAS</t>
  </si>
  <si>
    <t xml:space="preserve"> 6310 </t>
  </si>
  <si>
    <t>ALVENARIA DE ELEVACAO COM TIJOLO CERAMICO COMUM (5X10X20)CM, 1 1/2 VEZ (ESPESSURA DE 30CM), ASSENTADA COM ARGAMASSA MISTA DE CIMENTO, CAL HIDRATADA E AREIA SEM PEINEIRAR, NO TRACO 1:2:8 (COMP. 0801000105)</t>
  </si>
  <si>
    <t xml:space="preserve"> 6141 </t>
  </si>
  <si>
    <t>AMPACTINHO (CONECTOR DERIV CUNHA) PARA CABO DE COBRE 16MM2 - TIPO II - VERDE</t>
  </si>
  <si>
    <t xml:space="preserve"> 6301 </t>
  </si>
  <si>
    <t>ALVENARIA DE EMBASAMENTO COM BLOCO ESTRUTURAL DE CERAMICA, DE 14X19X29CM E ARGAMASSA DE ASSENTAMENTO COM PREPARO EM BETONEIRA. AF_05/2020 - SINAPI -101166</t>
  </si>
  <si>
    <t xml:space="preserve"> 6313 </t>
  </si>
  <si>
    <t>APLICACAO MANUAL DE FUNDO SELADOR ACRILICO EM PANOS COM PRESENCA DE VAOS DE EDIFICIOS DE MULTIPLOS PAVIMENTOS. AF_03/2024 - SINAPI -88411</t>
  </si>
  <si>
    <t xml:space="preserve"> 7361 </t>
  </si>
  <si>
    <t>ARMACAO VERTICAL COM HASTE E CONTRA-PINO, EM CHAPA DE ACO GALVANIZADO 3/16", COM 1 ESTRIBO, SEM ISOLADOR - SINAPI -00001094</t>
  </si>
  <si>
    <t xml:space="preserve"> 3005 </t>
  </si>
  <si>
    <t>ARAME GALVANIZADO 14 BWG, D = 2,11 MM (0,026 KG/M) (SINAPI 00043130 X 0.026)</t>
  </si>
  <si>
    <t xml:space="preserve"> 2717 </t>
  </si>
  <si>
    <t>ARRUELA EM ALUMINIO, COM ROSCA, DE 1 1/2", PARA ELETRODUTO - SINAPI -00039212</t>
  </si>
  <si>
    <t xml:space="preserve"> 4051 </t>
  </si>
  <si>
    <t>AUXILIAR DE ELETRICISTA COM ENCARGOS COMPLEMENTARES - SINAPI -88247</t>
  </si>
  <si>
    <t xml:space="preserve"> 2715 </t>
  </si>
  <si>
    <t>ARRUELA EM ALUMINIO, COM ROSCA, DE 3/4", PARA ELETRODUTO - SINAPI -00039209</t>
  </si>
  <si>
    <t xml:space="preserve"> 3038 </t>
  </si>
  <si>
    <t>BUCHA EM ALUMINIO, COM ROSCA, DE 2", PARA ELETRODUTO - SINAPI -00039179</t>
  </si>
  <si>
    <t xml:space="preserve"> 1949 </t>
  </si>
  <si>
    <t>CABECOTE PARA ENTRADA DE LINHA DE ALIMENTACAO PARA ELETRODUTO, EM LIGA DE ALUMINIO COM ACABAMENTO ANTI CORROSIVO, COM FIXACAO POR ENCAIXE LISO DE 360 GRAUS, DE 1 1/2" - SINAPI -00001049</t>
  </si>
  <si>
    <t xml:space="preserve"> 3034 </t>
  </si>
  <si>
    <t>BUCHA EM ALUMINIO, COM ROSCA, DE 3/4", PARA ELETRODUTO - SINAPI -00039175</t>
  </si>
  <si>
    <t xml:space="preserve"> 1946 </t>
  </si>
  <si>
    <t>CABECOTE PARA ENTRADA DE LINHA DE ALIMENTACAO PARA ELETRODUTO, EM LIGA DE ALUMINIO COM ACABAMENTO ANTI CORROSIVO, COM FIXACAO POR ENCAIXE LISO DE 360 GRAUS, DE 3/4" - SINAPI -00001098</t>
  </si>
  <si>
    <t xml:space="preserve"> 6315 </t>
  </si>
  <si>
    <t>CAIXA ENTERRADA ELETRICA RETANGULAR, EM ALVENARIA COM TIJOLOS CERAMICOS MACICOS, FUNDO COM BRITA, DIMENSOES INTERNAS: 0,3X0,3X0,3 M. AF_12/2020 - SINAPI -97886</t>
  </si>
  <si>
    <t xml:space="preserve"> 6151 </t>
  </si>
  <si>
    <t>CAIXA PARA MEDICAO CMI-02 (481X380X191)MM, PADRAO ENERGISA</t>
  </si>
  <si>
    <t xml:space="preserve"> 1405 </t>
  </si>
  <si>
    <t>CAIXA DE PASSAGEM METALICA, DE SOBREPOR, COM TAMPA APARAFUSADA, DIMENSOES 15 X 15 X *10* CM - SINAPI -00020254</t>
  </si>
  <si>
    <t xml:space="preserve"> 6119 </t>
  </si>
  <si>
    <t>CABO DE COBRE ISOLADO COM EPR/XLPE 1KV (90G) 25MM2</t>
  </si>
  <si>
    <t xml:space="preserve"> 3369 </t>
  </si>
  <si>
    <t>CAIXA DE CONCRETO COM TAMPA (40x40x40)CM, PARA CABO DE ALIMENTACAO (SINAPI SERV. 97887)</t>
  </si>
  <si>
    <t xml:space="preserve"> 3059 </t>
  </si>
  <si>
    <t>CABO DE COBRE NU 16 MM2 MEIO-DURO - SINAPI -00000857</t>
  </si>
  <si>
    <t xml:space="preserve"> 2941 </t>
  </si>
  <si>
    <t>CAP OU TAMPAO DE FERRO GALVANIZADO, COM ROSCA BSP, DE 4" - SINAPI -00001167</t>
  </si>
  <si>
    <t xml:space="preserve"> 6307 </t>
  </si>
  <si>
    <t>CHAPISCO APLICADO EM ALVENARIAS E ESTRUTURAS DE CONCRETO INTERNAS, COM COLHER DE PEDREIRO. ARGAMASSA TRACO 1:3 COM PREPARO MANUAL. AF_10/2022 - SINAPI -87878</t>
  </si>
  <si>
    <t xml:space="preserve"> 6302 </t>
  </si>
  <si>
    <t>ESCAVACAO DE VALAS EM SOLO DE QUALQUER CATEGORIA, NA(S) PROFUNDIDADE(S):- ATE 2.00 M (SEM PRESENCA DE AGUA) (COMP. 0401001100)</t>
  </si>
  <si>
    <t xml:space="preserve"> 6383 </t>
  </si>
  <si>
    <t>CONEXAO ATRAVES DE SOLDA EXOTERMICA, INCLUSO MOLDE, PALITO IGNITOR E ALICATE - FORNECIMENTO E INSTALACAO (COMP. 1201006035)</t>
  </si>
  <si>
    <t xml:space="preserve"> 6332 </t>
  </si>
  <si>
    <t>CONCRETO FCK = 15MPA, TRACO 1:3,4:3,5 (EM MASSA SECA DE CIMENTO/ AREIA MEDIA/ BRITA 1) - PREPARO MECANICO COM BETONEIRA 400 L. AF_05/2021 - SINAPI -94963</t>
  </si>
  <si>
    <t xml:space="preserve"> 2170 </t>
  </si>
  <si>
    <t>CURVA 90 GRAUS PARA ELETRODUTO, EM ACO GALVANIZADO ELETROLITICO, COM ROSCA, DIAMETRO DE 40 MM (1 1/2"), ESPESSURA DE 1,50 MM - SINAPI -00002632</t>
  </si>
  <si>
    <t xml:space="preserve"> 3227 </t>
  </si>
  <si>
    <t>ELETRODUTO DE PVC RIGIDO ROSCAVEL DE 1 1/2", SEM LUVA - SINAPI -00002680</t>
  </si>
  <si>
    <t xml:space="preserve"> 7148 </t>
  </si>
  <si>
    <t xml:space="preserve">ELETRODUTO EM ACO GALVANIZADO PRE-ZINCADO, LEVE, DIAMETRO 3/4", PAREDE DE 0.60 MM </t>
  </si>
  <si>
    <t xml:space="preserve"> 6312 </t>
  </si>
  <si>
    <t>EMBOCO OU MASSA UNICA EM ARGAMASSA TRACO 1:2:8, PREPARO MECANICO COM BETONEIRA 400 L, APLICADA MANUALMENTE EM PANOS DE FACHADA COM PRESENCA DE VAOS, ESPESSURA DE 25 MM. AF_08/2022 - SINAPI -87775</t>
  </si>
  <si>
    <t xml:space="preserve"> 6149 </t>
  </si>
  <si>
    <t>CURVA 90 GRAUS, LONGA, DE PVC RIGIDO ROSCAVEL, DE 1 1/2", PARA ELETRODUTO - SINAPI -00001875</t>
  </si>
  <si>
    <t xml:space="preserve"> 6568 </t>
  </si>
  <si>
    <t>DISJUNTOR TERMOMAGNETICO TRIPOLAR 200 A / 600 V, TIPO FXD / ICC - 35 KA - SINAPI -00002377</t>
  </si>
  <si>
    <t xml:space="preserve"> 4004 </t>
  </si>
  <si>
    <t>ELETRICISTA COM ENCARGOS COMPLEMENTARES - SINAPI -88264</t>
  </si>
  <si>
    <t xml:space="preserve"> 7150 </t>
  </si>
  <si>
    <t>ELETRODUTO EM ACO GALVANIZADO PRE-ZINCADO, MEDIO, DIAMETRO 1 1/2", PAREDE DE 0.90 MM</t>
  </si>
  <si>
    <t xml:space="preserve"> 6137 </t>
  </si>
  <si>
    <t>CURVA 90 GRAUS, LONGA, DE PVC RIGIDO ROSCAVEL, DE 3/4", PARA ELETRODUTO - SINAPI -00001879</t>
  </si>
  <si>
    <t xml:space="preserve"> 2176 </t>
  </si>
  <si>
    <t>CURVA 90 GRAUS PARA ELETRODUTO, EM ACO GALVANIZADO ELETROLITICO, COM ROSCA, DIAMETRO DE 20 MM (3/4"), ESPESSURA DE 1,50 MM - SINAPI -00002633</t>
  </si>
  <si>
    <t xml:space="preserve"> 3233 </t>
  </si>
  <si>
    <t>ELETRODUTO DE PVC RIGIDO ROSCAVEL DE 3/4", SEM LUVA - SINAPI -00002674</t>
  </si>
  <si>
    <t xml:space="preserve"> 3211 </t>
  </si>
  <si>
    <t>HASTE DE ATERRAMENTO EM ACO COM 3,00 M DE COMPRIMENTO E DN = 5/8", REVESTIDA COM BAIXA CAMADA DE COBRE, COM CONECTOR TIPO GRAMPO - SINAPI -00003380</t>
  </si>
  <si>
    <t xml:space="preserve"> 6309 </t>
  </si>
  <si>
    <t>IMPERMEABILIZACAO COM REVESTIMENTO SEMI-FLEXIVEL VIAPLUS 1000, VIAPOL OU SIMILAR, CONSUMO DE 2KG/M2 (COMP. 0701000109)</t>
  </si>
  <si>
    <t xml:space="preserve"> 6155 </t>
  </si>
  <si>
    <t>LUVA EM PVC RIGIDO ROSCAVEL, DE 2", PARA ELETRODUTO - SINAPI -00001894</t>
  </si>
  <si>
    <t xml:space="preserve"> 3315 </t>
  </si>
  <si>
    <t>PARAFUSO M16 EM ACO GALVANIZADO, COMPRIMENTO = 125 MM, DIAMETRO = 16 MM, ROSCA MAQUINA, CABECA QUADRADA - SINAPI -00000430</t>
  </si>
  <si>
    <t xml:space="preserve"> 7358 </t>
  </si>
  <si>
    <t>LUVA PARA ELETRODUTO, EM ACO GALVANIZADO ELETROLITICO, COM ROSCA, DIAMETRO DE 20 MM (3/4") - SINAPI -00002637</t>
  </si>
  <si>
    <t xml:space="preserve"> 6138 </t>
  </si>
  <si>
    <t>LUVA EM PVC RIGIDO ROSCAVEL, DE 3/4", PARA ELETRODUTO - SINAPI -00001891</t>
  </si>
  <si>
    <t xml:space="preserve"> 6306 </t>
  </si>
  <si>
    <t>LANCAMENTO/APLICACAO MANUAL DE CONCRETO EM FUNDACOES (COMP. 0601003006)</t>
  </si>
  <si>
    <t xml:space="preserve"> 7359 </t>
  </si>
  <si>
    <t>LUVA PARA ELETRODUTO, EM ACO GALVANIZADO ELETROLITICO, COM ROSCA, DIAMETRO DE 40 MM (1 1/2") - SINAPI -00002644</t>
  </si>
  <si>
    <t xml:space="preserve"> 6317 </t>
  </si>
  <si>
    <t>PINTURA COM TINTA ALQUIDICA DE ACABAMENTO (ESMALTE SINTETICO ACETINADO) APLICADA A ROLO OU PINCEL SOBRE SUPERFICIES METALICAS (EXCETO PERFIL) EXECUTADO EM OBRA (02 DEMAOS). AF_01/2020 - SINAPI -100758</t>
  </si>
  <si>
    <t xml:space="preserve"> 6314 </t>
  </si>
  <si>
    <t>PINTURA LATEX ACRILICA PREMIUM, APLICACAO MANUAL EM PAREDES, DUAS DEMAOS. AF_04/2023 - SINAPI -88489</t>
  </si>
  <si>
    <t xml:space="preserve"> 7100 </t>
  </si>
  <si>
    <t>POSTE EM FERRO GALVANIZADO, 4" (6,00 M) CH 3,75MM (SINAPI 7693 X 6M)</t>
  </si>
  <si>
    <t xml:space="preserve"> 6304 </t>
  </si>
  <si>
    <t>REATERRO MANUAL APILOADO COM SOQUETE (COMP. 0401001113)</t>
  </si>
  <si>
    <t xml:space="preserve"> 6308 </t>
  </si>
  <si>
    <t>REGULARIZACAO DE SUPERFICIE, COM ARGAMASSA DE CIMENTO E AREIA NO TRACO 1:3, ESPESSURA 2 CM (COMP. 0701000102)</t>
  </si>
  <si>
    <t xml:space="preserve"> 6303 </t>
  </si>
  <si>
    <t>REGULARIZACAO E COMPACTACAO MANUAL DE TERRENO COM SOQUETE (COMP. 0401001109)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</si>
  <si>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</si>
  <si>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</si>
  <si>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</si>
  <si>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</si>
  <si>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</si>
  <si>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</si>
  <si>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00039763 </t>
  </si>
  <si>
    <t>QUADRO DE DISTRIBUICAO COM BARRAMENTO TRIFASICO, DE EMBUTIR, EM CHAPA DE ACO GALVANIZADO, PARA 48 DISJUNTORES DIN, 100 A</t>
  </si>
  <si>
    <t xml:space="preserve"> 00043878 </t>
  </si>
  <si>
    <t>BARRAMENTO TIPO NEUTRO / TERRA PARA QUADRO DE DISTRIBUICAO, COM 18 /24 DISJUNTORES</t>
  </si>
  <si>
    <t xml:space="preserve"> 00043935 </t>
  </si>
  <si>
    <t>SUPORTE PARA 24 DISJUNTORES</t>
  </si>
  <si>
    <t xml:space="preserve"> 00003379 </t>
  </si>
  <si>
    <t>!EM PROCESSO DE DESATIVACAO! HASTE DE ATERRAMENTO EM ACO COM 3,00 M DE COMPRIMENTO E DN = 5/8", REVESTIDA COM BAIXA CAMADA DE COBRE, SEM CONECTOR</t>
  </si>
  <si>
    <t xml:space="preserve"> 00001571 </t>
  </si>
  <si>
    <t>TERMINAL A COMPRESSAO EM COBRE ESTANHADO PARA CABO 4 MM2, 1 FURO E 1 COMPRESSAO, PARA PARAFUSO DE FIXACAO M5</t>
  </si>
  <si>
    <t xml:space="preserve"> 00034616 </t>
  </si>
  <si>
    <t>DISJUNTOR TIPO DIN/IEC, BIPOLAR DE 6 ATE 32A</t>
  </si>
  <si>
    <t xml:space="preserve"> 00001576 </t>
  </si>
  <si>
    <t>TERMINAL A COMPRESSAO EM COBRE ESTANHADO PARA CABO 25 MM2, 1 FURO E 1 COMPRESSAO, PARA PARAFUSO DE FIXACAO M8</t>
  </si>
  <si>
    <t xml:space="preserve"> 00002373 </t>
  </si>
  <si>
    <t>DISJUNTOR TIPO NEMA, TRIPOLAR 60 ATE 100 A, TENSAO MAXIMA DE 415 V</t>
  </si>
  <si>
    <t xml:space="preserve"> 00039465 </t>
  </si>
  <si>
    <t>DISPOSITIVO DPS CLASSE II, 1 POLO, TENSAO MAXIMA DE 175 V, CORRENTE MAXIMA DE *20* KA (TIPO AC)</t>
  </si>
  <si>
    <t xml:space="preserve"> 00001575 </t>
  </si>
  <si>
    <t>TERMINAL A COMPRESSAO EM COBRE ESTANHADO PARA CABO 16 MM2, 1 FURO E 1 COMPRESSAO, PARA PARAFUSO DE FIXACAO M6</t>
  </si>
  <si>
    <t xml:space="preserve"> 00039447 </t>
  </si>
  <si>
    <t>DISPOSITIVO DR, 2 POLOS, SENSIBILIDADE DE 30 MA, CORRENTE DE 63 A, TIPO AC</t>
  </si>
  <si>
    <t xml:space="preserve"> 00001022 </t>
  </si>
  <si>
    <t>CABO DE COBRE, FLEXIVEL, CLASSE 4 OU 5, ISOLACAO EM PVC/A, ANTICHAMA BWF-B, COBERTURA PVC-ST1, ANTICHAMA BWF-B, 1 CONDUTOR, 0,6/1 KV, SECAO NOMINAL 2,5 MM2</t>
  </si>
  <si>
    <t xml:space="preserve"> 00021127 </t>
  </si>
  <si>
    <t>FITA ISOLANTE ADESIVA ANTICHAMA, USO ATE 750 V, EM ROLO DE 19 MM X 5 M</t>
  </si>
  <si>
    <t>Instalações Elétricas - Rede de Distribuição</t>
  </si>
  <si>
    <t xml:space="preserve"> 00000996 </t>
  </si>
  <si>
    <t>CABO DE COBRE, FLEXIVEL, CLASSE 4 OU 5, ISOLACAO EM PVC/A, ANTICHAMA BWF-B, COBERTURA PVC-ST1, ANTICHAMA BWF-B, 1 CONDUTOR, 0,6/1 KV, SECAO NOMINAL 25 MM2</t>
  </si>
  <si>
    <t xml:space="preserve"> 00011950 </t>
  </si>
  <si>
    <t>BUCHA DE NYLON SEM ABA S6, COM PARAFUSO DE 4,20 X 40 MM EM ACO ZINCADO COM ROSCA SOBERBA, CABECA CHATA E FENDA PHILLIPS</t>
  </si>
  <si>
    <t xml:space="preserve"> 00039329 </t>
  </si>
  <si>
    <t>CONDULETE EM PVC, TIPO "B", SEM TAMPA, DE 1"</t>
  </si>
  <si>
    <t xml:space="preserve"> 00002685 </t>
  </si>
  <si>
    <t>ELETRODUTO DE PVC RIGIDO ROSCAVEL DE 1 ", SEM LUVA</t>
  </si>
  <si>
    <t xml:space="preserve"> 00039245 </t>
  </si>
  <si>
    <t>ELETRODUTO PVC FLEXIVEL CORRUGADO, REFORCADO, COR LARANJA, DE 32 MM, PARA LAJES E PISOS</t>
  </si>
  <si>
    <t xml:space="preserve"> 00043132 </t>
  </si>
  <si>
    <t>ARAME RECOZIDO 16 BWG, D = 1,65 MM (0,016 KG/M) OU 18 BWG, D = 1,25 MM (0,01 KG/M)</t>
  </si>
  <si>
    <t>Redes Enterradas de Distribuição Elétrica</t>
  </si>
  <si>
    <t xml:space="preserve"> 00039246 </t>
  </si>
  <si>
    <t>ELETRODUTO/DUTO PEAD FLEXIVEL PAREDE SIMPLES, CORRUGACAO HELICOIDAL, COR PRETA, SEM ROSCA, DE 1 1/2", PARA CABEAMENTO SUBTERRANEO (NBR 15715)</t>
  </si>
  <si>
    <t xml:space="preserve"> 00002446 </t>
  </si>
  <si>
    <t>ELETRODUTO/DUTO PEAD FLEXIVEL PAREDE SIMPLES, CORRUGACAO HELICOIDAL, COR PRETA, SEM ROSCA, DE 2",  PARA CABEAMENTO SUBTERRANEO (NBR 15715)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</si>
  <si>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</si>
  <si>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</si>
  <si>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101619 </t>
  </si>
  <si>
    <t>PREPARO DE FUNDO DE VALA COM LARGURA MENOR QUE 1,5 M, COM CAMADA DE BRITA, LANÇAMENTO MANUAL. AF_08/2020</t>
  </si>
  <si>
    <t>Escoramento e Preparo de Fundo de Valas</t>
  </si>
  <si>
    <t xml:space="preserve"> 87316 </t>
  </si>
  <si>
    <t>ARGAMASSA TRAÇO 1:4 (EM VOLUME DE CIMENTO E AREIA GROSSA ÚMIDA) PARA CHAPISCO CONVENCIONAL, PREPARO MECÂNICO COM BETONEIRA 400 L. AF_08/2019</t>
  </si>
  <si>
    <t xml:space="preserve"> 97734 </t>
  </si>
  <si>
    <t>PEÇA RETANGULAR PRÉ-MOLDADA, VOLUME DE CONCRETO DE 10 A 30 LITROS, TAXA DE AÇO APROXIMADA DE 30KG/M³. AF_01/2018</t>
  </si>
  <si>
    <t>Estruturas Pré-Fabricadas e Pré-Moldadas</t>
  </si>
  <si>
    <t xml:space="preserve"> 00000650 </t>
  </si>
  <si>
    <t>BLOCO DE VEDACAO DE CONCRETO, 9 X 19 X 39 CM (CLASSE C - NBR 6136)</t>
  </si>
  <si>
    <t>Luminárias Externas</t>
  </si>
  <si>
    <t xml:space="preserve"> 00002510 </t>
  </si>
  <si>
    <t>RELE FOTOELETRICO INTERNO E EXTERNO BIVOLT 1000 W, DE CONECTOR, SEM BASE</t>
  </si>
  <si>
    <t>Aterro e Reaterro de Valas</t>
  </si>
  <si>
    <t xml:space="preserve"> 91533 </t>
  </si>
  <si>
    <t>COMPACTADOR DE SOLOS DE PERCUSSÃO (SOQUETE) COM MOTOR A GASOLINA 4 TEMPOS, POTÊNCIA 4 CV - CHP DIURNO. AF_08/2015</t>
  </si>
  <si>
    <t>Postes de Concreto e Metálicos</t>
  </si>
  <si>
    <t xml:space="preserve"> 00000863 </t>
  </si>
  <si>
    <t>CABO DE COBRE NU 35 MM2 MEIO-DURO</t>
  </si>
  <si>
    <t xml:space="preserve"> 00011975 </t>
  </si>
  <si>
    <t>CHUMBADOR DE ACO, DIAMETRO 5/8", COMPRIMENTO 6", COM PORCA</t>
  </si>
  <si>
    <t xml:space="preserve"> 00012388 </t>
  </si>
  <si>
    <t>POSTE DECORATIVO PARA JARDIM EM ACO TUBULAR, SEM LUMINARIA, H = *2,5* M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</si>
  <si>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</si>
  <si>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</si>
  <si>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5930 </t>
  </si>
  <si>
    <t>GUINDAUTO HIDRÁULICO, CAPACIDADE MÁXIMA DE CARGA 6200 KG, MOMENTO MÁXIMO DE CARGA 11,7 TM, ALCANCE MÁXIMO HORIZONTAL 9,70 M, INCLUSIVE CAMINHÃO TOCO PBT 16.000 KG, POTÊNCIA DE 189 CV - CHI DIURNO. AF_06/2014</t>
  </si>
  <si>
    <t xml:space="preserve"> 00002512 </t>
  </si>
  <si>
    <t>BRACO P/ LUMINARIA PUBLICA 1 X 1,50M ROMAGNOLE OU EQUIV</t>
  </si>
  <si>
    <t xml:space="preserve"> 00042245 </t>
  </si>
  <si>
    <t>LUMINARIA DE LED PARA ILUMINACAO PUBLICA, DE 51 W ATE 67 W, INVOLUCRO EM ALUMINIO OU ACO INOX</t>
  </si>
  <si>
    <t xml:space="preserve"> B.01.000.010115 </t>
  </si>
  <si>
    <t>Eletricista</t>
  </si>
  <si>
    <t xml:space="preserve"> B.01.000.010116 </t>
  </si>
  <si>
    <t>Ajudante eletricista</t>
  </si>
  <si>
    <t xml:space="preserve"> B.07.000.049501 </t>
  </si>
  <si>
    <t>Fita isolante de 20 m, ref. 3M Scoth 33MR ou equivalente - uso especial</t>
  </si>
  <si>
    <t xml:space="preserve"> P.15.000.034123 </t>
  </si>
  <si>
    <t>Luminária LED redonta de embutir tipo balizador, para piso, potência 6W, 300lm / 360 lm, temperatura de cor 2700K/3000K, bivolt; ref. comercial: LM615 da Luminatti ou equivalente</t>
  </si>
  <si>
    <t>Sistemas de Medição</t>
  </si>
  <si>
    <t xml:space="preserve"> 104091 </t>
  </si>
  <si>
    <t>TERMOFUSORA PARA TUBOS E CONEXÕES EM PPR COM DIÂMETROS DE 20 A 63 MM, POTÊNCIA DE 800 W, TENSAO 220 V - CHP DIURNO. AF_05/2022</t>
  </si>
  <si>
    <t xml:space="preserve"> 104092 </t>
  </si>
  <si>
    <t>TERMOFUSORA PARA TUBOS E CONEXÕES EM PPR COM DIÂMETROS DE 20 A 63 MM, POTÊNCIA DE 800 W, TENSAO 220 V - CHI DIURNO. AF_05/2022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</si>
  <si>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</si>
  <si>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</si>
  <si>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</si>
  <si>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</si>
  <si>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00003148 </t>
  </si>
  <si>
    <t>FITA VEDA ROSCA EM ROLOS DE 18 MM X 50 M (L X C)</t>
  </si>
  <si>
    <t xml:space="preserve"> 00006016 </t>
  </si>
  <si>
    <t>REGISTRO GAVETA BRUTO EM LATAO FORJADO, BITOLA 3/4 " (REF 1509)</t>
  </si>
  <si>
    <t xml:space="preserve"> 00036278 </t>
  </si>
  <si>
    <t>TUBO PPR PN 20, DN 25 MM, PARA AGUA QUENTE PREDIAL</t>
  </si>
  <si>
    <t xml:space="preserve"> 00036360 </t>
  </si>
  <si>
    <t>JOELHO PPR, 90 GRAUS, SOLDAVEL, F/F, DN 25 MM, PARA AGUA QUENTE PREDIAL</t>
  </si>
  <si>
    <t xml:space="preserve"> 00038436 </t>
  </si>
  <si>
    <t>JOELHO PPR, 90 GRAUS, SOLDAVEL, F/F, DN 50 MM, PARA AGUA QUENTE PREDIAL</t>
  </si>
  <si>
    <t xml:space="preserve"> 00038973 </t>
  </si>
  <si>
    <t>TUBO PPR, CLASSE PN 12, DN 50 MM</t>
  </si>
  <si>
    <t xml:space="preserve"> 00044173 </t>
  </si>
  <si>
    <t>CONECTOR / ADAPTADOR F/M, COM INSERTO METALICO, PPR, DN 25 MM X 3/4", PARA AGUA QUENTE E FRIA PREDIAL</t>
  </si>
  <si>
    <t xml:space="preserve"> 00044175 </t>
  </si>
  <si>
    <t>BUCHA DE REDUCAO, PPR, DN 50 X 25 MM, PARA AGUA QUENTE E FRIA PREDIAL</t>
  </si>
  <si>
    <t xml:space="preserve"> 00012774 </t>
  </si>
  <si>
    <t>HIDROMETRO UNIJATO / MEDIDOR DE AGUA, DN 3/4", VAZAO MAXIMA DE 5 M3/H, PARA AGUA POTAVEL FRIA, RELOJOARIA PLANA, CLASSE B, HORIZONTAL (SEM CONEXOES)0,</t>
  </si>
  <si>
    <t>Instalações Prediais de Água Fria em PVC</t>
  </si>
  <si>
    <t xml:space="preserve"> 00009868 </t>
  </si>
  <si>
    <t>TUBO PVC, SOLDAVEL, DN 25 MM, AGUA FRIA (NBR-5648)</t>
  </si>
  <si>
    <t xml:space="preserve"> 00038383 </t>
  </si>
  <si>
    <t>LIXA D'AGUA EM FOLHA, GRAO 100</t>
  </si>
  <si>
    <t>Instalações Hidráulicas - Reservação e Bombas de Recalque</t>
  </si>
  <si>
    <t xml:space="preserve"> 00000065 </t>
  </si>
  <si>
    <t>ADAPTADOR PVC SOLDAVEL CURTO COM BOLSA E ROSCA, 25 MM X 3/4", PARA AGUA FRIA</t>
  </si>
  <si>
    <t xml:space="preserve"> 00000122 </t>
  </si>
  <si>
    <t>ADESIVO PLASTICO PARA PVC, FRASCO COM 850 GR</t>
  </si>
  <si>
    <t xml:space="preserve"> 00020083 </t>
  </si>
  <si>
    <t>SOLUCAO LIMPADORA PARA PVC, FRASCO COM 1000 CM3</t>
  </si>
  <si>
    <t xml:space="preserve"> 00003529 </t>
  </si>
  <si>
    <t>JOELHO PVC, SOLDAVEL, 90 GRAUS, 25 MM, PARA AGUA FRIA PREDIAL</t>
  </si>
  <si>
    <t xml:space="preserve"> 00003524 </t>
  </si>
  <si>
    <t>JOELHO PVC, SOLDAVEL, COM BUCHA DE LATAO, 90 GRAUS, 25 MM X 3/4", PARA AGUA FRIA PREDIAL</t>
  </si>
  <si>
    <t xml:space="preserve"> 00007114 </t>
  </si>
  <si>
    <t>TE PVC, SOLDAVEL, COM BUCHA DE LATAO NA BOLSA CENTRAL, 90 GRAUS, 32 MM X 3/4", PARA AGUA FRIA PREDIAL</t>
  </si>
  <si>
    <t xml:space="preserve"> 00007139 </t>
  </si>
  <si>
    <t>TE SOLDAVEL, PVC, 90 GRAUS, 25 MM, PARA AGUA FRIA PREDIAL (NBR 5648)</t>
  </si>
  <si>
    <t>Válvulas e Registros para Sistemas Prediais</t>
  </si>
  <si>
    <t xml:space="preserve"> 00006031 </t>
  </si>
  <si>
    <t>REGISTRO DE ESFERA PVC, COM BORBOLETA, COM ROSCA EXTERNA, DE 3/4"</t>
  </si>
  <si>
    <t>Aparelhos e metais</t>
  </si>
  <si>
    <t xml:space="preserve"> 1.01.18 </t>
  </si>
  <si>
    <t>ENCANADOR</t>
  </si>
  <si>
    <t xml:space="preserve"> 1.01.19 </t>
  </si>
  <si>
    <t>AJUDANTE DE ENCANADOR</t>
  </si>
  <si>
    <t xml:space="preserve"> 1.01.39 </t>
  </si>
  <si>
    <t>PEDREIRO</t>
  </si>
  <si>
    <t xml:space="preserve"> 1.01.46 </t>
  </si>
  <si>
    <t>SERVENTE</t>
  </si>
  <si>
    <t xml:space="preserve"> 2.05.03 </t>
  </si>
  <si>
    <t>AREIA</t>
  </si>
  <si>
    <t>M3</t>
  </si>
  <si>
    <t xml:space="preserve"> 2.05.05 </t>
  </si>
  <si>
    <t>CAL HIDRATADA</t>
  </si>
  <si>
    <t xml:space="preserve"> 2.05.08 </t>
  </si>
  <si>
    <t>CIMENTO</t>
  </si>
  <si>
    <t xml:space="preserve"> 2.05.17 </t>
  </si>
  <si>
    <t>PEDRA BRITADA 1</t>
  </si>
  <si>
    <t xml:space="preserve"> 2.25.15 </t>
  </si>
  <si>
    <t>TIJOLO COMUM MACICO</t>
  </si>
  <si>
    <t xml:space="preserve"> 2.80.70 </t>
  </si>
  <si>
    <t>TRAVA QUIMICA</t>
  </si>
  <si>
    <t>GR</t>
  </si>
  <si>
    <t xml:space="preserve"> 3.65.55 </t>
  </si>
  <si>
    <t>TC-11 PLACA DE CONCR. PRE-MOLD PERF. 59.5X34.5X5CM</t>
  </si>
  <si>
    <t xml:space="preserve"> 6.05.02 </t>
  </si>
  <si>
    <t>TUBO ACO GALV.NBR5580-CLASSE MEDIA DN 20MM (3/4")</t>
  </si>
  <si>
    <t xml:space="preserve"> 6.05.24 </t>
  </si>
  <si>
    <t>COTOVELO FERRO GALV DE 3/4'</t>
  </si>
  <si>
    <t xml:space="preserve"> 6.23.70 </t>
  </si>
  <si>
    <t>ADAPT.PVC SOLD.CURTO C/BOLSA/ROSCA D=25MMX3/4"</t>
  </si>
  <si>
    <t xml:space="preserve"> 6.25.33 </t>
  </si>
  <si>
    <t>TUBO PVC ESGOTO "SN" NBR5688 DN 100</t>
  </si>
  <si>
    <t xml:space="preserve"> 6.60.23 </t>
  </si>
  <si>
    <t>TORNEIRA DE PRESSAO 3/4 ACION RESTR C/ CHAVE DEST</t>
  </si>
  <si>
    <t xml:space="preserve"> 6.95.52 </t>
  </si>
  <si>
    <t>FITA VEDANTE PARA ROSCA ROLO 3/4" X 50 M</t>
  </si>
  <si>
    <t>Cercas, Protetores e Alambrados</t>
  </si>
  <si>
    <t xml:space="preserve"> 94962 </t>
  </si>
  <si>
    <t>CONCRETO MAGRO PARA LASTRO, TRAÇO 1:4,5:4,5 (CIMENTO/ AREIA MÉDIA/ BRITA 1)  - PREPARO MECÂNICO COM BETONEIRA 400 L. AF_07/2016</t>
  </si>
  <si>
    <t xml:space="preserve"> 00007162 </t>
  </si>
  <si>
    <t>TELA DE ARAME GALVANIZADA QUADRANGULAR / LOSANGULAR, FIO 3,4 MM (10 BWG), MALHA 5 X 5 CM, H = 2 M</t>
  </si>
  <si>
    <t xml:space="preserve"> 00007696 </t>
  </si>
  <si>
    <t>TUBO ACO GALVANIZADO COM COSTURA, CLASSE MEDIA, DN 2", E = *3,65* MM, PESO *5,10* KG/M (NBR 5580)</t>
  </si>
  <si>
    <t xml:space="preserve"> 00007698 </t>
  </si>
  <si>
    <t>TUBO ACO GALVANIZADO COM COSTURA, CLASSE MEDIA, DN 1.1/4", E = *3,25* MM, PESO *3,14* KG/M (NBR 5580)</t>
  </si>
  <si>
    <t xml:space="preserve"> 00011002 </t>
  </si>
  <si>
    <t>ELETRODO REVESTIDO AWS - E6013, DIAMETRO IGUAL A 2,50 MM</t>
  </si>
  <si>
    <t xml:space="preserve"> 00043130 </t>
  </si>
  <si>
    <t>ARAME GALVANIZADO 12 BWG, D = 2,76 MM (0,048 KG/M) OU 14 BWG, D = 2,11 MM (0,026 KG/M)</t>
  </si>
  <si>
    <t xml:space="preserve"> 00043658 </t>
  </si>
  <si>
    <t>GRADIL *2030 X 2500* MM (A X L), FIO DE 4,30 MM (HORIZONTAL) E 5,10 MM (VERTICAL), MALHA 50 X 200 MM, GALVANIZADO E REVESTIDO EM PVC</t>
  </si>
  <si>
    <t xml:space="preserve"> 00044164 </t>
  </si>
  <si>
    <t>TUBO / POSTE RETANGULAR 40 X 60 MM, EM CHAPA ACO GALVANIZADO REVESTIDO EM PVC COM E = 1,55 MM, H = 2,6 M, 6,4 KG/PC, PARA GRADIL E OUTROS (POSTE RETO, SEM BASE, PARA CHUMBAMENTO, INCLUI TAMPA SUPERIOR) (NAO INCLUI FIXADORES)</t>
  </si>
  <si>
    <t xml:space="preserve"> 00044229 </t>
  </si>
  <si>
    <t>PARAFUSO EM ACO INOX (TIPO ALLEN) M6 X 40 MM, COM CABECA BOLEADA / ABAULADA, SEXTAVADA INTERNA, COM ROSCA</t>
  </si>
  <si>
    <t xml:space="preserve"> 00044234 </t>
  </si>
  <si>
    <t>FIXADOR PARA GRADIL EM POLIAMIDA, ACOMPANHA TAMPA ACABAMENTO (NAO INCLUI PARAFUSO ALLEN)</t>
  </si>
  <si>
    <t>Mobiliário Urbano</t>
  </si>
  <si>
    <t xml:space="preserve"> 102486 </t>
  </si>
  <si>
    <t>CONCRETO FCK = 15MPA, TRAÇO 1:3,4:3,4 (EM MASSA SECA DE CIMENTO/ AREIA MÉDIA/ SEIXO ROLADO) - PREPARO MANUAL. AF_05/2021</t>
  </si>
  <si>
    <t xml:space="preserve"> 87298 </t>
  </si>
  <si>
    <t>ARGAMASSA TRAÇO 1:3 (EM VOLUME DE CIMENTO E AREIA MÉDIA ÚMIDA) PARA CONTRAPISO, PREPARO MECÂNICO COM BETONEIRA 400 L. AF_08/2019</t>
  </si>
  <si>
    <t xml:space="preserve"> 00042440 </t>
  </si>
  <si>
    <t>LIXEIRA DUPLA, COM CAPACIDADE VOLUMETRICA DE 60L*, FABRICADA EM TUBO DE ACO CARBONO, CESTOS EM CHAPA DE ACO E PINTURA NO PROCESSO ELETROSTATICO - PARA ACADEMIA AO AR LIVRE / ACADEMIA DA TERCEIRA IDADE - ATI</t>
  </si>
  <si>
    <t>Urbanização de Parques e Praças</t>
  </si>
  <si>
    <t xml:space="preserve"> 72 </t>
  </si>
  <si>
    <t>Reaterro manual de valas, com compactação utilizando sêpo, sem controle do grau de compactação</t>
  </si>
  <si>
    <t>Aterros / Reaterros / Compactações</t>
  </si>
  <si>
    <t xml:space="preserve"> 2295 </t>
  </si>
  <si>
    <t>Pintura para exteriores, sobre paredes, com lixamento, aplicação de 01 demão de selador acrílico, 02 demãos de massa acrílica e 02 demãos de tinta acrílica convencional - Rev 03</t>
  </si>
  <si>
    <t>Latex PVA</t>
  </si>
  <si>
    <t xml:space="preserve"> 2497 </t>
  </si>
  <si>
    <t>Escavação manual de vala ou cava em material de 1ª categoria, profundidade até 1,50m</t>
  </si>
  <si>
    <t>Escavação Manual em Área Urbana</t>
  </si>
  <si>
    <t xml:space="preserve"> 3346 </t>
  </si>
  <si>
    <t>Concreto simples usinado fck=30mpa, bombeado, lançado e adensado em superestrutura</t>
  </si>
  <si>
    <t>Conversão InfoWOrca</t>
  </si>
  <si>
    <t xml:space="preserve"> 10549 </t>
  </si>
  <si>
    <t>Encargos Complementares - Servente</t>
  </si>
  <si>
    <t>Provisórios</t>
  </si>
  <si>
    <t>h</t>
  </si>
  <si>
    <t xml:space="preserve"> 10550 </t>
  </si>
  <si>
    <t>Encargos Complementares - Pedreiro</t>
  </si>
  <si>
    <t xml:space="preserve"> 12949 </t>
  </si>
  <si>
    <t>Mesa c/ tampo  Ø=1,00m em concreto armado polido sobre tubo de concreto armado Ø=0,40m, e 4 bancos em concreto armado Ø=0,40m. un</t>
  </si>
  <si>
    <t>un</t>
  </si>
  <si>
    <t xml:space="preserve"> 00004750/SINAPI </t>
  </si>
  <si>
    <t>Pedreiro (horista)</t>
  </si>
  <si>
    <t xml:space="preserve"> 00006111/SINAPI </t>
  </si>
  <si>
    <t>Servente de obras (horista)</t>
  </si>
  <si>
    <t xml:space="preserve"> 00020204 </t>
  </si>
  <si>
    <t>PRANCHAO APARELHADO *7,5 X 23* CM, EM MACARANDUBA, ANGELIM OU EQUIVALENTE DA REGIAO</t>
  </si>
  <si>
    <t xml:space="preserve"> 00020211 </t>
  </si>
  <si>
    <t>VIGA APARELHADA *6 X 16* CM, EM MACARANDUBA, ANGELIM OU EQUIVALENTE DA REGIAO</t>
  </si>
  <si>
    <t xml:space="preserve"> 00035275 </t>
  </si>
  <si>
    <t>PILAR QUADRADO NAO APARELHADO *15 X 15* CM, EM MACARANDUBA, ANGELIM OU EQUIVALENTE DA REGIAO - BRUTA</t>
  </si>
  <si>
    <t xml:space="preserve"> 00039027 </t>
  </si>
  <si>
    <t>PREGO DE ACO POLIDO COM CABECA 19  X 36 (3 1/4  X  9)</t>
  </si>
  <si>
    <t>Parquinhos e Equipamentos de Ginástica ao Ar Livre</t>
  </si>
  <si>
    <t xml:space="preserve"> 00044423 </t>
  </si>
  <si>
    <t>GANGORRA PARA PARQUINHO, SIMPLES 1 PRANCHA (2 LUGARES), ESTRUTURA METALICA EM TUBOS DE ACO CARBONO PINTURA AUTOMOTIVA, PRANCHA EM MADEIRA PINTADA</t>
  </si>
  <si>
    <t xml:space="preserve"> 00044428 </t>
  </si>
  <si>
    <t>GIRA-GIRA PARA PARQUINHO INFANTIL, D = *1,50* M (8 LUGARES), METALICO EM TUBOS DE ACO CARBONO PINTADOS, ASSENTOS EM MADEIRA PINTADA, HASTE / BASE PARA CHUMBAMENTO</t>
  </si>
  <si>
    <t xml:space="preserve"> 00044421 </t>
  </si>
  <si>
    <t>BALANCO DE 2 LUGARES PARA PARQUINHO, COM ESTRUTURA METALICA EM TUBOS DE ACO CARBONO PINTURA AUTOMOTIVA, ASSENTOS EM MADEIRA PINTADA, CORRENTES EM ACO</t>
  </si>
  <si>
    <t xml:space="preserve"> 00044427 </t>
  </si>
  <si>
    <t>GAIOLA LABIRINTO / TREPA - TREPA PARA PARQUINHO, ESTRUTURA METALICA EM TUBOS DE ACO CARBONO COM PINTURA AUTOMOTIVA, TAMANHO 2,00 X 2,00 M</t>
  </si>
  <si>
    <t xml:space="preserve"> 00044426 </t>
  </si>
  <si>
    <t>CASINHA DE MADEIRA FABRICADA EM MADEIRA TRATADA, INCLUINDO RAMPA ESCALADA, ESCORREGADOR E ESCADA MARINHEIRO</t>
  </si>
  <si>
    <t>Paisagismo - Plantio</t>
  </si>
  <si>
    <t xml:space="preserve"> 00000359 </t>
  </si>
  <si>
    <t>MUDA DE ARVORE ORNAMENTAL, OITI/AROEIRA SALSA/ANGICO/IPE/JACARANDA OU EQUIVALENTE DA REGIAO, H= *2* M</t>
  </si>
  <si>
    <t xml:space="preserve"> 91634 </t>
  </si>
  <si>
    <t>GUINDAUTO HIDRÁULICO, CAPACIDADE MÁXIMA DE CARGA 6500 KG, MOMENTO MÁXIMO DE CARGA 5,8 TM, ALCANCE MÁXIMO HORIZONTAL 7,60 M, INCLUSIVE CAMINHÃO TOCO PBT 9.700 KG, POTÊNCIA DE 160 CV - CHP DIURNO. AF_08/2015</t>
  </si>
  <si>
    <t xml:space="preserve"> 91635 </t>
  </si>
  <si>
    <t>GUINDAUTO HIDRÁULICO, CAPACIDADE MÁXIMA DE CARGA 6500 KG, MOMENTO MÁXIMO DE CARGA 5,8 TM, ALCANCE MÁXIMO HORIZONTAL 7,60 M, INCLUSIVE CAMINHÃO TOCO PBT 9.700 KG, POTÊNCIA DE 160 CV - CHI DIURNO. AF_08/2015</t>
  </si>
  <si>
    <t xml:space="preserve"> 00038641 </t>
  </si>
  <si>
    <t>MUDA DE PALMEIRA ARECA, H= *1,50* M</t>
  </si>
  <si>
    <t xml:space="preserve"> 00003324 </t>
  </si>
  <si>
    <t>GRAMA BATATAIS EM PLACAS, SEM PLANTIO</t>
  </si>
  <si>
    <t xml:space="preserve"> 00000368 </t>
  </si>
  <si>
    <t>AREIA PARA ATERRO - POSTO JAZIDA/FORNECEDOR (RETIRADO NA JAZIDA, SEM TRANSPORTE)</t>
  </si>
  <si>
    <t>Limpeza de Obra</t>
  </si>
  <si>
    <t xml:space="preserve"> 99833 </t>
  </si>
  <si>
    <t>LAVADORA DE ALTA PRESSAO (LAVA-JATO) PARA AGUA FRIA, PRESSAO DE OPERACAO ENTRE 1400 E 1900 LIB/POL2, VAZAO MAXIMA ENTRE 400 E 700 L/H - CHP DIURNO. AF_04/2019</t>
  </si>
  <si>
    <t xml:space="preserve"> 99834 </t>
  </si>
  <si>
    <t>LAVADORA DE ALTA PRESSAO (LAVA-JATO) PARA AGUA FRIA, PRESSAO DE OPERACAO ENTRE 1400 E 1900 LIB/POL2, VAZAO MAXIMA ENTRE 400 E 700 L/H - CHI DIURNO. AF_05/2023</t>
  </si>
  <si>
    <t>Memória de Cálculo</t>
  </si>
  <si>
    <t>4,5</t>
  </si>
  <si>
    <t xml:space="preserve"> = Dimensões 4,50m²</t>
  </si>
  <si>
    <t>1.765,02</t>
  </si>
  <si>
    <t xml:space="preserve"> = Dimensões:
 Área do terreno sem pavimentação:
Grama Quadra Lagoa -  1.225,38m²
Grama Quadra Prefeitura - 539,64m²
Total = 1225,38m² + 539,64m² = 1.765,02m²</t>
  </si>
  <si>
    <t>5,0</t>
  </si>
  <si>
    <t xml:space="preserve"> = Dimensões Escritório: 5,00m²</t>
  </si>
  <si>
    <t>34,0</t>
  </si>
  <si>
    <t xml:space="preserve"> = Árvores que serão retiradas - 34unidades</t>
  </si>
  <si>
    <t xml:space="preserve"> = Dimensões Almoxarifado: 5,00m²</t>
  </si>
  <si>
    <t xml:space="preserve"> = Dimensões Refeitório: 5,00m²</t>
  </si>
  <si>
    <t>201,6</t>
  </si>
  <si>
    <t xml:space="preserve"> =  Área intervenção reforma:
PERGOLADO  – 1,00m + 5,00m + 1,00m + 1,00m + 7,80m + 1,00m + 1,00m + 5,00m + 1,00m + 1,00m + 7,80m + 1,00m = 33,60m  x 06 unidades = 201,60m
</t>
  </si>
  <si>
    <t>624,4</t>
  </si>
  <si>
    <t>467,17</t>
  </si>
  <si>
    <t xml:space="preserve"> =  Área asfalto á demolir - 461,17m²</t>
  </si>
  <si>
    <t>69,17</t>
  </si>
  <si>
    <t xml:space="preserve"> =  Área asfalto á demolir - 461,17m² x 015m de altura = 69,17m³</t>
  </si>
  <si>
    <t>81,7</t>
  </si>
  <si>
    <t>67,0</t>
  </si>
  <si>
    <t xml:space="preserve"> =  Alvenaria bancos de concreto - 14,88m extensão linear x 0,45m de altura = 6,70m² x 10 unidades = 67,00m²
</t>
  </si>
  <si>
    <t xml:space="preserve"> =  Dimensões canteiros com bancos - 12,57m de extensão linear x 0,65m de altura = 8,17m² x 10 unidades = 81,70m²
</t>
  </si>
  <si>
    <t>4,0</t>
  </si>
  <si>
    <t>230,4</t>
  </si>
  <si>
    <t xml:space="preserve"> =  Alvenaria bancos de concreto - 14,88m extensão linear x 0,45m de altura = 6,70m² x 10 unidades = 67,00m²
 Dimensões canteiros com bancos - 12,57m de extensão linear x 0,65m de altura = 8,17m² x 10 unidades = 81,70m² x 02 faces = 163,40m²
TOTAL = 67,00m² + 163,40m² = 230,40m²
</t>
  </si>
  <si>
    <t xml:space="preserve"> =  Dimensões Muro existente - 101,83m de extensão linear x 2,00m de altura = 203,66m² x 02 faces = 407,32m²</t>
  </si>
  <si>
    <t>1.000,81</t>
  </si>
  <si>
    <t xml:space="preserve"> =  Área calçadas em piso PAVER:
Calçadão - 461,17m²
Calçada acesso prefeitura - 539,64m²
TOTAL = 461,17m² + 539,64m² = 1.000,81m²</t>
  </si>
  <si>
    <t>152,2</t>
  </si>
  <si>
    <t xml:space="preserve"> =  Extensão linear meio fio reto: 
Calçadão - 10,34m + 55,00m + 10,34m = 75,68m
Calçada acesso prefeitura - 12,62m + 31,95m + 31,95m = 76,52m
TOTAL = 75,68m + 76,52m = 152,20m</t>
  </si>
  <si>
    <t>61,59</t>
  </si>
  <si>
    <t xml:space="preserve"> =  Extensão linear meio fio curvo: 
Calçada acesso prefeitura - 7,76m + 15,71m + 7,44m + 7,54m + 15,71m + 7,43m = 61,59m</t>
  </si>
  <si>
    <t>213,69</t>
  </si>
  <si>
    <t xml:space="preserve"> =  Extensão linear meio fio reto -152,20m
 Extensão linear meio fio curvo - 61,59m
TOTAL = 152,20m + 61,59m = 213,79m</t>
  </si>
  <si>
    <t xml:space="preserve"> =  Alvenaria bancos de concreto - 14,88m extensão linear x 0,45m de altura = 6,70m² x 10 unidades = 67,00m²
 Dimensões canteiros com bancos - 12,57m de extensão linear x 0,65m de altura = 8,17m² x 10 unidades = 81,70m² x 02 faces = 163,40m²
TOTAL = 67,00m² + 163,40m² = 230,40m²</t>
  </si>
  <si>
    <t>240,0</t>
  </si>
  <si>
    <t xml:space="preserve"> =  Área pergolado:
Pergolado  - 5,00m de largura x 80,00m de comprimento = 40,00m² x 6 unidades = 240,00m²</t>
  </si>
  <si>
    <t>1,0</t>
  </si>
  <si>
    <t>11,0</t>
  </si>
  <si>
    <t xml:space="preserve"> = Conforme projeto água fria</t>
  </si>
  <si>
    <t>137,41</t>
  </si>
  <si>
    <t>3,0</t>
  </si>
  <si>
    <t>12,0</t>
  </si>
  <si>
    <t xml:space="preserve"> =  12 unidades conforme projeto Arquitetônico</t>
  </si>
  <si>
    <t>18,0</t>
  </si>
  <si>
    <t xml:space="preserve"> =  18 unidades conforme projeto Arquitetônico</t>
  </si>
  <si>
    <t>38,0</t>
  </si>
  <si>
    <t xml:space="preserve"> =  38 unidades conforme projeto Arquitetônico</t>
  </si>
  <si>
    <t>10,0</t>
  </si>
  <si>
    <t xml:space="preserve"> =  10 unidades conforme projeto Arquitetônico</t>
  </si>
  <si>
    <t>362,78</t>
  </si>
  <si>
    <t xml:space="preserve"> =  Grama á ser plantada:
Play Ground - 473,57m²
Canteiros - 146,80m²
TOTAL = 473,57m² + 146,80m² = 620,37m²</t>
  </si>
  <si>
    <t>69,57</t>
  </si>
  <si>
    <t xml:space="preserve"> =  Areia Play Ground - 355,25m² x 0,20m de espessura = 71,05m³
</t>
  </si>
  <si>
    <t>28.319,21</t>
  </si>
  <si>
    <t xml:space="preserve"> =  Área intervenção  - 28319,21m²
</t>
  </si>
  <si>
    <t>Cronograma Físico e Financeiro</t>
  </si>
  <si>
    <t>Total Por Etapa</t>
  </si>
  <si>
    <t>30 DIAS</t>
  </si>
  <si>
    <t>60 DIAS</t>
  </si>
  <si>
    <t>90 DIAS</t>
  </si>
  <si>
    <t>120 DIAS</t>
  </si>
  <si>
    <t>150 DIAS</t>
  </si>
  <si>
    <t>180 DIAS</t>
  </si>
  <si>
    <t/>
  </si>
  <si>
    <t>Porcentagem</t>
  </si>
  <si>
    <t>Custo</t>
  </si>
  <si>
    <t>Porcentagem Acumulado</t>
  </si>
  <si>
    <t>Custo Acumulado</t>
  </si>
  <si>
    <t xml:space="preserve">PREFEITURA MUNICIPAL DE BATAYPORÃ </t>
  </si>
  <si>
    <t>MIN</t>
  </si>
  <si>
    <t>MED</t>
  </si>
  <si>
    <t>MAX</t>
  </si>
  <si>
    <t>SECRETARIA MUNICIPAL DE OBRAS E INFRAESTRUTURA</t>
  </si>
  <si>
    <t>Construção e Reforma de Edifícios</t>
  </si>
  <si>
    <t>AC</t>
  </si>
  <si>
    <t>QUADRO DE COMPOSIÇÃO DE BDI 1</t>
  </si>
  <si>
    <t>SG</t>
  </si>
  <si>
    <t>OBRA</t>
  </si>
  <si>
    <t>R</t>
  </si>
  <si>
    <t>ENDEREÇO</t>
  </si>
  <si>
    <t xml:space="preserve">BAIRRO </t>
  </si>
  <si>
    <t>VILA MARIA GONÇALVES</t>
  </si>
  <si>
    <t xml:space="preserve">MUNICIPIO </t>
  </si>
  <si>
    <t>BATAYPORÃ/MS</t>
  </si>
  <si>
    <t>DF</t>
  </si>
  <si>
    <t>TIPO DE OBRA</t>
  </si>
  <si>
    <t>Construção de Praças Urbanas, Rodovias, Ferrovias e recapeamento e pavimentação de vias urbanas</t>
  </si>
  <si>
    <t>DESONERAÇÃO</t>
  </si>
  <si>
    <t>Não</t>
  </si>
  <si>
    <t>BDI PAD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</si>
  <si>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</si>
  <si>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</si>
  <si>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</si>
  <si>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</si>
  <si>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</si>
  <si>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</si>
  <si>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</si>
  <si>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</si>
  <si>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</si>
  <si>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de Redes de Abastecimento de Água, Coleta de Esgoto</t>
  </si>
  <si>
    <t>Tributos (impostos COFINS 3% e PIS 0,65%)</t>
  </si>
  <si>
    <t>CP</t>
  </si>
  <si>
    <t>Tributos (ISS)</t>
  </si>
  <si>
    <t>ISS</t>
  </si>
  <si>
    <t>Tributos (Contribuição Previdenciaria sobre Receita Bruta -0% ou 4,5% - Desoneração)</t>
  </si>
  <si>
    <t>CPRB</t>
  </si>
  <si>
    <t>BDI SEM desoneração                                                    (Formula Acordão TCU)</t>
  </si>
  <si>
    <t>BDI COM desoneração</t>
  </si>
  <si>
    <t>BDI DES</t>
  </si>
  <si>
    <t>pedir anexo</t>
  </si>
  <si>
    <t>Construção e Manutenção de Estações e Redes de Distribuição de Energia Elétrica</t>
  </si>
  <si>
    <t>Anexo: Relatório Técnico Circunstanciado justificando a adoção do percentual de cada parcela do BDI.</t>
  </si>
  <si>
    <t>anexo apresentado</t>
  </si>
  <si>
    <t>Os valores de BDI foram calculados com o emprego da fórmula:</t>
  </si>
  <si>
    <t xml:space="preserve"> - 1</t>
  </si>
  <si>
    <t>Obras Portuárias, Marítimas e Fluviais</t>
  </si>
  <si>
    <t>GABRIEL JORGE S. BARBOSA</t>
  </si>
  <si>
    <t>Fornecimento de Materiais e Equipamentos (aquisição indireta - em conjunto com licitação de obras)</t>
  </si>
  <si>
    <t>ENGENHEIRO CIVIL</t>
  </si>
  <si>
    <t>CREA: 18082/D - MS</t>
  </si>
  <si>
    <t>Estudos e Projetos, Planos e Gerenciamento e outros correlatos</t>
  </si>
  <si>
    <t>K1</t>
  </si>
  <si>
    <t>-</t>
  </si>
  <si>
    <t>K2</t>
  </si>
  <si>
    <t>K3</t>
  </si>
  <si>
    <t>Fornecimento de Materiais e Equipamentos (aquisição direta)</t>
  </si>
  <si>
    <t>Revisão de quantitativo</t>
  </si>
  <si>
    <t xml:space="preserve"> = Engenheiro Civil - 1 hora ao dia x 20 dias ao mês x 6 meses de Obra</t>
  </si>
  <si>
    <t xml:space="preserve"> = Mestre de Obras - 1 hora ao dia x 20 dias ao mês x 6 meses de Obra</t>
  </si>
  <si>
    <t>ok</t>
  </si>
  <si>
    <t xml:space="preserve"> =  Dimensões alambrado cerca á remover: 416,40m x 1,50m de altura = 624,60m² (ETAPA 2)
</t>
  </si>
  <si>
    <t xml:space="preserve"> =  Área calçada a construir:
Quadra prefeitura -1.031,87 m² x 0,15cm de altura = 154,78m³
Quadra Lagoa do sapo - 1.041,54m² x 0,15cm de altura = 156,23m³
TOTAL = 154,78m³ + 156,23m³ </t>
  </si>
  <si>
    <t xml:space="preserve"> =  Área calçada a ser demolida - 1.031,87m² x 0,15cm de altura </t>
  </si>
  <si>
    <t xml:space="preserve"> =  Área calçada a construir:
Quadra prefeitura - 1.031,87m² 
Quadra Lagoa do sapo - 1.041,54m²
TOTAL = 1.031,87m² + 1.041,54m² </t>
  </si>
  <si>
    <t xml:space="preserve"> =  =  Comprimento total das estacas quadrada 16x16cm x 5,00m de comprimento (93 unidades) = 465,00m
 Comprimento total escavado: 465,00m  (ETAPA 2)</t>
  </si>
  <si>
    <t xml:space="preserve"> =  =  Estacas quadrada 16x16cm x 5,00m de comprimento = 93 unidades  (ETAPA 2)</t>
  </si>
  <si>
    <t xml:space="preserve"> =  Bloco de Coroamento: Volume de Concreto = 10,34m³X1,1(10%)=11,37m³.
 Volume de escavação total: 11,37m³.v  (ETAPA 2)</t>
  </si>
  <si>
    <t xml:space="preserve"> =  Bloco de Coroamento: Forma lateral = 100,19m²
 Área total: 100,19m²  (ETAPA 2)</t>
  </si>
  <si>
    <t xml:space="preserve"> =  Bloco de Coroamento: Lastro de concreto = 21,60m²
 Área total: 21,60m²  (ETAPA 2)</t>
  </si>
  <si>
    <t xml:space="preserve"> =  Bloco de Coroamento: Volume de Concreto = 10,34m³.
 Volume de concreto total: 10,34m³.  (ETAPA 2)</t>
  </si>
  <si>
    <t xml:space="preserve"> =  Aço CA 50 16,00mm:  323,10Kg
 Total de aço CA 50 16,00mm: 323,10Kg  (ETAPA 2)</t>
  </si>
  <si>
    <t xml:space="preserve"> =  Aço CA 50 12,50mm:  221,00Kg
 Total de aço CA 50 12,50mm: 221,00Kg  (ETAPA 2)</t>
  </si>
  <si>
    <t xml:space="preserve"> =  Aço CA 50 10,00mm:  1.170,30Kg
 Total de aço CA 50 10,00mm: 1.170,30Kg  (ETAPA 2)</t>
  </si>
  <si>
    <t xml:space="preserve"> =  Aço CA 60 5,00mm:  47,60Kg 
 Total de aço CA 60 5,00mm: 47,60Kg  (ETAPA 2)</t>
  </si>
  <si>
    <t xml:space="preserve"> =  Aço CA 60 4,20mm:  32,20Kg
 Total de aço CA 60 4,20mm: 32,20Kg  (ETAPA 2)</t>
  </si>
  <si>
    <t xml:space="preserve"> =  Pilares da edificação: Formas: 193,13m²
 Área total forma (desforma): 193,13m².  (ETAPA 2)</t>
  </si>
  <si>
    <t xml:space="preserve"> =  Pilares da edificação: Concreto: 9,92m³
 Volume total concreto (concreto): 9,92m³.  (ETAPA 2)</t>
  </si>
  <si>
    <t xml:space="preserve"> =  Aço CA 50 16,00mm:  450,30Kg
 Total de aço CA 50 16,00mm: 450,30Kg  (ETAPA 2)</t>
  </si>
  <si>
    <t xml:space="preserve"> =  Aço CA 50 12,50mm:  132,10Kg
 Total de aço CA 50 12,50mm: 132,10Kg  (ETAPA 2)</t>
  </si>
  <si>
    <t xml:space="preserve"> =  Aço CA 50 10,00mm: 1.091,00Kg
 Aço CA 50: 1.091,00Kg  (ETAPA 2)</t>
  </si>
  <si>
    <t xml:space="preserve"> =  Aço CA 50 8,00mm: 1,30Kg
 Aço CA 50: 1,30Kg  (ETAPA 2)</t>
  </si>
  <si>
    <t xml:space="preserve"> =  Aço CA 60 5,00mm:  293,60kg
 Aço CA 60: 293,60Kg  (ETAPA 2)</t>
  </si>
  <si>
    <t xml:space="preserve"> =  Viga Nível 0,00m: Formas: 204,04m²
 Área total forma (desforma): 204,04m².  (ETAPA 2)</t>
  </si>
  <si>
    <t xml:space="preserve"> =  Viga Baldrame: Volume de Concreto = 36,06m³
 Volume total: 36,06m³.  (ETAPA 2)</t>
  </si>
  <si>
    <t xml:space="preserve"> =  Aço CA 50 12,50mm:  2,80Kg
 Total de aço CA 50 12,50mm: 2,80Kg  (ETAPA 2)</t>
  </si>
  <si>
    <t xml:space="preserve"> =  Aço CA 50 10,00mm:  856,20Kg
 Total de aço CA 50 10,00mm: 856,20Kg  (ETAPA 2)</t>
  </si>
  <si>
    <t xml:space="preserve"> =  Aço CA 50 8,00mm: 689,60Kg
 Aço CA 50: 689,60Kg  (ETAPA 2)</t>
  </si>
  <si>
    <t xml:space="preserve"> =  Aço CA 60 5,00mm:  516,00Kg 
 Total de aço CA 60 5,00mm: 516,00Kg  (ETAPA 2)</t>
  </si>
  <si>
    <t xml:space="preserve"> =  Laje Maciça Nível 0,00m: Escoramento: 440,16m²
 Área total de escoramento: 440,16m².  (ETAPA 2)</t>
  </si>
  <si>
    <t xml:space="preserve"> =  Laje Maciça Nível 0,00m: Formas: 440,16m²
 Área total forma (desforma): 440,16m².  (ETAPA 2)</t>
  </si>
  <si>
    <t xml:space="preserve"> =  Laje Maciça Nível 0,00m: Volume de Concreto = 66,02m³
 Volume total: 66,02m³.  (ETAPA 2)</t>
  </si>
  <si>
    <t xml:space="preserve"> =  Aço CA 50 6,30mm: 1.933,50Kg
 Aço CA 50: 1.933,50Kg  (ETAPA 2)</t>
  </si>
  <si>
    <t xml:space="preserve"> =  Aço CA 60 5,00mm:  928,00Kg 
 Total de aço CA 60 5,00mm: 928,00Kg  (ETAPA 2)</t>
  </si>
  <si>
    <t xml:space="preserve"> =  Viga Baldrame: Forma = 204,04m²  (ETAPA 2)</t>
  </si>
  <si>
    <t xml:space="preserve"> =  Dimensões canteiros com bancos - 12,57m de extensão linear x 0,65m de altura = 8,17m² x 10 unidades = 81,70m²  (ETAPA 2)</t>
  </si>
  <si>
    <t xml:space="preserve"> =  Dimensões do telhamento á construir:
Área de Telhamento = 20,59m²  (ETAPA 2)</t>
  </si>
  <si>
    <t xml:space="preserve"> =  Dimensões da trama de aço á construir:
Área de trama de aço = 20,59m²  (ETAPA 2)</t>
  </si>
  <si>
    <t xml:space="preserve"> =  Peso da Estrutura metálica á construir:
2CR 75x40x17#2.25MM= 38,04metros linear x 3,01kg/m = 114,50KG
Ferro redondo 3/8= 21,28metros linear x 0,56kg/m = 11,91KG
TOTAL = 126,41kg  (ETAPA 2)</t>
  </si>
  <si>
    <t xml:space="preserve"> =  Dimensões da pintura da estrutura à construir:
Área de estrutura de aço = 20,59m²  (ETAPA 2)</t>
  </si>
  <si>
    <t xml:space="preserve"> =  Chumbador metálico á construir: 4 unidades  (ETAPA 2)</t>
  </si>
  <si>
    <t xml:space="preserve"> =  Dimensões calçadas:
Lagoa do Sapo – 1.041,54m²
Prefeitura – 1.031,87m²
TOTAL: 1.031,87m² + 1450,80m² </t>
  </si>
  <si>
    <t xml:space="preserve"> =  16 unidades conforme projeto arquitetônico (4 unidades para ETAPA 2)</t>
  </si>
  <si>
    <t xml:space="preserve"> =  Extensão linear meio fio curvo calçadas:
Lagoa do Sapo – 6,28m + 6,29m + 6,29m + 6,28m = 25,14m
Prefeitura – 8,02m + 8,01m  = 16,03m
TOTAL: 25,14m + 16,03m = 41,17</t>
  </si>
  <si>
    <t xml:space="preserve"> =  Extensão linear meio fio reto calçadas:
Lagoa do Sapo – 41,77m + 88,75m + 138,52m + 88,75m + 41,75m = 399,54m
Prefeitura – 164,54m + 30,40m + 30,40m = 225,34 m
TOTAL: 399,54m + 225,34m = 624,88m</t>
  </si>
  <si>
    <t xml:space="preserve"> =  Extensão linear meio fio reto calçadas - 624,88m 
 Extensão linear meio fio curvo calçadas - 41,17m
TOTAL = 624,88m + 41,17m = 666,05m</t>
  </si>
  <si>
    <t xml:space="preserve"> =  Área de regularização para o piso deck - 536,65m² (ETAPA 2)</t>
  </si>
  <si>
    <t xml:space="preserve"> =  Área de piso deck - 536,65m² (ETAPA 2)</t>
  </si>
  <si>
    <t xml:space="preserve"> =  Gradil Deck - 153,19m de extensão linear x 1,30m de altura = 199,15m² (ETAPA 2)</t>
  </si>
  <si>
    <t xml:space="preserve"> =  Alambrado em torno da lagoa -311,43m de extensão linear (ETAPA 2)</t>
  </si>
  <si>
    <t xml:space="preserve"> = Conforme projeto elétrico (ETAPA 2)</t>
  </si>
  <si>
    <t>1.1</t>
  </si>
  <si>
    <t>Batayporã/MS, 05 de março de 2026</t>
  </si>
  <si>
    <t xml:space="preserve"> =  06 unidades conforme projeto Arquitetônico </t>
  </si>
  <si>
    <t xml:space="preserve"> =  02 unidades conforme projeto Arquitetônico</t>
  </si>
  <si>
    <t xml:space="preserve"> =  02 unidades conforme projeto Arquitetônico </t>
  </si>
  <si>
    <t xml:space="preserve"> =  01 unidades conforme projeto Arquitetônico </t>
  </si>
  <si>
    <t>_______________________________________________________________
GABRIEL JORGE DOS SANTOS BARBOSA
ENGENHEIRO CIVIL
CREA 8082/D-MS</t>
  </si>
  <si>
    <t>Total com BDI</t>
  </si>
  <si>
    <t>REVITALIZAÇÃO LAGOA DO SAPO (ETAPA 1)</t>
  </si>
  <si>
    <t>%</t>
  </si>
  <si>
    <t>R$</t>
  </si>
  <si>
    <t>Serviços Relevantes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</si>
</sst>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\ %"/>
    <numFmt numFmtId="165" formatCode="#,##0.0000000"/>
  </numFmts>
  <fonts count="2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2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9"/>
      <name val="Arial"/>
      <family val="2"/>
    </font>
    <font>
      <b/>
      <sz val="11"/>
      <color indexed="12"/>
      <name val="Arial"/>
      <family val="2"/>
    </font>
    <font>
      <b/>
      <sz val="18"/>
      <name val="Arial"/>
      <family val="2"/>
    </font>
    <font>
      <sz val="10.5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sz val="12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/>
      <top/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</cellStyleXfs>
  <cellXfs count="161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right" vertical="top" wrapText="1"/>
    </xf>
    <xf numFmtId="4" fontId="4" fillId="3" borderId="1" xfId="0" applyNumberFormat="1" applyFont="1" applyFill="1" applyBorder="1" applyAlignment="1">
      <alignment horizontal="righ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center" vertical="top" wrapText="1"/>
    </xf>
    <xf numFmtId="4" fontId="5" fillId="4" borderId="1" xfId="0" applyNumberFormat="1" applyFont="1" applyFill="1" applyBorder="1" applyAlignment="1">
      <alignment horizontal="right" vertical="top" wrapText="1"/>
    </xf>
    <xf numFmtId="164" fontId="5" fillId="4" borderId="1" xfId="0" applyNumberFormat="1" applyFont="1" applyFill="1" applyBorder="1" applyAlignment="1">
      <alignment horizontal="right" vertical="top" wrapText="1"/>
    </xf>
    <xf numFmtId="0" fontId="6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 vertical="top" wrapText="1"/>
    </xf>
    <xf numFmtId="0" fontId="6" fillId="2" borderId="0" xfId="0" applyFont="1" applyFill="1" applyAlignment="1">
      <alignment horizontal="left" vertical="top" wrapText="1"/>
    </xf>
    <xf numFmtId="4" fontId="3" fillId="2" borderId="0" xfId="0" applyNumberFormat="1" applyFont="1" applyFill="1" applyAlignment="1">
      <alignment horizontal="right" vertical="top" wrapText="1"/>
    </xf>
    <xf numFmtId="0" fontId="3" fillId="2" borderId="0" xfId="0" applyFont="1" applyFill="1" applyAlignment="1">
      <alignment horizontal="center" vertical="top" wrapText="1"/>
    </xf>
    <xf numFmtId="165" fontId="5" fillId="4" borderId="1" xfId="0" applyNumberFormat="1" applyFont="1" applyFill="1" applyBorder="1" applyAlignment="1">
      <alignment horizontal="righ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right" vertical="top" wrapText="1"/>
    </xf>
    <xf numFmtId="0" fontId="6" fillId="5" borderId="1" xfId="0" applyFont="1" applyFill="1" applyBorder="1" applyAlignment="1">
      <alignment horizontal="center" vertical="top" wrapText="1"/>
    </xf>
    <xf numFmtId="165" fontId="6" fillId="5" borderId="1" xfId="0" applyNumberFormat="1" applyFont="1" applyFill="1" applyBorder="1" applyAlignment="1">
      <alignment horizontal="right" vertical="top" wrapText="1"/>
    </xf>
    <xf numFmtId="4" fontId="6" fillId="5" borderId="1" xfId="0" applyNumberFormat="1" applyFont="1" applyFill="1" applyBorder="1" applyAlignment="1">
      <alignment horizontal="right" vertical="top" wrapText="1"/>
    </xf>
    <xf numFmtId="0" fontId="6" fillId="6" borderId="1" xfId="0" applyFont="1" applyFill="1" applyBorder="1" applyAlignment="1">
      <alignment horizontal="left" vertical="top" wrapText="1"/>
    </xf>
    <xf numFmtId="0" fontId="6" fillId="6" borderId="1" xfId="0" applyFont="1" applyFill="1" applyBorder="1" applyAlignment="1">
      <alignment horizontal="right" vertical="top" wrapText="1"/>
    </xf>
    <xf numFmtId="0" fontId="6" fillId="6" borderId="1" xfId="0" applyFont="1" applyFill="1" applyBorder="1" applyAlignment="1">
      <alignment horizontal="center" vertical="top" wrapText="1"/>
    </xf>
    <xf numFmtId="165" fontId="6" fillId="6" borderId="1" xfId="0" applyNumberFormat="1" applyFont="1" applyFill="1" applyBorder="1" applyAlignment="1">
      <alignment horizontal="right" vertical="top" wrapText="1"/>
    </xf>
    <xf numFmtId="4" fontId="6" fillId="6" borderId="1" xfId="0" applyNumberFormat="1" applyFont="1" applyFill="1" applyBorder="1" applyAlignment="1">
      <alignment horizontal="right" vertical="top" wrapText="1"/>
    </xf>
    <xf numFmtId="0" fontId="6" fillId="2" borderId="0" xfId="0" applyFont="1" applyFill="1" applyAlignment="1">
      <alignment horizontal="right" vertical="top" wrapText="1"/>
    </xf>
    <xf numFmtId="4" fontId="6" fillId="2" borderId="0" xfId="0" applyNumberFormat="1" applyFont="1" applyFill="1" applyAlignment="1">
      <alignment horizontal="right" vertical="top" wrapText="1"/>
    </xf>
    <xf numFmtId="165" fontId="3" fillId="2" borderId="0" xfId="0" applyNumberFormat="1" applyFont="1" applyFill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8" fillId="0" borderId="0" xfId="3"/>
    <xf numFmtId="0" fontId="9" fillId="0" borderId="0" xfId="3" applyFont="1" applyAlignment="1">
      <alignment horizontal="center"/>
    </xf>
    <xf numFmtId="0" fontId="9" fillId="0" borderId="11" xfId="3" applyFont="1" applyBorder="1" applyAlignment="1">
      <alignment horizontal="center"/>
    </xf>
    <xf numFmtId="10" fontId="10" fillId="0" borderId="11" xfId="3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39" fontId="8" fillId="0" borderId="11" xfId="1" applyNumberFormat="1" applyFont="1" applyFill="1" applyBorder="1" applyAlignment="1">
      <alignment horizontal="left" vertical="center" wrapText="1"/>
    </xf>
    <xf numFmtId="39" fontId="9" fillId="0" borderId="11" xfId="1" applyNumberFormat="1" applyFont="1" applyFill="1" applyBorder="1" applyAlignment="1">
      <alignment horizontal="left" vertical="center" wrapText="1"/>
    </xf>
    <xf numFmtId="39" fontId="8" fillId="0" borderId="11" xfId="1" applyNumberFormat="1" applyFont="1" applyBorder="1" applyAlignment="1">
      <alignment vertical="center" wrapText="1"/>
    </xf>
    <xf numFmtId="0" fontId="12" fillId="0" borderId="0" xfId="0" applyFont="1"/>
    <xf numFmtId="0" fontId="13" fillId="0" borderId="11" xfId="0" applyFont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/>
    </xf>
    <xf numFmtId="0" fontId="9" fillId="0" borderId="11" xfId="3" applyFont="1" applyBorder="1" applyAlignment="1">
      <alignment horizontal="center" vertical="center" wrapText="1"/>
    </xf>
    <xf numFmtId="10" fontId="8" fillId="9" borderId="11" xfId="3" applyNumberFormat="1" applyFill="1" applyBorder="1" applyAlignment="1" applyProtection="1">
      <alignment horizontal="center"/>
      <protection locked="0"/>
    </xf>
    <xf numFmtId="0" fontId="13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10" fontId="14" fillId="8" borderId="11" xfId="2" applyNumberFormat="1" applyFont="1" applyFill="1" applyBorder="1" applyAlignment="1">
      <alignment vertical="center"/>
    </xf>
    <xf numFmtId="4" fontId="17" fillId="0" borderId="11" xfId="3" applyNumberFormat="1" applyFont="1" applyBorder="1" applyAlignment="1">
      <alignment horizontal="center" vertical="center"/>
    </xf>
    <xf numFmtId="10" fontId="14" fillId="0" borderId="11" xfId="2" applyNumberFormat="1" applyFont="1" applyBorder="1"/>
    <xf numFmtId="0" fontId="18" fillId="0" borderId="11" xfId="3" applyFont="1" applyBorder="1" applyAlignment="1">
      <alignment horizontal="center" vertical="center"/>
    </xf>
    <xf numFmtId="10" fontId="14" fillId="0" borderId="11" xfId="0" applyNumberFormat="1" applyFont="1" applyBorder="1" applyAlignment="1">
      <alignment vertical="center"/>
    </xf>
    <xf numFmtId="0" fontId="18" fillId="0" borderId="11" xfId="3" applyFont="1" applyBorder="1" applyAlignment="1">
      <alignment horizontal="center" vertical="center" wrapText="1"/>
    </xf>
    <xf numFmtId="10" fontId="18" fillId="0" borderId="11" xfId="3" applyNumberFormat="1" applyFont="1" applyBorder="1" applyAlignment="1">
      <alignment horizontal="center" vertical="center"/>
    </xf>
    <xf numFmtId="4" fontId="17" fillId="0" borderId="6" xfId="3" applyNumberFormat="1" applyFont="1" applyBorder="1" applyAlignment="1">
      <alignment horizontal="center" vertical="center" wrapText="1"/>
    </xf>
    <xf numFmtId="10" fontId="14" fillId="0" borderId="6" xfId="2" applyNumberFormat="1" applyFont="1" applyBorder="1"/>
    <xf numFmtId="0" fontId="19" fillId="0" borderId="0" xfId="3" applyFont="1" applyAlignment="1">
      <alignment horizontal="center" vertical="center" wrapText="1"/>
    </xf>
    <xf numFmtId="0" fontId="19" fillId="0" borderId="4" xfId="3" applyFont="1" applyBorder="1" applyAlignment="1">
      <alignment horizontal="center" vertical="center" wrapText="1"/>
    </xf>
    <xf numFmtId="10" fontId="19" fillId="0" borderId="4" xfId="2" applyNumberFormat="1" applyFont="1" applyBorder="1" applyAlignment="1">
      <alignment horizontal="center" vertical="center" wrapText="1"/>
    </xf>
    <xf numFmtId="4" fontId="17" fillId="0" borderId="4" xfId="3" applyNumberFormat="1" applyFont="1" applyBorder="1" applyAlignment="1">
      <alignment horizontal="center" vertical="center" wrapText="1"/>
    </xf>
    <xf numFmtId="2" fontId="20" fillId="0" borderId="0" xfId="3" applyNumberFormat="1" applyFont="1" applyAlignment="1">
      <alignment vertical="center"/>
    </xf>
    <xf numFmtId="0" fontId="8" fillId="0" borderId="0" xfId="3" applyProtection="1">
      <protection locked="0"/>
    </xf>
    <xf numFmtId="0" fontId="8" fillId="0" borderId="0" xfId="3" applyAlignment="1">
      <alignment vertical="center"/>
    </xf>
    <xf numFmtId="0" fontId="25" fillId="0" borderId="0" xfId="3" applyFont="1" applyAlignment="1">
      <alignment vertical="center" wrapText="1"/>
    </xf>
    <xf numFmtId="0" fontId="25" fillId="0" borderId="16" xfId="3" applyFont="1" applyBorder="1" applyAlignment="1">
      <alignment vertical="center" wrapText="1"/>
    </xf>
    <xf numFmtId="49" fontId="12" fillId="0" borderId="0" xfId="0" applyNumberFormat="1" applyFont="1"/>
    <xf numFmtId="49" fontId="8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49" fontId="8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49" fontId="8" fillId="0" borderId="0" xfId="0" applyNumberFormat="1" applyFont="1" applyAlignment="1">
      <alignment horizontal="center" vertical="center" wrapText="1"/>
    </xf>
    <xf numFmtId="39" fontId="8" fillId="0" borderId="0" xfId="1" applyNumberFormat="1" applyFont="1" applyBorder="1" applyAlignment="1">
      <alignment vertical="center" wrapText="1"/>
    </xf>
    <xf numFmtId="0" fontId="19" fillId="0" borderId="0" xfId="3" applyFont="1" applyAlignment="1">
      <alignment vertical="center" wrapText="1"/>
    </xf>
    <xf numFmtId="4" fontId="17" fillId="0" borderId="0" xfId="3" applyNumberFormat="1" applyFont="1" applyAlignment="1">
      <alignment horizontal="center" vertical="center" wrapText="1"/>
    </xf>
    <xf numFmtId="0" fontId="5" fillId="4" borderId="17" xfId="0" applyFont="1" applyFill="1" applyBorder="1" applyAlignment="1">
      <alignment horizontal="left" vertical="top" wrapText="1"/>
    </xf>
    <xf numFmtId="0" fontId="5" fillId="4" borderId="18" xfId="0" applyFont="1" applyFill="1" applyBorder="1" applyAlignment="1">
      <alignment horizontal="left" vertical="top" wrapText="1"/>
    </xf>
    <xf numFmtId="10" fontId="3" fillId="2" borderId="0" xfId="0" applyNumberFormat="1" applyFont="1" applyFill="1" applyAlignment="1">
      <alignment horizontal="left" vertical="top" wrapText="1"/>
    </xf>
    <xf numFmtId="0" fontId="4" fillId="3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3" fontId="4" fillId="3" borderId="1" xfId="1" applyFont="1" applyFill="1" applyBorder="1" applyAlignment="1">
      <alignment vertical="top" wrapText="1"/>
    </xf>
    <xf numFmtId="0" fontId="4" fillId="3" borderId="0" xfId="0" applyFont="1" applyFill="1" applyAlignment="1">
      <alignment horizontal="left" vertical="top" wrapText="1"/>
    </xf>
    <xf numFmtId="9" fontId="4" fillId="3" borderId="1" xfId="2" applyFont="1" applyFill="1" applyBorder="1" applyAlignment="1">
      <alignment horizontal="right" vertical="top" wrapText="1"/>
    </xf>
    <xf numFmtId="43" fontId="4" fillId="3" borderId="1" xfId="1" applyFont="1" applyFill="1" applyBorder="1" applyAlignment="1">
      <alignment horizontal="right" vertical="top" wrapText="1"/>
    </xf>
    <xf numFmtId="9" fontId="3" fillId="2" borderId="0" xfId="0" applyNumberFormat="1" applyFont="1" applyFill="1" applyAlignment="1">
      <alignment horizontal="right" vertical="top" wrapText="1"/>
    </xf>
    <xf numFmtId="43" fontId="3" fillId="2" borderId="0" xfId="1" applyFont="1" applyFill="1" applyAlignment="1">
      <alignment horizontal="right" vertical="top" wrapText="1"/>
    </xf>
    <xf numFmtId="10" fontId="3" fillId="2" borderId="0" xfId="2" applyNumberFormat="1" applyFont="1" applyFill="1" applyAlignment="1">
      <alignment horizontal="right" vertical="top" wrapText="1"/>
    </xf>
    <xf numFmtId="43" fontId="3" fillId="2" borderId="0" xfId="0" applyNumberFormat="1" applyFont="1" applyFill="1" applyAlignment="1">
      <alignment horizontal="right" vertical="top" wrapText="1"/>
    </xf>
    <xf numFmtId="10" fontId="3" fillId="2" borderId="0" xfId="0" applyNumberFormat="1" applyFont="1" applyFill="1" applyAlignment="1">
      <alignment horizontal="right" vertical="top" wrapText="1"/>
    </xf>
    <xf numFmtId="4" fontId="6" fillId="2" borderId="0" xfId="0" applyNumberFormat="1" applyFont="1" applyFill="1" applyAlignment="1">
      <alignment horizontal="center" vertical="top" wrapText="1"/>
    </xf>
    <xf numFmtId="0" fontId="3" fillId="2" borderId="0" xfId="0" applyFont="1" applyFill="1" applyAlignment="1">
      <alignment horizontal="right" vertical="top" wrapText="1"/>
    </xf>
    <xf numFmtId="0" fontId="3" fillId="2" borderId="0" xfId="0" applyFont="1" applyFill="1" applyAlignment="1">
      <alignment horizontal="left" vertical="top" wrapText="1"/>
    </xf>
    <xf numFmtId="4" fontId="3" fillId="2" borderId="0" xfId="0" applyNumberFormat="1" applyFont="1" applyFill="1" applyAlignment="1">
      <alignment horizontal="right" vertical="top" wrapText="1"/>
    </xf>
    <xf numFmtId="0" fontId="6" fillId="2" borderId="0" xfId="0" applyFont="1" applyFill="1" applyAlignment="1">
      <alignment horizontal="center" vertical="top" wrapText="1"/>
    </xf>
    <xf numFmtId="0" fontId="0" fillId="0" borderId="0" xfId="0"/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left" vertical="top" wrapText="1"/>
    </xf>
    <xf numFmtId="10" fontId="3" fillId="2" borderId="0" xfId="0" applyNumberFormat="1" applyFont="1" applyFill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horizontal="right" vertical="top" wrapText="1"/>
    </xf>
    <xf numFmtId="0" fontId="6" fillId="6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4" fillId="3" borderId="19" xfId="0" applyFont="1" applyFill="1" applyBorder="1" applyAlignment="1">
      <alignment horizontal="left" vertical="top" wrapText="1"/>
    </xf>
    <xf numFmtId="0" fontId="4" fillId="3" borderId="20" xfId="0" applyFont="1" applyFill="1" applyBorder="1" applyAlignment="1">
      <alignment horizontal="left" vertical="top" wrapText="1"/>
    </xf>
    <xf numFmtId="0" fontId="4" fillId="3" borderId="21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 wrapText="1"/>
    </xf>
    <xf numFmtId="0" fontId="2" fillId="2" borderId="20" xfId="0" applyFont="1" applyFill="1" applyBorder="1" applyAlignment="1">
      <alignment horizontal="left" vertical="top" wrapText="1"/>
    </xf>
    <xf numFmtId="0" fontId="2" fillId="2" borderId="21" xfId="0" applyFont="1" applyFill="1" applyBorder="1" applyAlignment="1">
      <alignment horizontal="left" vertical="top" wrapText="1"/>
    </xf>
    <xf numFmtId="0" fontId="19" fillId="0" borderId="0" xfId="3" applyFont="1" applyAlignment="1">
      <alignment horizontal="center" vertical="center" wrapText="1"/>
    </xf>
    <xf numFmtId="0" fontId="21" fillId="0" borderId="0" xfId="3" applyFont="1" applyAlignment="1">
      <alignment horizontal="center" vertical="center"/>
    </xf>
    <xf numFmtId="0" fontId="22" fillId="0" borderId="0" xfId="3" applyFont="1" applyAlignment="1">
      <alignment horizontal="center" vertical="center"/>
    </xf>
    <xf numFmtId="0" fontId="8" fillId="0" borderId="0" xfId="3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4" fillId="0" borderId="0" xfId="0" applyFont="1" applyAlignment="1">
      <alignment horizontal="center"/>
    </xf>
    <xf numFmtId="0" fontId="23" fillId="0" borderId="0" xfId="0" quotePrefix="1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top"/>
    </xf>
    <xf numFmtId="0" fontId="25" fillId="0" borderId="11" xfId="3" applyFont="1" applyBorder="1" applyAlignment="1">
      <alignment horizontal="center" vertical="center" wrapText="1"/>
    </xf>
    <xf numFmtId="0" fontId="25" fillId="0" borderId="12" xfId="3" applyFont="1" applyBorder="1" applyAlignment="1">
      <alignment horizontal="center" vertical="center" wrapText="1"/>
    </xf>
    <xf numFmtId="0" fontId="25" fillId="0" borderId="13" xfId="3" applyFont="1" applyBorder="1" applyAlignment="1">
      <alignment horizontal="center" vertical="center" wrapText="1"/>
    </xf>
    <xf numFmtId="0" fontId="25" fillId="0" borderId="14" xfId="3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0" fontId="14" fillId="0" borderId="4" xfId="2" applyNumberFormat="1" applyFont="1" applyBorder="1" applyAlignment="1">
      <alignment horizontal="center"/>
    </xf>
    <xf numFmtId="0" fontId="14" fillId="0" borderId="11" xfId="0" applyFont="1" applyBorder="1" applyAlignment="1">
      <alignment horizontal="left" vertical="top" wrapText="1"/>
    </xf>
    <xf numFmtId="0" fontId="15" fillId="0" borderId="12" xfId="3" applyFont="1" applyBorder="1" applyAlignment="1">
      <alignment horizontal="left"/>
    </xf>
    <xf numFmtId="0" fontId="15" fillId="0" borderId="13" xfId="3" applyFont="1" applyBorder="1" applyAlignment="1">
      <alignment horizontal="left"/>
    </xf>
    <xf numFmtId="0" fontId="15" fillId="0" borderId="14" xfId="3" applyFont="1" applyBorder="1" applyAlignment="1">
      <alignment horizontal="left"/>
    </xf>
    <xf numFmtId="0" fontId="13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left" vertical="center" wrapText="1"/>
    </xf>
    <xf numFmtId="0" fontId="8" fillId="0" borderId="12" xfId="3" applyBorder="1" applyAlignment="1">
      <alignment horizontal="left" vertical="center" wrapText="1"/>
    </xf>
    <xf numFmtId="0" fontId="8" fillId="0" borderId="14" xfId="3" applyBorder="1" applyAlignment="1">
      <alignment horizontal="left" vertical="center" wrapText="1"/>
    </xf>
    <xf numFmtId="0" fontId="16" fillId="0" borderId="0" xfId="3" applyFont="1" applyAlignment="1">
      <alignment horizontal="center" vertical="top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39" fontId="8" fillId="0" borderId="6" xfId="1" applyNumberFormat="1" applyFont="1" applyBorder="1" applyAlignment="1">
      <alignment horizontal="center" vertical="center" wrapText="1"/>
    </xf>
    <xf numFmtId="39" fontId="8" fillId="0" borderId="10" xfId="1" applyNumberFormat="1" applyFont="1" applyBorder="1" applyAlignment="1">
      <alignment horizontal="center" vertical="center" wrapText="1"/>
    </xf>
    <xf numFmtId="39" fontId="8" fillId="0" borderId="15" xfId="1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</cellXfs>
  <cellStyles count="4">
    <cellStyle name="Normal" xfId="0" builtinId="0"/>
    <cellStyle name="Normal 2" xfId="3"/>
    <cellStyle name="Porcentagem" xfId="2" builtinId="5"/>
    <cellStyle name="Vírgula" xfId="1" builtinId="3"/>
  </cellStyles>
  <dxfs count="1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</font>
      <fill>
        <patternFill>
          <bgColor theme="0" tint="-0.14996795556505021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127906</xdr:colOff>
      <xdr:row>0</xdr:row>
      <xdr:rowOff>19050</xdr:rowOff>
    </xdr:from>
    <xdr:to>
      <xdr:col>7</xdr:col>
      <xdr:colOff>1066800</xdr:colOff>
      <xdr:row>2</xdr:row>
      <xdr:rowOff>284531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2D568D-E8F8-47FB-9D20-271EFF763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8706" y="19050"/>
          <a:ext cx="938894" cy="817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5.101\Rede\GABRIEL\2023\Pra&#231;a%20N&#237;dio%20Boffo\PO_D_NDES_Pra&#231;a%20Nova%20Era_R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"/>
      <sheetName val="PO D-ND"/>
      <sheetName val="CRONOGRAMA GERAL"/>
      <sheetName val="CFF ND"/>
      <sheetName val="BDI D(1)"/>
      <sheetName val="BDI D(2)"/>
      <sheetName val="BDI ND(1)"/>
      <sheetName val="BDI ND(2)"/>
      <sheetName val="COMP"/>
      <sheetName val="COT"/>
      <sheetName val="M CALC"/>
    </sheetNames>
    <sheetDataSet>
      <sheetData sheetId="0" refreshError="1"/>
      <sheetData sheetId="1" refreshError="1">
        <row r="5">
          <cell r="B5" t="str">
            <v>Rua Iguassu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5"/>
  <sheetViews>
    <sheetView topLeftCell="A152" zoomScale="84" zoomScaleNormal="84" workbookViewId="0">
      <selection activeCell="H161" sqref="H161:K161"/>
    </sheetView>
  </sheetViews>
  <sheetFormatPr defaultRowHeight="13.8"/>
  <cols>
    <col min="1" max="2" width="11.3984375" bestFit="1" customWidth="1"/>
    <col min="3" max="3" width="15.09765625" bestFit="1" customWidth="1"/>
    <col min="4" max="4" width="68.59765625" bestFit="1" customWidth="1"/>
    <col min="6" max="8" width="14.8984375" bestFit="1" customWidth="1"/>
    <col min="9" max="9" width="14.8984375" customWidth="1"/>
    <col min="10" max="11" width="14.8984375" bestFit="1" customWidth="1"/>
  </cols>
  <sheetData>
    <row r="1" spans="1:11" ht="15">
      <c r="A1" s="1"/>
      <c r="B1" s="1"/>
      <c r="C1" s="1"/>
      <c r="D1" s="1" t="s">
        <v>0</v>
      </c>
      <c r="E1" s="104" t="s">
        <v>1</v>
      </c>
      <c r="F1" s="104"/>
      <c r="G1" s="104" t="s">
        <v>2</v>
      </c>
      <c r="H1" s="104"/>
      <c r="I1" s="1"/>
      <c r="J1" s="104" t="s">
        <v>3</v>
      </c>
      <c r="K1" s="104"/>
    </row>
    <row r="2" spans="1:11" ht="80.099999999999994" customHeight="1">
      <c r="A2" s="2"/>
      <c r="B2" s="2"/>
      <c r="C2" s="2"/>
      <c r="D2" s="2" t="s">
        <v>1548</v>
      </c>
      <c r="E2" s="99" t="s">
        <v>4</v>
      </c>
      <c r="F2" s="99"/>
      <c r="G2" s="105">
        <f>BDI!D20</f>
        <v>0.24129999999999999</v>
      </c>
      <c r="H2" s="105"/>
      <c r="I2" s="85"/>
      <c r="J2" s="99" t="s">
        <v>6</v>
      </c>
      <c r="K2" s="99"/>
    </row>
    <row r="3" spans="1:11">
      <c r="A3" s="103" t="s">
        <v>7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</row>
    <row r="4" spans="1:11" ht="30" customHeight="1">
      <c r="A4" s="3" t="s">
        <v>8</v>
      </c>
      <c r="B4" s="4" t="s">
        <v>9</v>
      </c>
      <c r="C4" s="3" t="s">
        <v>10</v>
      </c>
      <c r="D4" s="3" t="s">
        <v>11</v>
      </c>
      <c r="E4" s="5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1547</v>
      </c>
      <c r="K4" s="4" t="s">
        <v>17</v>
      </c>
    </row>
    <row r="5" spans="1:11" ht="24" customHeight="1">
      <c r="A5" s="6" t="s">
        <v>18</v>
      </c>
      <c r="B5" s="6"/>
      <c r="C5" s="6"/>
      <c r="D5" s="6" t="s">
        <v>19</v>
      </c>
      <c r="E5" s="6"/>
      <c r="F5" s="7" t="str">
        <f>IF(B5="","",MC!D5)</f>
        <v/>
      </c>
      <c r="G5" s="6"/>
      <c r="H5" s="6" t="str">
        <f>IF(B5="","",TRUNC(G5+(G5*$G$2),2))</f>
        <v/>
      </c>
      <c r="I5" s="8">
        <f>SUM(I6:I7)</f>
        <v>22293.599999999999</v>
      </c>
      <c r="J5" s="8">
        <f>SUM(J6:J7)</f>
        <v>27672</v>
      </c>
      <c r="K5" s="9">
        <f>J5/$H$161</f>
        <v>2.7406221123827082E-2</v>
      </c>
    </row>
    <row r="6" spans="1:11" ht="24" customHeight="1">
      <c r="A6" s="10" t="s">
        <v>1540</v>
      </c>
      <c r="B6" s="11" t="s">
        <v>21</v>
      </c>
      <c r="C6" s="10" t="s">
        <v>22</v>
      </c>
      <c r="D6" s="10" t="s">
        <v>23</v>
      </c>
      <c r="E6" s="12" t="s">
        <v>24</v>
      </c>
      <c r="F6" s="11">
        <f>IF(B6="","",MC!D6)</f>
        <v>120</v>
      </c>
      <c r="G6" s="13">
        <v>44.28</v>
      </c>
      <c r="H6" s="13">
        <f t="shared" ref="H6:H69" si="0">IF(B6="","",TRUNC(G6+(G6*$G$2),2))</f>
        <v>54.96</v>
      </c>
      <c r="I6" s="13">
        <f>F6*G6</f>
        <v>5313.6</v>
      </c>
      <c r="J6" s="13">
        <f>F6*H6</f>
        <v>6595.2</v>
      </c>
      <c r="K6" s="14">
        <f t="shared" ref="K6:K69" si="1">J6/$H$161</f>
        <v>6.531855650327564E-3</v>
      </c>
    </row>
    <row r="7" spans="1:11" ht="26.1" customHeight="1">
      <c r="A7" s="10" t="s">
        <v>25</v>
      </c>
      <c r="B7" s="11" t="s">
        <v>26</v>
      </c>
      <c r="C7" s="10" t="s">
        <v>22</v>
      </c>
      <c r="D7" s="10" t="s">
        <v>27</v>
      </c>
      <c r="E7" s="12" t="s">
        <v>24</v>
      </c>
      <c r="F7" s="11">
        <f>IF(B7="","",MC!D7)</f>
        <v>120</v>
      </c>
      <c r="G7" s="13">
        <v>141.5</v>
      </c>
      <c r="H7" s="13">
        <f t="shared" si="0"/>
        <v>175.64</v>
      </c>
      <c r="I7" s="13">
        <f>F7*G7</f>
        <v>16980</v>
      </c>
      <c r="J7" s="13">
        <f>F7*H7</f>
        <v>21076.799999999999</v>
      </c>
      <c r="K7" s="14">
        <f t="shared" si="1"/>
        <v>2.0874365473499516E-2</v>
      </c>
    </row>
    <row r="8" spans="1:11" ht="24" customHeight="1">
      <c r="A8" s="6" t="s">
        <v>28</v>
      </c>
      <c r="B8" s="6"/>
      <c r="C8" s="6"/>
      <c r="D8" s="6" t="s">
        <v>29</v>
      </c>
      <c r="E8" s="6"/>
      <c r="F8" s="7" t="str">
        <f>IF(B8="","",MC!D8)</f>
        <v/>
      </c>
      <c r="G8" s="6"/>
      <c r="H8" s="6" t="str">
        <f t="shared" si="0"/>
        <v/>
      </c>
      <c r="I8" s="8">
        <f>SUM(I9:I15)</f>
        <v>42892.942999999999</v>
      </c>
      <c r="J8" s="8">
        <f>SUM(J9:J15)</f>
        <v>53237.832600000002</v>
      </c>
      <c r="K8" s="9">
        <f t="shared" si="1"/>
        <v>5.2726503772365207E-2</v>
      </c>
    </row>
    <row r="9" spans="1:11" ht="26.1" customHeight="1">
      <c r="A9" s="10" t="s">
        <v>30</v>
      </c>
      <c r="B9" s="11" t="s">
        <v>31</v>
      </c>
      <c r="C9" s="10" t="s">
        <v>32</v>
      </c>
      <c r="D9" s="10" t="s">
        <v>33</v>
      </c>
      <c r="E9" s="12" t="s">
        <v>34</v>
      </c>
      <c r="F9" s="11" t="str">
        <f>IF(B9="","",MC!D9)</f>
        <v>4,5</v>
      </c>
      <c r="G9" s="13">
        <v>508.06</v>
      </c>
      <c r="H9" s="13">
        <f t="shared" si="0"/>
        <v>630.65</v>
      </c>
      <c r="I9" s="13">
        <f t="shared" ref="I9:I15" si="2">F9*G9</f>
        <v>2286.27</v>
      </c>
      <c r="J9" s="13">
        <f t="shared" ref="J9:J15" si="3">F9*H9</f>
        <v>2837.9249999999997</v>
      </c>
      <c r="K9" s="14">
        <f t="shared" si="1"/>
        <v>2.8106678260637814E-3</v>
      </c>
    </row>
    <row r="10" spans="1:11" ht="26.1" customHeight="1">
      <c r="A10" s="10" t="s">
        <v>35</v>
      </c>
      <c r="B10" s="11" t="s">
        <v>36</v>
      </c>
      <c r="C10" s="10" t="s">
        <v>22</v>
      </c>
      <c r="D10" s="10" t="s">
        <v>37</v>
      </c>
      <c r="E10" s="12" t="s">
        <v>34</v>
      </c>
      <c r="F10" s="11" t="str">
        <f>IF(B10="","",MC!D10)</f>
        <v>1.765,02</v>
      </c>
      <c r="G10" s="13">
        <v>0.55000000000000004</v>
      </c>
      <c r="H10" s="13">
        <f t="shared" si="0"/>
        <v>0.68</v>
      </c>
      <c r="I10" s="13">
        <f t="shared" si="2"/>
        <v>970.76100000000008</v>
      </c>
      <c r="J10" s="13">
        <f t="shared" si="3"/>
        <v>1200.2136</v>
      </c>
      <c r="K10" s="14">
        <f t="shared" si="1"/>
        <v>1.188686011760066E-3</v>
      </c>
    </row>
    <row r="11" spans="1:11" ht="39" customHeight="1">
      <c r="A11" s="10" t="s">
        <v>38</v>
      </c>
      <c r="B11" s="11" t="s">
        <v>39</v>
      </c>
      <c r="C11" s="10" t="s">
        <v>22</v>
      </c>
      <c r="D11" s="10" t="s">
        <v>40</v>
      </c>
      <c r="E11" s="12" t="s">
        <v>34</v>
      </c>
      <c r="F11" s="11" t="str">
        <f>IF(B11="","",MC!D11)</f>
        <v>5,0</v>
      </c>
      <c r="G11" s="13">
        <v>1068.42</v>
      </c>
      <c r="H11" s="13">
        <f t="shared" si="0"/>
        <v>1326.22</v>
      </c>
      <c r="I11" s="13">
        <f t="shared" si="2"/>
        <v>5342.1</v>
      </c>
      <c r="J11" s="13">
        <f t="shared" si="3"/>
        <v>6631.1</v>
      </c>
      <c r="K11" s="14">
        <f t="shared" si="1"/>
        <v>6.5674108446881242E-3</v>
      </c>
    </row>
    <row r="12" spans="1:11" ht="26.1" customHeight="1">
      <c r="A12" s="10" t="s">
        <v>41</v>
      </c>
      <c r="B12" s="11" t="s">
        <v>42</v>
      </c>
      <c r="C12" s="10" t="s">
        <v>22</v>
      </c>
      <c r="D12" s="10" t="s">
        <v>43</v>
      </c>
      <c r="E12" s="12" t="s">
        <v>44</v>
      </c>
      <c r="F12" s="11" t="str">
        <f>IF(B12="","",MC!D12)</f>
        <v>34,0</v>
      </c>
      <c r="G12" s="13">
        <v>408.85</v>
      </c>
      <c r="H12" s="13">
        <f t="shared" si="0"/>
        <v>507.5</v>
      </c>
      <c r="I12" s="13">
        <f t="shared" si="2"/>
        <v>13900.900000000001</v>
      </c>
      <c r="J12" s="13">
        <f t="shared" si="3"/>
        <v>17255</v>
      </c>
      <c r="K12" s="14">
        <f t="shared" si="1"/>
        <v>1.7089272386948406E-2</v>
      </c>
    </row>
    <row r="13" spans="1:11" ht="39" customHeight="1">
      <c r="A13" s="10" t="s">
        <v>45</v>
      </c>
      <c r="B13" s="11" t="s">
        <v>46</v>
      </c>
      <c r="C13" s="10" t="s">
        <v>22</v>
      </c>
      <c r="D13" s="10" t="s">
        <v>47</v>
      </c>
      <c r="E13" s="12" t="s">
        <v>34</v>
      </c>
      <c r="F13" s="11" t="str">
        <f>IF(B13="","",MC!D13)</f>
        <v>5,0</v>
      </c>
      <c r="G13" s="13">
        <v>860.93</v>
      </c>
      <c r="H13" s="13">
        <f t="shared" si="0"/>
        <v>1068.67</v>
      </c>
      <c r="I13" s="13">
        <f t="shared" si="2"/>
        <v>4304.6499999999996</v>
      </c>
      <c r="J13" s="13">
        <f t="shared" si="3"/>
        <v>5343.35</v>
      </c>
      <c r="K13" s="14">
        <f t="shared" si="1"/>
        <v>5.2920291862533046E-3</v>
      </c>
    </row>
    <row r="14" spans="1:11" ht="39" customHeight="1">
      <c r="A14" s="10" t="s">
        <v>48</v>
      </c>
      <c r="B14" s="11" t="s">
        <v>49</v>
      </c>
      <c r="C14" s="10" t="s">
        <v>22</v>
      </c>
      <c r="D14" s="10" t="s">
        <v>50</v>
      </c>
      <c r="E14" s="12" t="s">
        <v>34</v>
      </c>
      <c r="F14" s="11" t="str">
        <f>IF(B14="","",MC!D14)</f>
        <v>5,0</v>
      </c>
      <c r="G14" s="13">
        <v>624.27</v>
      </c>
      <c r="H14" s="13">
        <f t="shared" si="0"/>
        <v>774.9</v>
      </c>
      <c r="I14" s="13">
        <f t="shared" si="2"/>
        <v>3121.35</v>
      </c>
      <c r="J14" s="13">
        <f t="shared" si="3"/>
        <v>3874.5</v>
      </c>
      <c r="K14" s="14">
        <f t="shared" si="1"/>
        <v>3.837286923397948E-3</v>
      </c>
    </row>
    <row r="15" spans="1:11" ht="39" customHeight="1">
      <c r="A15" s="10" t="s">
        <v>51</v>
      </c>
      <c r="B15" s="11" t="s">
        <v>52</v>
      </c>
      <c r="C15" s="10" t="s">
        <v>22</v>
      </c>
      <c r="D15" s="10" t="s">
        <v>53</v>
      </c>
      <c r="E15" s="12" t="s">
        <v>54</v>
      </c>
      <c r="F15" s="11" t="str">
        <f>IF(B15="","",MC!D15)</f>
        <v>201,6</v>
      </c>
      <c r="G15" s="13">
        <v>64.319999999999993</v>
      </c>
      <c r="H15" s="13">
        <f t="shared" si="0"/>
        <v>79.84</v>
      </c>
      <c r="I15" s="13">
        <f t="shared" si="2"/>
        <v>12966.911999999998</v>
      </c>
      <c r="J15" s="13">
        <f t="shared" si="3"/>
        <v>16095.744000000001</v>
      </c>
      <c r="K15" s="14">
        <f t="shared" si="1"/>
        <v>1.5941150593253579E-2</v>
      </c>
    </row>
    <row r="16" spans="1:11" ht="24" customHeight="1">
      <c r="A16" s="6" t="s">
        <v>55</v>
      </c>
      <c r="B16" s="6"/>
      <c r="C16" s="6"/>
      <c r="D16" s="6" t="s">
        <v>56</v>
      </c>
      <c r="E16" s="6"/>
      <c r="F16" s="7" t="str">
        <f>IF(B16="","",MC!D16)</f>
        <v/>
      </c>
      <c r="G16" s="6"/>
      <c r="H16" s="6" t="str">
        <f t="shared" si="0"/>
        <v/>
      </c>
      <c r="I16" s="8">
        <f>I17+I22</f>
        <v>104566.13313500001</v>
      </c>
      <c r="J16" s="8">
        <f>J17+J22</f>
        <v>129762.021425</v>
      </c>
      <c r="K16" s="9">
        <f t="shared" si="1"/>
        <v>0.12851570730877193</v>
      </c>
    </row>
    <row r="17" spans="1:11" ht="24" customHeight="1">
      <c r="A17" s="6" t="s">
        <v>57</v>
      </c>
      <c r="B17" s="6"/>
      <c r="C17" s="6"/>
      <c r="D17" s="6" t="s">
        <v>58</v>
      </c>
      <c r="E17" s="6"/>
      <c r="F17" s="7" t="str">
        <f>IF(B17="","",MC!D17)</f>
        <v/>
      </c>
      <c r="G17" s="6"/>
      <c r="H17" s="6" t="str">
        <f t="shared" si="0"/>
        <v/>
      </c>
      <c r="I17" s="8">
        <f>SUM(I18:I21)</f>
        <v>84168.787735000005</v>
      </c>
      <c r="J17" s="8">
        <f>SUM(J18:J21)</f>
        <v>104451.685125</v>
      </c>
      <c r="K17" s="9">
        <f t="shared" si="1"/>
        <v>0.10344846701691637</v>
      </c>
    </row>
    <row r="18" spans="1:11" ht="39" customHeight="1">
      <c r="A18" s="10" t="s">
        <v>59</v>
      </c>
      <c r="B18" s="11" t="s">
        <v>60</v>
      </c>
      <c r="C18" s="10" t="s">
        <v>22</v>
      </c>
      <c r="D18" s="10" t="s">
        <v>61</v>
      </c>
      <c r="E18" s="12" t="s">
        <v>62</v>
      </c>
      <c r="F18" s="11">
        <f>IF(B18="","",MC!D18)</f>
        <v>154.78049999999999</v>
      </c>
      <c r="G18" s="13">
        <v>112.67</v>
      </c>
      <c r="H18" s="13">
        <f t="shared" si="0"/>
        <v>139.85</v>
      </c>
      <c r="I18" s="13">
        <f t="shared" ref="I18:I21" si="4">F18*G18</f>
        <v>17439.118934999999</v>
      </c>
      <c r="J18" s="13">
        <f t="shared" ref="J18:J21" si="5">F18*H18</f>
        <v>21646.052924999996</v>
      </c>
      <c r="K18" s="14">
        <f t="shared" si="1"/>
        <v>2.1438150943936609E-2</v>
      </c>
    </row>
    <row r="19" spans="1:11" ht="24" customHeight="1">
      <c r="A19" s="10" t="s">
        <v>63</v>
      </c>
      <c r="B19" s="11" t="s">
        <v>64</v>
      </c>
      <c r="C19" s="10" t="s">
        <v>65</v>
      </c>
      <c r="D19" s="10" t="s">
        <v>66</v>
      </c>
      <c r="E19" s="12" t="s">
        <v>67</v>
      </c>
      <c r="F19" s="11" t="str">
        <f>IF(B19="","",MC!D19)</f>
        <v>624,4</v>
      </c>
      <c r="G19" s="13">
        <v>35.880000000000003</v>
      </c>
      <c r="H19" s="13">
        <f t="shared" si="0"/>
        <v>44.53</v>
      </c>
      <c r="I19" s="13">
        <f t="shared" si="4"/>
        <v>22403.472000000002</v>
      </c>
      <c r="J19" s="13">
        <f t="shared" si="5"/>
        <v>27804.531999999999</v>
      </c>
      <c r="K19" s="14">
        <f t="shared" si="1"/>
        <v>2.7537480205136095E-2</v>
      </c>
    </row>
    <row r="20" spans="1:11" ht="26.1" customHeight="1">
      <c r="A20" s="10" t="s">
        <v>68</v>
      </c>
      <c r="B20" s="11" t="s">
        <v>69</v>
      </c>
      <c r="C20" s="10" t="s">
        <v>32</v>
      </c>
      <c r="D20" s="10" t="s">
        <v>70</v>
      </c>
      <c r="E20" s="12" t="s">
        <v>62</v>
      </c>
      <c r="F20" s="11">
        <f>IF(B20="","",MC!D20)</f>
        <v>311.01</v>
      </c>
      <c r="G20" s="13">
        <v>132.59</v>
      </c>
      <c r="H20" s="13">
        <f t="shared" si="0"/>
        <v>164.58</v>
      </c>
      <c r="I20" s="13">
        <f t="shared" si="4"/>
        <v>41236.815900000001</v>
      </c>
      <c r="J20" s="13">
        <f t="shared" si="5"/>
        <v>51186.025800000003</v>
      </c>
      <c r="K20" s="14">
        <f t="shared" si="1"/>
        <v>5.0694403784501227E-2</v>
      </c>
    </row>
    <row r="21" spans="1:11" ht="39" customHeight="1">
      <c r="A21" s="10" t="s">
        <v>71</v>
      </c>
      <c r="B21" s="11" t="s">
        <v>72</v>
      </c>
      <c r="C21" s="10" t="s">
        <v>22</v>
      </c>
      <c r="D21" s="10" t="s">
        <v>73</v>
      </c>
      <c r="E21" s="12" t="s">
        <v>34</v>
      </c>
      <c r="F21" s="11">
        <f>IF(B21="","",MC!D21)</f>
        <v>2073.41</v>
      </c>
      <c r="G21" s="13">
        <v>1.49</v>
      </c>
      <c r="H21" s="13">
        <f t="shared" si="0"/>
        <v>1.84</v>
      </c>
      <c r="I21" s="13">
        <f t="shared" si="4"/>
        <v>3089.3808999999997</v>
      </c>
      <c r="J21" s="13">
        <f t="shared" si="5"/>
        <v>3815.0744</v>
      </c>
      <c r="K21" s="14">
        <f t="shared" si="1"/>
        <v>3.7784320833424371E-3</v>
      </c>
    </row>
    <row r="22" spans="1:11" ht="24" customHeight="1">
      <c r="A22" s="6" t="s">
        <v>74</v>
      </c>
      <c r="B22" s="6"/>
      <c r="C22" s="6"/>
      <c r="D22" s="6" t="s">
        <v>75</v>
      </c>
      <c r="E22" s="6"/>
      <c r="F22" s="7" t="str">
        <f>IF(B22="","",MC!D22)</f>
        <v/>
      </c>
      <c r="G22" s="6"/>
      <c r="H22" s="6" t="str">
        <f t="shared" si="0"/>
        <v/>
      </c>
      <c r="I22" s="8">
        <f>SUM(I23:I25)</f>
        <v>20397.345399999998</v>
      </c>
      <c r="J22" s="8">
        <f>SUM(J23:J25)</f>
        <v>25310.336299999999</v>
      </c>
      <c r="K22" s="9">
        <f t="shared" si="1"/>
        <v>2.5067240291855569E-2</v>
      </c>
    </row>
    <row r="23" spans="1:11" ht="26.1" customHeight="1">
      <c r="A23" s="10" t="s">
        <v>76</v>
      </c>
      <c r="B23" s="11" t="s">
        <v>77</v>
      </c>
      <c r="C23" s="10" t="s">
        <v>22</v>
      </c>
      <c r="D23" s="10" t="s">
        <v>78</v>
      </c>
      <c r="E23" s="12" t="s">
        <v>34</v>
      </c>
      <c r="F23" s="11" t="str">
        <f>IF(B23="","",MC!D23)</f>
        <v>467,17</v>
      </c>
      <c r="G23" s="13">
        <v>22.54</v>
      </c>
      <c r="H23" s="13">
        <f t="shared" si="0"/>
        <v>27.97</v>
      </c>
      <c r="I23" s="13">
        <f t="shared" ref="I23:I25" si="6">F23*G23</f>
        <v>10530.0118</v>
      </c>
      <c r="J23" s="13">
        <f t="shared" ref="J23:J25" si="7">F23*H23</f>
        <v>13066.7449</v>
      </c>
      <c r="K23" s="14">
        <f t="shared" si="1"/>
        <v>1.2941243860148879E-2</v>
      </c>
    </row>
    <row r="24" spans="1:11" ht="26.1" customHeight="1">
      <c r="A24" s="10" t="s">
        <v>79</v>
      </c>
      <c r="B24" s="11" t="s">
        <v>69</v>
      </c>
      <c r="C24" s="10" t="s">
        <v>32</v>
      </c>
      <c r="D24" s="10" t="s">
        <v>70</v>
      </c>
      <c r="E24" s="12" t="s">
        <v>62</v>
      </c>
      <c r="F24" s="11" t="str">
        <f>IF(B24="","",MC!D24)</f>
        <v>69,17</v>
      </c>
      <c r="G24" s="13">
        <v>132.59</v>
      </c>
      <c r="H24" s="13">
        <f t="shared" si="0"/>
        <v>164.58</v>
      </c>
      <c r="I24" s="13">
        <f t="shared" si="6"/>
        <v>9171.2502999999997</v>
      </c>
      <c r="J24" s="13">
        <f t="shared" si="7"/>
        <v>11383.998600000001</v>
      </c>
      <c r="K24" s="14">
        <f t="shared" si="1"/>
        <v>1.127465968867223E-2</v>
      </c>
    </row>
    <row r="25" spans="1:11" ht="39" customHeight="1">
      <c r="A25" s="10" t="s">
        <v>80</v>
      </c>
      <c r="B25" s="11" t="s">
        <v>72</v>
      </c>
      <c r="C25" s="10" t="s">
        <v>22</v>
      </c>
      <c r="D25" s="10" t="s">
        <v>73</v>
      </c>
      <c r="E25" s="12" t="s">
        <v>34</v>
      </c>
      <c r="F25" s="11" t="str">
        <f>IF(B25="","",MC!D25)</f>
        <v>467,17</v>
      </c>
      <c r="G25" s="13">
        <v>1.49</v>
      </c>
      <c r="H25" s="13">
        <f t="shared" si="0"/>
        <v>1.84</v>
      </c>
      <c r="I25" s="13">
        <f t="shared" si="6"/>
        <v>696.08330000000001</v>
      </c>
      <c r="J25" s="13">
        <f t="shared" si="7"/>
        <v>859.59280000000001</v>
      </c>
      <c r="K25" s="14">
        <f t="shared" si="1"/>
        <v>8.5133674303446323E-4</v>
      </c>
    </row>
    <row r="26" spans="1:11" ht="24" customHeight="1">
      <c r="A26" s="6" t="s">
        <v>81</v>
      </c>
      <c r="B26" s="6"/>
      <c r="C26" s="6"/>
      <c r="D26" s="6" t="s">
        <v>82</v>
      </c>
      <c r="E26" s="6"/>
      <c r="F26" s="7" t="str">
        <f>IF(B26="","",MC!D26)</f>
        <v/>
      </c>
      <c r="G26" s="6"/>
      <c r="H26" s="6" t="str">
        <f t="shared" si="0"/>
        <v/>
      </c>
      <c r="I26" s="8">
        <f>I27+I30</f>
        <v>0</v>
      </c>
      <c r="J26" s="8">
        <f>J27+J30</f>
        <v>0</v>
      </c>
      <c r="K26" s="9">
        <f t="shared" si="1"/>
        <v>0</v>
      </c>
    </row>
    <row r="27" spans="1:11" ht="24" customHeight="1">
      <c r="A27" s="6" t="s">
        <v>83</v>
      </c>
      <c r="B27" s="6"/>
      <c r="C27" s="6"/>
      <c r="D27" s="6" t="s">
        <v>84</v>
      </c>
      <c r="E27" s="6"/>
      <c r="F27" s="7" t="str">
        <f>IF(B27="","",MC!D27)</f>
        <v/>
      </c>
      <c r="G27" s="6"/>
      <c r="H27" s="6" t="str">
        <f t="shared" si="0"/>
        <v/>
      </c>
      <c r="I27" s="8">
        <f>SUM(I28:I29)</f>
        <v>0</v>
      </c>
      <c r="J27" s="8">
        <f>SUM(J28:J29)</f>
        <v>0</v>
      </c>
      <c r="K27" s="9">
        <f t="shared" si="1"/>
        <v>0</v>
      </c>
    </row>
    <row r="28" spans="1:11" ht="39" customHeight="1">
      <c r="A28" s="10" t="s">
        <v>85</v>
      </c>
      <c r="B28" s="11" t="s">
        <v>86</v>
      </c>
      <c r="C28" s="10" t="s">
        <v>22</v>
      </c>
      <c r="D28" s="10" t="s">
        <v>87</v>
      </c>
      <c r="E28" s="12" t="s">
        <v>54</v>
      </c>
      <c r="F28" s="11">
        <f>IF(B28="","",MC!D28)</f>
        <v>0</v>
      </c>
      <c r="G28" s="13">
        <v>158.94</v>
      </c>
      <c r="H28" s="13">
        <f t="shared" si="0"/>
        <v>197.29</v>
      </c>
      <c r="I28" s="13">
        <f t="shared" ref="I28:I29" si="8">F28*G28</f>
        <v>0</v>
      </c>
      <c r="J28" s="13">
        <f t="shared" ref="J28:J29" si="9">F28*H28</f>
        <v>0</v>
      </c>
      <c r="K28" s="14">
        <f t="shared" si="1"/>
        <v>0</v>
      </c>
    </row>
    <row r="29" spans="1:11" ht="26.1" customHeight="1">
      <c r="A29" s="10" t="s">
        <v>88</v>
      </c>
      <c r="B29" s="11" t="s">
        <v>89</v>
      </c>
      <c r="C29" s="10" t="s">
        <v>22</v>
      </c>
      <c r="D29" s="10" t="s">
        <v>90</v>
      </c>
      <c r="E29" s="12" t="s">
        <v>44</v>
      </c>
      <c r="F29" s="11">
        <f>IF(B29="","",MC!D29)</f>
        <v>0</v>
      </c>
      <c r="G29" s="13">
        <v>9.1300000000000008</v>
      </c>
      <c r="H29" s="13">
        <f t="shared" si="0"/>
        <v>11.33</v>
      </c>
      <c r="I29" s="13">
        <f t="shared" si="8"/>
        <v>0</v>
      </c>
      <c r="J29" s="13">
        <f t="shared" si="9"/>
        <v>0</v>
      </c>
      <c r="K29" s="14">
        <f t="shared" si="1"/>
        <v>0</v>
      </c>
    </row>
    <row r="30" spans="1:11" ht="24" customHeight="1">
      <c r="A30" s="6" t="s">
        <v>91</v>
      </c>
      <c r="B30" s="6"/>
      <c r="C30" s="6"/>
      <c r="D30" s="6" t="s">
        <v>92</v>
      </c>
      <c r="E30" s="6"/>
      <c r="F30" s="7" t="str">
        <f>IF(B30="","",MC!D30)</f>
        <v/>
      </c>
      <c r="G30" s="6"/>
      <c r="H30" s="6" t="str">
        <f t="shared" si="0"/>
        <v/>
      </c>
      <c r="I30" s="8">
        <f>SUM(I31:I39)</f>
        <v>0</v>
      </c>
      <c r="J30" s="8">
        <f>SUM(J31:J39)</f>
        <v>0</v>
      </c>
      <c r="K30" s="9">
        <f t="shared" si="1"/>
        <v>0</v>
      </c>
    </row>
    <row r="31" spans="1:11" ht="39" customHeight="1">
      <c r="A31" s="10" t="s">
        <v>93</v>
      </c>
      <c r="B31" s="11" t="s">
        <v>94</v>
      </c>
      <c r="C31" s="10" t="s">
        <v>22</v>
      </c>
      <c r="D31" s="10" t="s">
        <v>95</v>
      </c>
      <c r="E31" s="12" t="s">
        <v>62</v>
      </c>
      <c r="F31" s="11">
        <f>IF(B31="","",MC!D31)</f>
        <v>0</v>
      </c>
      <c r="G31" s="13">
        <v>98.67</v>
      </c>
      <c r="H31" s="13">
        <f t="shared" si="0"/>
        <v>122.47</v>
      </c>
      <c r="I31" s="13">
        <f t="shared" ref="I31:I39" si="10">F31*G31</f>
        <v>0</v>
      </c>
      <c r="J31" s="13">
        <f t="shared" ref="J31:J39" si="11">F31*H31</f>
        <v>0</v>
      </c>
      <c r="K31" s="14">
        <f t="shared" si="1"/>
        <v>0</v>
      </c>
    </row>
    <row r="32" spans="1:11" ht="39" customHeight="1">
      <c r="A32" s="10" t="s">
        <v>96</v>
      </c>
      <c r="B32" s="11" t="s">
        <v>97</v>
      </c>
      <c r="C32" s="10" t="s">
        <v>22</v>
      </c>
      <c r="D32" s="10" t="s">
        <v>98</v>
      </c>
      <c r="E32" s="12" t="s">
        <v>34</v>
      </c>
      <c r="F32" s="11">
        <f>IF(B32="","",MC!D32)</f>
        <v>0</v>
      </c>
      <c r="G32" s="13">
        <v>73.08</v>
      </c>
      <c r="H32" s="13">
        <f t="shared" si="0"/>
        <v>90.71</v>
      </c>
      <c r="I32" s="13">
        <f t="shared" si="10"/>
        <v>0</v>
      </c>
      <c r="J32" s="13">
        <f t="shared" si="11"/>
        <v>0</v>
      </c>
      <c r="K32" s="14">
        <f t="shared" si="1"/>
        <v>0</v>
      </c>
    </row>
    <row r="33" spans="1:11" ht="39" customHeight="1">
      <c r="A33" s="10" t="s">
        <v>99</v>
      </c>
      <c r="B33" s="11" t="s">
        <v>100</v>
      </c>
      <c r="C33" s="10" t="s">
        <v>22</v>
      </c>
      <c r="D33" s="10" t="s">
        <v>101</v>
      </c>
      <c r="E33" s="12" t="s">
        <v>34</v>
      </c>
      <c r="F33" s="11">
        <f>IF(B33="","",MC!D33)</f>
        <v>0</v>
      </c>
      <c r="G33" s="13">
        <v>19.739999999999998</v>
      </c>
      <c r="H33" s="13">
        <f t="shared" si="0"/>
        <v>24.5</v>
      </c>
      <c r="I33" s="13">
        <f t="shared" si="10"/>
        <v>0</v>
      </c>
      <c r="J33" s="13">
        <f t="shared" si="11"/>
        <v>0</v>
      </c>
      <c r="K33" s="14">
        <f t="shared" si="1"/>
        <v>0</v>
      </c>
    </row>
    <row r="34" spans="1:11" ht="39" customHeight="1">
      <c r="A34" s="10" t="s">
        <v>102</v>
      </c>
      <c r="B34" s="11" t="s">
        <v>103</v>
      </c>
      <c r="C34" s="10" t="s">
        <v>22</v>
      </c>
      <c r="D34" s="10" t="s">
        <v>104</v>
      </c>
      <c r="E34" s="12" t="s">
        <v>62</v>
      </c>
      <c r="F34" s="11">
        <f>IF(B34="","",MC!D34)</f>
        <v>0</v>
      </c>
      <c r="G34" s="13">
        <v>744.63</v>
      </c>
      <c r="H34" s="13">
        <f t="shared" si="0"/>
        <v>924.3</v>
      </c>
      <c r="I34" s="13">
        <f t="shared" si="10"/>
        <v>0</v>
      </c>
      <c r="J34" s="13">
        <f t="shared" si="11"/>
        <v>0</v>
      </c>
      <c r="K34" s="14">
        <f t="shared" si="1"/>
        <v>0</v>
      </c>
    </row>
    <row r="35" spans="1:11" ht="26.1" customHeight="1">
      <c r="A35" s="10" t="s">
        <v>105</v>
      </c>
      <c r="B35" s="11" t="s">
        <v>106</v>
      </c>
      <c r="C35" s="10" t="s">
        <v>22</v>
      </c>
      <c r="D35" s="10" t="s">
        <v>107</v>
      </c>
      <c r="E35" s="12" t="s">
        <v>108</v>
      </c>
      <c r="F35" s="11">
        <f>IF(B35="","",MC!D35)</f>
        <v>0</v>
      </c>
      <c r="G35" s="13">
        <v>7.76</v>
      </c>
      <c r="H35" s="13">
        <f t="shared" si="0"/>
        <v>9.6300000000000008</v>
      </c>
      <c r="I35" s="13">
        <f t="shared" si="10"/>
        <v>0</v>
      </c>
      <c r="J35" s="13">
        <f t="shared" si="11"/>
        <v>0</v>
      </c>
      <c r="K35" s="14">
        <f t="shared" si="1"/>
        <v>0</v>
      </c>
    </row>
    <row r="36" spans="1:11" ht="26.1" customHeight="1">
      <c r="A36" s="10" t="s">
        <v>109</v>
      </c>
      <c r="B36" s="11" t="s">
        <v>110</v>
      </c>
      <c r="C36" s="10" t="s">
        <v>22</v>
      </c>
      <c r="D36" s="10" t="s">
        <v>111</v>
      </c>
      <c r="E36" s="12" t="s">
        <v>108</v>
      </c>
      <c r="F36" s="11">
        <f>IF(B36="","",MC!D36)</f>
        <v>0</v>
      </c>
      <c r="G36" s="13">
        <v>7.83</v>
      </c>
      <c r="H36" s="13">
        <f t="shared" si="0"/>
        <v>9.7100000000000009</v>
      </c>
      <c r="I36" s="13">
        <f t="shared" si="10"/>
        <v>0</v>
      </c>
      <c r="J36" s="13">
        <f t="shared" si="11"/>
        <v>0</v>
      </c>
      <c r="K36" s="14">
        <f t="shared" si="1"/>
        <v>0</v>
      </c>
    </row>
    <row r="37" spans="1:11" ht="26.1" customHeight="1">
      <c r="A37" s="10" t="s">
        <v>112</v>
      </c>
      <c r="B37" s="11" t="s">
        <v>113</v>
      </c>
      <c r="C37" s="10" t="s">
        <v>22</v>
      </c>
      <c r="D37" s="10" t="s">
        <v>114</v>
      </c>
      <c r="E37" s="12" t="s">
        <v>108</v>
      </c>
      <c r="F37" s="11">
        <f>IF(B37="","",MC!D37)</f>
        <v>0</v>
      </c>
      <c r="G37" s="13">
        <v>9.15</v>
      </c>
      <c r="H37" s="13">
        <f t="shared" si="0"/>
        <v>11.35</v>
      </c>
      <c r="I37" s="13">
        <f t="shared" si="10"/>
        <v>0</v>
      </c>
      <c r="J37" s="13">
        <f t="shared" si="11"/>
        <v>0</v>
      </c>
      <c r="K37" s="14">
        <f t="shared" si="1"/>
        <v>0</v>
      </c>
    </row>
    <row r="38" spans="1:11" ht="26.1" customHeight="1">
      <c r="A38" s="10" t="s">
        <v>115</v>
      </c>
      <c r="B38" s="11" t="s">
        <v>116</v>
      </c>
      <c r="C38" s="10" t="s">
        <v>22</v>
      </c>
      <c r="D38" s="10" t="s">
        <v>117</v>
      </c>
      <c r="E38" s="12" t="s">
        <v>108</v>
      </c>
      <c r="F38" s="11">
        <f>IF(B38="","",MC!D38)</f>
        <v>0</v>
      </c>
      <c r="G38" s="13">
        <v>9.9499999999999993</v>
      </c>
      <c r="H38" s="13">
        <f t="shared" si="0"/>
        <v>12.35</v>
      </c>
      <c r="I38" s="13">
        <f t="shared" si="10"/>
        <v>0</v>
      </c>
      <c r="J38" s="13">
        <f t="shared" si="11"/>
        <v>0</v>
      </c>
      <c r="K38" s="14">
        <f t="shared" si="1"/>
        <v>0</v>
      </c>
    </row>
    <row r="39" spans="1:11" ht="26.1" customHeight="1">
      <c r="A39" s="10" t="s">
        <v>118</v>
      </c>
      <c r="B39" s="11" t="s">
        <v>119</v>
      </c>
      <c r="C39" s="10" t="s">
        <v>22</v>
      </c>
      <c r="D39" s="10" t="s">
        <v>120</v>
      </c>
      <c r="E39" s="12" t="s">
        <v>108</v>
      </c>
      <c r="F39" s="11">
        <f>IF(B39="","",MC!D39)</f>
        <v>0</v>
      </c>
      <c r="G39" s="13">
        <v>11.07</v>
      </c>
      <c r="H39" s="13">
        <f t="shared" si="0"/>
        <v>13.74</v>
      </c>
      <c r="I39" s="13">
        <f t="shared" si="10"/>
        <v>0</v>
      </c>
      <c r="J39" s="13">
        <f t="shared" si="11"/>
        <v>0</v>
      </c>
      <c r="K39" s="14">
        <f t="shared" si="1"/>
        <v>0</v>
      </c>
    </row>
    <row r="40" spans="1:11" ht="24" customHeight="1">
      <c r="A40" s="6" t="s">
        <v>121</v>
      </c>
      <c r="B40" s="6"/>
      <c r="C40" s="6"/>
      <c r="D40" s="6" t="s">
        <v>122</v>
      </c>
      <c r="E40" s="6"/>
      <c r="F40" s="7" t="str">
        <f>IF(B40="","",MC!D40)</f>
        <v/>
      </c>
      <c r="G40" s="6"/>
      <c r="H40" s="6" t="str">
        <f t="shared" si="0"/>
        <v/>
      </c>
      <c r="I40" s="8">
        <f>I41+I49+I56+I62</f>
        <v>0</v>
      </c>
      <c r="J40" s="8">
        <f>J41+J49+J56+J62</f>
        <v>0</v>
      </c>
      <c r="K40" s="9">
        <f t="shared" si="1"/>
        <v>0</v>
      </c>
    </row>
    <row r="41" spans="1:11" ht="24" customHeight="1">
      <c r="A41" s="6" t="s">
        <v>123</v>
      </c>
      <c r="B41" s="6"/>
      <c r="C41" s="6"/>
      <c r="D41" s="6" t="s">
        <v>124</v>
      </c>
      <c r="E41" s="6"/>
      <c r="F41" s="7" t="str">
        <f>IF(B41="","",MC!D41)</f>
        <v/>
      </c>
      <c r="G41" s="6"/>
      <c r="H41" s="6" t="str">
        <f t="shared" si="0"/>
        <v/>
      </c>
      <c r="I41" s="8">
        <f>SUM(I42:I48)</f>
        <v>0</v>
      </c>
      <c r="J41" s="8">
        <f>SUM(J42:J48)</f>
        <v>0</v>
      </c>
      <c r="K41" s="9">
        <f t="shared" si="1"/>
        <v>0</v>
      </c>
    </row>
    <row r="42" spans="1:11" ht="51.9" customHeight="1">
      <c r="A42" s="10" t="s">
        <v>125</v>
      </c>
      <c r="B42" s="11" t="s">
        <v>126</v>
      </c>
      <c r="C42" s="10" t="s">
        <v>22</v>
      </c>
      <c r="D42" s="10" t="s">
        <v>127</v>
      </c>
      <c r="E42" s="12" t="s">
        <v>34</v>
      </c>
      <c r="F42" s="11">
        <f>IF(B42="","",MC!D42)</f>
        <v>0</v>
      </c>
      <c r="G42" s="13">
        <v>80.8</v>
      </c>
      <c r="H42" s="13">
        <f t="shared" si="0"/>
        <v>100.29</v>
      </c>
      <c r="I42" s="13">
        <f t="shared" ref="I42:I48" si="12">F42*G42</f>
        <v>0</v>
      </c>
      <c r="J42" s="13">
        <f t="shared" ref="J42:J48" si="13">F42*H42</f>
        <v>0</v>
      </c>
      <c r="K42" s="14">
        <f t="shared" si="1"/>
        <v>0</v>
      </c>
    </row>
    <row r="43" spans="1:11" ht="39" customHeight="1">
      <c r="A43" s="10" t="s">
        <v>128</v>
      </c>
      <c r="B43" s="11" t="s">
        <v>129</v>
      </c>
      <c r="C43" s="10" t="s">
        <v>22</v>
      </c>
      <c r="D43" s="10" t="s">
        <v>130</v>
      </c>
      <c r="E43" s="12" t="s">
        <v>62</v>
      </c>
      <c r="F43" s="11">
        <f>IF(B43="","",MC!D43)</f>
        <v>0</v>
      </c>
      <c r="G43" s="13">
        <v>755.99</v>
      </c>
      <c r="H43" s="13">
        <f t="shared" si="0"/>
        <v>938.41</v>
      </c>
      <c r="I43" s="13">
        <f t="shared" si="12"/>
        <v>0</v>
      </c>
      <c r="J43" s="13">
        <f t="shared" si="13"/>
        <v>0</v>
      </c>
      <c r="K43" s="14">
        <f t="shared" si="1"/>
        <v>0</v>
      </c>
    </row>
    <row r="44" spans="1:11" ht="26.1" customHeight="1">
      <c r="A44" s="10" t="s">
        <v>131</v>
      </c>
      <c r="B44" s="11" t="s">
        <v>106</v>
      </c>
      <c r="C44" s="10" t="s">
        <v>22</v>
      </c>
      <c r="D44" s="10" t="s">
        <v>107</v>
      </c>
      <c r="E44" s="12" t="s">
        <v>108</v>
      </c>
      <c r="F44" s="11">
        <f>IF(B44="","",MC!D44)</f>
        <v>0</v>
      </c>
      <c r="G44" s="13">
        <v>7.76</v>
      </c>
      <c r="H44" s="13">
        <f t="shared" si="0"/>
        <v>9.6300000000000008</v>
      </c>
      <c r="I44" s="13">
        <f t="shared" si="12"/>
        <v>0</v>
      </c>
      <c r="J44" s="13">
        <f t="shared" si="13"/>
        <v>0</v>
      </c>
      <c r="K44" s="14">
        <f t="shared" si="1"/>
        <v>0</v>
      </c>
    </row>
    <row r="45" spans="1:11" ht="26.1" customHeight="1">
      <c r="A45" s="10" t="s">
        <v>132</v>
      </c>
      <c r="B45" s="11" t="s">
        <v>110</v>
      </c>
      <c r="C45" s="10" t="s">
        <v>22</v>
      </c>
      <c r="D45" s="10" t="s">
        <v>111</v>
      </c>
      <c r="E45" s="12" t="s">
        <v>108</v>
      </c>
      <c r="F45" s="11">
        <f>IF(B45="","",MC!D45)</f>
        <v>0</v>
      </c>
      <c r="G45" s="13">
        <v>7.83</v>
      </c>
      <c r="H45" s="13">
        <f t="shared" si="0"/>
        <v>9.7100000000000009</v>
      </c>
      <c r="I45" s="13">
        <f t="shared" si="12"/>
        <v>0</v>
      </c>
      <c r="J45" s="13">
        <f t="shared" si="13"/>
        <v>0</v>
      </c>
      <c r="K45" s="14">
        <f t="shared" si="1"/>
        <v>0</v>
      </c>
    </row>
    <row r="46" spans="1:11" ht="26.1" customHeight="1">
      <c r="A46" s="10" t="s">
        <v>133</v>
      </c>
      <c r="B46" s="11" t="s">
        <v>113</v>
      </c>
      <c r="C46" s="10" t="s">
        <v>22</v>
      </c>
      <c r="D46" s="10" t="s">
        <v>114</v>
      </c>
      <c r="E46" s="12" t="s">
        <v>108</v>
      </c>
      <c r="F46" s="11">
        <f>IF(B46="","",MC!D46)</f>
        <v>0</v>
      </c>
      <c r="G46" s="13">
        <v>9.15</v>
      </c>
      <c r="H46" s="13">
        <f t="shared" si="0"/>
        <v>11.35</v>
      </c>
      <c r="I46" s="13">
        <f t="shared" si="12"/>
        <v>0</v>
      </c>
      <c r="J46" s="13">
        <f t="shared" si="13"/>
        <v>0</v>
      </c>
      <c r="K46" s="14">
        <f t="shared" si="1"/>
        <v>0</v>
      </c>
    </row>
    <row r="47" spans="1:11" ht="26.1" customHeight="1">
      <c r="A47" s="10" t="s">
        <v>134</v>
      </c>
      <c r="B47" s="11" t="s">
        <v>135</v>
      </c>
      <c r="C47" s="10" t="s">
        <v>22</v>
      </c>
      <c r="D47" s="10" t="s">
        <v>136</v>
      </c>
      <c r="E47" s="12" t="s">
        <v>108</v>
      </c>
      <c r="F47" s="11">
        <f>IF(B47="","",MC!D47)</f>
        <v>0</v>
      </c>
      <c r="G47" s="13">
        <v>9.93</v>
      </c>
      <c r="H47" s="13">
        <f t="shared" si="0"/>
        <v>12.32</v>
      </c>
      <c r="I47" s="13">
        <f t="shared" si="12"/>
        <v>0</v>
      </c>
      <c r="J47" s="13">
        <f t="shared" si="13"/>
        <v>0</v>
      </c>
      <c r="K47" s="14">
        <f t="shared" si="1"/>
        <v>0</v>
      </c>
    </row>
    <row r="48" spans="1:11" ht="26.1" customHeight="1">
      <c r="A48" s="10" t="s">
        <v>137</v>
      </c>
      <c r="B48" s="11" t="s">
        <v>116</v>
      </c>
      <c r="C48" s="10" t="s">
        <v>22</v>
      </c>
      <c r="D48" s="10" t="s">
        <v>117</v>
      </c>
      <c r="E48" s="12" t="s">
        <v>108</v>
      </c>
      <c r="F48" s="11">
        <f>IF(B48="","",MC!D48)</f>
        <v>0</v>
      </c>
      <c r="G48" s="13">
        <v>9.9499999999999993</v>
      </c>
      <c r="H48" s="13">
        <f t="shared" si="0"/>
        <v>12.35</v>
      </c>
      <c r="I48" s="13">
        <f t="shared" si="12"/>
        <v>0</v>
      </c>
      <c r="J48" s="13">
        <f t="shared" si="13"/>
        <v>0</v>
      </c>
      <c r="K48" s="14">
        <f t="shared" si="1"/>
        <v>0</v>
      </c>
    </row>
    <row r="49" spans="1:11" ht="24" customHeight="1">
      <c r="A49" s="6" t="s">
        <v>138</v>
      </c>
      <c r="B49" s="6"/>
      <c r="C49" s="6"/>
      <c r="D49" s="6" t="s">
        <v>139</v>
      </c>
      <c r="E49" s="6"/>
      <c r="F49" s="7" t="str">
        <f>IF(B49="","",MC!D49)</f>
        <v/>
      </c>
      <c r="G49" s="6"/>
      <c r="H49" s="6" t="str">
        <f t="shared" si="0"/>
        <v/>
      </c>
      <c r="I49" s="8">
        <f>SUM(I50:I55)</f>
        <v>0</v>
      </c>
      <c r="J49" s="8">
        <f>SUM(J50:J55)</f>
        <v>0</v>
      </c>
      <c r="K49" s="9">
        <f t="shared" si="1"/>
        <v>0</v>
      </c>
    </row>
    <row r="50" spans="1:11" ht="39" customHeight="1">
      <c r="A50" s="10" t="s">
        <v>140</v>
      </c>
      <c r="B50" s="11" t="s">
        <v>141</v>
      </c>
      <c r="C50" s="10" t="s">
        <v>22</v>
      </c>
      <c r="D50" s="10" t="s">
        <v>142</v>
      </c>
      <c r="E50" s="12" t="s">
        <v>34</v>
      </c>
      <c r="F50" s="11">
        <f>IF(B50="","",MC!D50)</f>
        <v>0</v>
      </c>
      <c r="G50" s="13">
        <v>162.79</v>
      </c>
      <c r="H50" s="13">
        <f t="shared" si="0"/>
        <v>202.07</v>
      </c>
      <c r="I50" s="13">
        <f t="shared" ref="I50:I55" si="14">F50*G50</f>
        <v>0</v>
      </c>
      <c r="J50" s="13">
        <f t="shared" ref="J50:J55" si="15">F50*H50</f>
        <v>0</v>
      </c>
      <c r="K50" s="14">
        <f t="shared" si="1"/>
        <v>0</v>
      </c>
    </row>
    <row r="51" spans="1:11" ht="39" customHeight="1">
      <c r="A51" s="10" t="s">
        <v>143</v>
      </c>
      <c r="B51" s="11" t="s">
        <v>144</v>
      </c>
      <c r="C51" s="10" t="s">
        <v>22</v>
      </c>
      <c r="D51" s="10" t="s">
        <v>145</v>
      </c>
      <c r="E51" s="12" t="s">
        <v>62</v>
      </c>
      <c r="F51" s="11">
        <f>IF(B51="","",MC!D51)</f>
        <v>0</v>
      </c>
      <c r="G51" s="13">
        <v>505.48</v>
      </c>
      <c r="H51" s="13">
        <f t="shared" si="0"/>
        <v>627.45000000000005</v>
      </c>
      <c r="I51" s="13">
        <f t="shared" si="14"/>
        <v>0</v>
      </c>
      <c r="J51" s="13">
        <f t="shared" si="15"/>
        <v>0</v>
      </c>
      <c r="K51" s="14">
        <f t="shared" si="1"/>
        <v>0</v>
      </c>
    </row>
    <row r="52" spans="1:11" ht="26.1" customHeight="1">
      <c r="A52" s="10" t="s">
        <v>146</v>
      </c>
      <c r="B52" s="11" t="s">
        <v>110</v>
      </c>
      <c r="C52" s="10" t="s">
        <v>22</v>
      </c>
      <c r="D52" s="10" t="s">
        <v>111</v>
      </c>
      <c r="E52" s="12" t="s">
        <v>108</v>
      </c>
      <c r="F52" s="11">
        <f>IF(B52="","",MC!D52)</f>
        <v>0</v>
      </c>
      <c r="G52" s="13">
        <v>7.83</v>
      </c>
      <c r="H52" s="13">
        <f t="shared" si="0"/>
        <v>9.7100000000000009</v>
      </c>
      <c r="I52" s="13">
        <f t="shared" si="14"/>
        <v>0</v>
      </c>
      <c r="J52" s="13">
        <f t="shared" si="15"/>
        <v>0</v>
      </c>
      <c r="K52" s="14">
        <f t="shared" si="1"/>
        <v>0</v>
      </c>
    </row>
    <row r="53" spans="1:11" ht="26.1" customHeight="1">
      <c r="A53" s="10" t="s">
        <v>147</v>
      </c>
      <c r="B53" s="11" t="s">
        <v>113</v>
      </c>
      <c r="C53" s="10" t="s">
        <v>22</v>
      </c>
      <c r="D53" s="10" t="s">
        <v>114</v>
      </c>
      <c r="E53" s="12" t="s">
        <v>108</v>
      </c>
      <c r="F53" s="11">
        <f>IF(B53="","",MC!D53)</f>
        <v>0</v>
      </c>
      <c r="G53" s="13">
        <v>9.15</v>
      </c>
      <c r="H53" s="13">
        <f t="shared" si="0"/>
        <v>11.35</v>
      </c>
      <c r="I53" s="13">
        <f t="shared" si="14"/>
        <v>0</v>
      </c>
      <c r="J53" s="13">
        <f t="shared" si="15"/>
        <v>0</v>
      </c>
      <c r="K53" s="14">
        <f t="shared" si="1"/>
        <v>0</v>
      </c>
    </row>
    <row r="54" spans="1:11" ht="26.1" customHeight="1">
      <c r="A54" s="10" t="s">
        <v>148</v>
      </c>
      <c r="B54" s="11" t="s">
        <v>135</v>
      </c>
      <c r="C54" s="10" t="s">
        <v>22</v>
      </c>
      <c r="D54" s="10" t="s">
        <v>136</v>
      </c>
      <c r="E54" s="12" t="s">
        <v>108</v>
      </c>
      <c r="F54" s="11">
        <f>IF(B54="","",MC!D54)</f>
        <v>0</v>
      </c>
      <c r="G54" s="13">
        <v>9.93</v>
      </c>
      <c r="H54" s="13">
        <f t="shared" si="0"/>
        <v>12.32</v>
      </c>
      <c r="I54" s="13">
        <f t="shared" si="14"/>
        <v>0</v>
      </c>
      <c r="J54" s="13">
        <f t="shared" si="15"/>
        <v>0</v>
      </c>
      <c r="K54" s="14">
        <f t="shared" si="1"/>
        <v>0</v>
      </c>
    </row>
    <row r="55" spans="1:11" ht="26.1" customHeight="1">
      <c r="A55" s="10" t="s">
        <v>149</v>
      </c>
      <c r="B55" s="11" t="s">
        <v>116</v>
      </c>
      <c r="C55" s="10" t="s">
        <v>22</v>
      </c>
      <c r="D55" s="10" t="s">
        <v>117</v>
      </c>
      <c r="E55" s="12" t="s">
        <v>108</v>
      </c>
      <c r="F55" s="11">
        <f>IF(B55="","",MC!D55)</f>
        <v>0</v>
      </c>
      <c r="G55" s="13">
        <v>9.9499999999999993</v>
      </c>
      <c r="H55" s="13">
        <f t="shared" si="0"/>
        <v>12.35</v>
      </c>
      <c r="I55" s="13">
        <f t="shared" si="14"/>
        <v>0</v>
      </c>
      <c r="J55" s="13">
        <f t="shared" si="15"/>
        <v>0</v>
      </c>
      <c r="K55" s="14">
        <f t="shared" si="1"/>
        <v>0</v>
      </c>
    </row>
    <row r="56" spans="1:11" ht="24" customHeight="1">
      <c r="A56" s="6" t="s">
        <v>150</v>
      </c>
      <c r="B56" s="6"/>
      <c r="C56" s="6"/>
      <c r="D56" s="6" t="s">
        <v>151</v>
      </c>
      <c r="E56" s="6"/>
      <c r="F56" s="7" t="str">
        <f>IF(B56="","",MC!D56)</f>
        <v/>
      </c>
      <c r="G56" s="6"/>
      <c r="H56" s="6" t="str">
        <f t="shared" si="0"/>
        <v/>
      </c>
      <c r="I56" s="8">
        <f>SUM(I57:I61)</f>
        <v>0</v>
      </c>
      <c r="J56" s="8">
        <f>SUM(J57:J61)</f>
        <v>0</v>
      </c>
      <c r="K56" s="9">
        <f t="shared" si="1"/>
        <v>0</v>
      </c>
    </row>
    <row r="57" spans="1:11" ht="39" customHeight="1">
      <c r="A57" s="10" t="s">
        <v>152</v>
      </c>
      <c r="B57" s="11" t="s">
        <v>153</v>
      </c>
      <c r="C57" s="10" t="s">
        <v>22</v>
      </c>
      <c r="D57" s="10" t="s">
        <v>154</v>
      </c>
      <c r="E57" s="12" t="s">
        <v>62</v>
      </c>
      <c r="F57" s="11">
        <f>IF(B57="","",MC!D57)</f>
        <v>0</v>
      </c>
      <c r="G57" s="13">
        <v>16.100000000000001</v>
      </c>
      <c r="H57" s="13">
        <f t="shared" si="0"/>
        <v>19.98</v>
      </c>
      <c r="I57" s="13">
        <f t="shared" ref="I57:I61" si="16">F57*G57</f>
        <v>0</v>
      </c>
      <c r="J57" s="13">
        <f t="shared" ref="J57:J61" si="17">F57*H57</f>
        <v>0</v>
      </c>
      <c r="K57" s="14">
        <f t="shared" si="1"/>
        <v>0</v>
      </c>
    </row>
    <row r="58" spans="1:11" ht="26.1" customHeight="1">
      <c r="A58" s="10" t="s">
        <v>155</v>
      </c>
      <c r="B58" s="11" t="s">
        <v>156</v>
      </c>
      <c r="C58" s="10" t="s">
        <v>22</v>
      </c>
      <c r="D58" s="10" t="s">
        <v>157</v>
      </c>
      <c r="E58" s="12" t="s">
        <v>34</v>
      </c>
      <c r="F58" s="11">
        <f>IF(B58="","",MC!D58)</f>
        <v>0</v>
      </c>
      <c r="G58" s="13">
        <v>54.82</v>
      </c>
      <c r="H58" s="13">
        <f t="shared" si="0"/>
        <v>68.040000000000006</v>
      </c>
      <c r="I58" s="13">
        <f t="shared" si="16"/>
        <v>0</v>
      </c>
      <c r="J58" s="13">
        <f t="shared" si="17"/>
        <v>0</v>
      </c>
      <c r="K58" s="14">
        <f t="shared" si="1"/>
        <v>0</v>
      </c>
    </row>
    <row r="59" spans="1:11" ht="65.099999999999994" customHeight="1">
      <c r="A59" s="10" t="s">
        <v>158</v>
      </c>
      <c r="B59" s="11" t="s">
        <v>159</v>
      </c>
      <c r="C59" s="10" t="s">
        <v>22</v>
      </c>
      <c r="D59" s="10" t="s">
        <v>160</v>
      </c>
      <c r="E59" s="12" t="s">
        <v>62</v>
      </c>
      <c r="F59" s="11">
        <f>IF(B59="","",MC!D59)</f>
        <v>0</v>
      </c>
      <c r="G59" s="13">
        <v>833.13</v>
      </c>
      <c r="H59" s="13">
        <f t="shared" si="0"/>
        <v>1034.1600000000001</v>
      </c>
      <c r="I59" s="13">
        <f t="shared" si="16"/>
        <v>0</v>
      </c>
      <c r="J59" s="13">
        <f t="shared" si="17"/>
        <v>0</v>
      </c>
      <c r="K59" s="14">
        <f t="shared" si="1"/>
        <v>0</v>
      </c>
    </row>
    <row r="60" spans="1:11" ht="26.1" customHeight="1">
      <c r="A60" s="10" t="s">
        <v>161</v>
      </c>
      <c r="B60" s="11" t="s">
        <v>162</v>
      </c>
      <c r="C60" s="10" t="s">
        <v>22</v>
      </c>
      <c r="D60" s="10" t="s">
        <v>163</v>
      </c>
      <c r="E60" s="12" t="s">
        <v>108</v>
      </c>
      <c r="F60" s="11">
        <f>IF(B60="","",MC!D60)</f>
        <v>0</v>
      </c>
      <c r="G60" s="13">
        <v>10.01</v>
      </c>
      <c r="H60" s="13">
        <f t="shared" si="0"/>
        <v>12.42</v>
      </c>
      <c r="I60" s="13">
        <f t="shared" si="16"/>
        <v>0</v>
      </c>
      <c r="J60" s="13">
        <f t="shared" si="17"/>
        <v>0</v>
      </c>
      <c r="K60" s="14">
        <f t="shared" si="1"/>
        <v>0</v>
      </c>
    </row>
    <row r="61" spans="1:11" ht="26.1" customHeight="1">
      <c r="A61" s="10" t="s">
        <v>164</v>
      </c>
      <c r="B61" s="11" t="s">
        <v>116</v>
      </c>
      <c r="C61" s="10" t="s">
        <v>22</v>
      </c>
      <c r="D61" s="10" t="s">
        <v>117</v>
      </c>
      <c r="E61" s="12" t="s">
        <v>108</v>
      </c>
      <c r="F61" s="11">
        <f>IF(B61="","",MC!D61)</f>
        <v>0</v>
      </c>
      <c r="G61" s="13">
        <v>9.9499999999999993</v>
      </c>
      <c r="H61" s="13">
        <f t="shared" si="0"/>
        <v>12.35</v>
      </c>
      <c r="I61" s="13">
        <f t="shared" si="16"/>
        <v>0</v>
      </c>
      <c r="J61" s="13">
        <f t="shared" si="17"/>
        <v>0</v>
      </c>
      <c r="K61" s="14">
        <f t="shared" si="1"/>
        <v>0</v>
      </c>
    </row>
    <row r="62" spans="1:11" ht="24" customHeight="1">
      <c r="A62" s="6" t="s">
        <v>165</v>
      </c>
      <c r="B62" s="6"/>
      <c r="C62" s="6"/>
      <c r="D62" s="6" t="s">
        <v>166</v>
      </c>
      <c r="E62" s="6"/>
      <c r="F62" s="7" t="str">
        <f>IF(B62="","",MC!D62)</f>
        <v/>
      </c>
      <c r="G62" s="6"/>
      <c r="H62" s="6" t="str">
        <f t="shared" si="0"/>
        <v/>
      </c>
      <c r="I62" s="8">
        <f>SUM(I63:I64)</f>
        <v>0</v>
      </c>
      <c r="J62" s="8">
        <f>SUM(J63:J64)</f>
        <v>0</v>
      </c>
      <c r="K62" s="9">
        <f t="shared" si="1"/>
        <v>0</v>
      </c>
    </row>
    <row r="63" spans="1:11" ht="26.1" customHeight="1">
      <c r="A63" s="10" t="s">
        <v>167</v>
      </c>
      <c r="B63" s="11" t="s">
        <v>168</v>
      </c>
      <c r="C63" s="10" t="s">
        <v>22</v>
      </c>
      <c r="D63" s="10" t="s">
        <v>169</v>
      </c>
      <c r="E63" s="12" t="s">
        <v>34</v>
      </c>
      <c r="F63" s="11">
        <f>IF(B63="","",MC!D63)</f>
        <v>0</v>
      </c>
      <c r="G63" s="13">
        <v>29.73</v>
      </c>
      <c r="H63" s="13">
        <f t="shared" si="0"/>
        <v>36.9</v>
      </c>
      <c r="I63" s="13">
        <f t="shared" ref="I63:I64" si="18">F63*G63</f>
        <v>0</v>
      </c>
      <c r="J63" s="13">
        <f t="shared" ref="J63:J64" si="19">F63*H63</f>
        <v>0</v>
      </c>
      <c r="K63" s="14">
        <f t="shared" si="1"/>
        <v>0</v>
      </c>
    </row>
    <row r="64" spans="1:11" ht="39" customHeight="1">
      <c r="A64" s="10" t="s">
        <v>170</v>
      </c>
      <c r="B64" s="11" t="s">
        <v>171</v>
      </c>
      <c r="C64" s="10" t="s">
        <v>22</v>
      </c>
      <c r="D64" s="10" t="s">
        <v>172</v>
      </c>
      <c r="E64" s="12" t="s">
        <v>34</v>
      </c>
      <c r="F64" s="11">
        <f>IF(B64="","",MC!D64)</f>
        <v>0</v>
      </c>
      <c r="G64" s="13">
        <v>38.409999999999997</v>
      </c>
      <c r="H64" s="13">
        <f t="shared" si="0"/>
        <v>47.67</v>
      </c>
      <c r="I64" s="13">
        <f t="shared" si="18"/>
        <v>0</v>
      </c>
      <c r="J64" s="13">
        <f t="shared" si="19"/>
        <v>0</v>
      </c>
      <c r="K64" s="14">
        <f t="shared" si="1"/>
        <v>0</v>
      </c>
    </row>
    <row r="65" spans="1:11" ht="24" customHeight="1">
      <c r="A65" s="6" t="s">
        <v>173</v>
      </c>
      <c r="B65" s="6"/>
      <c r="C65" s="6"/>
      <c r="D65" s="6" t="s">
        <v>174</v>
      </c>
      <c r="E65" s="6"/>
      <c r="F65" s="7" t="str">
        <f>IF(B65="","",MC!D65)</f>
        <v/>
      </c>
      <c r="G65" s="6"/>
      <c r="H65" s="6" t="str">
        <f t="shared" si="0"/>
        <v/>
      </c>
      <c r="I65" s="8">
        <f>I66+I68+I70</f>
        <v>17321.707000000002</v>
      </c>
      <c r="J65" s="8">
        <f>J66+J68+J70</f>
        <v>21501.209000000003</v>
      </c>
      <c r="K65" s="9">
        <f t="shared" si="1"/>
        <v>2.129469818891374E-2</v>
      </c>
    </row>
    <row r="66" spans="1:11" ht="24" customHeight="1">
      <c r="A66" s="6" t="s">
        <v>175</v>
      </c>
      <c r="B66" s="6"/>
      <c r="C66" s="6"/>
      <c r="D66" s="6" t="s">
        <v>176</v>
      </c>
      <c r="E66" s="6"/>
      <c r="F66" s="7" t="str">
        <f>IF(B66="","",MC!D66)</f>
        <v/>
      </c>
      <c r="G66" s="6"/>
      <c r="H66" s="6" t="str">
        <f t="shared" si="0"/>
        <v/>
      </c>
      <c r="I66" s="8">
        <f>SUM(I67)</f>
        <v>5654.13</v>
      </c>
      <c r="J66" s="8">
        <f>SUM(J67)</f>
        <v>7018.25</v>
      </c>
      <c r="K66" s="9">
        <f t="shared" si="1"/>
        <v>6.9508424184120919E-3</v>
      </c>
    </row>
    <row r="67" spans="1:11" ht="51.9" customHeight="1">
      <c r="A67" s="10" t="s">
        <v>177</v>
      </c>
      <c r="B67" s="11" t="s">
        <v>178</v>
      </c>
      <c r="C67" s="10" t="s">
        <v>22</v>
      </c>
      <c r="D67" s="10" t="s">
        <v>179</v>
      </c>
      <c r="E67" s="12" t="s">
        <v>34</v>
      </c>
      <c r="F67" s="11" t="str">
        <f>IF(B67="","",MC!D67)</f>
        <v>67,0</v>
      </c>
      <c r="G67" s="13">
        <v>84.39</v>
      </c>
      <c r="H67" s="13">
        <f t="shared" si="0"/>
        <v>104.75</v>
      </c>
      <c r="I67" s="13">
        <f>F67*G67</f>
        <v>5654.13</v>
      </c>
      <c r="J67" s="13">
        <f>F67*H67</f>
        <v>7018.25</v>
      </c>
      <c r="K67" s="14">
        <f t="shared" si="1"/>
        <v>6.9508424184120919E-3</v>
      </c>
    </row>
    <row r="68" spans="1:11" ht="24" customHeight="1">
      <c r="A68" s="6" t="s">
        <v>180</v>
      </c>
      <c r="B68" s="6"/>
      <c r="C68" s="6"/>
      <c r="D68" s="6" t="s">
        <v>181</v>
      </c>
      <c r="E68" s="6"/>
      <c r="F68" s="7" t="str">
        <f>IF(B68="","",MC!D68)</f>
        <v/>
      </c>
      <c r="G68" s="6"/>
      <c r="H68" s="6" t="str">
        <f t="shared" si="0"/>
        <v/>
      </c>
      <c r="I68" s="8">
        <f>SUM(I69)</f>
        <v>11667.577000000001</v>
      </c>
      <c r="J68" s="8">
        <f>SUM(J69)</f>
        <v>14482.959000000001</v>
      </c>
      <c r="K68" s="9">
        <f t="shared" si="1"/>
        <v>1.4343855770501646E-2</v>
      </c>
    </row>
    <row r="69" spans="1:11" ht="39" customHeight="1">
      <c r="A69" s="10" t="s">
        <v>182</v>
      </c>
      <c r="B69" s="11" t="s">
        <v>183</v>
      </c>
      <c r="C69" s="10" t="s">
        <v>22</v>
      </c>
      <c r="D69" s="10" t="s">
        <v>184</v>
      </c>
      <c r="E69" s="12" t="s">
        <v>34</v>
      </c>
      <c r="F69" s="11" t="str">
        <f>IF(B69="","",MC!D69)</f>
        <v>81,7</v>
      </c>
      <c r="G69" s="13">
        <v>142.81</v>
      </c>
      <c r="H69" s="13">
        <f t="shared" si="0"/>
        <v>177.27</v>
      </c>
      <c r="I69" s="13">
        <f>F69*G69</f>
        <v>11667.577000000001</v>
      </c>
      <c r="J69" s="13">
        <f>F69*H69</f>
        <v>14482.959000000001</v>
      </c>
      <c r="K69" s="14">
        <f t="shared" si="1"/>
        <v>1.4343855770501646E-2</v>
      </c>
    </row>
    <row r="70" spans="1:11" ht="24" customHeight="1">
      <c r="A70" s="6" t="s">
        <v>185</v>
      </c>
      <c r="B70" s="6"/>
      <c r="C70" s="6"/>
      <c r="D70" s="6" t="s">
        <v>186</v>
      </c>
      <c r="E70" s="6"/>
      <c r="F70" s="7" t="str">
        <f>IF(B70="","",MC!D70)</f>
        <v/>
      </c>
      <c r="G70" s="6"/>
      <c r="H70" s="6" t="str">
        <f t="shared" ref="H70:H133" si="20">IF(B70="","",TRUNC(G70+(G70*$G$2),2))</f>
        <v/>
      </c>
      <c r="I70" s="8">
        <f>SUM(I71:I75)</f>
        <v>0</v>
      </c>
      <c r="J70" s="8">
        <f>SUM(J71:J75)</f>
        <v>0</v>
      </c>
      <c r="K70" s="9">
        <f t="shared" ref="K70:K133" si="21">J70/$H$161</f>
        <v>0</v>
      </c>
    </row>
    <row r="71" spans="1:11" ht="26.1" customHeight="1">
      <c r="A71" s="10" t="s">
        <v>187</v>
      </c>
      <c r="B71" s="11" t="s">
        <v>188</v>
      </c>
      <c r="C71" s="10" t="s">
        <v>22</v>
      </c>
      <c r="D71" s="10" t="s">
        <v>189</v>
      </c>
      <c r="E71" s="12" t="s">
        <v>34</v>
      </c>
      <c r="F71" s="11">
        <f>IF(B71="","",MC!D71)</f>
        <v>0</v>
      </c>
      <c r="G71" s="13">
        <v>65.760000000000005</v>
      </c>
      <c r="H71" s="13">
        <f t="shared" si="20"/>
        <v>81.62</v>
      </c>
      <c r="I71" s="13">
        <f t="shared" ref="I71:I75" si="22">F71*G71</f>
        <v>0</v>
      </c>
      <c r="J71" s="13">
        <f t="shared" ref="J71:J75" si="23">F71*H71</f>
        <v>0</v>
      </c>
      <c r="K71" s="14">
        <f t="shared" si="21"/>
        <v>0</v>
      </c>
    </row>
    <row r="72" spans="1:11" ht="51.9" customHeight="1">
      <c r="A72" s="10" t="s">
        <v>190</v>
      </c>
      <c r="B72" s="11" t="s">
        <v>191</v>
      </c>
      <c r="C72" s="10" t="s">
        <v>22</v>
      </c>
      <c r="D72" s="10" t="s">
        <v>192</v>
      </c>
      <c r="E72" s="12" t="s">
        <v>34</v>
      </c>
      <c r="F72" s="11">
        <f>IF(B72="","",MC!D72)</f>
        <v>0</v>
      </c>
      <c r="G72" s="13">
        <v>50.37</v>
      </c>
      <c r="H72" s="13">
        <f t="shared" si="20"/>
        <v>62.52</v>
      </c>
      <c r="I72" s="13">
        <f t="shared" si="22"/>
        <v>0</v>
      </c>
      <c r="J72" s="13">
        <f t="shared" si="23"/>
        <v>0</v>
      </c>
      <c r="K72" s="14">
        <f t="shared" si="21"/>
        <v>0</v>
      </c>
    </row>
    <row r="73" spans="1:11" ht="51.9" customHeight="1">
      <c r="A73" s="10" t="s">
        <v>193</v>
      </c>
      <c r="B73" s="11" t="s">
        <v>194</v>
      </c>
      <c r="C73" s="10" t="s">
        <v>22</v>
      </c>
      <c r="D73" s="10" t="s">
        <v>195</v>
      </c>
      <c r="E73" s="12" t="s">
        <v>108</v>
      </c>
      <c r="F73" s="11">
        <f>IF(B73="","",MC!D73)</f>
        <v>0</v>
      </c>
      <c r="G73" s="13">
        <v>12.67</v>
      </c>
      <c r="H73" s="13">
        <f t="shared" si="20"/>
        <v>15.72</v>
      </c>
      <c r="I73" s="13">
        <f t="shared" si="22"/>
        <v>0</v>
      </c>
      <c r="J73" s="13">
        <f t="shared" si="23"/>
        <v>0</v>
      </c>
      <c r="K73" s="14">
        <f t="shared" si="21"/>
        <v>0</v>
      </c>
    </row>
    <row r="74" spans="1:11" ht="51.9" customHeight="1">
      <c r="A74" s="10" t="s">
        <v>196</v>
      </c>
      <c r="B74" s="11" t="s">
        <v>197</v>
      </c>
      <c r="C74" s="10" t="s">
        <v>22</v>
      </c>
      <c r="D74" s="10" t="s">
        <v>198</v>
      </c>
      <c r="E74" s="12" t="s">
        <v>34</v>
      </c>
      <c r="F74" s="11">
        <f>IF(B74="","",MC!D74)</f>
        <v>0</v>
      </c>
      <c r="G74" s="13">
        <v>25.06</v>
      </c>
      <c r="H74" s="13">
        <f t="shared" si="20"/>
        <v>31.1</v>
      </c>
      <c r="I74" s="13">
        <f t="shared" si="22"/>
        <v>0</v>
      </c>
      <c r="J74" s="13">
        <f t="shared" si="23"/>
        <v>0</v>
      </c>
      <c r="K74" s="14">
        <f t="shared" si="21"/>
        <v>0</v>
      </c>
    </row>
    <row r="75" spans="1:11" ht="26.1" customHeight="1">
      <c r="A75" s="10" t="s">
        <v>199</v>
      </c>
      <c r="B75" s="11" t="s">
        <v>200</v>
      </c>
      <c r="C75" s="10" t="s">
        <v>65</v>
      </c>
      <c r="D75" s="10" t="s">
        <v>201</v>
      </c>
      <c r="E75" s="12" t="s">
        <v>202</v>
      </c>
      <c r="F75" s="11">
        <f>IF(B75="","",MC!D75)</f>
        <v>0</v>
      </c>
      <c r="G75" s="13">
        <v>317.2</v>
      </c>
      <c r="H75" s="13">
        <f t="shared" si="20"/>
        <v>393.74</v>
      </c>
      <c r="I75" s="13">
        <f t="shared" si="22"/>
        <v>0</v>
      </c>
      <c r="J75" s="13">
        <f t="shared" si="23"/>
        <v>0</v>
      </c>
      <c r="K75" s="14">
        <f t="shared" si="21"/>
        <v>0</v>
      </c>
    </row>
    <row r="76" spans="1:11" ht="24" customHeight="1">
      <c r="A76" s="6" t="s">
        <v>203</v>
      </c>
      <c r="B76" s="6"/>
      <c r="C76" s="6"/>
      <c r="D76" s="6" t="s">
        <v>204</v>
      </c>
      <c r="E76" s="6"/>
      <c r="F76" s="7" t="str">
        <f>IF(B76="","",MC!D76)</f>
        <v/>
      </c>
      <c r="G76" s="6"/>
      <c r="H76" s="6" t="str">
        <f t="shared" si="20"/>
        <v/>
      </c>
      <c r="I76" s="8">
        <f>SUM(I77:I78)</f>
        <v>12107.52</v>
      </c>
      <c r="J76" s="8">
        <f>SUM(J77:J78)</f>
        <v>15026.687999999998</v>
      </c>
      <c r="K76" s="9">
        <f t="shared" si="21"/>
        <v>1.4882362463383885E-2</v>
      </c>
    </row>
    <row r="77" spans="1:11" ht="65.099999999999994" customHeight="1">
      <c r="A77" s="10" t="s">
        <v>205</v>
      </c>
      <c r="B77" s="11" t="s">
        <v>206</v>
      </c>
      <c r="C77" s="10" t="s">
        <v>22</v>
      </c>
      <c r="D77" s="10" t="s">
        <v>207</v>
      </c>
      <c r="E77" s="12" t="s">
        <v>34</v>
      </c>
      <c r="F77" s="11" t="str">
        <f>IF(B77="","",MC!D77)</f>
        <v>230,4</v>
      </c>
      <c r="G77" s="13">
        <v>7.83</v>
      </c>
      <c r="H77" s="13">
        <f t="shared" si="20"/>
        <v>9.7100000000000009</v>
      </c>
      <c r="I77" s="13">
        <f t="shared" ref="I77:I78" si="24">F77*G77</f>
        <v>1804.0320000000002</v>
      </c>
      <c r="J77" s="13">
        <f t="shared" ref="J77:J78" si="25">F77*H77</f>
        <v>2237.1840000000002</v>
      </c>
      <c r="K77" s="14">
        <f t="shared" si="21"/>
        <v>2.2156967114298921E-3</v>
      </c>
    </row>
    <row r="78" spans="1:11" ht="51.9" customHeight="1">
      <c r="A78" s="10" t="s">
        <v>208</v>
      </c>
      <c r="B78" s="11" t="s">
        <v>209</v>
      </c>
      <c r="C78" s="10" t="s">
        <v>22</v>
      </c>
      <c r="D78" s="10" t="s">
        <v>210</v>
      </c>
      <c r="E78" s="12" t="s">
        <v>34</v>
      </c>
      <c r="F78" s="11" t="str">
        <f>IF(B78="","",MC!D78)</f>
        <v>230,4</v>
      </c>
      <c r="G78" s="13">
        <v>44.72</v>
      </c>
      <c r="H78" s="13">
        <f t="shared" si="20"/>
        <v>55.51</v>
      </c>
      <c r="I78" s="13">
        <f t="shared" si="24"/>
        <v>10303.487999999999</v>
      </c>
      <c r="J78" s="13">
        <f t="shared" si="25"/>
        <v>12789.503999999999</v>
      </c>
      <c r="K78" s="14">
        <f t="shared" si="21"/>
        <v>1.2666665751953994E-2</v>
      </c>
    </row>
    <row r="79" spans="1:11" ht="24" customHeight="1">
      <c r="A79" s="6" t="s">
        <v>211</v>
      </c>
      <c r="B79" s="6"/>
      <c r="C79" s="6"/>
      <c r="D79" s="6" t="s">
        <v>212</v>
      </c>
      <c r="E79" s="6"/>
      <c r="F79" s="7" t="str">
        <f>IF(B79="","",MC!D79)</f>
        <v/>
      </c>
      <c r="G79" s="6"/>
      <c r="H79" s="6" t="str">
        <f t="shared" si="20"/>
        <v/>
      </c>
      <c r="I79" s="8">
        <f>I80+I87+I93</f>
        <v>389141.69969999994</v>
      </c>
      <c r="J79" s="8">
        <f>J80+J87+J93</f>
        <v>482984.59880000004</v>
      </c>
      <c r="K79" s="9">
        <f t="shared" si="21"/>
        <v>0.47834571820308286</v>
      </c>
    </row>
    <row r="80" spans="1:11" ht="24" customHeight="1">
      <c r="A80" s="6" t="s">
        <v>213</v>
      </c>
      <c r="B80" s="6"/>
      <c r="C80" s="6"/>
      <c r="D80" s="6" t="s">
        <v>214</v>
      </c>
      <c r="E80" s="6"/>
      <c r="F80" s="7" t="str">
        <f>IF(B80="","",MC!D80)</f>
        <v/>
      </c>
      <c r="G80" s="6"/>
      <c r="H80" s="6" t="str">
        <f t="shared" si="20"/>
        <v/>
      </c>
      <c r="I80" s="8">
        <f>SUM(I81:I86)</f>
        <v>262490.89689999993</v>
      </c>
      <c r="J80" s="8">
        <f>SUM(J81:J86)</f>
        <v>325786.98280000006</v>
      </c>
      <c r="K80" s="9">
        <f t="shared" si="21"/>
        <v>0.32265792461265003</v>
      </c>
    </row>
    <row r="81" spans="1:11" ht="39" customHeight="1">
      <c r="A81" s="10" t="s">
        <v>215</v>
      </c>
      <c r="B81" s="11" t="s">
        <v>216</v>
      </c>
      <c r="C81" s="10" t="s">
        <v>22</v>
      </c>
      <c r="D81" s="10" t="s">
        <v>217</v>
      </c>
      <c r="E81" s="12" t="s">
        <v>34</v>
      </c>
      <c r="F81" s="11">
        <f>IF(B81="","",MC!D81)</f>
        <v>2482.67</v>
      </c>
      <c r="G81" s="13">
        <v>3.48</v>
      </c>
      <c r="H81" s="13">
        <f t="shared" si="20"/>
        <v>4.3099999999999996</v>
      </c>
      <c r="I81" s="13">
        <f t="shared" ref="I81:I86" si="26">F81*G81</f>
        <v>8639.6916000000001</v>
      </c>
      <c r="J81" s="13">
        <f t="shared" ref="J81:J86" si="27">F81*H81</f>
        <v>10700.307699999999</v>
      </c>
      <c r="K81" s="14">
        <f t="shared" si="21"/>
        <v>1.0597535375801877E-2</v>
      </c>
    </row>
    <row r="82" spans="1:11" ht="39" customHeight="1">
      <c r="A82" s="10" t="s">
        <v>218</v>
      </c>
      <c r="B82" s="11" t="s">
        <v>219</v>
      </c>
      <c r="C82" s="10" t="s">
        <v>22</v>
      </c>
      <c r="D82" s="10" t="s">
        <v>220</v>
      </c>
      <c r="E82" s="12" t="s">
        <v>34</v>
      </c>
      <c r="F82" s="11">
        <f>IF(B82="","",MC!D82)</f>
        <v>2482.67</v>
      </c>
      <c r="G82" s="13">
        <v>87.46</v>
      </c>
      <c r="H82" s="13">
        <f t="shared" si="20"/>
        <v>108.56</v>
      </c>
      <c r="I82" s="13">
        <f t="shared" si="26"/>
        <v>217134.31819999998</v>
      </c>
      <c r="J82" s="13">
        <f t="shared" si="27"/>
        <v>269518.65520000004</v>
      </c>
      <c r="K82" s="14">
        <f t="shared" si="21"/>
        <v>0.26693003257472203</v>
      </c>
    </row>
    <row r="83" spans="1:11" ht="39" customHeight="1">
      <c r="A83" s="10" t="s">
        <v>221</v>
      </c>
      <c r="B83" s="11" t="s">
        <v>222</v>
      </c>
      <c r="C83" s="10" t="s">
        <v>22</v>
      </c>
      <c r="D83" s="10" t="s">
        <v>223</v>
      </c>
      <c r="E83" s="12" t="s">
        <v>44</v>
      </c>
      <c r="F83" s="11">
        <f>IF(B83="","",MC!D83)</f>
        <v>12</v>
      </c>
      <c r="G83" s="13">
        <v>721.46</v>
      </c>
      <c r="H83" s="13">
        <f t="shared" si="20"/>
        <v>895.54</v>
      </c>
      <c r="I83" s="13">
        <f t="shared" si="26"/>
        <v>8657.52</v>
      </c>
      <c r="J83" s="13">
        <f t="shared" si="27"/>
        <v>10746.48</v>
      </c>
      <c r="K83" s="14">
        <f t="shared" si="21"/>
        <v>1.0643264208686947E-2</v>
      </c>
    </row>
    <row r="84" spans="1:11" ht="51.9" customHeight="1">
      <c r="A84" s="10" t="s">
        <v>224</v>
      </c>
      <c r="B84" s="11" t="s">
        <v>225</v>
      </c>
      <c r="C84" s="10" t="s">
        <v>22</v>
      </c>
      <c r="D84" s="10" t="s">
        <v>226</v>
      </c>
      <c r="E84" s="12" t="s">
        <v>54</v>
      </c>
      <c r="F84" s="11">
        <f>IF(B84="","",MC!D84)</f>
        <v>624.88</v>
      </c>
      <c r="G84" s="13">
        <v>40.26</v>
      </c>
      <c r="H84" s="13">
        <f t="shared" si="20"/>
        <v>49.97</v>
      </c>
      <c r="I84" s="13">
        <f t="shared" si="26"/>
        <v>25157.668799999999</v>
      </c>
      <c r="J84" s="13">
        <f t="shared" si="27"/>
        <v>31225.2536</v>
      </c>
      <c r="K84" s="14">
        <f t="shared" si="21"/>
        <v>3.0925347094867651E-2</v>
      </c>
    </row>
    <row r="85" spans="1:11" ht="51.9" customHeight="1">
      <c r="A85" s="10" t="s">
        <v>227</v>
      </c>
      <c r="B85" s="11" t="s">
        <v>228</v>
      </c>
      <c r="C85" s="10" t="s">
        <v>22</v>
      </c>
      <c r="D85" s="10" t="s">
        <v>229</v>
      </c>
      <c r="E85" s="12" t="s">
        <v>54</v>
      </c>
      <c r="F85" s="11">
        <f>IF(B85="","",MC!D85)</f>
        <v>41.17</v>
      </c>
      <c r="G85" s="13">
        <v>43.14</v>
      </c>
      <c r="H85" s="13">
        <f t="shared" si="20"/>
        <v>53.54</v>
      </c>
      <c r="I85" s="13">
        <f t="shared" si="26"/>
        <v>1776.0738000000001</v>
      </c>
      <c r="J85" s="13">
        <f t="shared" si="27"/>
        <v>2204.2418000000002</v>
      </c>
      <c r="K85" s="14">
        <f t="shared" si="21"/>
        <v>2.183070908542304E-3</v>
      </c>
    </row>
    <row r="86" spans="1:11" ht="26.1" customHeight="1">
      <c r="A86" s="10" t="s">
        <v>230</v>
      </c>
      <c r="B86" s="11" t="s">
        <v>231</v>
      </c>
      <c r="C86" s="10" t="s">
        <v>22</v>
      </c>
      <c r="D86" s="10" t="s">
        <v>232</v>
      </c>
      <c r="E86" s="12" t="s">
        <v>54</v>
      </c>
      <c r="F86" s="11">
        <f>IF(B86="","",MC!D86)</f>
        <v>666.05</v>
      </c>
      <c r="G86" s="13">
        <v>1.69</v>
      </c>
      <c r="H86" s="13">
        <f t="shared" si="20"/>
        <v>2.09</v>
      </c>
      <c r="I86" s="13">
        <f t="shared" si="26"/>
        <v>1125.6244999999999</v>
      </c>
      <c r="J86" s="13">
        <f t="shared" si="27"/>
        <v>1392.0444999999997</v>
      </c>
      <c r="K86" s="14">
        <f t="shared" si="21"/>
        <v>1.378674450029174E-3</v>
      </c>
    </row>
    <row r="87" spans="1:11" ht="24" customHeight="1">
      <c r="A87" s="6" t="s">
        <v>233</v>
      </c>
      <c r="B87" s="6"/>
      <c r="C87" s="6"/>
      <c r="D87" s="6" t="s">
        <v>234</v>
      </c>
      <c r="E87" s="6"/>
      <c r="F87" s="7" t="str">
        <f>IF(B87="","",MC!D87)</f>
        <v/>
      </c>
      <c r="G87" s="6"/>
      <c r="H87" s="6" t="str">
        <f t="shared" si="20"/>
        <v/>
      </c>
      <c r="I87" s="8">
        <f>SUM(I88:I92)</f>
        <v>126650.80279999999</v>
      </c>
      <c r="J87" s="8">
        <f>SUM(J88:J92)</f>
        <v>157197.61599999998</v>
      </c>
      <c r="K87" s="9">
        <f t="shared" si="21"/>
        <v>0.15568779359043283</v>
      </c>
    </row>
    <row r="88" spans="1:11" ht="39" customHeight="1">
      <c r="A88" s="10" t="s">
        <v>235</v>
      </c>
      <c r="B88" s="11" t="s">
        <v>216</v>
      </c>
      <c r="C88" s="10" t="s">
        <v>22</v>
      </c>
      <c r="D88" s="10" t="s">
        <v>217</v>
      </c>
      <c r="E88" s="12" t="s">
        <v>34</v>
      </c>
      <c r="F88" s="11" t="str">
        <f>IF(B88="","",MC!D88)</f>
        <v>1.000,81</v>
      </c>
      <c r="G88" s="13">
        <v>3.48</v>
      </c>
      <c r="H88" s="13">
        <f t="shared" si="20"/>
        <v>4.3099999999999996</v>
      </c>
      <c r="I88" s="13">
        <f t="shared" ref="I88:I92" si="28">F88*G88</f>
        <v>3482.8188</v>
      </c>
      <c r="J88" s="13">
        <f t="shared" ref="J88:J92" si="29">F88*H88</f>
        <v>4313.4910999999993</v>
      </c>
      <c r="K88" s="14">
        <f t="shared" si="21"/>
        <v>4.272061683371642E-3</v>
      </c>
    </row>
    <row r="89" spans="1:11" ht="39" customHeight="1">
      <c r="A89" s="10" t="s">
        <v>236</v>
      </c>
      <c r="B89" s="11" t="s">
        <v>237</v>
      </c>
      <c r="C89" s="10" t="s">
        <v>22</v>
      </c>
      <c r="D89" s="10" t="s">
        <v>238</v>
      </c>
      <c r="E89" s="12" t="s">
        <v>34</v>
      </c>
      <c r="F89" s="11" t="str">
        <f>IF(B89="","",MC!D89)</f>
        <v>1.000,81</v>
      </c>
      <c r="G89" s="13">
        <v>113.93</v>
      </c>
      <c r="H89" s="13">
        <f t="shared" si="20"/>
        <v>141.41999999999999</v>
      </c>
      <c r="I89" s="13">
        <f t="shared" si="28"/>
        <v>114022.2833</v>
      </c>
      <c r="J89" s="13">
        <f t="shared" si="29"/>
        <v>141534.55019999997</v>
      </c>
      <c r="K89" s="14">
        <f t="shared" si="21"/>
        <v>0.1401751654901201</v>
      </c>
    </row>
    <row r="90" spans="1:11" ht="51.9" customHeight="1">
      <c r="A90" s="10" t="s">
        <v>239</v>
      </c>
      <c r="B90" s="11" t="s">
        <v>225</v>
      </c>
      <c r="C90" s="10" t="s">
        <v>22</v>
      </c>
      <c r="D90" s="10" t="s">
        <v>240</v>
      </c>
      <c r="E90" s="12" t="s">
        <v>54</v>
      </c>
      <c r="F90" s="11" t="str">
        <f>IF(B90="","",MC!D90)</f>
        <v>152,2</v>
      </c>
      <c r="G90" s="13">
        <v>40.26</v>
      </c>
      <c r="H90" s="13">
        <f t="shared" si="20"/>
        <v>49.97</v>
      </c>
      <c r="I90" s="13">
        <f t="shared" si="28"/>
        <v>6127.5719999999992</v>
      </c>
      <c r="J90" s="13">
        <f t="shared" si="29"/>
        <v>7605.4339999999993</v>
      </c>
      <c r="K90" s="14">
        <f t="shared" si="21"/>
        <v>7.5323867427967862E-3</v>
      </c>
    </row>
    <row r="91" spans="1:11" ht="51.9" customHeight="1">
      <c r="A91" s="10" t="s">
        <v>241</v>
      </c>
      <c r="B91" s="11" t="s">
        <v>228</v>
      </c>
      <c r="C91" s="10" t="s">
        <v>22</v>
      </c>
      <c r="D91" s="10" t="s">
        <v>229</v>
      </c>
      <c r="E91" s="12" t="s">
        <v>54</v>
      </c>
      <c r="F91" s="11" t="str">
        <f>IF(B91="","",MC!D91)</f>
        <v>61,59</v>
      </c>
      <c r="G91" s="13">
        <v>43.14</v>
      </c>
      <c r="H91" s="13">
        <f t="shared" si="20"/>
        <v>53.54</v>
      </c>
      <c r="I91" s="13">
        <f t="shared" si="28"/>
        <v>2656.9926</v>
      </c>
      <c r="J91" s="13">
        <f t="shared" si="29"/>
        <v>3297.5286000000001</v>
      </c>
      <c r="K91" s="14">
        <f t="shared" si="21"/>
        <v>3.2658571109332158E-3</v>
      </c>
    </row>
    <row r="92" spans="1:11" ht="26.1" customHeight="1">
      <c r="A92" s="10" t="s">
        <v>242</v>
      </c>
      <c r="B92" s="11" t="s">
        <v>231</v>
      </c>
      <c r="C92" s="10" t="s">
        <v>22</v>
      </c>
      <c r="D92" s="10" t="s">
        <v>232</v>
      </c>
      <c r="E92" s="12" t="s">
        <v>54</v>
      </c>
      <c r="F92" s="11" t="str">
        <f>IF(B92="","",MC!D92)</f>
        <v>213,69</v>
      </c>
      <c r="G92" s="13">
        <v>1.69</v>
      </c>
      <c r="H92" s="13">
        <f t="shared" si="20"/>
        <v>2.09</v>
      </c>
      <c r="I92" s="13">
        <f t="shared" si="28"/>
        <v>361.1361</v>
      </c>
      <c r="J92" s="13">
        <f t="shared" si="29"/>
        <v>446.61209999999994</v>
      </c>
      <c r="K92" s="14">
        <f t="shared" si="21"/>
        <v>4.4232256321107151E-4</v>
      </c>
    </row>
    <row r="93" spans="1:11" ht="24" customHeight="1">
      <c r="A93" s="6" t="s">
        <v>243</v>
      </c>
      <c r="B93" s="6"/>
      <c r="C93" s="6"/>
      <c r="D93" s="6" t="s">
        <v>244</v>
      </c>
      <c r="E93" s="6"/>
      <c r="F93" s="7" t="str">
        <f>IF(B93="","",MC!D93)</f>
        <v/>
      </c>
      <c r="G93" s="6"/>
      <c r="H93" s="6" t="str">
        <f t="shared" si="20"/>
        <v/>
      </c>
      <c r="I93" s="8">
        <f>SUM(I94:I95)</f>
        <v>0</v>
      </c>
      <c r="J93" s="8">
        <f>SUM(J94:J95)</f>
        <v>0</v>
      </c>
      <c r="K93" s="9">
        <f t="shared" si="21"/>
        <v>0</v>
      </c>
    </row>
    <row r="94" spans="1:11" ht="26.1" customHeight="1">
      <c r="A94" s="10" t="s">
        <v>245</v>
      </c>
      <c r="B94" s="11" t="s">
        <v>246</v>
      </c>
      <c r="C94" s="10" t="s">
        <v>32</v>
      </c>
      <c r="D94" s="10" t="s">
        <v>247</v>
      </c>
      <c r="E94" s="12" t="s">
        <v>34</v>
      </c>
      <c r="F94" s="11">
        <f>IF(B94="","",MC!D94)</f>
        <v>0</v>
      </c>
      <c r="G94" s="13">
        <v>42.19</v>
      </c>
      <c r="H94" s="13">
        <f t="shared" si="20"/>
        <v>52.37</v>
      </c>
      <c r="I94" s="13">
        <f t="shared" ref="I94:I95" si="30">F94*G94</f>
        <v>0</v>
      </c>
      <c r="J94" s="13">
        <f t="shared" ref="J94:J95" si="31">F94*H94</f>
        <v>0</v>
      </c>
      <c r="K94" s="14">
        <f t="shared" si="21"/>
        <v>0</v>
      </c>
    </row>
    <row r="95" spans="1:11" ht="26.1" customHeight="1">
      <c r="A95" s="10" t="s">
        <v>248</v>
      </c>
      <c r="B95" s="11" t="s">
        <v>249</v>
      </c>
      <c r="C95" s="10" t="s">
        <v>22</v>
      </c>
      <c r="D95" s="10" t="s">
        <v>250</v>
      </c>
      <c r="E95" s="12" t="s">
        <v>34</v>
      </c>
      <c r="F95" s="11">
        <f>IF(B95="","",MC!D95)</f>
        <v>0</v>
      </c>
      <c r="G95" s="13">
        <v>562.80999999999995</v>
      </c>
      <c r="H95" s="13">
        <f t="shared" si="20"/>
        <v>698.61</v>
      </c>
      <c r="I95" s="13">
        <f t="shared" si="30"/>
        <v>0</v>
      </c>
      <c r="J95" s="13">
        <f t="shared" si="31"/>
        <v>0</v>
      </c>
      <c r="K95" s="14">
        <f t="shared" si="21"/>
        <v>0</v>
      </c>
    </row>
    <row r="96" spans="1:11" ht="24" customHeight="1">
      <c r="A96" s="6" t="s">
        <v>251</v>
      </c>
      <c r="B96" s="6"/>
      <c r="C96" s="6"/>
      <c r="D96" s="6" t="s">
        <v>252</v>
      </c>
      <c r="E96" s="6"/>
      <c r="F96" s="7" t="str">
        <f>IF(B96="","",MC!D96)</f>
        <v/>
      </c>
      <c r="G96" s="6"/>
      <c r="H96" s="6" t="str">
        <f t="shared" si="20"/>
        <v/>
      </c>
      <c r="I96" s="8">
        <f>I97+I100+I103</f>
        <v>15849.984</v>
      </c>
      <c r="J96" s="8">
        <f>J97+J100+J103</f>
        <v>19668.96</v>
      </c>
      <c r="K96" s="9">
        <f t="shared" si="21"/>
        <v>1.9480047233149389E-2</v>
      </c>
    </row>
    <row r="97" spans="1:11" ht="24" customHeight="1">
      <c r="A97" s="6" t="s">
        <v>253</v>
      </c>
      <c r="B97" s="6"/>
      <c r="C97" s="6"/>
      <c r="D97" s="6" t="s">
        <v>254</v>
      </c>
      <c r="E97" s="6"/>
      <c r="F97" s="7" t="str">
        <f>IF(B97="","",MC!D97)</f>
        <v/>
      </c>
      <c r="G97" s="6"/>
      <c r="H97" s="6" t="str">
        <f t="shared" si="20"/>
        <v/>
      </c>
      <c r="I97" s="8">
        <f>SUM(I98:I99)</f>
        <v>7593.9839999999995</v>
      </c>
      <c r="J97" s="8">
        <f>SUM(J98:J99)</f>
        <v>9423.36</v>
      </c>
      <c r="K97" s="9">
        <f t="shared" si="21"/>
        <v>9.3328522654461971E-3</v>
      </c>
    </row>
    <row r="98" spans="1:11" ht="26.1" customHeight="1">
      <c r="A98" s="10" t="s">
        <v>255</v>
      </c>
      <c r="B98" s="11" t="s">
        <v>256</v>
      </c>
      <c r="C98" s="10" t="s">
        <v>22</v>
      </c>
      <c r="D98" s="10" t="s">
        <v>257</v>
      </c>
      <c r="E98" s="12" t="s">
        <v>34</v>
      </c>
      <c r="F98" s="11" t="str">
        <f>IF(B98="","",MC!D98)</f>
        <v>230,4</v>
      </c>
      <c r="G98" s="13">
        <v>19.63</v>
      </c>
      <c r="H98" s="13">
        <f t="shared" si="20"/>
        <v>24.36</v>
      </c>
      <c r="I98" s="13">
        <f t="shared" ref="I98:I99" si="32">F98*G98</f>
        <v>4522.7519999999995</v>
      </c>
      <c r="J98" s="13">
        <f t="shared" ref="J98:J99" si="33">F98*H98</f>
        <v>5612.5439999999999</v>
      </c>
      <c r="K98" s="14">
        <f t="shared" si="21"/>
        <v>5.5586376818158763E-3</v>
      </c>
    </row>
    <row r="99" spans="1:11" ht="26.1" customHeight="1">
      <c r="A99" s="10" t="s">
        <v>258</v>
      </c>
      <c r="B99" s="11" t="s">
        <v>259</v>
      </c>
      <c r="C99" s="10" t="s">
        <v>22</v>
      </c>
      <c r="D99" s="10" t="s">
        <v>260</v>
      </c>
      <c r="E99" s="12" t="s">
        <v>34</v>
      </c>
      <c r="F99" s="11" t="str">
        <f>IF(B99="","",MC!D99)</f>
        <v>230,4</v>
      </c>
      <c r="G99" s="13">
        <v>13.33</v>
      </c>
      <c r="H99" s="13">
        <f t="shared" si="20"/>
        <v>16.54</v>
      </c>
      <c r="I99" s="13">
        <f t="shared" si="32"/>
        <v>3071.232</v>
      </c>
      <c r="J99" s="13">
        <f t="shared" si="33"/>
        <v>3810.8159999999998</v>
      </c>
      <c r="K99" s="14">
        <f t="shared" si="21"/>
        <v>3.77421458363032E-3</v>
      </c>
    </row>
    <row r="100" spans="1:11" ht="24" customHeight="1">
      <c r="A100" s="6" t="s">
        <v>261</v>
      </c>
      <c r="B100" s="6"/>
      <c r="C100" s="6"/>
      <c r="D100" s="6" t="s">
        <v>262</v>
      </c>
      <c r="E100" s="6"/>
      <c r="F100" s="7" t="str">
        <f>IF(B100="","",MC!D100)</f>
        <v/>
      </c>
      <c r="G100" s="6"/>
      <c r="H100" s="6" t="str">
        <f t="shared" si="20"/>
        <v/>
      </c>
      <c r="I100" s="8">
        <f>SUM(I101:I102)</f>
        <v>8256</v>
      </c>
      <c r="J100" s="8">
        <f>SUM(J101:J102)</f>
        <v>10245.599999999999</v>
      </c>
      <c r="K100" s="9">
        <f t="shared" si="21"/>
        <v>1.014719496770319E-2</v>
      </c>
    </row>
    <row r="101" spans="1:11" ht="26.1" customHeight="1">
      <c r="A101" s="10" t="s">
        <v>263</v>
      </c>
      <c r="B101" s="11" t="s">
        <v>264</v>
      </c>
      <c r="C101" s="10" t="s">
        <v>22</v>
      </c>
      <c r="D101" s="10" t="s">
        <v>265</v>
      </c>
      <c r="E101" s="12" t="s">
        <v>34</v>
      </c>
      <c r="F101" s="11" t="str">
        <f>IF(B101="","",MC!D101)</f>
        <v>240,0</v>
      </c>
      <c r="G101" s="13">
        <v>2.2200000000000002</v>
      </c>
      <c r="H101" s="13">
        <f t="shared" si="20"/>
        <v>2.75</v>
      </c>
      <c r="I101" s="13">
        <f t="shared" ref="I101:I102" si="34">F101*G101</f>
        <v>532.80000000000007</v>
      </c>
      <c r="J101" s="13">
        <f t="shared" ref="J101:J102" si="35">F101*H101</f>
        <v>660</v>
      </c>
      <c r="K101" s="14">
        <f t="shared" si="21"/>
        <v>6.5366095481807869E-4</v>
      </c>
    </row>
    <row r="102" spans="1:11" ht="26.1" customHeight="1">
      <c r="A102" s="10" t="s">
        <v>266</v>
      </c>
      <c r="B102" s="11" t="s">
        <v>267</v>
      </c>
      <c r="C102" s="10" t="s">
        <v>22</v>
      </c>
      <c r="D102" s="10" t="s">
        <v>268</v>
      </c>
      <c r="E102" s="12" t="s">
        <v>34</v>
      </c>
      <c r="F102" s="11" t="str">
        <f>IF(B102="","",MC!D102)</f>
        <v>240,0</v>
      </c>
      <c r="G102" s="13">
        <v>32.18</v>
      </c>
      <c r="H102" s="13">
        <f t="shared" si="20"/>
        <v>39.94</v>
      </c>
      <c r="I102" s="13">
        <f t="shared" si="34"/>
        <v>7723.2</v>
      </c>
      <c r="J102" s="13">
        <f t="shared" si="35"/>
        <v>9585.5999999999985</v>
      </c>
      <c r="K102" s="14">
        <f t="shared" si="21"/>
        <v>9.4935340128851128E-3</v>
      </c>
    </row>
    <row r="103" spans="1:11" ht="24" customHeight="1">
      <c r="A103" s="6" t="s">
        <v>269</v>
      </c>
      <c r="B103" s="6"/>
      <c r="C103" s="6"/>
      <c r="D103" s="6" t="s">
        <v>244</v>
      </c>
      <c r="E103" s="6"/>
      <c r="F103" s="7" t="str">
        <f>IF(B103="","",MC!D103)</f>
        <v/>
      </c>
      <c r="G103" s="6"/>
      <c r="H103" s="6" t="str">
        <f t="shared" si="20"/>
        <v/>
      </c>
      <c r="I103" s="8">
        <f>SUM(I104:I105)</f>
        <v>0</v>
      </c>
      <c r="J103" s="8">
        <f>SUM(J104:J105)</f>
        <v>0</v>
      </c>
      <c r="K103" s="9">
        <f t="shared" si="21"/>
        <v>0</v>
      </c>
    </row>
    <row r="104" spans="1:11" ht="26.1" customHeight="1">
      <c r="A104" s="10" t="s">
        <v>270</v>
      </c>
      <c r="B104" s="11" t="s">
        <v>264</v>
      </c>
      <c r="C104" s="10" t="s">
        <v>22</v>
      </c>
      <c r="D104" s="10" t="s">
        <v>265</v>
      </c>
      <c r="E104" s="12" t="s">
        <v>34</v>
      </c>
      <c r="F104" s="11">
        <f>IF(B104="","",MC!D104)</f>
        <v>0</v>
      </c>
      <c r="G104" s="13">
        <v>2.2200000000000002</v>
      </c>
      <c r="H104" s="13">
        <f t="shared" si="20"/>
        <v>2.75</v>
      </c>
      <c r="I104" s="13">
        <f t="shared" ref="I104:I105" si="36">F104*G104</f>
        <v>0</v>
      </c>
      <c r="J104" s="13">
        <f t="shared" ref="J104:J105" si="37">F104*H104</f>
        <v>0</v>
      </c>
      <c r="K104" s="14">
        <f t="shared" si="21"/>
        <v>0</v>
      </c>
    </row>
    <row r="105" spans="1:11" ht="26.1" customHeight="1">
      <c r="A105" s="10" t="s">
        <v>271</v>
      </c>
      <c r="B105" s="11" t="s">
        <v>267</v>
      </c>
      <c r="C105" s="10" t="s">
        <v>22</v>
      </c>
      <c r="D105" s="10" t="s">
        <v>268</v>
      </c>
      <c r="E105" s="12" t="s">
        <v>34</v>
      </c>
      <c r="F105" s="11">
        <f>IF(B105="","",MC!D105)</f>
        <v>0</v>
      </c>
      <c r="G105" s="13">
        <v>32.18</v>
      </c>
      <c r="H105" s="13">
        <f t="shared" si="20"/>
        <v>39.94</v>
      </c>
      <c r="I105" s="13">
        <f t="shared" si="36"/>
        <v>0</v>
      </c>
      <c r="J105" s="13">
        <f t="shared" si="37"/>
        <v>0</v>
      </c>
      <c r="K105" s="14">
        <f t="shared" si="21"/>
        <v>0</v>
      </c>
    </row>
    <row r="106" spans="1:11" ht="24" customHeight="1">
      <c r="A106" s="6" t="s">
        <v>272</v>
      </c>
      <c r="B106" s="6"/>
      <c r="C106" s="6"/>
      <c r="D106" s="6" t="s">
        <v>273</v>
      </c>
      <c r="E106" s="6"/>
      <c r="F106" s="7" t="str">
        <f>IF(B106="","",MC!D106)</f>
        <v/>
      </c>
      <c r="G106" s="6"/>
      <c r="H106" s="6" t="str">
        <f t="shared" si="20"/>
        <v/>
      </c>
      <c r="I106" s="8">
        <f>SUM(I107:I128)</f>
        <v>0</v>
      </c>
      <c r="J106" s="8">
        <f>SUM(J107:J128)</f>
        <v>0</v>
      </c>
      <c r="K106" s="9">
        <f t="shared" si="21"/>
        <v>0</v>
      </c>
    </row>
    <row r="107" spans="1:11" ht="65.099999999999994" customHeight="1">
      <c r="A107" s="10" t="s">
        <v>274</v>
      </c>
      <c r="B107" s="11" t="s">
        <v>275</v>
      </c>
      <c r="C107" s="10" t="s">
        <v>32</v>
      </c>
      <c r="D107" s="10" t="s">
        <v>276</v>
      </c>
      <c r="E107" s="12" t="s">
        <v>44</v>
      </c>
      <c r="F107" s="11">
        <f>IF(B107="","",MC!D107)</f>
        <v>0</v>
      </c>
      <c r="G107" s="13">
        <v>6604.78</v>
      </c>
      <c r="H107" s="13">
        <f t="shared" si="20"/>
        <v>8198.51</v>
      </c>
      <c r="I107" s="13">
        <f t="shared" ref="I107:I128" si="38">F107*G107</f>
        <v>0</v>
      </c>
      <c r="J107" s="13">
        <f t="shared" ref="J107:J157" si="39">F107*H107</f>
        <v>0</v>
      </c>
      <c r="K107" s="14">
        <f t="shared" si="21"/>
        <v>0</v>
      </c>
    </row>
    <row r="108" spans="1:11" ht="51.9" customHeight="1">
      <c r="A108" s="10" t="s">
        <v>277</v>
      </c>
      <c r="B108" s="11" t="s">
        <v>278</v>
      </c>
      <c r="C108" s="10" t="s">
        <v>22</v>
      </c>
      <c r="D108" s="10" t="s">
        <v>279</v>
      </c>
      <c r="E108" s="12" t="s">
        <v>44</v>
      </c>
      <c r="F108" s="11">
        <f>IF(B108="","",MC!D108)</f>
        <v>0</v>
      </c>
      <c r="G108" s="13">
        <v>996.9</v>
      </c>
      <c r="H108" s="13">
        <f t="shared" si="20"/>
        <v>1237.45</v>
      </c>
      <c r="I108" s="13">
        <f t="shared" si="38"/>
        <v>0</v>
      </c>
      <c r="J108" s="13">
        <f t="shared" si="39"/>
        <v>0</v>
      </c>
      <c r="K108" s="14">
        <f t="shared" si="21"/>
        <v>0</v>
      </c>
    </row>
    <row r="109" spans="1:11" ht="26.1" customHeight="1">
      <c r="A109" s="10" t="s">
        <v>280</v>
      </c>
      <c r="B109" s="11" t="s">
        <v>281</v>
      </c>
      <c r="C109" s="10" t="s">
        <v>22</v>
      </c>
      <c r="D109" s="10" t="s">
        <v>282</v>
      </c>
      <c r="E109" s="12" t="s">
        <v>44</v>
      </c>
      <c r="F109" s="11">
        <f>IF(B109="","",MC!D109)</f>
        <v>0</v>
      </c>
      <c r="G109" s="13">
        <v>70.12</v>
      </c>
      <c r="H109" s="13">
        <f t="shared" si="20"/>
        <v>87.03</v>
      </c>
      <c r="I109" s="13">
        <f t="shared" si="38"/>
        <v>0</v>
      </c>
      <c r="J109" s="13">
        <f t="shared" si="39"/>
        <v>0</v>
      </c>
      <c r="K109" s="14">
        <f t="shared" si="21"/>
        <v>0</v>
      </c>
    </row>
    <row r="110" spans="1:11" ht="26.1" customHeight="1">
      <c r="A110" s="10" t="s">
        <v>283</v>
      </c>
      <c r="B110" s="11" t="s">
        <v>284</v>
      </c>
      <c r="C110" s="10" t="s">
        <v>22</v>
      </c>
      <c r="D110" s="10" t="s">
        <v>285</v>
      </c>
      <c r="E110" s="12" t="s">
        <v>44</v>
      </c>
      <c r="F110" s="11">
        <f>IF(B110="","",MC!D110)</f>
        <v>0</v>
      </c>
      <c r="G110" s="13">
        <v>61.25</v>
      </c>
      <c r="H110" s="13">
        <f t="shared" si="20"/>
        <v>76.02</v>
      </c>
      <c r="I110" s="13">
        <f t="shared" si="38"/>
        <v>0</v>
      </c>
      <c r="J110" s="13">
        <f t="shared" si="39"/>
        <v>0</v>
      </c>
      <c r="K110" s="14">
        <f t="shared" si="21"/>
        <v>0</v>
      </c>
    </row>
    <row r="111" spans="1:11" ht="39" customHeight="1">
      <c r="A111" s="10" t="s">
        <v>286</v>
      </c>
      <c r="B111" s="11" t="s">
        <v>287</v>
      </c>
      <c r="C111" s="10" t="s">
        <v>22</v>
      </c>
      <c r="D111" s="10" t="s">
        <v>288</v>
      </c>
      <c r="E111" s="12" t="s">
        <v>44</v>
      </c>
      <c r="F111" s="11">
        <f>IF(B111="","",MC!D111)</f>
        <v>0</v>
      </c>
      <c r="G111" s="13">
        <v>162.96</v>
      </c>
      <c r="H111" s="13">
        <f t="shared" si="20"/>
        <v>202.28</v>
      </c>
      <c r="I111" s="13">
        <f t="shared" si="38"/>
        <v>0</v>
      </c>
      <c r="J111" s="13">
        <f t="shared" si="39"/>
        <v>0</v>
      </c>
      <c r="K111" s="14">
        <f t="shared" si="21"/>
        <v>0</v>
      </c>
    </row>
    <row r="112" spans="1:11" ht="26.1" customHeight="1">
      <c r="A112" s="10" t="s">
        <v>289</v>
      </c>
      <c r="B112" s="11" t="s">
        <v>290</v>
      </c>
      <c r="C112" s="10" t="s">
        <v>65</v>
      </c>
      <c r="D112" s="10" t="s">
        <v>291</v>
      </c>
      <c r="E112" s="12" t="s">
        <v>202</v>
      </c>
      <c r="F112" s="11">
        <f>IF(B112="","",MC!D112)</f>
        <v>0</v>
      </c>
      <c r="G112" s="13">
        <v>73.37</v>
      </c>
      <c r="H112" s="13">
        <f t="shared" si="20"/>
        <v>91.07</v>
      </c>
      <c r="I112" s="13">
        <f t="shared" si="38"/>
        <v>0</v>
      </c>
      <c r="J112" s="13">
        <f t="shared" si="39"/>
        <v>0</v>
      </c>
      <c r="K112" s="14">
        <f t="shared" si="21"/>
        <v>0</v>
      </c>
    </row>
    <row r="113" spans="1:11" ht="26.1" customHeight="1">
      <c r="A113" s="10" t="s">
        <v>292</v>
      </c>
      <c r="B113" s="11" t="s">
        <v>293</v>
      </c>
      <c r="C113" s="10" t="s">
        <v>22</v>
      </c>
      <c r="D113" s="10" t="s">
        <v>294</v>
      </c>
      <c r="E113" s="12" t="s">
        <v>44</v>
      </c>
      <c r="F113" s="11">
        <f>IF(B113="","",MC!D113)</f>
        <v>0</v>
      </c>
      <c r="G113" s="13">
        <v>179.26</v>
      </c>
      <c r="H113" s="13">
        <f t="shared" si="20"/>
        <v>222.51</v>
      </c>
      <c r="I113" s="13">
        <f t="shared" si="38"/>
        <v>0</v>
      </c>
      <c r="J113" s="13">
        <f t="shared" si="39"/>
        <v>0</v>
      </c>
      <c r="K113" s="14">
        <f t="shared" si="21"/>
        <v>0</v>
      </c>
    </row>
    <row r="114" spans="1:11" ht="39" customHeight="1">
      <c r="A114" s="10" t="s">
        <v>295</v>
      </c>
      <c r="B114" s="11" t="s">
        <v>296</v>
      </c>
      <c r="C114" s="10" t="s">
        <v>22</v>
      </c>
      <c r="D114" s="10" t="s">
        <v>297</v>
      </c>
      <c r="E114" s="12" t="s">
        <v>54</v>
      </c>
      <c r="F114" s="11">
        <f>IF(B114="","",MC!D114)</f>
        <v>0</v>
      </c>
      <c r="G114" s="13">
        <v>5.34</v>
      </c>
      <c r="H114" s="13">
        <f t="shared" si="20"/>
        <v>6.62</v>
      </c>
      <c r="I114" s="13">
        <f t="shared" si="38"/>
        <v>0</v>
      </c>
      <c r="J114" s="13">
        <f t="shared" si="39"/>
        <v>0</v>
      </c>
      <c r="K114" s="14">
        <f t="shared" si="21"/>
        <v>0</v>
      </c>
    </row>
    <row r="115" spans="1:11" ht="51.9" customHeight="1">
      <c r="A115" s="10" t="s">
        <v>298</v>
      </c>
      <c r="B115" s="11" t="s">
        <v>299</v>
      </c>
      <c r="C115" s="10" t="s">
        <v>22</v>
      </c>
      <c r="D115" s="10" t="s">
        <v>300</v>
      </c>
      <c r="E115" s="12" t="s">
        <v>54</v>
      </c>
      <c r="F115" s="11">
        <f>IF(B115="","",MC!D115)</f>
        <v>0</v>
      </c>
      <c r="G115" s="13">
        <v>28.14</v>
      </c>
      <c r="H115" s="13">
        <f t="shared" si="20"/>
        <v>34.93</v>
      </c>
      <c r="I115" s="13">
        <f t="shared" si="38"/>
        <v>0</v>
      </c>
      <c r="J115" s="13">
        <f t="shared" si="39"/>
        <v>0</v>
      </c>
      <c r="K115" s="14">
        <f t="shared" si="21"/>
        <v>0</v>
      </c>
    </row>
    <row r="116" spans="1:11" ht="39" customHeight="1">
      <c r="A116" s="10" t="s">
        <v>301</v>
      </c>
      <c r="B116" s="11" t="s">
        <v>302</v>
      </c>
      <c r="C116" s="10" t="s">
        <v>22</v>
      </c>
      <c r="D116" s="10" t="s">
        <v>303</v>
      </c>
      <c r="E116" s="12" t="s">
        <v>44</v>
      </c>
      <c r="F116" s="11">
        <f>IF(B116="","",MC!D116)</f>
        <v>0</v>
      </c>
      <c r="G116" s="13">
        <v>17.829999999999998</v>
      </c>
      <c r="H116" s="13">
        <f t="shared" si="20"/>
        <v>22.13</v>
      </c>
      <c r="I116" s="13">
        <f t="shared" si="38"/>
        <v>0</v>
      </c>
      <c r="J116" s="13">
        <f t="shared" si="39"/>
        <v>0</v>
      </c>
      <c r="K116" s="14">
        <f t="shared" si="21"/>
        <v>0</v>
      </c>
    </row>
    <row r="117" spans="1:11" ht="39" customHeight="1">
      <c r="A117" s="10" t="s">
        <v>304</v>
      </c>
      <c r="B117" s="11" t="s">
        <v>305</v>
      </c>
      <c r="C117" s="10" t="s">
        <v>22</v>
      </c>
      <c r="D117" s="10" t="s">
        <v>306</v>
      </c>
      <c r="E117" s="12" t="s">
        <v>54</v>
      </c>
      <c r="F117" s="11">
        <f>IF(B117="","",MC!D117)</f>
        <v>0</v>
      </c>
      <c r="G117" s="13">
        <v>15.93</v>
      </c>
      <c r="H117" s="13">
        <f t="shared" si="20"/>
        <v>19.77</v>
      </c>
      <c r="I117" s="13">
        <f t="shared" si="38"/>
        <v>0</v>
      </c>
      <c r="J117" s="13">
        <f t="shared" si="39"/>
        <v>0</v>
      </c>
      <c r="K117" s="14">
        <f t="shared" si="21"/>
        <v>0</v>
      </c>
    </row>
    <row r="118" spans="1:11" ht="39" customHeight="1">
      <c r="A118" s="10" t="s">
        <v>307</v>
      </c>
      <c r="B118" s="11" t="s">
        <v>308</v>
      </c>
      <c r="C118" s="10" t="s">
        <v>22</v>
      </c>
      <c r="D118" s="10" t="s">
        <v>309</v>
      </c>
      <c r="E118" s="12" t="s">
        <v>54</v>
      </c>
      <c r="F118" s="11">
        <f>IF(B118="","",MC!D118)</f>
        <v>0</v>
      </c>
      <c r="G118" s="13">
        <v>13.61</v>
      </c>
      <c r="H118" s="13">
        <f t="shared" si="20"/>
        <v>16.89</v>
      </c>
      <c r="I118" s="13">
        <f t="shared" si="38"/>
        <v>0</v>
      </c>
      <c r="J118" s="13">
        <f t="shared" si="39"/>
        <v>0</v>
      </c>
      <c r="K118" s="14">
        <f t="shared" si="21"/>
        <v>0</v>
      </c>
    </row>
    <row r="119" spans="1:11" ht="39" customHeight="1">
      <c r="A119" s="10" t="s">
        <v>310</v>
      </c>
      <c r="B119" s="11" t="s">
        <v>311</v>
      </c>
      <c r="C119" s="10" t="s">
        <v>22</v>
      </c>
      <c r="D119" s="10" t="s">
        <v>312</v>
      </c>
      <c r="E119" s="12" t="s">
        <v>54</v>
      </c>
      <c r="F119" s="11">
        <f>IF(B119="","",MC!D119)</f>
        <v>0</v>
      </c>
      <c r="G119" s="13">
        <v>9.85</v>
      </c>
      <c r="H119" s="13">
        <f t="shared" si="20"/>
        <v>12.22</v>
      </c>
      <c r="I119" s="13">
        <f t="shared" si="38"/>
        <v>0</v>
      </c>
      <c r="J119" s="13">
        <f t="shared" si="39"/>
        <v>0</v>
      </c>
      <c r="K119" s="14">
        <f t="shared" si="21"/>
        <v>0</v>
      </c>
    </row>
    <row r="120" spans="1:11" ht="39" customHeight="1">
      <c r="A120" s="10" t="s">
        <v>313</v>
      </c>
      <c r="B120" s="11" t="s">
        <v>314</v>
      </c>
      <c r="C120" s="10" t="s">
        <v>22</v>
      </c>
      <c r="D120" s="10" t="s">
        <v>315</v>
      </c>
      <c r="E120" s="12" t="s">
        <v>54</v>
      </c>
      <c r="F120" s="11">
        <f>IF(B120="","",MC!D120)</f>
        <v>0</v>
      </c>
      <c r="G120" s="13">
        <v>14.04</v>
      </c>
      <c r="H120" s="13">
        <f t="shared" si="20"/>
        <v>17.420000000000002</v>
      </c>
      <c r="I120" s="13">
        <f t="shared" si="38"/>
        <v>0</v>
      </c>
      <c r="J120" s="13">
        <f t="shared" si="39"/>
        <v>0</v>
      </c>
      <c r="K120" s="14">
        <f t="shared" si="21"/>
        <v>0</v>
      </c>
    </row>
    <row r="121" spans="1:11" ht="39" customHeight="1">
      <c r="A121" s="10" t="s">
        <v>316</v>
      </c>
      <c r="B121" s="11" t="s">
        <v>317</v>
      </c>
      <c r="C121" s="10" t="s">
        <v>22</v>
      </c>
      <c r="D121" s="10" t="s">
        <v>318</v>
      </c>
      <c r="E121" s="12" t="s">
        <v>44</v>
      </c>
      <c r="F121" s="11">
        <f>IF(B121="","",MC!D121)</f>
        <v>0</v>
      </c>
      <c r="G121" s="13">
        <v>210.84</v>
      </c>
      <c r="H121" s="13">
        <f t="shared" si="20"/>
        <v>261.70999999999998</v>
      </c>
      <c r="I121" s="13">
        <f t="shared" si="38"/>
        <v>0</v>
      </c>
      <c r="J121" s="13">
        <f t="shared" si="39"/>
        <v>0</v>
      </c>
      <c r="K121" s="14">
        <f t="shared" si="21"/>
        <v>0</v>
      </c>
    </row>
    <row r="122" spans="1:11" ht="26.1" customHeight="1">
      <c r="A122" s="10" t="s">
        <v>319</v>
      </c>
      <c r="B122" s="11" t="s">
        <v>320</v>
      </c>
      <c r="C122" s="10" t="s">
        <v>22</v>
      </c>
      <c r="D122" s="10" t="s">
        <v>321</v>
      </c>
      <c r="E122" s="12" t="s">
        <v>44</v>
      </c>
      <c r="F122" s="11">
        <f>IF(B122="","",MC!D122)</f>
        <v>0</v>
      </c>
      <c r="G122" s="13">
        <v>32.92</v>
      </c>
      <c r="H122" s="13">
        <f t="shared" si="20"/>
        <v>40.86</v>
      </c>
      <c r="I122" s="13">
        <f t="shared" si="38"/>
        <v>0</v>
      </c>
      <c r="J122" s="13">
        <f t="shared" si="39"/>
        <v>0</v>
      </c>
      <c r="K122" s="14">
        <f t="shared" si="21"/>
        <v>0</v>
      </c>
    </row>
    <row r="123" spans="1:11" ht="24" customHeight="1">
      <c r="A123" s="10" t="s">
        <v>322</v>
      </c>
      <c r="B123" s="11" t="s">
        <v>323</v>
      </c>
      <c r="C123" s="10" t="s">
        <v>22</v>
      </c>
      <c r="D123" s="10" t="s">
        <v>324</v>
      </c>
      <c r="E123" s="12" t="s">
        <v>62</v>
      </c>
      <c r="F123" s="11">
        <f>IF(B123="","",MC!D123)</f>
        <v>0</v>
      </c>
      <c r="G123" s="13">
        <v>90.03</v>
      </c>
      <c r="H123" s="13">
        <f t="shared" si="20"/>
        <v>111.75</v>
      </c>
      <c r="I123" s="13">
        <f t="shared" si="38"/>
        <v>0</v>
      </c>
      <c r="J123" s="13">
        <f t="shared" si="39"/>
        <v>0</v>
      </c>
      <c r="K123" s="14">
        <f t="shared" si="21"/>
        <v>0</v>
      </c>
    </row>
    <row r="124" spans="1:11" ht="26.1" customHeight="1">
      <c r="A124" s="10" t="s">
        <v>325</v>
      </c>
      <c r="B124" s="11" t="s">
        <v>326</v>
      </c>
      <c r="C124" s="10" t="s">
        <v>22</v>
      </c>
      <c r="D124" s="10" t="s">
        <v>327</v>
      </c>
      <c r="E124" s="12" t="s">
        <v>62</v>
      </c>
      <c r="F124" s="11">
        <f>IF(B124="","",MC!D124)</f>
        <v>0</v>
      </c>
      <c r="G124" s="13">
        <v>27.31</v>
      </c>
      <c r="H124" s="13">
        <f t="shared" si="20"/>
        <v>33.89</v>
      </c>
      <c r="I124" s="13">
        <f t="shared" si="38"/>
        <v>0</v>
      </c>
      <c r="J124" s="13">
        <f t="shared" si="39"/>
        <v>0</v>
      </c>
      <c r="K124" s="14">
        <f t="shared" si="21"/>
        <v>0</v>
      </c>
    </row>
    <row r="125" spans="1:11" ht="39" customHeight="1">
      <c r="A125" s="10" t="s">
        <v>328</v>
      </c>
      <c r="B125" s="11" t="s">
        <v>329</v>
      </c>
      <c r="C125" s="10" t="s">
        <v>22</v>
      </c>
      <c r="D125" s="10" t="s">
        <v>330</v>
      </c>
      <c r="E125" s="12" t="s">
        <v>44</v>
      </c>
      <c r="F125" s="11">
        <f>IF(B125="","",MC!D125)</f>
        <v>0</v>
      </c>
      <c r="G125" s="13">
        <v>606.76</v>
      </c>
      <c r="H125" s="13">
        <f t="shared" si="20"/>
        <v>753.17</v>
      </c>
      <c r="I125" s="13">
        <f t="shared" si="38"/>
        <v>0</v>
      </c>
      <c r="J125" s="13">
        <f t="shared" si="39"/>
        <v>0</v>
      </c>
      <c r="K125" s="14">
        <f t="shared" si="21"/>
        <v>0</v>
      </c>
    </row>
    <row r="126" spans="1:11" ht="51.9" customHeight="1">
      <c r="A126" s="10" t="s">
        <v>331</v>
      </c>
      <c r="B126" s="11" t="s">
        <v>332</v>
      </c>
      <c r="C126" s="10" t="s">
        <v>22</v>
      </c>
      <c r="D126" s="10" t="s">
        <v>333</v>
      </c>
      <c r="E126" s="12" t="s">
        <v>44</v>
      </c>
      <c r="F126" s="11">
        <f>IF(B126="","",MC!D126)</f>
        <v>0</v>
      </c>
      <c r="G126" s="13">
        <v>135.19</v>
      </c>
      <c r="H126" s="13">
        <f t="shared" si="20"/>
        <v>167.81</v>
      </c>
      <c r="I126" s="13">
        <f t="shared" si="38"/>
        <v>0</v>
      </c>
      <c r="J126" s="13">
        <f t="shared" si="39"/>
        <v>0</v>
      </c>
      <c r="K126" s="14">
        <f t="shared" si="21"/>
        <v>0</v>
      </c>
    </row>
    <row r="127" spans="1:11" ht="39" customHeight="1">
      <c r="A127" s="10" t="s">
        <v>334</v>
      </c>
      <c r="B127" s="11" t="s">
        <v>335</v>
      </c>
      <c r="C127" s="10" t="s">
        <v>22</v>
      </c>
      <c r="D127" s="10" t="s">
        <v>336</v>
      </c>
      <c r="E127" s="12" t="s">
        <v>44</v>
      </c>
      <c r="F127" s="11">
        <f>IF(B127="","",MC!D127)</f>
        <v>0</v>
      </c>
      <c r="G127" s="13">
        <v>303.85000000000002</v>
      </c>
      <c r="H127" s="13">
        <f t="shared" si="20"/>
        <v>377.16</v>
      </c>
      <c r="I127" s="13">
        <f t="shared" si="38"/>
        <v>0</v>
      </c>
      <c r="J127" s="13">
        <f t="shared" si="39"/>
        <v>0</v>
      </c>
      <c r="K127" s="14">
        <f t="shared" si="21"/>
        <v>0</v>
      </c>
    </row>
    <row r="128" spans="1:11" ht="39" customHeight="1">
      <c r="A128" s="10" t="s">
        <v>337</v>
      </c>
      <c r="B128" s="11" t="s">
        <v>338</v>
      </c>
      <c r="C128" s="10" t="s">
        <v>339</v>
      </c>
      <c r="D128" s="10" t="s">
        <v>340</v>
      </c>
      <c r="E128" s="12" t="s">
        <v>44</v>
      </c>
      <c r="F128" s="11">
        <f>IF(B128="","",MC!D128)</f>
        <v>0</v>
      </c>
      <c r="G128" s="13">
        <v>101.33</v>
      </c>
      <c r="H128" s="13">
        <f t="shared" si="20"/>
        <v>125.78</v>
      </c>
      <c r="I128" s="13">
        <f t="shared" si="38"/>
        <v>0</v>
      </c>
      <c r="J128" s="13">
        <f t="shared" si="39"/>
        <v>0</v>
      </c>
      <c r="K128" s="14">
        <f t="shared" si="21"/>
        <v>0</v>
      </c>
    </row>
    <row r="129" spans="1:11" ht="24" customHeight="1">
      <c r="A129" s="6" t="s">
        <v>341</v>
      </c>
      <c r="B129" s="6"/>
      <c r="C129" s="6"/>
      <c r="D129" s="6" t="s">
        <v>342</v>
      </c>
      <c r="E129" s="6"/>
      <c r="F129" s="7" t="str">
        <f>IF(B129="","",MC!D129)</f>
        <v/>
      </c>
      <c r="G129" s="6"/>
      <c r="H129" s="6" t="str">
        <f t="shared" si="20"/>
        <v/>
      </c>
      <c r="I129" s="8">
        <f>SUM(I130:I139)</f>
        <v>6994.5010000000002</v>
      </c>
      <c r="J129" s="8">
        <f>SUM(J130:J139)</f>
        <v>8681.4331000000002</v>
      </c>
      <c r="K129" s="9">
        <f t="shared" si="21"/>
        <v>8.5980512868716261E-3</v>
      </c>
    </row>
    <row r="130" spans="1:11" ht="51.9" customHeight="1">
      <c r="A130" s="10" t="s">
        <v>343</v>
      </c>
      <c r="B130" s="11" t="s">
        <v>344</v>
      </c>
      <c r="C130" s="10" t="s">
        <v>22</v>
      </c>
      <c r="D130" s="10" t="s">
        <v>345</v>
      </c>
      <c r="E130" s="12" t="s">
        <v>44</v>
      </c>
      <c r="F130" s="11" t="str">
        <f>IF(B130="","",MC!D130)</f>
        <v>1,0</v>
      </c>
      <c r="G130" s="13">
        <v>325.48</v>
      </c>
      <c r="H130" s="13">
        <f t="shared" si="20"/>
        <v>404.01</v>
      </c>
      <c r="I130" s="13">
        <f t="shared" ref="I130:I139" si="40">F130*G130</f>
        <v>325.48</v>
      </c>
      <c r="J130" s="13">
        <f t="shared" si="39"/>
        <v>404.01</v>
      </c>
      <c r="K130" s="14">
        <f t="shared" si="21"/>
        <v>4.0012963993341208E-4</v>
      </c>
    </row>
    <row r="131" spans="1:11" ht="26.1" customHeight="1">
      <c r="A131" s="10" t="s">
        <v>346</v>
      </c>
      <c r="B131" s="11" t="s">
        <v>347</v>
      </c>
      <c r="C131" s="10" t="s">
        <v>22</v>
      </c>
      <c r="D131" s="10" t="s">
        <v>348</v>
      </c>
      <c r="E131" s="12" t="s">
        <v>44</v>
      </c>
      <c r="F131" s="11" t="str">
        <f>IF(B131="","",MC!D131)</f>
        <v>1,0</v>
      </c>
      <c r="G131" s="13">
        <v>166.3</v>
      </c>
      <c r="H131" s="13">
        <f t="shared" si="20"/>
        <v>206.42</v>
      </c>
      <c r="I131" s="13">
        <f t="shared" si="40"/>
        <v>166.3</v>
      </c>
      <c r="J131" s="13">
        <f t="shared" si="39"/>
        <v>206.42</v>
      </c>
      <c r="K131" s="14">
        <f t="shared" si="21"/>
        <v>2.0443741559628454E-4</v>
      </c>
    </row>
    <row r="132" spans="1:11" ht="39" customHeight="1">
      <c r="A132" s="10" t="s">
        <v>349</v>
      </c>
      <c r="B132" s="11" t="s">
        <v>350</v>
      </c>
      <c r="C132" s="10" t="s">
        <v>22</v>
      </c>
      <c r="D132" s="10" t="s">
        <v>351</v>
      </c>
      <c r="E132" s="12" t="s">
        <v>54</v>
      </c>
      <c r="F132" s="11" t="str">
        <f>IF(B132="","",MC!D132)</f>
        <v>137,41</v>
      </c>
      <c r="G132" s="13">
        <v>24.1</v>
      </c>
      <c r="H132" s="13">
        <f t="shared" si="20"/>
        <v>29.91</v>
      </c>
      <c r="I132" s="13">
        <f t="shared" si="40"/>
        <v>3311.5810000000001</v>
      </c>
      <c r="J132" s="13">
        <f t="shared" si="39"/>
        <v>4109.9331000000002</v>
      </c>
      <c r="K132" s="14">
        <f t="shared" si="21"/>
        <v>4.0704587793703425E-3</v>
      </c>
    </row>
    <row r="133" spans="1:11" ht="51.9" customHeight="1">
      <c r="A133" s="10" t="s">
        <v>352</v>
      </c>
      <c r="B133" s="11" t="s">
        <v>353</v>
      </c>
      <c r="C133" s="10" t="s">
        <v>22</v>
      </c>
      <c r="D133" s="10" t="s">
        <v>354</v>
      </c>
      <c r="E133" s="12" t="s">
        <v>44</v>
      </c>
      <c r="F133" s="11" t="str">
        <f>IF(B133="","",MC!D133)</f>
        <v>3,0</v>
      </c>
      <c r="G133" s="13">
        <v>3.59</v>
      </c>
      <c r="H133" s="13">
        <f t="shared" si="20"/>
        <v>4.45</v>
      </c>
      <c r="I133" s="13">
        <f t="shared" si="40"/>
        <v>10.77</v>
      </c>
      <c r="J133" s="13">
        <f t="shared" si="39"/>
        <v>13.350000000000001</v>
      </c>
      <c r="K133" s="14">
        <f t="shared" si="21"/>
        <v>1.3221778404274774E-5</v>
      </c>
    </row>
    <row r="134" spans="1:11" ht="39" customHeight="1">
      <c r="A134" s="10" t="s">
        <v>355</v>
      </c>
      <c r="B134" s="11" t="s">
        <v>356</v>
      </c>
      <c r="C134" s="10" t="s">
        <v>22</v>
      </c>
      <c r="D134" s="10" t="s">
        <v>357</v>
      </c>
      <c r="E134" s="12" t="s">
        <v>44</v>
      </c>
      <c r="F134" s="11" t="str">
        <f>IF(B134="","",MC!D134)</f>
        <v>11,0</v>
      </c>
      <c r="G134" s="13">
        <v>9.83</v>
      </c>
      <c r="H134" s="13">
        <f t="shared" ref="H134:H157" si="41">IF(B134="","",TRUNC(G134+(G134*$G$2),2))</f>
        <v>12.2</v>
      </c>
      <c r="I134" s="13">
        <f t="shared" si="40"/>
        <v>108.13</v>
      </c>
      <c r="J134" s="13">
        <f t="shared" si="39"/>
        <v>134.19999999999999</v>
      </c>
      <c r="K134" s="14">
        <f t="shared" ref="K134:K157" si="42">J134/$H$161</f>
        <v>1.3291106081300932E-4</v>
      </c>
    </row>
    <row r="135" spans="1:11" ht="39" customHeight="1">
      <c r="A135" s="10" t="s">
        <v>358</v>
      </c>
      <c r="B135" s="11" t="s">
        <v>359</v>
      </c>
      <c r="C135" s="10" t="s">
        <v>22</v>
      </c>
      <c r="D135" s="10" t="s">
        <v>360</v>
      </c>
      <c r="E135" s="12" t="s">
        <v>44</v>
      </c>
      <c r="F135" s="11" t="str">
        <f>IF(B135="","",MC!D135)</f>
        <v>4,0</v>
      </c>
      <c r="G135" s="13">
        <v>16.75</v>
      </c>
      <c r="H135" s="13">
        <f t="shared" si="41"/>
        <v>20.79</v>
      </c>
      <c r="I135" s="13">
        <f t="shared" si="40"/>
        <v>67</v>
      </c>
      <c r="J135" s="13">
        <f t="shared" si="39"/>
        <v>83.16</v>
      </c>
      <c r="K135" s="14">
        <f t="shared" si="42"/>
        <v>8.2361280307077903E-5</v>
      </c>
    </row>
    <row r="136" spans="1:11" ht="51.9" customHeight="1">
      <c r="A136" s="10" t="s">
        <v>361</v>
      </c>
      <c r="B136" s="11" t="s">
        <v>362</v>
      </c>
      <c r="C136" s="10" t="s">
        <v>22</v>
      </c>
      <c r="D136" s="10" t="s">
        <v>363</v>
      </c>
      <c r="E136" s="12" t="s">
        <v>44</v>
      </c>
      <c r="F136" s="11" t="str">
        <f>IF(B136="","",MC!D136)</f>
        <v>1,0</v>
      </c>
      <c r="G136" s="13">
        <v>24.9</v>
      </c>
      <c r="H136" s="13">
        <f t="shared" si="41"/>
        <v>30.9</v>
      </c>
      <c r="I136" s="13">
        <f t="shared" si="40"/>
        <v>24.9</v>
      </c>
      <c r="J136" s="13">
        <f t="shared" si="39"/>
        <v>30.9</v>
      </c>
      <c r="K136" s="14">
        <f t="shared" si="42"/>
        <v>3.0603217430119135E-5</v>
      </c>
    </row>
    <row r="137" spans="1:11" ht="39" customHeight="1">
      <c r="A137" s="10" t="s">
        <v>364</v>
      </c>
      <c r="B137" s="11" t="s">
        <v>365</v>
      </c>
      <c r="C137" s="10" t="s">
        <v>22</v>
      </c>
      <c r="D137" s="10" t="s">
        <v>366</v>
      </c>
      <c r="E137" s="12" t="s">
        <v>44</v>
      </c>
      <c r="F137" s="11" t="str">
        <f>IF(B137="","",MC!D137)</f>
        <v>4,0</v>
      </c>
      <c r="G137" s="13">
        <v>13.56</v>
      </c>
      <c r="H137" s="13">
        <f t="shared" si="41"/>
        <v>16.829999999999998</v>
      </c>
      <c r="I137" s="13">
        <f t="shared" si="40"/>
        <v>54.24</v>
      </c>
      <c r="J137" s="13">
        <f t="shared" si="39"/>
        <v>67.319999999999993</v>
      </c>
      <c r="K137" s="14">
        <f t="shared" si="42"/>
        <v>6.6673417391444016E-5</v>
      </c>
    </row>
    <row r="138" spans="1:11" ht="26.1" customHeight="1">
      <c r="A138" s="10" t="s">
        <v>367</v>
      </c>
      <c r="B138" s="11" t="s">
        <v>368</v>
      </c>
      <c r="C138" s="10" t="s">
        <v>22</v>
      </c>
      <c r="D138" s="10" t="s">
        <v>369</v>
      </c>
      <c r="E138" s="12" t="s">
        <v>44</v>
      </c>
      <c r="F138" s="11" t="str">
        <f>IF(B138="","",MC!D138)</f>
        <v>3,0</v>
      </c>
      <c r="G138" s="13">
        <v>23.15</v>
      </c>
      <c r="H138" s="13">
        <f t="shared" si="41"/>
        <v>28.73</v>
      </c>
      <c r="I138" s="13">
        <f t="shared" si="40"/>
        <v>69.449999999999989</v>
      </c>
      <c r="J138" s="13">
        <f t="shared" si="39"/>
        <v>86.19</v>
      </c>
      <c r="K138" s="14">
        <f t="shared" si="42"/>
        <v>8.5362178326924543E-5</v>
      </c>
    </row>
    <row r="139" spans="1:11" ht="24" customHeight="1">
      <c r="A139" s="10" t="s">
        <v>370</v>
      </c>
      <c r="B139" s="11" t="s">
        <v>371</v>
      </c>
      <c r="C139" s="10" t="s">
        <v>372</v>
      </c>
      <c r="D139" s="10" t="s">
        <v>373</v>
      </c>
      <c r="E139" s="12" t="s">
        <v>44</v>
      </c>
      <c r="F139" s="11" t="str">
        <f>IF(B139="","",MC!D139)</f>
        <v>5,0</v>
      </c>
      <c r="G139" s="13">
        <v>571.33000000000004</v>
      </c>
      <c r="H139" s="13">
        <f t="shared" si="41"/>
        <v>709.19</v>
      </c>
      <c r="I139" s="13">
        <f t="shared" si="40"/>
        <v>2856.65</v>
      </c>
      <c r="J139" s="13">
        <f t="shared" si="39"/>
        <v>3545.9500000000003</v>
      </c>
      <c r="K139" s="14">
        <f t="shared" si="42"/>
        <v>3.5118925192987368E-3</v>
      </c>
    </row>
    <row r="140" spans="1:11" ht="24" customHeight="1">
      <c r="A140" s="6" t="s">
        <v>374</v>
      </c>
      <c r="B140" s="6"/>
      <c r="C140" s="6"/>
      <c r="D140" s="6" t="s">
        <v>375</v>
      </c>
      <c r="E140" s="6"/>
      <c r="F140" s="7" t="str">
        <f>IF(B140="","",MC!D140)</f>
        <v/>
      </c>
      <c r="G140" s="6"/>
      <c r="H140" s="6" t="str">
        <f t="shared" si="41"/>
        <v/>
      </c>
      <c r="I140" s="8">
        <f>SUM(I141:I150)</f>
        <v>138141.22999999998</v>
      </c>
      <c r="J140" s="8">
        <f>SUM(J141:J150)</f>
        <v>171474.13</v>
      </c>
      <c r="K140" s="9">
        <f t="shared" si="42"/>
        <v>0.16982718718545356</v>
      </c>
    </row>
    <row r="141" spans="1:11" ht="65.099999999999994" customHeight="1">
      <c r="A141" s="10" t="s">
        <v>376</v>
      </c>
      <c r="B141" s="11" t="s">
        <v>377</v>
      </c>
      <c r="C141" s="10" t="s">
        <v>22</v>
      </c>
      <c r="D141" s="10" t="s">
        <v>378</v>
      </c>
      <c r="E141" s="12" t="s">
        <v>34</v>
      </c>
      <c r="F141" s="11">
        <f>IF(B141="","",MC!D141)</f>
        <v>0</v>
      </c>
      <c r="G141" s="13">
        <v>172.33</v>
      </c>
      <c r="H141" s="13">
        <f t="shared" si="41"/>
        <v>213.91</v>
      </c>
      <c r="I141" s="13">
        <f t="shared" ref="I141:I150" si="43">F141*G141</f>
        <v>0</v>
      </c>
      <c r="J141" s="13">
        <f t="shared" si="39"/>
        <v>0</v>
      </c>
      <c r="K141" s="14">
        <f t="shared" si="42"/>
        <v>0</v>
      </c>
    </row>
    <row r="142" spans="1:11" ht="39" customHeight="1">
      <c r="A142" s="10" t="s">
        <v>379</v>
      </c>
      <c r="B142" s="11" t="s">
        <v>380</v>
      </c>
      <c r="C142" s="10" t="s">
        <v>22</v>
      </c>
      <c r="D142" s="10" t="s">
        <v>381</v>
      </c>
      <c r="E142" s="12" t="s">
        <v>54</v>
      </c>
      <c r="F142" s="11">
        <f>IF(B142="","",MC!D142)</f>
        <v>0</v>
      </c>
      <c r="G142" s="13">
        <v>37.81</v>
      </c>
      <c r="H142" s="13">
        <f t="shared" si="41"/>
        <v>46.93</v>
      </c>
      <c r="I142" s="13">
        <f t="shared" si="43"/>
        <v>0</v>
      </c>
      <c r="J142" s="13">
        <f t="shared" si="39"/>
        <v>0</v>
      </c>
      <c r="K142" s="14">
        <f t="shared" si="42"/>
        <v>0</v>
      </c>
    </row>
    <row r="143" spans="1:11" ht="51.9" customHeight="1">
      <c r="A143" s="10" t="s">
        <v>382</v>
      </c>
      <c r="B143" s="11" t="s">
        <v>383</v>
      </c>
      <c r="C143" s="10" t="s">
        <v>22</v>
      </c>
      <c r="D143" s="10" t="s">
        <v>384</v>
      </c>
      <c r="E143" s="12" t="s">
        <v>44</v>
      </c>
      <c r="F143" s="11" t="str">
        <f>IF(B143="","",MC!D143)</f>
        <v>12,0</v>
      </c>
      <c r="G143" s="13">
        <v>1341.14</v>
      </c>
      <c r="H143" s="13">
        <f t="shared" si="41"/>
        <v>1664.75</v>
      </c>
      <c r="I143" s="13">
        <f t="shared" si="43"/>
        <v>16093.68</v>
      </c>
      <c r="J143" s="13">
        <f t="shared" si="39"/>
        <v>19977</v>
      </c>
      <c r="K143" s="14">
        <f t="shared" si="42"/>
        <v>1.9785128627879935E-2</v>
      </c>
    </row>
    <row r="144" spans="1:11" ht="51.9" customHeight="1">
      <c r="A144" s="10" t="s">
        <v>385</v>
      </c>
      <c r="B144" s="11" t="s">
        <v>386</v>
      </c>
      <c r="C144" s="10" t="s">
        <v>387</v>
      </c>
      <c r="D144" s="10" t="s">
        <v>388</v>
      </c>
      <c r="E144" s="12" t="s">
        <v>389</v>
      </c>
      <c r="F144" s="11" t="str">
        <f>IF(B144="","",MC!D144)</f>
        <v>18,0</v>
      </c>
      <c r="G144" s="13">
        <v>767.71</v>
      </c>
      <c r="H144" s="13">
        <f t="shared" si="41"/>
        <v>952.95</v>
      </c>
      <c r="I144" s="13">
        <f t="shared" si="43"/>
        <v>13818.78</v>
      </c>
      <c r="J144" s="13">
        <f t="shared" si="39"/>
        <v>17153.100000000002</v>
      </c>
      <c r="K144" s="14">
        <f t="shared" si="42"/>
        <v>1.6988351097106041E-2</v>
      </c>
    </row>
    <row r="145" spans="1:11" ht="51.9" customHeight="1">
      <c r="A145" s="10" t="s">
        <v>390</v>
      </c>
      <c r="B145" s="11" t="s">
        <v>391</v>
      </c>
      <c r="C145" s="10" t="s">
        <v>22</v>
      </c>
      <c r="D145" s="10" t="s">
        <v>392</v>
      </c>
      <c r="E145" s="12" t="s">
        <v>34</v>
      </c>
      <c r="F145" s="11" t="str">
        <f>IF(B145="","",MC!D145)</f>
        <v>240,0</v>
      </c>
      <c r="G145" s="13">
        <v>281.77</v>
      </c>
      <c r="H145" s="13">
        <f t="shared" si="41"/>
        <v>349.76</v>
      </c>
      <c r="I145" s="13">
        <f t="shared" si="43"/>
        <v>67624.799999999988</v>
      </c>
      <c r="J145" s="13">
        <f t="shared" si="39"/>
        <v>83942.399999999994</v>
      </c>
      <c r="K145" s="14">
        <f t="shared" si="42"/>
        <v>8.3136165657153163E-2</v>
      </c>
    </row>
    <row r="146" spans="1:11" ht="26.1" customHeight="1">
      <c r="A146" s="10" t="s">
        <v>393</v>
      </c>
      <c r="B146" s="11" t="s">
        <v>394</v>
      </c>
      <c r="C146" s="10" t="s">
        <v>22</v>
      </c>
      <c r="D146" s="10" t="s">
        <v>395</v>
      </c>
      <c r="E146" s="12" t="s">
        <v>44</v>
      </c>
      <c r="F146" s="11">
        <f>IF(B146="","",MC!D146)</f>
        <v>6</v>
      </c>
      <c r="G146" s="13">
        <v>2585.19</v>
      </c>
      <c r="H146" s="13">
        <f t="shared" si="41"/>
        <v>3208.99</v>
      </c>
      <c r="I146" s="13">
        <f t="shared" si="43"/>
        <v>15511.14</v>
      </c>
      <c r="J146" s="13">
        <f t="shared" si="39"/>
        <v>19253.939999999999</v>
      </c>
      <c r="K146" s="14">
        <f t="shared" si="42"/>
        <v>1.9069013340015147E-2</v>
      </c>
    </row>
    <row r="147" spans="1:11" ht="26.1" customHeight="1">
      <c r="A147" s="10" t="s">
        <v>396</v>
      </c>
      <c r="B147" s="11" t="s">
        <v>397</v>
      </c>
      <c r="C147" s="10" t="s">
        <v>22</v>
      </c>
      <c r="D147" s="10" t="s">
        <v>398</v>
      </c>
      <c r="E147" s="12" t="s">
        <v>44</v>
      </c>
      <c r="F147" s="11">
        <f>IF(B147="","",MC!D147)</f>
        <v>2</v>
      </c>
      <c r="G147" s="13">
        <v>1553.33</v>
      </c>
      <c r="H147" s="13">
        <f t="shared" si="41"/>
        <v>1928.14</v>
      </c>
      <c r="I147" s="13">
        <f t="shared" si="43"/>
        <v>3106.66</v>
      </c>
      <c r="J147" s="13">
        <f t="shared" si="39"/>
        <v>3856.28</v>
      </c>
      <c r="K147" s="14">
        <f t="shared" si="42"/>
        <v>3.8192419194634252E-3</v>
      </c>
    </row>
    <row r="148" spans="1:11" ht="39" customHeight="1">
      <c r="A148" s="10" t="s">
        <v>399</v>
      </c>
      <c r="B148" s="11" t="s">
        <v>400</v>
      </c>
      <c r="C148" s="10" t="s">
        <v>22</v>
      </c>
      <c r="D148" s="10" t="s">
        <v>401</v>
      </c>
      <c r="E148" s="12" t="s">
        <v>44</v>
      </c>
      <c r="F148" s="11">
        <f>IF(B148="","",MC!D148)</f>
        <v>2</v>
      </c>
      <c r="G148" s="13">
        <v>3223.35</v>
      </c>
      <c r="H148" s="13">
        <f t="shared" si="41"/>
        <v>4001.14</v>
      </c>
      <c r="I148" s="13">
        <f t="shared" si="43"/>
        <v>6446.7</v>
      </c>
      <c r="J148" s="13">
        <f t="shared" si="39"/>
        <v>8002.28</v>
      </c>
      <c r="K148" s="14">
        <f t="shared" si="42"/>
        <v>7.9254211901842644E-3</v>
      </c>
    </row>
    <row r="149" spans="1:11" ht="39" customHeight="1">
      <c r="A149" s="10" t="s">
        <v>402</v>
      </c>
      <c r="B149" s="11" t="s">
        <v>403</v>
      </c>
      <c r="C149" s="10" t="s">
        <v>22</v>
      </c>
      <c r="D149" s="10" t="s">
        <v>404</v>
      </c>
      <c r="E149" s="12" t="s">
        <v>44</v>
      </c>
      <c r="F149" s="11">
        <f>IF(B149="","",MC!D149)</f>
        <v>1</v>
      </c>
      <c r="G149" s="13">
        <v>3141.35</v>
      </c>
      <c r="H149" s="13">
        <f t="shared" si="41"/>
        <v>3899.35</v>
      </c>
      <c r="I149" s="13">
        <f t="shared" si="43"/>
        <v>3141.35</v>
      </c>
      <c r="J149" s="13">
        <f t="shared" si="39"/>
        <v>3899.35</v>
      </c>
      <c r="K149" s="14">
        <f t="shared" si="42"/>
        <v>3.861898248742235E-3</v>
      </c>
    </row>
    <row r="150" spans="1:11" ht="39" customHeight="1">
      <c r="A150" s="10" t="s">
        <v>405</v>
      </c>
      <c r="B150" s="11" t="s">
        <v>406</v>
      </c>
      <c r="C150" s="10" t="s">
        <v>22</v>
      </c>
      <c r="D150" s="10" t="s">
        <v>407</v>
      </c>
      <c r="E150" s="12" t="s">
        <v>44</v>
      </c>
      <c r="F150" s="11">
        <f>IF(B150="","",MC!D150)</f>
        <v>1</v>
      </c>
      <c r="G150" s="13">
        <v>12398.12</v>
      </c>
      <c r="H150" s="13">
        <f t="shared" si="41"/>
        <v>15389.78</v>
      </c>
      <c r="I150" s="13">
        <f t="shared" si="43"/>
        <v>12398.12</v>
      </c>
      <c r="J150" s="13">
        <f t="shared" si="39"/>
        <v>15389.78</v>
      </c>
      <c r="K150" s="14">
        <f t="shared" si="42"/>
        <v>1.5241967104909351E-2</v>
      </c>
    </row>
    <row r="151" spans="1:11" ht="24" customHeight="1">
      <c r="A151" s="6" t="s">
        <v>408</v>
      </c>
      <c r="B151" s="6"/>
      <c r="C151" s="6"/>
      <c r="D151" s="6" t="s">
        <v>409</v>
      </c>
      <c r="E151" s="6"/>
      <c r="F151" s="7" t="str">
        <f>IF(B151="","",MC!D151)</f>
        <v/>
      </c>
      <c r="G151" s="6"/>
      <c r="H151" s="6" t="str">
        <f t="shared" si="41"/>
        <v/>
      </c>
      <c r="I151" s="8">
        <f>SUM(I152:I155)</f>
        <v>18800.976699999999</v>
      </c>
      <c r="J151" s="8">
        <f>SUM(J152:J155)</f>
        <v>23333.656299999995</v>
      </c>
      <c r="K151" s="9">
        <f t="shared" si="42"/>
        <v>2.310954554008314E-2</v>
      </c>
    </row>
    <row r="152" spans="1:11" ht="39" customHeight="1">
      <c r="A152" s="10" t="s">
        <v>410</v>
      </c>
      <c r="B152" s="11" t="s">
        <v>411</v>
      </c>
      <c r="C152" s="10" t="s">
        <v>22</v>
      </c>
      <c r="D152" s="10" t="s">
        <v>412</v>
      </c>
      <c r="E152" s="12" t="s">
        <v>44</v>
      </c>
      <c r="F152" s="11" t="str">
        <f>IF(B152="","",MC!D152)</f>
        <v>38,0</v>
      </c>
      <c r="G152" s="13">
        <v>149.43</v>
      </c>
      <c r="H152" s="13">
        <f t="shared" si="41"/>
        <v>185.48</v>
      </c>
      <c r="I152" s="13">
        <f t="shared" ref="I152:I155" si="44">F152*G152</f>
        <v>5678.34</v>
      </c>
      <c r="J152" s="13">
        <f t="shared" si="39"/>
        <v>7048.24</v>
      </c>
      <c r="K152" s="14">
        <f t="shared" si="42"/>
        <v>6.9805443760408703E-3</v>
      </c>
    </row>
    <row r="153" spans="1:11" ht="26.1" customHeight="1">
      <c r="A153" s="10" t="s">
        <v>413</v>
      </c>
      <c r="B153" s="11" t="s">
        <v>414</v>
      </c>
      <c r="C153" s="10" t="s">
        <v>22</v>
      </c>
      <c r="D153" s="10" t="s">
        <v>415</v>
      </c>
      <c r="E153" s="12" t="s">
        <v>44</v>
      </c>
      <c r="F153" s="11" t="str">
        <f>IF(B153="","",MC!D153)</f>
        <v>10,0</v>
      </c>
      <c r="G153" s="13">
        <v>312.93</v>
      </c>
      <c r="H153" s="13">
        <f t="shared" si="41"/>
        <v>388.44</v>
      </c>
      <c r="I153" s="13">
        <f t="shared" si="44"/>
        <v>3129.3</v>
      </c>
      <c r="J153" s="13">
        <f t="shared" si="39"/>
        <v>3884.4</v>
      </c>
      <c r="K153" s="14">
        <f t="shared" si="42"/>
        <v>3.8470918377202195E-3</v>
      </c>
    </row>
    <row r="154" spans="1:11" ht="24" customHeight="1">
      <c r="A154" s="10" t="s">
        <v>416</v>
      </c>
      <c r="B154" s="11" t="s">
        <v>417</v>
      </c>
      <c r="C154" s="10" t="s">
        <v>22</v>
      </c>
      <c r="D154" s="10" t="s">
        <v>418</v>
      </c>
      <c r="E154" s="12" t="s">
        <v>34</v>
      </c>
      <c r="F154" s="11" t="str">
        <f>IF(B154="","",MC!D154)</f>
        <v>362,78</v>
      </c>
      <c r="G154" s="13">
        <v>11.39</v>
      </c>
      <c r="H154" s="13">
        <f t="shared" si="41"/>
        <v>14.13</v>
      </c>
      <c r="I154" s="13">
        <f t="shared" si="44"/>
        <v>4132.0641999999998</v>
      </c>
      <c r="J154" s="13">
        <f t="shared" si="39"/>
        <v>5126.0814</v>
      </c>
      <c r="K154" s="14">
        <f t="shared" si="42"/>
        <v>5.0768473672715055E-3</v>
      </c>
    </row>
    <row r="155" spans="1:11" ht="26.1" customHeight="1">
      <c r="A155" s="10" t="s">
        <v>419</v>
      </c>
      <c r="B155" s="11" t="s">
        <v>420</v>
      </c>
      <c r="C155" s="10" t="s">
        <v>22</v>
      </c>
      <c r="D155" s="10" t="s">
        <v>421</v>
      </c>
      <c r="E155" s="12" t="s">
        <v>62</v>
      </c>
      <c r="F155" s="11" t="str">
        <f>IF(B155="","",MC!D155)</f>
        <v>69,57</v>
      </c>
      <c r="G155" s="13">
        <v>84.25</v>
      </c>
      <c r="H155" s="13">
        <f t="shared" si="41"/>
        <v>104.57</v>
      </c>
      <c r="I155" s="13">
        <f t="shared" si="44"/>
        <v>5861.2724999999991</v>
      </c>
      <c r="J155" s="13">
        <f t="shared" si="39"/>
        <v>7274.9348999999984</v>
      </c>
      <c r="K155" s="14">
        <f t="shared" si="42"/>
        <v>7.2050619590505495E-3</v>
      </c>
    </row>
    <row r="156" spans="1:11" ht="24" customHeight="1">
      <c r="A156" s="6" t="s">
        <v>422</v>
      </c>
      <c r="B156" s="6"/>
      <c r="C156" s="6"/>
      <c r="D156" s="6" t="s">
        <v>423</v>
      </c>
      <c r="E156" s="6"/>
      <c r="F156" s="7" t="str">
        <f>IF(B156="","",MC!D156)</f>
        <v/>
      </c>
      <c r="G156" s="6"/>
      <c r="H156" s="6" t="str">
        <f t="shared" si="41"/>
        <v/>
      </c>
      <c r="I156" s="8">
        <f>SUM(I157)</f>
        <v>45593.928100000005</v>
      </c>
      <c r="J156" s="8">
        <f>SUM(J157)</f>
        <v>56355.227899999998</v>
      </c>
      <c r="K156" s="9">
        <f t="shared" si="42"/>
        <v>5.5813957694097617E-2</v>
      </c>
    </row>
    <row r="157" spans="1:11" ht="26.1" customHeight="1">
      <c r="A157" s="10" t="s">
        <v>424</v>
      </c>
      <c r="B157" s="11" t="s">
        <v>425</v>
      </c>
      <c r="C157" s="10" t="s">
        <v>22</v>
      </c>
      <c r="D157" s="10" t="s">
        <v>426</v>
      </c>
      <c r="E157" s="12" t="s">
        <v>34</v>
      </c>
      <c r="F157" s="11" t="str">
        <f>IF(B157="","",MC!D157)</f>
        <v>28.319,21</v>
      </c>
      <c r="G157" s="13">
        <v>1.61</v>
      </c>
      <c r="H157" s="13">
        <f t="shared" si="41"/>
        <v>1.99</v>
      </c>
      <c r="I157" s="13">
        <f>F157*G157</f>
        <v>45593.928100000005</v>
      </c>
      <c r="J157" s="13">
        <f t="shared" si="39"/>
        <v>56355.227899999998</v>
      </c>
      <c r="K157" s="14">
        <f t="shared" si="42"/>
        <v>5.5813957694097617E-2</v>
      </c>
    </row>
    <row r="158" spans="1:11" ht="1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</row>
    <row r="159" spans="1:11" ht="15">
      <c r="A159" s="98"/>
      <c r="B159" s="98"/>
      <c r="C159" s="98"/>
      <c r="D159" s="17"/>
      <c r="E159" s="16"/>
      <c r="F159" s="99" t="s">
        <v>427</v>
      </c>
      <c r="G159" s="98"/>
      <c r="H159" s="100">
        <f>OR!I22</f>
        <v>813704.22263500001</v>
      </c>
      <c r="I159" s="100"/>
      <c r="J159" s="98"/>
      <c r="K159" s="98"/>
    </row>
    <row r="160" spans="1:11" ht="15">
      <c r="A160" s="98"/>
      <c r="B160" s="98"/>
      <c r="C160" s="98"/>
      <c r="D160" s="17"/>
      <c r="E160" s="16"/>
      <c r="F160" s="99" t="s">
        <v>428</v>
      </c>
      <c r="G160" s="98"/>
      <c r="H160" s="100">
        <f>OR!I23</f>
        <v>195993.53448999999</v>
      </c>
      <c r="I160" s="100"/>
      <c r="J160" s="98"/>
      <c r="K160" s="98"/>
    </row>
    <row r="161" spans="1:11" ht="15">
      <c r="A161" s="98"/>
      <c r="B161" s="98"/>
      <c r="C161" s="98"/>
      <c r="D161" s="17"/>
      <c r="E161" s="16"/>
      <c r="F161" s="99" t="s">
        <v>429</v>
      </c>
      <c r="G161" s="98"/>
      <c r="H161" s="100">
        <f>OR!I24</f>
        <v>1009697.757125</v>
      </c>
      <c r="I161" s="100"/>
      <c r="J161" s="98"/>
      <c r="K161" s="98"/>
    </row>
    <row r="162" spans="1:11" ht="60" customHeight="1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</row>
    <row r="163" spans="1:11" ht="69.900000000000006" customHeight="1">
      <c r="A163" s="101" t="s">
        <v>1546</v>
      </c>
      <c r="B163" s="102"/>
      <c r="C163" s="102"/>
      <c r="D163" s="102"/>
      <c r="E163" s="102"/>
      <c r="F163" s="102"/>
      <c r="G163" s="102"/>
      <c r="H163" s="102"/>
      <c r="I163" s="102"/>
      <c r="J163" s="102"/>
      <c r="K163" s="102"/>
    </row>
    <row r="164" spans="1:11" ht="60" customHeight="1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</row>
    <row r="165" spans="1:11" ht="69.900000000000006" customHeight="1">
      <c r="A165" s="101" t="s">
        <v>430</v>
      </c>
      <c r="B165" s="102"/>
      <c r="C165" s="102"/>
      <c r="D165" s="102"/>
      <c r="E165" s="102"/>
      <c r="F165" s="102"/>
      <c r="G165" s="102"/>
      <c r="H165" s="102"/>
      <c r="I165" s="102"/>
      <c r="J165" s="102"/>
      <c r="K165" s="102"/>
    </row>
  </sheetData>
  <mergeCells count="18">
    <mergeCell ref="E1:F1"/>
    <mergeCell ref="G1:H1"/>
    <mergeCell ref="J1:K1"/>
    <mergeCell ref="E2:F2"/>
    <mergeCell ref="G2:H2"/>
    <mergeCell ref="J2:K2"/>
    <mergeCell ref="A3:K3"/>
    <mergeCell ref="A159:C159"/>
    <mergeCell ref="F159:G159"/>
    <mergeCell ref="H159:K159"/>
    <mergeCell ref="A160:C160"/>
    <mergeCell ref="F160:G160"/>
    <mergeCell ref="H160:K160"/>
    <mergeCell ref="A161:C161"/>
    <mergeCell ref="F161:G161"/>
    <mergeCell ref="H161:K161"/>
    <mergeCell ref="A163:K163"/>
    <mergeCell ref="A165:K165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62"/>
  <sheetViews>
    <sheetView topLeftCell="A1553" zoomScale="73" zoomScaleNormal="73" workbookViewId="0">
      <selection activeCell="A3" sqref="A3:J3"/>
    </sheetView>
  </sheetViews>
  <sheetFormatPr defaultRowHeight="13.8"/>
  <cols>
    <col min="1" max="1" width="11.3984375" bestFit="1" customWidth="1"/>
    <col min="2" max="2" width="13.69921875" bestFit="1" customWidth="1"/>
    <col min="3" max="3" width="11.3984375" bestFit="1" customWidth="1"/>
    <col min="4" max="4" width="68.59765625" bestFit="1" customWidth="1"/>
    <col min="5" max="5" width="17.09765625" bestFit="1" customWidth="1"/>
    <col min="6" max="7" width="13.69921875" bestFit="1" customWidth="1"/>
    <col min="8" max="8" width="15.59765625" customWidth="1"/>
    <col min="9" max="9" width="14.8984375" bestFit="1" customWidth="1"/>
    <col min="10" max="10" width="16" bestFit="1" customWidth="1"/>
  </cols>
  <sheetData>
    <row r="1" spans="1:10" ht="15">
      <c r="A1" s="1"/>
      <c r="B1" s="1"/>
      <c r="C1" s="104" t="s">
        <v>0</v>
      </c>
      <c r="D1" s="104"/>
      <c r="E1" s="104" t="s">
        <v>1</v>
      </c>
      <c r="F1" s="104"/>
      <c r="G1" s="104" t="s">
        <v>2</v>
      </c>
      <c r="H1" s="104"/>
      <c r="I1" s="104" t="s">
        <v>3</v>
      </c>
      <c r="J1" s="104"/>
    </row>
    <row r="2" spans="1:10" ht="80.099999999999994" customHeight="1">
      <c r="A2" s="2"/>
      <c r="B2" s="2"/>
      <c r="C2" s="99" t="str">
        <f>OS!D2</f>
        <v>REVITALIZAÇÃO LAGOA DO SAPO (ETAPA 1)</v>
      </c>
      <c r="D2" s="99"/>
      <c r="E2" s="99" t="s">
        <v>4</v>
      </c>
      <c r="F2" s="99"/>
      <c r="G2" s="99" t="s">
        <v>5</v>
      </c>
      <c r="H2" s="99"/>
      <c r="I2" s="99" t="s">
        <v>6</v>
      </c>
      <c r="J2" s="99"/>
    </row>
    <row r="3" spans="1:10">
      <c r="A3" s="103" t="s">
        <v>432</v>
      </c>
      <c r="B3" s="102"/>
      <c r="C3" s="102"/>
      <c r="D3" s="102"/>
      <c r="E3" s="102"/>
      <c r="F3" s="102"/>
      <c r="G3" s="102"/>
      <c r="H3" s="102"/>
      <c r="I3" s="102"/>
      <c r="J3" s="102"/>
    </row>
    <row r="4" spans="1:10" ht="24" customHeight="1">
      <c r="A4" s="6" t="s">
        <v>18</v>
      </c>
      <c r="B4" s="6"/>
      <c r="C4" s="6"/>
      <c r="D4" s="6" t="s">
        <v>19</v>
      </c>
      <c r="E4" s="6"/>
      <c r="F4" s="109"/>
      <c r="G4" s="109"/>
      <c r="H4" s="7"/>
      <c r="I4" s="6"/>
      <c r="J4" s="8">
        <v>104092.8</v>
      </c>
    </row>
    <row r="5" spans="1:10" ht="18" customHeight="1">
      <c r="A5" s="3" t="s">
        <v>20</v>
      </c>
      <c r="B5" s="4" t="s">
        <v>9</v>
      </c>
      <c r="C5" s="3" t="s">
        <v>10</v>
      </c>
      <c r="D5" s="3" t="s">
        <v>11</v>
      </c>
      <c r="E5" s="110" t="s">
        <v>433</v>
      </c>
      <c r="F5" s="110"/>
      <c r="G5" s="5" t="s">
        <v>12</v>
      </c>
      <c r="H5" s="4" t="s">
        <v>13</v>
      </c>
      <c r="I5" s="4" t="s">
        <v>14</v>
      </c>
      <c r="J5" s="4" t="s">
        <v>16</v>
      </c>
    </row>
    <row r="6" spans="1:10" ht="24" customHeight="1">
      <c r="A6" s="10" t="s">
        <v>434</v>
      </c>
      <c r="B6" s="11" t="s">
        <v>21</v>
      </c>
      <c r="C6" s="10" t="s">
        <v>22</v>
      </c>
      <c r="D6" s="10" t="s">
        <v>23</v>
      </c>
      <c r="E6" s="111" t="s">
        <v>435</v>
      </c>
      <c r="F6" s="111"/>
      <c r="G6" s="12" t="s">
        <v>24</v>
      </c>
      <c r="H6" s="20">
        <v>1</v>
      </c>
      <c r="I6" s="13">
        <v>44.28</v>
      </c>
      <c r="J6" s="13">
        <v>44.28</v>
      </c>
    </row>
    <row r="7" spans="1:10" ht="26.1" customHeight="1">
      <c r="A7" s="21" t="s">
        <v>436</v>
      </c>
      <c r="B7" s="22" t="s">
        <v>437</v>
      </c>
      <c r="C7" s="21" t="s">
        <v>22</v>
      </c>
      <c r="D7" s="21" t="s">
        <v>438</v>
      </c>
      <c r="E7" s="106" t="s">
        <v>435</v>
      </c>
      <c r="F7" s="106"/>
      <c r="G7" s="23" t="s">
        <v>24</v>
      </c>
      <c r="H7" s="24">
        <v>1</v>
      </c>
      <c r="I7" s="25">
        <v>0.79</v>
      </c>
      <c r="J7" s="25">
        <v>0.79</v>
      </c>
    </row>
    <row r="8" spans="1:10" ht="24" customHeight="1">
      <c r="A8" s="26" t="s">
        <v>439</v>
      </c>
      <c r="B8" s="27" t="s">
        <v>440</v>
      </c>
      <c r="C8" s="26" t="s">
        <v>22</v>
      </c>
      <c r="D8" s="26" t="s">
        <v>441</v>
      </c>
      <c r="E8" s="108" t="s">
        <v>442</v>
      </c>
      <c r="F8" s="108"/>
      <c r="G8" s="28" t="s">
        <v>24</v>
      </c>
      <c r="H8" s="29">
        <v>1</v>
      </c>
      <c r="I8" s="30">
        <v>37.57</v>
      </c>
      <c r="J8" s="30">
        <v>37.57</v>
      </c>
    </row>
    <row r="9" spans="1:10" ht="24" customHeight="1">
      <c r="A9" s="26" t="s">
        <v>439</v>
      </c>
      <c r="B9" s="27" t="s">
        <v>443</v>
      </c>
      <c r="C9" s="26" t="s">
        <v>22</v>
      </c>
      <c r="D9" s="26" t="s">
        <v>444</v>
      </c>
      <c r="E9" s="108" t="s">
        <v>445</v>
      </c>
      <c r="F9" s="108"/>
      <c r="G9" s="28" t="s">
        <v>24</v>
      </c>
      <c r="H9" s="29">
        <v>1</v>
      </c>
      <c r="I9" s="30">
        <v>1.73</v>
      </c>
      <c r="J9" s="30">
        <v>1.73</v>
      </c>
    </row>
    <row r="10" spans="1:10" ht="24" customHeight="1">
      <c r="A10" s="26" t="s">
        <v>439</v>
      </c>
      <c r="B10" s="27" t="s">
        <v>446</v>
      </c>
      <c r="C10" s="26" t="s">
        <v>22</v>
      </c>
      <c r="D10" s="26" t="s">
        <v>447</v>
      </c>
      <c r="E10" s="108" t="s">
        <v>448</v>
      </c>
      <c r="F10" s="108"/>
      <c r="G10" s="28" t="s">
        <v>24</v>
      </c>
      <c r="H10" s="29">
        <v>1</v>
      </c>
      <c r="I10" s="30">
        <v>1.04</v>
      </c>
      <c r="J10" s="30">
        <v>1.04</v>
      </c>
    </row>
    <row r="11" spans="1:10" ht="24" customHeight="1">
      <c r="A11" s="26" t="s">
        <v>439</v>
      </c>
      <c r="B11" s="27" t="s">
        <v>449</v>
      </c>
      <c r="C11" s="26" t="s">
        <v>22</v>
      </c>
      <c r="D11" s="26" t="s">
        <v>450</v>
      </c>
      <c r="E11" s="108" t="s">
        <v>445</v>
      </c>
      <c r="F11" s="108"/>
      <c r="G11" s="28" t="s">
        <v>24</v>
      </c>
      <c r="H11" s="29">
        <v>1</v>
      </c>
      <c r="I11" s="30">
        <v>1.67</v>
      </c>
      <c r="J11" s="30">
        <v>1.67</v>
      </c>
    </row>
    <row r="12" spans="1:10" ht="24" customHeight="1">
      <c r="A12" s="26" t="s">
        <v>439</v>
      </c>
      <c r="B12" s="27" t="s">
        <v>451</v>
      </c>
      <c r="C12" s="26" t="s">
        <v>22</v>
      </c>
      <c r="D12" s="26" t="s">
        <v>452</v>
      </c>
      <c r="E12" s="108" t="s">
        <v>453</v>
      </c>
      <c r="F12" s="108"/>
      <c r="G12" s="28" t="s">
        <v>24</v>
      </c>
      <c r="H12" s="29">
        <v>1</v>
      </c>
      <c r="I12" s="30">
        <v>0.11</v>
      </c>
      <c r="J12" s="30">
        <v>0.11</v>
      </c>
    </row>
    <row r="13" spans="1:10" ht="26.1" customHeight="1">
      <c r="A13" s="26" t="s">
        <v>439</v>
      </c>
      <c r="B13" s="27" t="s">
        <v>454</v>
      </c>
      <c r="C13" s="26" t="s">
        <v>22</v>
      </c>
      <c r="D13" s="26" t="s">
        <v>455</v>
      </c>
      <c r="E13" s="108" t="s">
        <v>456</v>
      </c>
      <c r="F13" s="108"/>
      <c r="G13" s="28" t="s">
        <v>24</v>
      </c>
      <c r="H13" s="29">
        <v>1</v>
      </c>
      <c r="I13" s="30">
        <v>0.13</v>
      </c>
      <c r="J13" s="30">
        <v>0.13</v>
      </c>
    </row>
    <row r="14" spans="1:10" ht="26.1" customHeight="1">
      <c r="A14" s="26" t="s">
        <v>439</v>
      </c>
      <c r="B14" s="27" t="s">
        <v>457</v>
      </c>
      <c r="C14" s="26" t="s">
        <v>22</v>
      </c>
      <c r="D14" s="26" t="s">
        <v>458</v>
      </c>
      <c r="E14" s="108" t="s">
        <v>456</v>
      </c>
      <c r="F14" s="108"/>
      <c r="G14" s="28" t="s">
        <v>24</v>
      </c>
      <c r="H14" s="29">
        <v>1</v>
      </c>
      <c r="I14" s="30">
        <v>1.24</v>
      </c>
      <c r="J14" s="30">
        <v>1.24</v>
      </c>
    </row>
    <row r="15" spans="1:10" ht="15">
      <c r="A15" s="31"/>
      <c r="B15" s="31"/>
      <c r="C15" s="31"/>
      <c r="D15" s="31"/>
      <c r="E15" s="31" t="s">
        <v>459</v>
      </c>
      <c r="F15" s="32">
        <v>17.98</v>
      </c>
      <c r="G15" s="31" t="s">
        <v>460</v>
      </c>
      <c r="H15" s="32">
        <v>20.38</v>
      </c>
      <c r="I15" s="31" t="s">
        <v>461</v>
      </c>
      <c r="J15" s="32">
        <v>38.36</v>
      </c>
    </row>
    <row r="16" spans="1:10" ht="15">
      <c r="A16" s="31"/>
      <c r="B16" s="31"/>
      <c r="C16" s="31"/>
      <c r="D16" s="31"/>
      <c r="E16" s="31" t="s">
        <v>462</v>
      </c>
      <c r="F16" s="32">
        <v>10.684763999999999</v>
      </c>
      <c r="G16" s="31"/>
      <c r="H16" s="107" t="s">
        <v>463</v>
      </c>
      <c r="I16" s="107"/>
      <c r="J16" s="32">
        <v>54.96</v>
      </c>
    </row>
    <row r="17" spans="1:10" ht="50.1" customHeight="1" thickBot="1">
      <c r="A17" s="16"/>
      <c r="B17" s="16"/>
      <c r="C17" s="16"/>
      <c r="D17" s="16"/>
      <c r="E17" s="16"/>
      <c r="F17" s="16"/>
      <c r="G17" s="16" t="s">
        <v>464</v>
      </c>
      <c r="H17" s="33">
        <v>360</v>
      </c>
      <c r="I17" s="16" t="s">
        <v>465</v>
      </c>
      <c r="J17" s="18">
        <v>19785.599999999999</v>
      </c>
    </row>
    <row r="18" spans="1:10" ht="0.9" customHeight="1" thickTop="1">
      <c r="A18" s="34"/>
      <c r="B18" s="34"/>
      <c r="C18" s="34"/>
      <c r="D18" s="34"/>
      <c r="E18" s="34"/>
      <c r="F18" s="34"/>
      <c r="G18" s="34"/>
      <c r="H18" s="34"/>
      <c r="I18" s="34"/>
      <c r="J18" s="34"/>
    </row>
    <row r="19" spans="1:10" ht="18" customHeight="1">
      <c r="A19" s="3" t="s">
        <v>25</v>
      </c>
      <c r="B19" s="4" t="s">
        <v>9</v>
      </c>
      <c r="C19" s="3" t="s">
        <v>10</v>
      </c>
      <c r="D19" s="3" t="s">
        <v>11</v>
      </c>
      <c r="E19" s="110" t="s">
        <v>433</v>
      </c>
      <c r="F19" s="110"/>
      <c r="G19" s="5" t="s">
        <v>12</v>
      </c>
      <c r="H19" s="4" t="s">
        <v>13</v>
      </c>
      <c r="I19" s="4" t="s">
        <v>14</v>
      </c>
      <c r="J19" s="4" t="s">
        <v>16</v>
      </c>
    </row>
    <row r="20" spans="1:10" ht="26.1" customHeight="1">
      <c r="A20" s="10" t="s">
        <v>434</v>
      </c>
      <c r="B20" s="11" t="s">
        <v>26</v>
      </c>
      <c r="C20" s="10" t="s">
        <v>22</v>
      </c>
      <c r="D20" s="10" t="s">
        <v>27</v>
      </c>
      <c r="E20" s="111" t="s">
        <v>435</v>
      </c>
      <c r="F20" s="111"/>
      <c r="G20" s="12" t="s">
        <v>24</v>
      </c>
      <c r="H20" s="20">
        <v>1</v>
      </c>
      <c r="I20" s="13">
        <v>141.5</v>
      </c>
      <c r="J20" s="13">
        <v>141.5</v>
      </c>
    </row>
    <row r="21" spans="1:10" ht="26.1" customHeight="1">
      <c r="A21" s="21" t="s">
        <v>436</v>
      </c>
      <c r="B21" s="22" t="s">
        <v>466</v>
      </c>
      <c r="C21" s="21" t="s">
        <v>22</v>
      </c>
      <c r="D21" s="21" t="s">
        <v>467</v>
      </c>
      <c r="E21" s="106" t="s">
        <v>435</v>
      </c>
      <c r="F21" s="106"/>
      <c r="G21" s="23" t="s">
        <v>24</v>
      </c>
      <c r="H21" s="24">
        <v>1</v>
      </c>
      <c r="I21" s="25">
        <v>1.99</v>
      </c>
      <c r="J21" s="25">
        <v>1.99</v>
      </c>
    </row>
    <row r="22" spans="1:10" ht="24" customHeight="1">
      <c r="A22" s="26" t="s">
        <v>439</v>
      </c>
      <c r="B22" s="27" t="s">
        <v>468</v>
      </c>
      <c r="C22" s="26" t="s">
        <v>22</v>
      </c>
      <c r="D22" s="26" t="s">
        <v>469</v>
      </c>
      <c r="E22" s="108" t="s">
        <v>442</v>
      </c>
      <c r="F22" s="108"/>
      <c r="G22" s="28" t="s">
        <v>24</v>
      </c>
      <c r="H22" s="29">
        <v>1</v>
      </c>
      <c r="I22" s="30">
        <v>135.09</v>
      </c>
      <c r="J22" s="30">
        <v>135.09</v>
      </c>
    </row>
    <row r="23" spans="1:10" ht="24" customHeight="1">
      <c r="A23" s="26" t="s">
        <v>439</v>
      </c>
      <c r="B23" s="27" t="s">
        <v>443</v>
      </c>
      <c r="C23" s="26" t="s">
        <v>22</v>
      </c>
      <c r="D23" s="26" t="s">
        <v>444</v>
      </c>
      <c r="E23" s="108" t="s">
        <v>445</v>
      </c>
      <c r="F23" s="108"/>
      <c r="G23" s="28" t="s">
        <v>24</v>
      </c>
      <c r="H23" s="29">
        <v>1</v>
      </c>
      <c r="I23" s="30">
        <v>1.73</v>
      </c>
      <c r="J23" s="30">
        <v>1.73</v>
      </c>
    </row>
    <row r="24" spans="1:10" ht="24" customHeight="1">
      <c r="A24" s="26" t="s">
        <v>439</v>
      </c>
      <c r="B24" s="27" t="s">
        <v>449</v>
      </c>
      <c r="C24" s="26" t="s">
        <v>22</v>
      </c>
      <c r="D24" s="26" t="s">
        <v>450</v>
      </c>
      <c r="E24" s="108" t="s">
        <v>445</v>
      </c>
      <c r="F24" s="108"/>
      <c r="G24" s="28" t="s">
        <v>24</v>
      </c>
      <c r="H24" s="29">
        <v>1</v>
      </c>
      <c r="I24" s="30">
        <v>1.67</v>
      </c>
      <c r="J24" s="30">
        <v>1.67</v>
      </c>
    </row>
    <row r="25" spans="1:10" ht="24" customHeight="1">
      <c r="A25" s="26" t="s">
        <v>439</v>
      </c>
      <c r="B25" s="27" t="s">
        <v>451</v>
      </c>
      <c r="C25" s="26" t="s">
        <v>22</v>
      </c>
      <c r="D25" s="26" t="s">
        <v>452</v>
      </c>
      <c r="E25" s="108" t="s">
        <v>453</v>
      </c>
      <c r="F25" s="108"/>
      <c r="G25" s="28" t="s">
        <v>24</v>
      </c>
      <c r="H25" s="29">
        <v>1</v>
      </c>
      <c r="I25" s="30">
        <v>0.11</v>
      </c>
      <c r="J25" s="30">
        <v>0.11</v>
      </c>
    </row>
    <row r="26" spans="1:10" ht="26.1" customHeight="1">
      <c r="A26" s="26" t="s">
        <v>439</v>
      </c>
      <c r="B26" s="27" t="s">
        <v>470</v>
      </c>
      <c r="C26" s="26" t="s">
        <v>22</v>
      </c>
      <c r="D26" s="26" t="s">
        <v>471</v>
      </c>
      <c r="E26" s="108" t="s">
        <v>456</v>
      </c>
      <c r="F26" s="108"/>
      <c r="G26" s="28" t="s">
        <v>24</v>
      </c>
      <c r="H26" s="29">
        <v>1</v>
      </c>
      <c r="I26" s="30">
        <v>0.02</v>
      </c>
      <c r="J26" s="30">
        <v>0.02</v>
      </c>
    </row>
    <row r="27" spans="1:10" ht="26.1" customHeight="1">
      <c r="A27" s="26" t="s">
        <v>439</v>
      </c>
      <c r="B27" s="27" t="s">
        <v>472</v>
      </c>
      <c r="C27" s="26" t="s">
        <v>22</v>
      </c>
      <c r="D27" s="26" t="s">
        <v>473</v>
      </c>
      <c r="E27" s="108" t="s">
        <v>456</v>
      </c>
      <c r="F27" s="108"/>
      <c r="G27" s="28" t="s">
        <v>24</v>
      </c>
      <c r="H27" s="29">
        <v>1</v>
      </c>
      <c r="I27" s="30">
        <v>0.89</v>
      </c>
      <c r="J27" s="30">
        <v>0.89</v>
      </c>
    </row>
    <row r="28" spans="1:10" ht="15">
      <c r="A28" s="31"/>
      <c r="B28" s="31"/>
      <c r="C28" s="31"/>
      <c r="D28" s="31"/>
      <c r="E28" s="31" t="s">
        <v>459</v>
      </c>
      <c r="F28" s="32">
        <v>64.25</v>
      </c>
      <c r="G28" s="31" t="s">
        <v>460</v>
      </c>
      <c r="H28" s="32">
        <v>72.83</v>
      </c>
      <c r="I28" s="31" t="s">
        <v>461</v>
      </c>
      <c r="J28" s="32">
        <v>137.08000000000001</v>
      </c>
    </row>
    <row r="29" spans="1:10" ht="15">
      <c r="A29" s="31"/>
      <c r="B29" s="31"/>
      <c r="C29" s="31"/>
      <c r="D29" s="31"/>
      <c r="E29" s="31" t="s">
        <v>462</v>
      </c>
      <c r="F29" s="32">
        <v>34.143949999999997</v>
      </c>
      <c r="G29" s="31"/>
      <c r="H29" s="107" t="s">
        <v>463</v>
      </c>
      <c r="I29" s="107"/>
      <c r="J29" s="32">
        <v>175.64</v>
      </c>
    </row>
    <row r="30" spans="1:10" ht="50.1" customHeight="1" thickBot="1">
      <c r="A30" s="16"/>
      <c r="B30" s="16"/>
      <c r="C30" s="16"/>
      <c r="D30" s="16"/>
      <c r="E30" s="16"/>
      <c r="F30" s="16"/>
      <c r="G30" s="16" t="s">
        <v>464</v>
      </c>
      <c r="H30" s="33">
        <v>480</v>
      </c>
      <c r="I30" s="16" t="s">
        <v>465</v>
      </c>
      <c r="J30" s="18">
        <v>84307.199999999997</v>
      </c>
    </row>
    <row r="31" spans="1:10" ht="0.9" customHeight="1" thickTop="1">
      <c r="A31" s="34"/>
      <c r="B31" s="34"/>
      <c r="C31" s="34"/>
      <c r="D31" s="34"/>
      <c r="E31" s="34"/>
      <c r="F31" s="34"/>
      <c r="G31" s="34"/>
      <c r="H31" s="34"/>
      <c r="I31" s="34"/>
      <c r="J31" s="34"/>
    </row>
    <row r="32" spans="1:10" ht="24" customHeight="1">
      <c r="A32" s="6" t="s">
        <v>28</v>
      </c>
      <c r="B32" s="6"/>
      <c r="C32" s="6"/>
      <c r="D32" s="6" t="s">
        <v>29</v>
      </c>
      <c r="E32" s="6"/>
      <c r="F32" s="109"/>
      <c r="G32" s="109"/>
      <c r="H32" s="7"/>
      <c r="I32" s="6"/>
      <c r="J32" s="8">
        <v>53238.27</v>
      </c>
    </row>
    <row r="33" spans="1:10" ht="18" customHeight="1">
      <c r="A33" s="3" t="s">
        <v>30</v>
      </c>
      <c r="B33" s="4" t="s">
        <v>9</v>
      </c>
      <c r="C33" s="3" t="s">
        <v>10</v>
      </c>
      <c r="D33" s="3" t="s">
        <v>11</v>
      </c>
      <c r="E33" s="110" t="s">
        <v>433</v>
      </c>
      <c r="F33" s="110"/>
      <c r="G33" s="5" t="s">
        <v>12</v>
      </c>
      <c r="H33" s="4" t="s">
        <v>13</v>
      </c>
      <c r="I33" s="4" t="s">
        <v>14</v>
      </c>
      <c r="J33" s="4" t="s">
        <v>16</v>
      </c>
    </row>
    <row r="34" spans="1:10" ht="26.1" customHeight="1">
      <c r="A34" s="10" t="s">
        <v>434</v>
      </c>
      <c r="B34" s="11" t="s">
        <v>31</v>
      </c>
      <c r="C34" s="10" t="s">
        <v>32</v>
      </c>
      <c r="D34" s="10" t="s">
        <v>33</v>
      </c>
      <c r="E34" s="111" t="s">
        <v>474</v>
      </c>
      <c r="F34" s="111"/>
      <c r="G34" s="12" t="s">
        <v>34</v>
      </c>
      <c r="H34" s="20">
        <v>1</v>
      </c>
      <c r="I34" s="13">
        <v>508.06</v>
      </c>
      <c r="J34" s="13">
        <v>508.06</v>
      </c>
    </row>
    <row r="35" spans="1:10" ht="26.1" customHeight="1">
      <c r="A35" s="26" t="s">
        <v>439</v>
      </c>
      <c r="B35" s="27" t="s">
        <v>475</v>
      </c>
      <c r="C35" s="26" t="s">
        <v>32</v>
      </c>
      <c r="D35" s="26" t="s">
        <v>476</v>
      </c>
      <c r="E35" s="108" t="s">
        <v>442</v>
      </c>
      <c r="F35" s="108"/>
      <c r="G35" s="28" t="s">
        <v>24</v>
      </c>
      <c r="H35" s="29">
        <v>1</v>
      </c>
      <c r="I35" s="30">
        <v>25.35</v>
      </c>
      <c r="J35" s="30">
        <v>25.35</v>
      </c>
    </row>
    <row r="36" spans="1:10" ht="51.9" customHeight="1">
      <c r="A36" s="26" t="s">
        <v>439</v>
      </c>
      <c r="B36" s="27" t="s">
        <v>477</v>
      </c>
      <c r="C36" s="26" t="s">
        <v>32</v>
      </c>
      <c r="D36" s="26" t="s">
        <v>478</v>
      </c>
      <c r="E36" s="108" t="s">
        <v>479</v>
      </c>
      <c r="F36" s="108"/>
      <c r="G36" s="28" t="s">
        <v>62</v>
      </c>
      <c r="H36" s="29">
        <v>0.01</v>
      </c>
      <c r="I36" s="30">
        <v>384.78</v>
      </c>
      <c r="J36" s="30">
        <v>3.84</v>
      </c>
    </row>
    <row r="37" spans="1:10" ht="39" customHeight="1">
      <c r="A37" s="26" t="s">
        <v>439</v>
      </c>
      <c r="B37" s="27" t="s">
        <v>480</v>
      </c>
      <c r="C37" s="26" t="s">
        <v>32</v>
      </c>
      <c r="D37" s="26" t="s">
        <v>481</v>
      </c>
      <c r="E37" s="108" t="s">
        <v>479</v>
      </c>
      <c r="F37" s="108"/>
      <c r="G37" s="28" t="s">
        <v>34</v>
      </c>
      <c r="H37" s="29">
        <v>1</v>
      </c>
      <c r="I37" s="30">
        <v>400</v>
      </c>
      <c r="J37" s="30">
        <v>400</v>
      </c>
    </row>
    <row r="38" spans="1:10" ht="26.1" customHeight="1">
      <c r="A38" s="26" t="s">
        <v>439</v>
      </c>
      <c r="B38" s="27" t="s">
        <v>482</v>
      </c>
      <c r="C38" s="26" t="s">
        <v>32</v>
      </c>
      <c r="D38" s="26" t="s">
        <v>483</v>
      </c>
      <c r="E38" s="108" t="s">
        <v>479</v>
      </c>
      <c r="F38" s="108"/>
      <c r="G38" s="28" t="s">
        <v>54</v>
      </c>
      <c r="H38" s="29">
        <v>4</v>
      </c>
      <c r="I38" s="30">
        <v>6.93</v>
      </c>
      <c r="J38" s="30">
        <v>27.72</v>
      </c>
    </row>
    <row r="39" spans="1:10" ht="26.1" customHeight="1">
      <c r="A39" s="26" t="s">
        <v>439</v>
      </c>
      <c r="B39" s="27" t="s">
        <v>484</v>
      </c>
      <c r="C39" s="26" t="s">
        <v>32</v>
      </c>
      <c r="D39" s="26" t="s">
        <v>485</v>
      </c>
      <c r="E39" s="108" t="s">
        <v>479</v>
      </c>
      <c r="F39" s="108"/>
      <c r="G39" s="28" t="s">
        <v>108</v>
      </c>
      <c r="H39" s="29">
        <v>0.11</v>
      </c>
      <c r="I39" s="30">
        <v>20.239999999999998</v>
      </c>
      <c r="J39" s="30">
        <v>2.2200000000000002</v>
      </c>
    </row>
    <row r="40" spans="1:10" ht="39" customHeight="1">
      <c r="A40" s="26" t="s">
        <v>439</v>
      </c>
      <c r="B40" s="27" t="s">
        <v>486</v>
      </c>
      <c r="C40" s="26" t="s">
        <v>32</v>
      </c>
      <c r="D40" s="26" t="s">
        <v>487</v>
      </c>
      <c r="E40" s="108" t="s">
        <v>479</v>
      </c>
      <c r="F40" s="108"/>
      <c r="G40" s="28" t="s">
        <v>54</v>
      </c>
      <c r="H40" s="29">
        <v>1</v>
      </c>
      <c r="I40" s="30">
        <v>7.45</v>
      </c>
      <c r="J40" s="30">
        <v>7.45</v>
      </c>
    </row>
    <row r="41" spans="1:10" ht="26.1" customHeight="1">
      <c r="A41" s="26" t="s">
        <v>439</v>
      </c>
      <c r="B41" s="27" t="s">
        <v>488</v>
      </c>
      <c r="C41" s="26" t="s">
        <v>32</v>
      </c>
      <c r="D41" s="26" t="s">
        <v>489</v>
      </c>
      <c r="E41" s="108" t="s">
        <v>442</v>
      </c>
      <c r="F41" s="108"/>
      <c r="G41" s="28" t="s">
        <v>24</v>
      </c>
      <c r="H41" s="29">
        <v>2</v>
      </c>
      <c r="I41" s="30">
        <v>20.74</v>
      </c>
      <c r="J41" s="30">
        <v>41.48</v>
      </c>
    </row>
    <row r="42" spans="1:10" ht="15">
      <c r="A42" s="31"/>
      <c r="B42" s="31"/>
      <c r="C42" s="31"/>
      <c r="D42" s="31"/>
      <c r="E42" s="31" t="s">
        <v>459</v>
      </c>
      <c r="F42" s="32">
        <v>31.33</v>
      </c>
      <c r="G42" s="31" t="s">
        <v>460</v>
      </c>
      <c r="H42" s="32">
        <v>35.5</v>
      </c>
      <c r="I42" s="31" t="s">
        <v>461</v>
      </c>
      <c r="J42" s="32">
        <v>66.83</v>
      </c>
    </row>
    <row r="43" spans="1:10" ht="15">
      <c r="A43" s="31"/>
      <c r="B43" s="31"/>
      <c r="C43" s="31"/>
      <c r="D43" s="31"/>
      <c r="E43" s="31" t="s">
        <v>462</v>
      </c>
      <c r="F43" s="32">
        <v>122.59487799999999</v>
      </c>
      <c r="G43" s="31"/>
      <c r="H43" s="107" t="s">
        <v>463</v>
      </c>
      <c r="I43" s="107"/>
      <c r="J43" s="32">
        <v>630.65</v>
      </c>
    </row>
    <row r="44" spans="1:10" ht="50.1" customHeight="1" thickBot="1">
      <c r="A44" s="16"/>
      <c r="B44" s="16"/>
      <c r="C44" s="16"/>
      <c r="D44" s="16"/>
      <c r="E44" s="16"/>
      <c r="F44" s="16"/>
      <c r="G44" s="16" t="s">
        <v>464</v>
      </c>
      <c r="H44" s="33">
        <v>4.5</v>
      </c>
      <c r="I44" s="16" t="s">
        <v>465</v>
      </c>
      <c r="J44" s="18">
        <v>2837.93</v>
      </c>
    </row>
    <row r="45" spans="1:10" ht="0.9" customHeight="1" thickTop="1">
      <c r="A45" s="34"/>
      <c r="B45" s="34"/>
      <c r="C45" s="34"/>
      <c r="D45" s="34"/>
      <c r="E45" s="34"/>
      <c r="F45" s="34"/>
      <c r="G45" s="34"/>
      <c r="H45" s="34"/>
      <c r="I45" s="34"/>
      <c r="J45" s="34"/>
    </row>
    <row r="46" spans="1:10" ht="18" customHeight="1">
      <c r="A46" s="3" t="s">
        <v>35</v>
      </c>
      <c r="B46" s="4" t="s">
        <v>9</v>
      </c>
      <c r="C46" s="3" t="s">
        <v>10</v>
      </c>
      <c r="D46" s="3" t="s">
        <v>11</v>
      </c>
      <c r="E46" s="110" t="s">
        <v>433</v>
      </c>
      <c r="F46" s="110"/>
      <c r="G46" s="5" t="s">
        <v>12</v>
      </c>
      <c r="H46" s="4" t="s">
        <v>13</v>
      </c>
      <c r="I46" s="4" t="s">
        <v>14</v>
      </c>
      <c r="J46" s="4" t="s">
        <v>16</v>
      </c>
    </row>
    <row r="47" spans="1:10" ht="26.1" customHeight="1">
      <c r="A47" s="10" t="s">
        <v>434</v>
      </c>
      <c r="B47" s="11" t="s">
        <v>36</v>
      </c>
      <c r="C47" s="10" t="s">
        <v>22</v>
      </c>
      <c r="D47" s="10" t="s">
        <v>37</v>
      </c>
      <c r="E47" s="111" t="s">
        <v>490</v>
      </c>
      <c r="F47" s="111"/>
      <c r="G47" s="12" t="s">
        <v>34</v>
      </c>
      <c r="H47" s="20">
        <v>1</v>
      </c>
      <c r="I47" s="13">
        <v>0.55000000000000004</v>
      </c>
      <c r="J47" s="13">
        <v>0.55000000000000004</v>
      </c>
    </row>
    <row r="48" spans="1:10" ht="39" customHeight="1">
      <c r="A48" s="21" t="s">
        <v>436</v>
      </c>
      <c r="B48" s="22" t="s">
        <v>491</v>
      </c>
      <c r="C48" s="21" t="s">
        <v>22</v>
      </c>
      <c r="D48" s="21" t="s">
        <v>492</v>
      </c>
      <c r="E48" s="106" t="s">
        <v>493</v>
      </c>
      <c r="F48" s="106"/>
      <c r="G48" s="23" t="s">
        <v>494</v>
      </c>
      <c r="H48" s="24">
        <v>2E-3</v>
      </c>
      <c r="I48" s="25">
        <v>264.64</v>
      </c>
      <c r="J48" s="25">
        <v>0.52</v>
      </c>
    </row>
    <row r="49" spans="1:10" ht="24" customHeight="1">
      <c r="A49" s="21" t="s">
        <v>436</v>
      </c>
      <c r="B49" s="22" t="s">
        <v>495</v>
      </c>
      <c r="C49" s="21" t="s">
        <v>22</v>
      </c>
      <c r="D49" s="21" t="s">
        <v>496</v>
      </c>
      <c r="E49" s="106" t="s">
        <v>435</v>
      </c>
      <c r="F49" s="106"/>
      <c r="G49" s="23" t="s">
        <v>24</v>
      </c>
      <c r="H49" s="24">
        <v>1.6999999999999999E-3</v>
      </c>
      <c r="I49" s="25">
        <v>22.76</v>
      </c>
      <c r="J49" s="25">
        <v>0.03</v>
      </c>
    </row>
    <row r="50" spans="1:10" ht="15">
      <c r="A50" s="31"/>
      <c r="B50" s="31"/>
      <c r="C50" s="31"/>
      <c r="D50" s="31"/>
      <c r="E50" s="31" t="s">
        <v>459</v>
      </c>
      <c r="F50" s="32">
        <v>0.03</v>
      </c>
      <c r="G50" s="31" t="s">
        <v>460</v>
      </c>
      <c r="H50" s="32">
        <v>0.04</v>
      </c>
      <c r="I50" s="31" t="s">
        <v>461</v>
      </c>
      <c r="J50" s="32">
        <v>7.0000000000000007E-2</v>
      </c>
    </row>
    <row r="51" spans="1:10" ht="15">
      <c r="A51" s="31"/>
      <c r="B51" s="31"/>
      <c r="C51" s="31"/>
      <c r="D51" s="31"/>
      <c r="E51" s="31" t="s">
        <v>462</v>
      </c>
      <c r="F51" s="32">
        <v>0.132715</v>
      </c>
      <c r="G51" s="31"/>
      <c r="H51" s="107" t="s">
        <v>463</v>
      </c>
      <c r="I51" s="107"/>
      <c r="J51" s="32">
        <v>0.68</v>
      </c>
    </row>
    <row r="52" spans="1:10" ht="50.1" customHeight="1" thickBot="1">
      <c r="A52" s="16"/>
      <c r="B52" s="16"/>
      <c r="C52" s="16"/>
      <c r="D52" s="16"/>
      <c r="E52" s="16"/>
      <c r="F52" s="16"/>
      <c r="G52" s="16" t="s">
        <v>464</v>
      </c>
      <c r="H52" s="33">
        <v>1765.02</v>
      </c>
      <c r="I52" s="16" t="s">
        <v>465</v>
      </c>
      <c r="J52" s="18">
        <v>1200.21</v>
      </c>
    </row>
    <row r="53" spans="1:10" ht="0.9" customHeight="1" thickTop="1">
      <c r="A53" s="34"/>
      <c r="B53" s="34"/>
      <c r="C53" s="34"/>
      <c r="D53" s="34"/>
      <c r="E53" s="34"/>
      <c r="F53" s="34"/>
      <c r="G53" s="34"/>
      <c r="H53" s="34"/>
      <c r="I53" s="34"/>
      <c r="J53" s="34"/>
    </row>
    <row r="54" spans="1:10" ht="18" customHeight="1">
      <c r="A54" s="3" t="s">
        <v>38</v>
      </c>
      <c r="B54" s="4" t="s">
        <v>9</v>
      </c>
      <c r="C54" s="3" t="s">
        <v>10</v>
      </c>
      <c r="D54" s="3" t="s">
        <v>11</v>
      </c>
      <c r="E54" s="110" t="s">
        <v>433</v>
      </c>
      <c r="F54" s="110"/>
      <c r="G54" s="5" t="s">
        <v>12</v>
      </c>
      <c r="H54" s="4" t="s">
        <v>13</v>
      </c>
      <c r="I54" s="4" t="s">
        <v>14</v>
      </c>
      <c r="J54" s="4" t="s">
        <v>16</v>
      </c>
    </row>
    <row r="55" spans="1:10" ht="39" customHeight="1">
      <c r="A55" s="10" t="s">
        <v>434</v>
      </c>
      <c r="B55" s="11" t="s">
        <v>39</v>
      </c>
      <c r="C55" s="10" t="s">
        <v>22</v>
      </c>
      <c r="D55" s="10" t="s">
        <v>40</v>
      </c>
      <c r="E55" s="111" t="s">
        <v>497</v>
      </c>
      <c r="F55" s="111"/>
      <c r="G55" s="12" t="s">
        <v>34</v>
      </c>
      <c r="H55" s="20">
        <v>1</v>
      </c>
      <c r="I55" s="13">
        <v>1068.42</v>
      </c>
      <c r="J55" s="13">
        <v>1068.42</v>
      </c>
    </row>
    <row r="56" spans="1:10" ht="26.1" customHeight="1">
      <c r="A56" s="21" t="s">
        <v>436</v>
      </c>
      <c r="B56" s="22" t="s">
        <v>498</v>
      </c>
      <c r="C56" s="21" t="s">
        <v>22</v>
      </c>
      <c r="D56" s="21" t="s">
        <v>499</v>
      </c>
      <c r="E56" s="106" t="s">
        <v>500</v>
      </c>
      <c r="F56" s="106"/>
      <c r="G56" s="23" t="s">
        <v>44</v>
      </c>
      <c r="H56" s="24">
        <v>1.9300000000000001E-2</v>
      </c>
      <c r="I56" s="25">
        <v>29.82</v>
      </c>
      <c r="J56" s="25">
        <v>0.56999999999999995</v>
      </c>
    </row>
    <row r="57" spans="1:10" ht="65.099999999999994" customHeight="1">
      <c r="A57" s="21" t="s">
        <v>436</v>
      </c>
      <c r="B57" s="22" t="s">
        <v>501</v>
      </c>
      <c r="C57" s="21" t="s">
        <v>22</v>
      </c>
      <c r="D57" s="21" t="s">
        <v>502</v>
      </c>
      <c r="E57" s="106" t="s">
        <v>503</v>
      </c>
      <c r="F57" s="106"/>
      <c r="G57" s="23" t="s">
        <v>34</v>
      </c>
      <c r="H57" s="24">
        <v>9.64E-2</v>
      </c>
      <c r="I57" s="25">
        <v>748.97</v>
      </c>
      <c r="J57" s="25">
        <v>72.2</v>
      </c>
    </row>
    <row r="58" spans="1:10" ht="39" customHeight="1">
      <c r="A58" s="21" t="s">
        <v>436</v>
      </c>
      <c r="B58" s="22" t="s">
        <v>504</v>
      </c>
      <c r="C58" s="21" t="s">
        <v>22</v>
      </c>
      <c r="D58" s="21" t="s">
        <v>505</v>
      </c>
      <c r="E58" s="106" t="s">
        <v>506</v>
      </c>
      <c r="F58" s="106"/>
      <c r="G58" s="23" t="s">
        <v>62</v>
      </c>
      <c r="H58" s="24">
        <v>2.3900000000000001E-2</v>
      </c>
      <c r="I58" s="25">
        <v>1084.82</v>
      </c>
      <c r="J58" s="25">
        <v>25.92</v>
      </c>
    </row>
    <row r="59" spans="1:10" ht="51.9" customHeight="1">
      <c r="A59" s="21" t="s">
        <v>436</v>
      </c>
      <c r="B59" s="22" t="s">
        <v>507</v>
      </c>
      <c r="C59" s="21" t="s">
        <v>22</v>
      </c>
      <c r="D59" s="21" t="s">
        <v>508</v>
      </c>
      <c r="E59" s="106" t="s">
        <v>509</v>
      </c>
      <c r="F59" s="106"/>
      <c r="G59" s="23" t="s">
        <v>44</v>
      </c>
      <c r="H59" s="24">
        <v>1.9300000000000001E-2</v>
      </c>
      <c r="I59" s="25">
        <v>390.28</v>
      </c>
      <c r="J59" s="25">
        <v>7.53</v>
      </c>
    </row>
    <row r="60" spans="1:10" ht="39" customHeight="1">
      <c r="A60" s="21" t="s">
        <v>436</v>
      </c>
      <c r="B60" s="22" t="s">
        <v>510</v>
      </c>
      <c r="C60" s="21" t="s">
        <v>22</v>
      </c>
      <c r="D60" s="21" t="s">
        <v>511</v>
      </c>
      <c r="E60" s="106" t="s">
        <v>509</v>
      </c>
      <c r="F60" s="106"/>
      <c r="G60" s="23" t="s">
        <v>44</v>
      </c>
      <c r="H60" s="24">
        <v>0.1734</v>
      </c>
      <c r="I60" s="25">
        <v>29.03</v>
      </c>
      <c r="J60" s="25">
        <v>5.03</v>
      </c>
    </row>
    <row r="61" spans="1:10" ht="51.9" customHeight="1">
      <c r="A61" s="21" t="s">
        <v>436</v>
      </c>
      <c r="B61" s="22" t="s">
        <v>512</v>
      </c>
      <c r="C61" s="21" t="s">
        <v>22</v>
      </c>
      <c r="D61" s="21" t="s">
        <v>513</v>
      </c>
      <c r="E61" s="106" t="s">
        <v>514</v>
      </c>
      <c r="F61" s="106"/>
      <c r="G61" s="23" t="s">
        <v>34</v>
      </c>
      <c r="H61" s="24">
        <v>0.1023</v>
      </c>
      <c r="I61" s="25">
        <v>98.31</v>
      </c>
      <c r="J61" s="25">
        <v>10.050000000000001</v>
      </c>
    </row>
    <row r="62" spans="1:10" ht="26.1" customHeight="1">
      <c r="A62" s="21" t="s">
        <v>436</v>
      </c>
      <c r="B62" s="22" t="s">
        <v>515</v>
      </c>
      <c r="C62" s="21" t="s">
        <v>22</v>
      </c>
      <c r="D62" s="21" t="s">
        <v>516</v>
      </c>
      <c r="E62" s="106" t="s">
        <v>517</v>
      </c>
      <c r="F62" s="106"/>
      <c r="G62" s="23" t="s">
        <v>44</v>
      </c>
      <c r="H62" s="24">
        <v>3.85E-2</v>
      </c>
      <c r="I62" s="25">
        <v>576.76</v>
      </c>
      <c r="J62" s="25">
        <v>22.2</v>
      </c>
    </row>
    <row r="63" spans="1:10" ht="65.099999999999994" customHeight="1">
      <c r="A63" s="21" t="s">
        <v>436</v>
      </c>
      <c r="B63" s="22" t="s">
        <v>518</v>
      </c>
      <c r="C63" s="21" t="s">
        <v>22</v>
      </c>
      <c r="D63" s="21" t="s">
        <v>519</v>
      </c>
      <c r="E63" s="106" t="s">
        <v>517</v>
      </c>
      <c r="F63" s="106"/>
      <c r="G63" s="23" t="s">
        <v>44</v>
      </c>
      <c r="H63" s="24">
        <v>1.9300000000000001E-2</v>
      </c>
      <c r="I63" s="25">
        <v>589.67999999999995</v>
      </c>
      <c r="J63" s="25">
        <v>11.38</v>
      </c>
    </row>
    <row r="64" spans="1:10" ht="65.099999999999994" customHeight="1">
      <c r="A64" s="21" t="s">
        <v>436</v>
      </c>
      <c r="B64" s="22" t="s">
        <v>520</v>
      </c>
      <c r="C64" s="21" t="s">
        <v>22</v>
      </c>
      <c r="D64" s="21" t="s">
        <v>521</v>
      </c>
      <c r="E64" s="106" t="s">
        <v>517</v>
      </c>
      <c r="F64" s="106"/>
      <c r="G64" s="23" t="s">
        <v>44</v>
      </c>
      <c r="H64" s="24">
        <v>3.85E-2</v>
      </c>
      <c r="I64" s="25">
        <v>294.37</v>
      </c>
      <c r="J64" s="25">
        <v>11.33</v>
      </c>
    </row>
    <row r="65" spans="1:10" ht="51.9" customHeight="1">
      <c r="A65" s="21" t="s">
        <v>436</v>
      </c>
      <c r="B65" s="22" t="s">
        <v>522</v>
      </c>
      <c r="C65" s="21" t="s">
        <v>22</v>
      </c>
      <c r="D65" s="21" t="s">
        <v>523</v>
      </c>
      <c r="E65" s="106" t="s">
        <v>524</v>
      </c>
      <c r="F65" s="106"/>
      <c r="G65" s="23" t="s">
        <v>34</v>
      </c>
      <c r="H65" s="24">
        <v>3.85E-2</v>
      </c>
      <c r="I65" s="25">
        <v>29.13</v>
      </c>
      <c r="J65" s="25">
        <v>1.1200000000000001</v>
      </c>
    </row>
    <row r="66" spans="1:10" ht="51.9" customHeight="1">
      <c r="A66" s="21" t="s">
        <v>436</v>
      </c>
      <c r="B66" s="22" t="s">
        <v>525</v>
      </c>
      <c r="C66" s="21" t="s">
        <v>22</v>
      </c>
      <c r="D66" s="21" t="s">
        <v>526</v>
      </c>
      <c r="E66" s="106" t="s">
        <v>527</v>
      </c>
      <c r="F66" s="106"/>
      <c r="G66" s="23" t="s">
        <v>34</v>
      </c>
      <c r="H66" s="24">
        <v>0.20469999999999999</v>
      </c>
      <c r="I66" s="25">
        <v>10.91</v>
      </c>
      <c r="J66" s="25">
        <v>2.23</v>
      </c>
    </row>
    <row r="67" spans="1:10" ht="26.1" customHeight="1">
      <c r="A67" s="21" t="s">
        <v>436</v>
      </c>
      <c r="B67" s="22" t="s">
        <v>259</v>
      </c>
      <c r="C67" s="21" t="s">
        <v>22</v>
      </c>
      <c r="D67" s="21" t="s">
        <v>528</v>
      </c>
      <c r="E67" s="106" t="s">
        <v>529</v>
      </c>
      <c r="F67" s="106"/>
      <c r="G67" s="23" t="s">
        <v>34</v>
      </c>
      <c r="H67" s="24">
        <v>4.4976000000000003</v>
      </c>
      <c r="I67" s="25">
        <v>13.33</v>
      </c>
      <c r="J67" s="25">
        <v>59.95</v>
      </c>
    </row>
    <row r="68" spans="1:10" ht="65.099999999999994" customHeight="1">
      <c r="A68" s="21" t="s">
        <v>436</v>
      </c>
      <c r="B68" s="22" t="s">
        <v>530</v>
      </c>
      <c r="C68" s="21" t="s">
        <v>22</v>
      </c>
      <c r="D68" s="21" t="s">
        <v>531</v>
      </c>
      <c r="E68" s="106" t="s">
        <v>532</v>
      </c>
      <c r="F68" s="106"/>
      <c r="G68" s="23" t="s">
        <v>34</v>
      </c>
      <c r="H68" s="24">
        <v>8.0600000000000005E-2</v>
      </c>
      <c r="I68" s="25">
        <v>64.040000000000006</v>
      </c>
      <c r="J68" s="25">
        <v>5.16</v>
      </c>
    </row>
    <row r="69" spans="1:10" ht="65.099999999999994" customHeight="1">
      <c r="A69" s="21" t="s">
        <v>436</v>
      </c>
      <c r="B69" s="22" t="s">
        <v>533</v>
      </c>
      <c r="C69" s="21" t="s">
        <v>22</v>
      </c>
      <c r="D69" s="21" t="s">
        <v>534</v>
      </c>
      <c r="E69" s="106" t="s">
        <v>535</v>
      </c>
      <c r="F69" s="106"/>
      <c r="G69" s="23" t="s">
        <v>34</v>
      </c>
      <c r="H69" s="24">
        <v>0.20469999999999999</v>
      </c>
      <c r="I69" s="25">
        <v>37.42</v>
      </c>
      <c r="J69" s="25">
        <v>7.65</v>
      </c>
    </row>
    <row r="70" spans="1:10" ht="39" customHeight="1">
      <c r="A70" s="21" t="s">
        <v>436</v>
      </c>
      <c r="B70" s="22" t="s">
        <v>536</v>
      </c>
      <c r="C70" s="21" t="s">
        <v>22</v>
      </c>
      <c r="D70" s="21" t="s">
        <v>537</v>
      </c>
      <c r="E70" s="106" t="s">
        <v>538</v>
      </c>
      <c r="F70" s="106"/>
      <c r="G70" s="23" t="s">
        <v>44</v>
      </c>
      <c r="H70" s="24">
        <v>3.85E-2</v>
      </c>
      <c r="I70" s="25">
        <v>43.89</v>
      </c>
      <c r="J70" s="25">
        <v>1.68</v>
      </c>
    </row>
    <row r="71" spans="1:10" ht="39" customHeight="1">
      <c r="A71" s="21" t="s">
        <v>436</v>
      </c>
      <c r="B71" s="22" t="s">
        <v>539</v>
      </c>
      <c r="C71" s="21" t="s">
        <v>22</v>
      </c>
      <c r="D71" s="21" t="s">
        <v>540</v>
      </c>
      <c r="E71" s="106" t="s">
        <v>541</v>
      </c>
      <c r="F71" s="106"/>
      <c r="G71" s="23" t="s">
        <v>54</v>
      </c>
      <c r="H71" s="24">
        <v>0.13880000000000001</v>
      </c>
      <c r="I71" s="25">
        <v>22.71</v>
      </c>
      <c r="J71" s="25">
        <v>3.15</v>
      </c>
    </row>
    <row r="72" spans="1:10" ht="39" customHeight="1">
      <c r="A72" s="21" t="s">
        <v>436</v>
      </c>
      <c r="B72" s="22" t="s">
        <v>542</v>
      </c>
      <c r="C72" s="21" t="s">
        <v>22</v>
      </c>
      <c r="D72" s="21" t="s">
        <v>543</v>
      </c>
      <c r="E72" s="106" t="s">
        <v>541</v>
      </c>
      <c r="F72" s="106"/>
      <c r="G72" s="23" t="s">
        <v>54</v>
      </c>
      <c r="H72" s="24">
        <v>0.12529999999999999</v>
      </c>
      <c r="I72" s="25">
        <v>29.07</v>
      </c>
      <c r="J72" s="25">
        <v>3.64</v>
      </c>
    </row>
    <row r="73" spans="1:10" ht="39" customHeight="1">
      <c r="A73" s="21" t="s">
        <v>436</v>
      </c>
      <c r="B73" s="22" t="s">
        <v>544</v>
      </c>
      <c r="C73" s="21" t="s">
        <v>22</v>
      </c>
      <c r="D73" s="21" t="s">
        <v>545</v>
      </c>
      <c r="E73" s="106" t="s">
        <v>541</v>
      </c>
      <c r="F73" s="106"/>
      <c r="G73" s="23" t="s">
        <v>54</v>
      </c>
      <c r="H73" s="24">
        <v>0.1472</v>
      </c>
      <c r="I73" s="25">
        <v>40.479999999999997</v>
      </c>
      <c r="J73" s="25">
        <v>5.95</v>
      </c>
    </row>
    <row r="74" spans="1:10" ht="51.9" customHeight="1">
      <c r="A74" s="21" t="s">
        <v>436</v>
      </c>
      <c r="B74" s="22" t="s">
        <v>546</v>
      </c>
      <c r="C74" s="21" t="s">
        <v>22</v>
      </c>
      <c r="D74" s="21" t="s">
        <v>547</v>
      </c>
      <c r="E74" s="106" t="s">
        <v>541</v>
      </c>
      <c r="F74" s="106"/>
      <c r="G74" s="23" t="s">
        <v>44</v>
      </c>
      <c r="H74" s="24">
        <v>7.7100000000000002E-2</v>
      </c>
      <c r="I74" s="25">
        <v>10.95</v>
      </c>
      <c r="J74" s="25">
        <v>0.84</v>
      </c>
    </row>
    <row r="75" spans="1:10" ht="51.9" customHeight="1">
      <c r="A75" s="21" t="s">
        <v>436</v>
      </c>
      <c r="B75" s="22" t="s">
        <v>548</v>
      </c>
      <c r="C75" s="21" t="s">
        <v>22</v>
      </c>
      <c r="D75" s="21" t="s">
        <v>549</v>
      </c>
      <c r="E75" s="106" t="s">
        <v>541</v>
      </c>
      <c r="F75" s="106"/>
      <c r="G75" s="23" t="s">
        <v>44</v>
      </c>
      <c r="H75" s="24">
        <v>5.7799999999999997E-2</v>
      </c>
      <c r="I75" s="25">
        <v>11.2</v>
      </c>
      <c r="J75" s="25">
        <v>0.64</v>
      </c>
    </row>
    <row r="76" spans="1:10" ht="51.9" customHeight="1">
      <c r="A76" s="21" t="s">
        <v>436</v>
      </c>
      <c r="B76" s="22" t="s">
        <v>550</v>
      </c>
      <c r="C76" s="21" t="s">
        <v>22</v>
      </c>
      <c r="D76" s="21" t="s">
        <v>551</v>
      </c>
      <c r="E76" s="106" t="s">
        <v>541</v>
      </c>
      <c r="F76" s="106"/>
      <c r="G76" s="23" t="s">
        <v>44</v>
      </c>
      <c r="H76" s="24">
        <v>1.9300000000000001E-2</v>
      </c>
      <c r="I76" s="25">
        <v>15.45</v>
      </c>
      <c r="J76" s="25">
        <v>0.28999999999999998</v>
      </c>
    </row>
    <row r="77" spans="1:10" ht="51.9" customHeight="1">
      <c r="A77" s="21" t="s">
        <v>436</v>
      </c>
      <c r="B77" s="22" t="s">
        <v>552</v>
      </c>
      <c r="C77" s="21" t="s">
        <v>22</v>
      </c>
      <c r="D77" s="21" t="s">
        <v>553</v>
      </c>
      <c r="E77" s="106" t="s">
        <v>541</v>
      </c>
      <c r="F77" s="106"/>
      <c r="G77" s="23" t="s">
        <v>44</v>
      </c>
      <c r="H77" s="24">
        <v>5.7799999999999997E-2</v>
      </c>
      <c r="I77" s="25">
        <v>45.93</v>
      </c>
      <c r="J77" s="25">
        <v>2.65</v>
      </c>
    </row>
    <row r="78" spans="1:10" ht="51.9" customHeight="1">
      <c r="A78" s="21" t="s">
        <v>436</v>
      </c>
      <c r="B78" s="22" t="s">
        <v>554</v>
      </c>
      <c r="C78" s="21" t="s">
        <v>22</v>
      </c>
      <c r="D78" s="21" t="s">
        <v>555</v>
      </c>
      <c r="E78" s="106" t="s">
        <v>541</v>
      </c>
      <c r="F78" s="106"/>
      <c r="G78" s="23" t="s">
        <v>44</v>
      </c>
      <c r="H78" s="24">
        <v>5.7799999999999997E-2</v>
      </c>
      <c r="I78" s="25">
        <v>25.32</v>
      </c>
      <c r="J78" s="25">
        <v>1.46</v>
      </c>
    </row>
    <row r="79" spans="1:10" ht="51.9" customHeight="1">
      <c r="A79" s="21" t="s">
        <v>436</v>
      </c>
      <c r="B79" s="22" t="s">
        <v>556</v>
      </c>
      <c r="C79" s="21" t="s">
        <v>22</v>
      </c>
      <c r="D79" s="21" t="s">
        <v>557</v>
      </c>
      <c r="E79" s="106" t="s">
        <v>541</v>
      </c>
      <c r="F79" s="106"/>
      <c r="G79" s="23" t="s">
        <v>44</v>
      </c>
      <c r="H79" s="24">
        <v>3.85E-2</v>
      </c>
      <c r="I79" s="25">
        <v>45.73</v>
      </c>
      <c r="J79" s="25">
        <v>1.76</v>
      </c>
    </row>
    <row r="80" spans="1:10" ht="51.9" customHeight="1">
      <c r="A80" s="21" t="s">
        <v>436</v>
      </c>
      <c r="B80" s="22" t="s">
        <v>558</v>
      </c>
      <c r="C80" s="21" t="s">
        <v>22</v>
      </c>
      <c r="D80" s="21" t="s">
        <v>559</v>
      </c>
      <c r="E80" s="106" t="s">
        <v>560</v>
      </c>
      <c r="F80" s="106"/>
      <c r="G80" s="23" t="s">
        <v>44</v>
      </c>
      <c r="H80" s="24">
        <v>9.64E-2</v>
      </c>
      <c r="I80" s="25">
        <v>142.41999999999999</v>
      </c>
      <c r="J80" s="25">
        <v>13.72</v>
      </c>
    </row>
    <row r="81" spans="1:10" ht="26.1" customHeight="1">
      <c r="A81" s="21" t="s">
        <v>436</v>
      </c>
      <c r="B81" s="22" t="s">
        <v>561</v>
      </c>
      <c r="C81" s="21" t="s">
        <v>22</v>
      </c>
      <c r="D81" s="21" t="s">
        <v>562</v>
      </c>
      <c r="E81" s="106" t="s">
        <v>563</v>
      </c>
      <c r="F81" s="106"/>
      <c r="G81" s="23" t="s">
        <v>54</v>
      </c>
      <c r="H81" s="24">
        <v>0.1002</v>
      </c>
      <c r="I81" s="25">
        <v>8.0399999999999991</v>
      </c>
      <c r="J81" s="25">
        <v>0.8</v>
      </c>
    </row>
    <row r="82" spans="1:10" ht="39" customHeight="1">
      <c r="A82" s="21" t="s">
        <v>436</v>
      </c>
      <c r="B82" s="22" t="s">
        <v>564</v>
      </c>
      <c r="C82" s="21" t="s">
        <v>22</v>
      </c>
      <c r="D82" s="21" t="s">
        <v>565</v>
      </c>
      <c r="E82" s="106" t="s">
        <v>563</v>
      </c>
      <c r="F82" s="106"/>
      <c r="G82" s="23" t="s">
        <v>54</v>
      </c>
      <c r="H82" s="24">
        <v>0.1002</v>
      </c>
      <c r="I82" s="25">
        <v>15.54</v>
      </c>
      <c r="J82" s="25">
        <v>1.55</v>
      </c>
    </row>
    <row r="83" spans="1:10" ht="39" customHeight="1">
      <c r="A83" s="21" t="s">
        <v>436</v>
      </c>
      <c r="B83" s="22" t="s">
        <v>566</v>
      </c>
      <c r="C83" s="21" t="s">
        <v>22</v>
      </c>
      <c r="D83" s="21" t="s">
        <v>567</v>
      </c>
      <c r="E83" s="106" t="s">
        <v>568</v>
      </c>
      <c r="F83" s="106"/>
      <c r="G83" s="23" t="s">
        <v>44</v>
      </c>
      <c r="H83" s="24">
        <v>3.85E-2</v>
      </c>
      <c r="I83" s="25">
        <v>406.56</v>
      </c>
      <c r="J83" s="25">
        <v>15.65</v>
      </c>
    </row>
    <row r="84" spans="1:10" ht="39" customHeight="1">
      <c r="A84" s="21" t="s">
        <v>436</v>
      </c>
      <c r="B84" s="22" t="s">
        <v>569</v>
      </c>
      <c r="C84" s="21" t="s">
        <v>22</v>
      </c>
      <c r="D84" s="21" t="s">
        <v>570</v>
      </c>
      <c r="E84" s="106" t="s">
        <v>568</v>
      </c>
      <c r="F84" s="106"/>
      <c r="G84" s="23" t="s">
        <v>44</v>
      </c>
      <c r="H84" s="24">
        <v>5.7799999999999997E-2</v>
      </c>
      <c r="I84" s="25">
        <v>445.2</v>
      </c>
      <c r="J84" s="25">
        <v>25.73</v>
      </c>
    </row>
    <row r="85" spans="1:10" ht="65.099999999999994" customHeight="1">
      <c r="A85" s="21" t="s">
        <v>436</v>
      </c>
      <c r="B85" s="22" t="s">
        <v>571</v>
      </c>
      <c r="C85" s="21" t="s">
        <v>22</v>
      </c>
      <c r="D85" s="21" t="s">
        <v>572</v>
      </c>
      <c r="E85" s="106" t="s">
        <v>563</v>
      </c>
      <c r="F85" s="106"/>
      <c r="G85" s="23" t="s">
        <v>54</v>
      </c>
      <c r="H85" s="24">
        <v>0.53</v>
      </c>
      <c r="I85" s="25">
        <v>12.81</v>
      </c>
      <c r="J85" s="25">
        <v>6.78</v>
      </c>
    </row>
    <row r="86" spans="1:10" ht="51.9" customHeight="1">
      <c r="A86" s="21" t="s">
        <v>436</v>
      </c>
      <c r="B86" s="22" t="s">
        <v>573</v>
      </c>
      <c r="C86" s="21" t="s">
        <v>22</v>
      </c>
      <c r="D86" s="21" t="s">
        <v>574</v>
      </c>
      <c r="E86" s="106" t="s">
        <v>563</v>
      </c>
      <c r="F86" s="106"/>
      <c r="G86" s="23" t="s">
        <v>54</v>
      </c>
      <c r="H86" s="24">
        <v>1.7343999999999999</v>
      </c>
      <c r="I86" s="25">
        <v>4.78</v>
      </c>
      <c r="J86" s="25">
        <v>8.2899999999999991</v>
      </c>
    </row>
    <row r="87" spans="1:10" ht="39" customHeight="1">
      <c r="A87" s="21" t="s">
        <v>436</v>
      </c>
      <c r="B87" s="22" t="s">
        <v>575</v>
      </c>
      <c r="C87" s="21" t="s">
        <v>22</v>
      </c>
      <c r="D87" s="21" t="s">
        <v>576</v>
      </c>
      <c r="E87" s="106" t="s">
        <v>568</v>
      </c>
      <c r="F87" s="106"/>
      <c r="G87" s="23" t="s">
        <v>34</v>
      </c>
      <c r="H87" s="24">
        <v>3.2399999999999998E-2</v>
      </c>
      <c r="I87" s="25">
        <v>748.65</v>
      </c>
      <c r="J87" s="25">
        <v>24.25</v>
      </c>
    </row>
    <row r="88" spans="1:10" ht="39" customHeight="1">
      <c r="A88" s="21" t="s">
        <v>436</v>
      </c>
      <c r="B88" s="22" t="s">
        <v>577</v>
      </c>
      <c r="C88" s="21" t="s">
        <v>22</v>
      </c>
      <c r="D88" s="21" t="s">
        <v>578</v>
      </c>
      <c r="E88" s="106" t="s">
        <v>579</v>
      </c>
      <c r="F88" s="106"/>
      <c r="G88" s="23" t="s">
        <v>54</v>
      </c>
      <c r="H88" s="24">
        <v>0.53</v>
      </c>
      <c r="I88" s="25">
        <v>10.029999999999999</v>
      </c>
      <c r="J88" s="25">
        <v>5.31</v>
      </c>
    </row>
    <row r="89" spans="1:10" ht="39" customHeight="1">
      <c r="A89" s="21" t="s">
        <v>436</v>
      </c>
      <c r="B89" s="22" t="s">
        <v>580</v>
      </c>
      <c r="C89" s="21" t="s">
        <v>22</v>
      </c>
      <c r="D89" s="21" t="s">
        <v>581</v>
      </c>
      <c r="E89" s="106" t="s">
        <v>579</v>
      </c>
      <c r="F89" s="106"/>
      <c r="G89" s="23" t="s">
        <v>54</v>
      </c>
      <c r="H89" s="24">
        <v>1.7343999999999999</v>
      </c>
      <c r="I89" s="25">
        <v>13.22</v>
      </c>
      <c r="J89" s="25">
        <v>22.92</v>
      </c>
    </row>
    <row r="90" spans="1:10" ht="39" customHeight="1">
      <c r="A90" s="21" t="s">
        <v>436</v>
      </c>
      <c r="B90" s="22" t="s">
        <v>582</v>
      </c>
      <c r="C90" s="21" t="s">
        <v>22</v>
      </c>
      <c r="D90" s="21" t="s">
        <v>583</v>
      </c>
      <c r="E90" s="106" t="s">
        <v>579</v>
      </c>
      <c r="F90" s="106"/>
      <c r="G90" s="23" t="s">
        <v>44</v>
      </c>
      <c r="H90" s="24">
        <v>0.19270000000000001</v>
      </c>
      <c r="I90" s="25">
        <v>16.95</v>
      </c>
      <c r="J90" s="25">
        <v>3.26</v>
      </c>
    </row>
    <row r="91" spans="1:10" ht="39" customHeight="1">
      <c r="A91" s="21" t="s">
        <v>436</v>
      </c>
      <c r="B91" s="22" t="s">
        <v>584</v>
      </c>
      <c r="C91" s="21" t="s">
        <v>22</v>
      </c>
      <c r="D91" s="21" t="s">
        <v>585</v>
      </c>
      <c r="E91" s="106" t="s">
        <v>579</v>
      </c>
      <c r="F91" s="106"/>
      <c r="G91" s="23" t="s">
        <v>54</v>
      </c>
      <c r="H91" s="24">
        <v>1.4165000000000001</v>
      </c>
      <c r="I91" s="25">
        <v>3.26</v>
      </c>
      <c r="J91" s="25">
        <v>4.6100000000000003</v>
      </c>
    </row>
    <row r="92" spans="1:10" ht="39" customHeight="1">
      <c r="A92" s="21" t="s">
        <v>436</v>
      </c>
      <c r="B92" s="22" t="s">
        <v>586</v>
      </c>
      <c r="C92" s="21" t="s">
        <v>22</v>
      </c>
      <c r="D92" s="21" t="s">
        <v>587</v>
      </c>
      <c r="E92" s="106" t="s">
        <v>579</v>
      </c>
      <c r="F92" s="106"/>
      <c r="G92" s="23" t="s">
        <v>54</v>
      </c>
      <c r="H92" s="24">
        <v>3.4689000000000001</v>
      </c>
      <c r="I92" s="25">
        <v>4.75</v>
      </c>
      <c r="J92" s="25">
        <v>16.47</v>
      </c>
    </row>
    <row r="93" spans="1:10" ht="39" customHeight="1">
      <c r="A93" s="21" t="s">
        <v>436</v>
      </c>
      <c r="B93" s="22" t="s">
        <v>588</v>
      </c>
      <c r="C93" s="21" t="s">
        <v>22</v>
      </c>
      <c r="D93" s="21" t="s">
        <v>589</v>
      </c>
      <c r="E93" s="106" t="s">
        <v>579</v>
      </c>
      <c r="F93" s="106"/>
      <c r="G93" s="23" t="s">
        <v>54</v>
      </c>
      <c r="H93" s="24">
        <v>2.0234999999999999</v>
      </c>
      <c r="I93" s="25">
        <v>7.35</v>
      </c>
      <c r="J93" s="25">
        <v>14.87</v>
      </c>
    </row>
    <row r="94" spans="1:10" ht="26.1" customHeight="1">
      <c r="A94" s="21" t="s">
        <v>436</v>
      </c>
      <c r="B94" s="22" t="s">
        <v>590</v>
      </c>
      <c r="C94" s="21" t="s">
        <v>22</v>
      </c>
      <c r="D94" s="21" t="s">
        <v>591</v>
      </c>
      <c r="E94" s="106" t="s">
        <v>579</v>
      </c>
      <c r="F94" s="106"/>
      <c r="G94" s="23" t="s">
        <v>44</v>
      </c>
      <c r="H94" s="24">
        <v>0.1734</v>
      </c>
      <c r="I94" s="25">
        <v>15.33</v>
      </c>
      <c r="J94" s="25">
        <v>2.65</v>
      </c>
    </row>
    <row r="95" spans="1:10" ht="39" customHeight="1">
      <c r="A95" s="21" t="s">
        <v>436</v>
      </c>
      <c r="B95" s="22" t="s">
        <v>592</v>
      </c>
      <c r="C95" s="21" t="s">
        <v>22</v>
      </c>
      <c r="D95" s="21" t="s">
        <v>593</v>
      </c>
      <c r="E95" s="106" t="s">
        <v>579</v>
      </c>
      <c r="F95" s="106"/>
      <c r="G95" s="23" t="s">
        <v>44</v>
      </c>
      <c r="H95" s="24">
        <v>5.7799999999999997E-2</v>
      </c>
      <c r="I95" s="25">
        <v>14.11</v>
      </c>
      <c r="J95" s="25">
        <v>0.81</v>
      </c>
    </row>
    <row r="96" spans="1:10" ht="39" customHeight="1">
      <c r="A96" s="21" t="s">
        <v>436</v>
      </c>
      <c r="B96" s="22" t="s">
        <v>594</v>
      </c>
      <c r="C96" s="21" t="s">
        <v>22</v>
      </c>
      <c r="D96" s="21" t="s">
        <v>595</v>
      </c>
      <c r="E96" s="106" t="s">
        <v>579</v>
      </c>
      <c r="F96" s="106"/>
      <c r="G96" s="23" t="s">
        <v>44</v>
      </c>
      <c r="H96" s="24">
        <v>7.7100000000000002E-2</v>
      </c>
      <c r="I96" s="25">
        <v>30.97</v>
      </c>
      <c r="J96" s="25">
        <v>2.38</v>
      </c>
    </row>
    <row r="97" spans="1:10" ht="39" customHeight="1">
      <c r="A97" s="21" t="s">
        <v>436</v>
      </c>
      <c r="B97" s="22" t="s">
        <v>596</v>
      </c>
      <c r="C97" s="21" t="s">
        <v>22</v>
      </c>
      <c r="D97" s="21" t="s">
        <v>597</v>
      </c>
      <c r="E97" s="106" t="s">
        <v>579</v>
      </c>
      <c r="F97" s="106"/>
      <c r="G97" s="23" t="s">
        <v>44</v>
      </c>
      <c r="H97" s="24">
        <v>0.1542</v>
      </c>
      <c r="I97" s="25">
        <v>47.62</v>
      </c>
      <c r="J97" s="25">
        <v>7.34</v>
      </c>
    </row>
    <row r="98" spans="1:10" ht="39" customHeight="1">
      <c r="A98" s="21" t="s">
        <v>436</v>
      </c>
      <c r="B98" s="22" t="s">
        <v>598</v>
      </c>
      <c r="C98" s="21" t="s">
        <v>22</v>
      </c>
      <c r="D98" s="21" t="s">
        <v>599</v>
      </c>
      <c r="E98" s="106" t="s">
        <v>579</v>
      </c>
      <c r="F98" s="106"/>
      <c r="G98" s="23" t="s">
        <v>44</v>
      </c>
      <c r="H98" s="24">
        <v>0.13489999999999999</v>
      </c>
      <c r="I98" s="25">
        <v>50.37</v>
      </c>
      <c r="J98" s="25">
        <v>6.79</v>
      </c>
    </row>
    <row r="99" spans="1:10" ht="51.9" customHeight="1">
      <c r="A99" s="21" t="s">
        <v>436</v>
      </c>
      <c r="B99" s="22" t="s">
        <v>600</v>
      </c>
      <c r="C99" s="21" t="s">
        <v>22</v>
      </c>
      <c r="D99" s="21" t="s">
        <v>601</v>
      </c>
      <c r="E99" s="106" t="s">
        <v>602</v>
      </c>
      <c r="F99" s="106"/>
      <c r="G99" s="23" t="s">
        <v>34</v>
      </c>
      <c r="H99" s="24">
        <v>1.3621000000000001</v>
      </c>
      <c r="I99" s="25">
        <v>27.98</v>
      </c>
      <c r="J99" s="25">
        <v>38.11</v>
      </c>
    </row>
    <row r="100" spans="1:10" ht="39" customHeight="1">
      <c r="A100" s="21" t="s">
        <v>436</v>
      </c>
      <c r="B100" s="22" t="s">
        <v>603</v>
      </c>
      <c r="C100" s="21" t="s">
        <v>22</v>
      </c>
      <c r="D100" s="21" t="s">
        <v>604</v>
      </c>
      <c r="E100" s="106" t="s">
        <v>605</v>
      </c>
      <c r="F100" s="106"/>
      <c r="G100" s="23" t="s">
        <v>54</v>
      </c>
      <c r="H100" s="24">
        <v>0.19270000000000001</v>
      </c>
      <c r="I100" s="25">
        <v>17.55</v>
      </c>
      <c r="J100" s="25">
        <v>3.38</v>
      </c>
    </row>
    <row r="101" spans="1:10" ht="24" customHeight="1">
      <c r="A101" s="21" t="s">
        <v>436</v>
      </c>
      <c r="B101" s="22" t="s">
        <v>323</v>
      </c>
      <c r="C101" s="21" t="s">
        <v>22</v>
      </c>
      <c r="D101" s="21" t="s">
        <v>324</v>
      </c>
      <c r="E101" s="106" t="s">
        <v>606</v>
      </c>
      <c r="F101" s="106"/>
      <c r="G101" s="23" t="s">
        <v>62</v>
      </c>
      <c r="H101" s="24">
        <v>2.3300000000000001E-2</v>
      </c>
      <c r="I101" s="25">
        <v>90.03</v>
      </c>
      <c r="J101" s="25">
        <v>2.09</v>
      </c>
    </row>
    <row r="102" spans="1:10" ht="51.9" customHeight="1">
      <c r="A102" s="21" t="s">
        <v>436</v>
      </c>
      <c r="B102" s="22" t="s">
        <v>607</v>
      </c>
      <c r="C102" s="21" t="s">
        <v>22</v>
      </c>
      <c r="D102" s="21" t="s">
        <v>608</v>
      </c>
      <c r="E102" s="106" t="s">
        <v>609</v>
      </c>
      <c r="F102" s="106"/>
      <c r="G102" s="23" t="s">
        <v>34</v>
      </c>
      <c r="H102" s="24">
        <v>1.3621000000000001</v>
      </c>
      <c r="I102" s="25">
        <v>50.14</v>
      </c>
      <c r="J102" s="25">
        <v>68.290000000000006</v>
      </c>
    </row>
    <row r="103" spans="1:10" ht="26.1" customHeight="1">
      <c r="A103" s="21" t="s">
        <v>436</v>
      </c>
      <c r="B103" s="22" t="s">
        <v>610</v>
      </c>
      <c r="C103" s="21" t="s">
        <v>22</v>
      </c>
      <c r="D103" s="21" t="s">
        <v>611</v>
      </c>
      <c r="E103" s="106" t="s">
        <v>503</v>
      </c>
      <c r="F103" s="106"/>
      <c r="G103" s="23" t="s">
        <v>34</v>
      </c>
      <c r="H103" s="24">
        <v>2.8899999999999999E-2</v>
      </c>
      <c r="I103" s="25">
        <v>694.62</v>
      </c>
      <c r="J103" s="25">
        <v>20.07</v>
      </c>
    </row>
    <row r="104" spans="1:10" ht="26.1" customHeight="1">
      <c r="A104" s="21" t="s">
        <v>436</v>
      </c>
      <c r="B104" s="22" t="s">
        <v>612</v>
      </c>
      <c r="C104" s="21" t="s">
        <v>22</v>
      </c>
      <c r="D104" s="21" t="s">
        <v>613</v>
      </c>
      <c r="E104" s="106" t="s">
        <v>614</v>
      </c>
      <c r="F104" s="106"/>
      <c r="G104" s="23" t="s">
        <v>34</v>
      </c>
      <c r="H104" s="24">
        <v>5.4000000000000003E-3</v>
      </c>
      <c r="I104" s="25">
        <v>18.940000000000001</v>
      </c>
      <c r="J104" s="25">
        <v>0.1</v>
      </c>
    </row>
    <row r="105" spans="1:10" ht="26.1" customHeight="1">
      <c r="A105" s="21" t="s">
        <v>436</v>
      </c>
      <c r="B105" s="22" t="s">
        <v>615</v>
      </c>
      <c r="C105" s="21" t="s">
        <v>22</v>
      </c>
      <c r="D105" s="21" t="s">
        <v>616</v>
      </c>
      <c r="E105" s="106" t="s">
        <v>614</v>
      </c>
      <c r="F105" s="106"/>
      <c r="G105" s="23" t="s">
        <v>34</v>
      </c>
      <c r="H105" s="24">
        <v>1.3559000000000001</v>
      </c>
      <c r="I105" s="25">
        <v>36.39</v>
      </c>
      <c r="J105" s="25">
        <v>49.34</v>
      </c>
    </row>
    <row r="106" spans="1:10" ht="39" customHeight="1">
      <c r="A106" s="21" t="s">
        <v>436</v>
      </c>
      <c r="B106" s="22" t="s">
        <v>617</v>
      </c>
      <c r="C106" s="21" t="s">
        <v>22</v>
      </c>
      <c r="D106" s="21" t="s">
        <v>618</v>
      </c>
      <c r="E106" s="106" t="s">
        <v>619</v>
      </c>
      <c r="F106" s="106"/>
      <c r="G106" s="23" t="s">
        <v>44</v>
      </c>
      <c r="H106" s="24">
        <v>0.28910000000000002</v>
      </c>
      <c r="I106" s="25">
        <v>17.28</v>
      </c>
      <c r="J106" s="25">
        <v>4.99</v>
      </c>
    </row>
    <row r="107" spans="1:10" ht="39" customHeight="1">
      <c r="A107" s="21" t="s">
        <v>436</v>
      </c>
      <c r="B107" s="22" t="s">
        <v>620</v>
      </c>
      <c r="C107" s="21" t="s">
        <v>22</v>
      </c>
      <c r="D107" s="21" t="s">
        <v>621</v>
      </c>
      <c r="E107" s="106" t="s">
        <v>619</v>
      </c>
      <c r="F107" s="106"/>
      <c r="G107" s="23" t="s">
        <v>44</v>
      </c>
      <c r="H107" s="24">
        <v>0.13489999999999999</v>
      </c>
      <c r="I107" s="25">
        <v>12.94</v>
      </c>
      <c r="J107" s="25">
        <v>1.74</v>
      </c>
    </row>
    <row r="108" spans="1:10" ht="26.1" customHeight="1">
      <c r="A108" s="21" t="s">
        <v>436</v>
      </c>
      <c r="B108" s="22" t="s">
        <v>281</v>
      </c>
      <c r="C108" s="21" t="s">
        <v>22</v>
      </c>
      <c r="D108" s="21" t="s">
        <v>282</v>
      </c>
      <c r="E108" s="106" t="s">
        <v>622</v>
      </c>
      <c r="F108" s="106"/>
      <c r="G108" s="23" t="s">
        <v>44</v>
      </c>
      <c r="H108" s="24">
        <v>3.85E-2</v>
      </c>
      <c r="I108" s="25">
        <v>70.12</v>
      </c>
      <c r="J108" s="25">
        <v>2.69</v>
      </c>
    </row>
    <row r="109" spans="1:10" ht="24" customHeight="1">
      <c r="A109" s="21" t="s">
        <v>436</v>
      </c>
      <c r="B109" s="22" t="s">
        <v>623</v>
      </c>
      <c r="C109" s="21" t="s">
        <v>22</v>
      </c>
      <c r="D109" s="21" t="s">
        <v>624</v>
      </c>
      <c r="E109" s="106" t="s">
        <v>625</v>
      </c>
      <c r="F109" s="106"/>
      <c r="G109" s="23" t="s">
        <v>62</v>
      </c>
      <c r="H109" s="24">
        <v>6.0000000000000001E-3</v>
      </c>
      <c r="I109" s="25">
        <v>54.59</v>
      </c>
      <c r="J109" s="25">
        <v>0.32</v>
      </c>
    </row>
    <row r="110" spans="1:10" ht="39" customHeight="1">
      <c r="A110" s="21" t="s">
        <v>436</v>
      </c>
      <c r="B110" s="22" t="s">
        <v>626</v>
      </c>
      <c r="C110" s="21" t="s">
        <v>22</v>
      </c>
      <c r="D110" s="21" t="s">
        <v>627</v>
      </c>
      <c r="E110" s="106" t="s">
        <v>605</v>
      </c>
      <c r="F110" s="106"/>
      <c r="G110" s="23" t="s">
        <v>44</v>
      </c>
      <c r="H110" s="24">
        <v>0.11559999999999999</v>
      </c>
      <c r="I110" s="25">
        <v>154.09</v>
      </c>
      <c r="J110" s="25">
        <v>17.809999999999999</v>
      </c>
    </row>
    <row r="111" spans="1:10" ht="26.1" customHeight="1">
      <c r="A111" s="21" t="s">
        <v>436</v>
      </c>
      <c r="B111" s="22" t="s">
        <v>628</v>
      </c>
      <c r="C111" s="21" t="s">
        <v>22</v>
      </c>
      <c r="D111" s="21" t="s">
        <v>629</v>
      </c>
      <c r="E111" s="106" t="s">
        <v>605</v>
      </c>
      <c r="F111" s="106"/>
      <c r="G111" s="23" t="s">
        <v>44</v>
      </c>
      <c r="H111" s="24">
        <v>7.7100000000000002E-2</v>
      </c>
      <c r="I111" s="25">
        <v>123.55</v>
      </c>
      <c r="J111" s="25">
        <v>9.52</v>
      </c>
    </row>
    <row r="112" spans="1:10" ht="26.1" customHeight="1">
      <c r="A112" s="21" t="s">
        <v>436</v>
      </c>
      <c r="B112" s="22" t="s">
        <v>630</v>
      </c>
      <c r="C112" s="21" t="s">
        <v>22</v>
      </c>
      <c r="D112" s="21" t="s">
        <v>631</v>
      </c>
      <c r="E112" s="106" t="s">
        <v>605</v>
      </c>
      <c r="F112" s="106"/>
      <c r="G112" s="23" t="s">
        <v>44</v>
      </c>
      <c r="H112" s="24">
        <v>3.85E-2</v>
      </c>
      <c r="I112" s="25">
        <v>17.77</v>
      </c>
      <c r="J112" s="25">
        <v>0.68</v>
      </c>
    </row>
    <row r="113" spans="1:10" ht="26.1" customHeight="1">
      <c r="A113" s="21" t="s">
        <v>436</v>
      </c>
      <c r="B113" s="22" t="s">
        <v>632</v>
      </c>
      <c r="C113" s="21" t="s">
        <v>22</v>
      </c>
      <c r="D113" s="21" t="s">
        <v>633</v>
      </c>
      <c r="E113" s="106" t="s">
        <v>605</v>
      </c>
      <c r="F113" s="106"/>
      <c r="G113" s="23" t="s">
        <v>44</v>
      </c>
      <c r="H113" s="24">
        <v>3.85E-2</v>
      </c>
      <c r="I113" s="25">
        <v>18.91</v>
      </c>
      <c r="J113" s="25">
        <v>0.72</v>
      </c>
    </row>
    <row r="114" spans="1:10" ht="39" customHeight="1">
      <c r="A114" s="21" t="s">
        <v>436</v>
      </c>
      <c r="B114" s="22" t="s">
        <v>634</v>
      </c>
      <c r="C114" s="21" t="s">
        <v>22</v>
      </c>
      <c r="D114" s="21" t="s">
        <v>635</v>
      </c>
      <c r="E114" s="106" t="s">
        <v>636</v>
      </c>
      <c r="F114" s="106"/>
      <c r="G114" s="23" t="s">
        <v>44</v>
      </c>
      <c r="H114" s="24">
        <v>3.85E-2</v>
      </c>
      <c r="I114" s="25">
        <v>168.53</v>
      </c>
      <c r="J114" s="25">
        <v>6.48</v>
      </c>
    </row>
    <row r="115" spans="1:10" ht="39" customHeight="1">
      <c r="A115" s="21" t="s">
        <v>436</v>
      </c>
      <c r="B115" s="22" t="s">
        <v>637</v>
      </c>
      <c r="C115" s="21" t="s">
        <v>22</v>
      </c>
      <c r="D115" s="21" t="s">
        <v>638</v>
      </c>
      <c r="E115" s="106" t="s">
        <v>636</v>
      </c>
      <c r="F115" s="106"/>
      <c r="G115" s="23" t="s">
        <v>44</v>
      </c>
      <c r="H115" s="24">
        <v>1.9300000000000001E-2</v>
      </c>
      <c r="I115" s="25">
        <v>464.88</v>
      </c>
      <c r="J115" s="25">
        <v>8.9700000000000006</v>
      </c>
    </row>
    <row r="116" spans="1:10" ht="39" customHeight="1">
      <c r="A116" s="21" t="s">
        <v>436</v>
      </c>
      <c r="B116" s="22" t="s">
        <v>639</v>
      </c>
      <c r="C116" s="21" t="s">
        <v>22</v>
      </c>
      <c r="D116" s="21" t="s">
        <v>640</v>
      </c>
      <c r="E116" s="106" t="s">
        <v>500</v>
      </c>
      <c r="F116" s="106"/>
      <c r="G116" s="23" t="s">
        <v>54</v>
      </c>
      <c r="H116" s="24">
        <v>0.61670000000000003</v>
      </c>
      <c r="I116" s="25">
        <v>9.24</v>
      </c>
      <c r="J116" s="25">
        <v>5.69</v>
      </c>
    </row>
    <row r="117" spans="1:10" ht="39" customHeight="1">
      <c r="A117" s="21" t="s">
        <v>436</v>
      </c>
      <c r="B117" s="22" t="s">
        <v>641</v>
      </c>
      <c r="C117" s="21" t="s">
        <v>22</v>
      </c>
      <c r="D117" s="21" t="s">
        <v>642</v>
      </c>
      <c r="E117" s="106" t="s">
        <v>643</v>
      </c>
      <c r="F117" s="106"/>
      <c r="G117" s="23" t="s">
        <v>34</v>
      </c>
      <c r="H117" s="24">
        <v>0.2979</v>
      </c>
      <c r="I117" s="25">
        <v>91.05</v>
      </c>
      <c r="J117" s="25">
        <v>27.12</v>
      </c>
    </row>
    <row r="118" spans="1:10" ht="39" customHeight="1">
      <c r="A118" s="21" t="s">
        <v>436</v>
      </c>
      <c r="B118" s="22" t="s">
        <v>644</v>
      </c>
      <c r="C118" s="21" t="s">
        <v>22</v>
      </c>
      <c r="D118" s="21" t="s">
        <v>645</v>
      </c>
      <c r="E118" s="106" t="s">
        <v>497</v>
      </c>
      <c r="F118" s="106"/>
      <c r="G118" s="23" t="s">
        <v>34</v>
      </c>
      <c r="H118" s="24">
        <v>0.34289999999999998</v>
      </c>
      <c r="I118" s="25">
        <v>158.08000000000001</v>
      </c>
      <c r="J118" s="25">
        <v>54.2</v>
      </c>
    </row>
    <row r="119" spans="1:10" ht="39" customHeight="1">
      <c r="A119" s="21" t="s">
        <v>436</v>
      </c>
      <c r="B119" s="22" t="s">
        <v>646</v>
      </c>
      <c r="C119" s="21" t="s">
        <v>22</v>
      </c>
      <c r="D119" s="21" t="s">
        <v>647</v>
      </c>
      <c r="E119" s="106" t="s">
        <v>643</v>
      </c>
      <c r="F119" s="106"/>
      <c r="G119" s="23" t="s">
        <v>34</v>
      </c>
      <c r="H119" s="24">
        <v>0.15809999999999999</v>
      </c>
      <c r="I119" s="25">
        <v>71.06</v>
      </c>
      <c r="J119" s="25">
        <v>11.23</v>
      </c>
    </row>
    <row r="120" spans="1:10" ht="39" customHeight="1">
      <c r="A120" s="21" t="s">
        <v>436</v>
      </c>
      <c r="B120" s="22" t="s">
        <v>648</v>
      </c>
      <c r="C120" s="21" t="s">
        <v>22</v>
      </c>
      <c r="D120" s="21" t="s">
        <v>649</v>
      </c>
      <c r="E120" s="106" t="s">
        <v>497</v>
      </c>
      <c r="F120" s="106"/>
      <c r="G120" s="23" t="s">
        <v>34</v>
      </c>
      <c r="H120" s="24">
        <v>0.182</v>
      </c>
      <c r="I120" s="25">
        <v>137.15</v>
      </c>
      <c r="J120" s="25">
        <v>24.96</v>
      </c>
    </row>
    <row r="121" spans="1:10" ht="39" customHeight="1">
      <c r="A121" s="21" t="s">
        <v>436</v>
      </c>
      <c r="B121" s="22" t="s">
        <v>650</v>
      </c>
      <c r="C121" s="21" t="s">
        <v>22</v>
      </c>
      <c r="D121" s="21" t="s">
        <v>651</v>
      </c>
      <c r="E121" s="106" t="s">
        <v>643</v>
      </c>
      <c r="F121" s="106"/>
      <c r="G121" s="23" t="s">
        <v>34</v>
      </c>
      <c r="H121" s="24">
        <v>0.46539999999999998</v>
      </c>
      <c r="I121" s="25">
        <v>106.29</v>
      </c>
      <c r="J121" s="25">
        <v>49.46</v>
      </c>
    </row>
    <row r="122" spans="1:10" ht="39" customHeight="1">
      <c r="A122" s="21" t="s">
        <v>436</v>
      </c>
      <c r="B122" s="22" t="s">
        <v>652</v>
      </c>
      <c r="C122" s="21" t="s">
        <v>22</v>
      </c>
      <c r="D122" s="21" t="s">
        <v>653</v>
      </c>
      <c r="E122" s="106" t="s">
        <v>643</v>
      </c>
      <c r="F122" s="106"/>
      <c r="G122" s="23" t="s">
        <v>34</v>
      </c>
      <c r="H122" s="24">
        <v>0.3629</v>
      </c>
      <c r="I122" s="25">
        <v>134.85</v>
      </c>
      <c r="J122" s="25">
        <v>48.93</v>
      </c>
    </row>
    <row r="123" spans="1:10" ht="39" customHeight="1">
      <c r="A123" s="21" t="s">
        <v>436</v>
      </c>
      <c r="B123" s="22" t="s">
        <v>654</v>
      </c>
      <c r="C123" s="21" t="s">
        <v>22</v>
      </c>
      <c r="D123" s="21" t="s">
        <v>655</v>
      </c>
      <c r="E123" s="106" t="s">
        <v>643</v>
      </c>
      <c r="F123" s="106"/>
      <c r="G123" s="23" t="s">
        <v>34</v>
      </c>
      <c r="H123" s="24">
        <v>0.247</v>
      </c>
      <c r="I123" s="25">
        <v>82.94</v>
      </c>
      <c r="J123" s="25">
        <v>20.48</v>
      </c>
    </row>
    <row r="124" spans="1:10" ht="39" customHeight="1">
      <c r="A124" s="21" t="s">
        <v>436</v>
      </c>
      <c r="B124" s="22" t="s">
        <v>656</v>
      </c>
      <c r="C124" s="21" t="s">
        <v>22</v>
      </c>
      <c r="D124" s="21" t="s">
        <v>657</v>
      </c>
      <c r="E124" s="106" t="s">
        <v>643</v>
      </c>
      <c r="F124" s="106"/>
      <c r="G124" s="23" t="s">
        <v>34</v>
      </c>
      <c r="H124" s="24">
        <v>0.19259999999999999</v>
      </c>
      <c r="I124" s="25">
        <v>105.44</v>
      </c>
      <c r="J124" s="25">
        <v>20.3</v>
      </c>
    </row>
    <row r="125" spans="1:10" ht="51.9" customHeight="1">
      <c r="A125" s="26" t="s">
        <v>439</v>
      </c>
      <c r="B125" s="27" t="s">
        <v>658</v>
      </c>
      <c r="C125" s="26" t="s">
        <v>22</v>
      </c>
      <c r="D125" s="26" t="s">
        <v>659</v>
      </c>
      <c r="E125" s="108" t="s">
        <v>479</v>
      </c>
      <c r="F125" s="108"/>
      <c r="G125" s="28" t="s">
        <v>660</v>
      </c>
      <c r="H125" s="29">
        <v>5.7799999999999997E-2</v>
      </c>
      <c r="I125" s="30">
        <v>69.75</v>
      </c>
      <c r="J125" s="30">
        <v>4.03</v>
      </c>
    </row>
    <row r="126" spans="1:10" ht="51.9" customHeight="1">
      <c r="A126" s="26" t="s">
        <v>439</v>
      </c>
      <c r="B126" s="27" t="s">
        <v>661</v>
      </c>
      <c r="C126" s="26" t="s">
        <v>22</v>
      </c>
      <c r="D126" s="26" t="s">
        <v>662</v>
      </c>
      <c r="E126" s="108" t="s">
        <v>479</v>
      </c>
      <c r="F126" s="108"/>
      <c r="G126" s="28" t="s">
        <v>660</v>
      </c>
      <c r="H126" s="29">
        <v>3.85E-2</v>
      </c>
      <c r="I126" s="30">
        <v>78.09</v>
      </c>
      <c r="J126" s="30">
        <v>3</v>
      </c>
    </row>
    <row r="127" spans="1:10" ht="26.1" customHeight="1">
      <c r="A127" s="26" t="s">
        <v>439</v>
      </c>
      <c r="B127" s="27" t="s">
        <v>663</v>
      </c>
      <c r="C127" s="26" t="s">
        <v>22</v>
      </c>
      <c r="D127" s="26" t="s">
        <v>664</v>
      </c>
      <c r="E127" s="108" t="s">
        <v>479</v>
      </c>
      <c r="F127" s="108"/>
      <c r="G127" s="28" t="s">
        <v>44</v>
      </c>
      <c r="H127" s="29">
        <v>1.9300000000000001E-2</v>
      </c>
      <c r="I127" s="30">
        <v>227.14</v>
      </c>
      <c r="J127" s="30">
        <v>4.38</v>
      </c>
    </row>
    <row r="128" spans="1:10" ht="26.1" customHeight="1">
      <c r="A128" s="26" t="s">
        <v>439</v>
      </c>
      <c r="B128" s="27" t="s">
        <v>665</v>
      </c>
      <c r="C128" s="26" t="s">
        <v>22</v>
      </c>
      <c r="D128" s="26" t="s">
        <v>666</v>
      </c>
      <c r="E128" s="108" t="s">
        <v>479</v>
      </c>
      <c r="F128" s="108"/>
      <c r="G128" s="28" t="s">
        <v>44</v>
      </c>
      <c r="H128" s="29">
        <v>1.9300000000000001E-2</v>
      </c>
      <c r="I128" s="30">
        <v>219.65</v>
      </c>
      <c r="J128" s="30">
        <v>4.2300000000000004</v>
      </c>
    </row>
    <row r="129" spans="1:10" ht="39" customHeight="1">
      <c r="A129" s="26" t="s">
        <v>439</v>
      </c>
      <c r="B129" s="27" t="s">
        <v>667</v>
      </c>
      <c r="C129" s="26" t="s">
        <v>22</v>
      </c>
      <c r="D129" s="26" t="s">
        <v>668</v>
      </c>
      <c r="E129" s="108" t="s">
        <v>479</v>
      </c>
      <c r="F129" s="108"/>
      <c r="G129" s="28" t="s">
        <v>34</v>
      </c>
      <c r="H129" s="29">
        <v>0.99380000000000002</v>
      </c>
      <c r="I129" s="30">
        <v>107.22</v>
      </c>
      <c r="J129" s="30">
        <v>106.55</v>
      </c>
    </row>
    <row r="130" spans="1:10" ht="15">
      <c r="A130" s="31"/>
      <c r="B130" s="31"/>
      <c r="C130" s="31"/>
      <c r="D130" s="31"/>
      <c r="E130" s="31" t="s">
        <v>459</v>
      </c>
      <c r="F130" s="32">
        <v>110.42</v>
      </c>
      <c r="G130" s="31" t="s">
        <v>460</v>
      </c>
      <c r="H130" s="32">
        <v>125.16</v>
      </c>
      <c r="I130" s="31" t="s">
        <v>461</v>
      </c>
      <c r="J130" s="32">
        <v>235.58</v>
      </c>
    </row>
    <row r="131" spans="1:10" ht="15">
      <c r="A131" s="31"/>
      <c r="B131" s="31"/>
      <c r="C131" s="31"/>
      <c r="D131" s="31"/>
      <c r="E131" s="31" t="s">
        <v>462</v>
      </c>
      <c r="F131" s="32">
        <v>257.80974600000002</v>
      </c>
      <c r="G131" s="31"/>
      <c r="H131" s="107" t="s">
        <v>463</v>
      </c>
      <c r="I131" s="107"/>
      <c r="J131" s="32">
        <v>1326.23</v>
      </c>
    </row>
    <row r="132" spans="1:10" ht="50.1" customHeight="1" thickBot="1">
      <c r="A132" s="16"/>
      <c r="B132" s="16"/>
      <c r="C132" s="16"/>
      <c r="D132" s="16"/>
      <c r="E132" s="16"/>
      <c r="F132" s="16"/>
      <c r="G132" s="16" t="s">
        <v>464</v>
      </c>
      <c r="H132" s="33">
        <v>5</v>
      </c>
      <c r="I132" s="16" t="s">
        <v>465</v>
      </c>
      <c r="J132" s="18">
        <v>6631.15</v>
      </c>
    </row>
    <row r="133" spans="1:10" ht="0.9" customHeight="1" thickTop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</row>
    <row r="134" spans="1:10" ht="18" customHeight="1">
      <c r="A134" s="3" t="s">
        <v>41</v>
      </c>
      <c r="B134" s="4" t="s">
        <v>9</v>
      </c>
      <c r="C134" s="3" t="s">
        <v>10</v>
      </c>
      <c r="D134" s="3" t="s">
        <v>11</v>
      </c>
      <c r="E134" s="110" t="s">
        <v>433</v>
      </c>
      <c r="F134" s="110"/>
      <c r="G134" s="5" t="s">
        <v>12</v>
      </c>
      <c r="H134" s="4" t="s">
        <v>13</v>
      </c>
      <c r="I134" s="4" t="s">
        <v>14</v>
      </c>
      <c r="J134" s="4" t="s">
        <v>16</v>
      </c>
    </row>
    <row r="135" spans="1:10" ht="26.1" customHeight="1">
      <c r="A135" s="10" t="s">
        <v>434</v>
      </c>
      <c r="B135" s="11" t="s">
        <v>42</v>
      </c>
      <c r="C135" s="10" t="s">
        <v>22</v>
      </c>
      <c r="D135" s="10" t="s">
        <v>43</v>
      </c>
      <c r="E135" s="111" t="s">
        <v>669</v>
      </c>
      <c r="F135" s="111"/>
      <c r="G135" s="12" t="s">
        <v>44</v>
      </c>
      <c r="H135" s="20">
        <v>1</v>
      </c>
      <c r="I135" s="13">
        <v>408.85</v>
      </c>
      <c r="J135" s="13">
        <v>408.85</v>
      </c>
    </row>
    <row r="136" spans="1:10" ht="24" customHeight="1">
      <c r="A136" s="21" t="s">
        <v>436</v>
      </c>
      <c r="B136" s="22" t="s">
        <v>495</v>
      </c>
      <c r="C136" s="21" t="s">
        <v>22</v>
      </c>
      <c r="D136" s="21" t="s">
        <v>496</v>
      </c>
      <c r="E136" s="106" t="s">
        <v>435</v>
      </c>
      <c r="F136" s="106"/>
      <c r="G136" s="23" t="s">
        <v>24</v>
      </c>
      <c r="H136" s="24">
        <v>6.0595999999999997</v>
      </c>
      <c r="I136" s="25">
        <v>22.76</v>
      </c>
      <c r="J136" s="25">
        <v>137.91</v>
      </c>
    </row>
    <row r="137" spans="1:10" ht="24" customHeight="1">
      <c r="A137" s="21" t="s">
        <v>436</v>
      </c>
      <c r="B137" s="22" t="s">
        <v>670</v>
      </c>
      <c r="C137" s="21" t="s">
        <v>22</v>
      </c>
      <c r="D137" s="21" t="s">
        <v>671</v>
      </c>
      <c r="E137" s="106" t="s">
        <v>435</v>
      </c>
      <c r="F137" s="106"/>
      <c r="G137" s="23" t="s">
        <v>24</v>
      </c>
      <c r="H137" s="24">
        <v>3.2231999999999998</v>
      </c>
      <c r="I137" s="25">
        <v>27.2</v>
      </c>
      <c r="J137" s="25">
        <v>87.67</v>
      </c>
    </row>
    <row r="138" spans="1:10" ht="39" customHeight="1">
      <c r="A138" s="21" t="s">
        <v>436</v>
      </c>
      <c r="B138" s="22" t="s">
        <v>672</v>
      </c>
      <c r="C138" s="21" t="s">
        <v>22</v>
      </c>
      <c r="D138" s="21" t="s">
        <v>673</v>
      </c>
      <c r="E138" s="106" t="s">
        <v>493</v>
      </c>
      <c r="F138" s="106"/>
      <c r="G138" s="23" t="s">
        <v>494</v>
      </c>
      <c r="H138" s="24">
        <v>0.2112</v>
      </c>
      <c r="I138" s="25">
        <v>226.16</v>
      </c>
      <c r="J138" s="25">
        <v>47.76</v>
      </c>
    </row>
    <row r="139" spans="1:10" ht="39" customHeight="1">
      <c r="A139" s="21" t="s">
        <v>436</v>
      </c>
      <c r="B139" s="22" t="s">
        <v>674</v>
      </c>
      <c r="C139" s="21" t="s">
        <v>22</v>
      </c>
      <c r="D139" s="21" t="s">
        <v>675</v>
      </c>
      <c r="E139" s="106" t="s">
        <v>493</v>
      </c>
      <c r="F139" s="106"/>
      <c r="G139" s="23" t="s">
        <v>676</v>
      </c>
      <c r="H139" s="24">
        <v>1.1953</v>
      </c>
      <c r="I139" s="25">
        <v>113.37</v>
      </c>
      <c r="J139" s="25">
        <v>135.51</v>
      </c>
    </row>
    <row r="140" spans="1:10" ht="15">
      <c r="A140" s="31"/>
      <c r="B140" s="31"/>
      <c r="C140" s="31"/>
      <c r="D140" s="31"/>
      <c r="E140" s="31" t="s">
        <v>459</v>
      </c>
      <c r="F140" s="32">
        <v>65.739999999999995</v>
      </c>
      <c r="G140" s="31" t="s">
        <v>460</v>
      </c>
      <c r="H140" s="32">
        <v>74.510000000000005</v>
      </c>
      <c r="I140" s="31" t="s">
        <v>461</v>
      </c>
      <c r="J140" s="32">
        <v>140.25</v>
      </c>
    </row>
    <row r="141" spans="1:10" ht="15">
      <c r="A141" s="31"/>
      <c r="B141" s="31"/>
      <c r="C141" s="31"/>
      <c r="D141" s="31"/>
      <c r="E141" s="31" t="s">
        <v>462</v>
      </c>
      <c r="F141" s="32">
        <v>98.655505000000005</v>
      </c>
      <c r="G141" s="31"/>
      <c r="H141" s="107" t="s">
        <v>463</v>
      </c>
      <c r="I141" s="107"/>
      <c r="J141" s="32">
        <v>507.51</v>
      </c>
    </row>
    <row r="142" spans="1:10" ht="50.1" customHeight="1" thickBot="1">
      <c r="A142" s="16"/>
      <c r="B142" s="16"/>
      <c r="C142" s="16"/>
      <c r="D142" s="16"/>
      <c r="E142" s="16"/>
      <c r="F142" s="16"/>
      <c r="G142" s="16" t="s">
        <v>464</v>
      </c>
      <c r="H142" s="33">
        <v>34</v>
      </c>
      <c r="I142" s="16" t="s">
        <v>465</v>
      </c>
      <c r="J142" s="18">
        <v>17255.34</v>
      </c>
    </row>
    <row r="143" spans="1:10" ht="0.9" customHeight="1" thickTop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</row>
    <row r="144" spans="1:10" ht="18" customHeight="1">
      <c r="A144" s="3" t="s">
        <v>45</v>
      </c>
      <c r="B144" s="4" t="s">
        <v>9</v>
      </c>
      <c r="C144" s="3" t="s">
        <v>10</v>
      </c>
      <c r="D144" s="3" t="s">
        <v>11</v>
      </c>
      <c r="E144" s="110" t="s">
        <v>433</v>
      </c>
      <c r="F144" s="110"/>
      <c r="G144" s="5" t="s">
        <v>12</v>
      </c>
      <c r="H144" s="4" t="s">
        <v>13</v>
      </c>
      <c r="I144" s="4" t="s">
        <v>14</v>
      </c>
      <c r="J144" s="4" t="s">
        <v>16</v>
      </c>
    </row>
    <row r="145" spans="1:10" ht="39" customHeight="1">
      <c r="A145" s="10" t="s">
        <v>434</v>
      </c>
      <c r="B145" s="11" t="s">
        <v>46</v>
      </c>
      <c r="C145" s="10" t="s">
        <v>22</v>
      </c>
      <c r="D145" s="10" t="s">
        <v>47</v>
      </c>
      <c r="E145" s="111" t="s">
        <v>497</v>
      </c>
      <c r="F145" s="111"/>
      <c r="G145" s="12" t="s">
        <v>34</v>
      </c>
      <c r="H145" s="20">
        <v>1</v>
      </c>
      <c r="I145" s="13">
        <v>860.93</v>
      </c>
      <c r="J145" s="13">
        <v>860.93</v>
      </c>
    </row>
    <row r="146" spans="1:10" ht="39" customHeight="1">
      <c r="A146" s="21" t="s">
        <v>436</v>
      </c>
      <c r="B146" s="22" t="s">
        <v>504</v>
      </c>
      <c r="C146" s="21" t="s">
        <v>22</v>
      </c>
      <c r="D146" s="21" t="s">
        <v>505</v>
      </c>
      <c r="E146" s="106" t="s">
        <v>506</v>
      </c>
      <c r="F146" s="106"/>
      <c r="G146" s="23" t="s">
        <v>62</v>
      </c>
      <c r="H146" s="24">
        <v>2.69E-2</v>
      </c>
      <c r="I146" s="25">
        <v>1084.82</v>
      </c>
      <c r="J146" s="25">
        <v>29.18</v>
      </c>
    </row>
    <row r="147" spans="1:10" ht="39" customHeight="1">
      <c r="A147" s="21" t="s">
        <v>436</v>
      </c>
      <c r="B147" s="22" t="s">
        <v>677</v>
      </c>
      <c r="C147" s="21" t="s">
        <v>22</v>
      </c>
      <c r="D147" s="21" t="s">
        <v>678</v>
      </c>
      <c r="E147" s="106" t="s">
        <v>509</v>
      </c>
      <c r="F147" s="106"/>
      <c r="G147" s="23" t="s">
        <v>44</v>
      </c>
      <c r="H147" s="24">
        <v>2.52E-2</v>
      </c>
      <c r="I147" s="25">
        <v>109.93</v>
      </c>
      <c r="J147" s="25">
        <v>2.77</v>
      </c>
    </row>
    <row r="148" spans="1:10" ht="39" customHeight="1">
      <c r="A148" s="21" t="s">
        <v>436</v>
      </c>
      <c r="B148" s="22" t="s">
        <v>510</v>
      </c>
      <c r="C148" s="21" t="s">
        <v>22</v>
      </c>
      <c r="D148" s="21" t="s">
        <v>511</v>
      </c>
      <c r="E148" s="106" t="s">
        <v>509</v>
      </c>
      <c r="F148" s="106"/>
      <c r="G148" s="23" t="s">
        <v>44</v>
      </c>
      <c r="H148" s="24">
        <v>5.04E-2</v>
      </c>
      <c r="I148" s="25">
        <v>29.03</v>
      </c>
      <c r="J148" s="25">
        <v>1.46</v>
      </c>
    </row>
    <row r="149" spans="1:10" ht="24" customHeight="1">
      <c r="A149" s="21" t="s">
        <v>436</v>
      </c>
      <c r="B149" s="22" t="s">
        <v>679</v>
      </c>
      <c r="C149" s="21" t="s">
        <v>22</v>
      </c>
      <c r="D149" s="21" t="s">
        <v>680</v>
      </c>
      <c r="E149" s="106" t="s">
        <v>435</v>
      </c>
      <c r="F149" s="106"/>
      <c r="G149" s="23" t="s">
        <v>24</v>
      </c>
      <c r="H149" s="24">
        <v>0.97940000000000005</v>
      </c>
      <c r="I149" s="25">
        <v>27.74</v>
      </c>
      <c r="J149" s="25">
        <v>27.16</v>
      </c>
    </row>
    <row r="150" spans="1:10" ht="26.1" customHeight="1">
      <c r="A150" s="21" t="s">
        <v>436</v>
      </c>
      <c r="B150" s="22" t="s">
        <v>259</v>
      </c>
      <c r="C150" s="21" t="s">
        <v>22</v>
      </c>
      <c r="D150" s="21" t="s">
        <v>528</v>
      </c>
      <c r="E150" s="106" t="s">
        <v>529</v>
      </c>
      <c r="F150" s="106"/>
      <c r="G150" s="23" t="s">
        <v>34</v>
      </c>
      <c r="H150" s="24">
        <v>3.7456999999999998</v>
      </c>
      <c r="I150" s="25">
        <v>13.33</v>
      </c>
      <c r="J150" s="25">
        <v>49.93</v>
      </c>
    </row>
    <row r="151" spans="1:10" ht="65.099999999999994" customHeight="1">
      <c r="A151" s="21" t="s">
        <v>436</v>
      </c>
      <c r="B151" s="22" t="s">
        <v>571</v>
      </c>
      <c r="C151" s="21" t="s">
        <v>22</v>
      </c>
      <c r="D151" s="21" t="s">
        <v>572</v>
      </c>
      <c r="E151" s="106" t="s">
        <v>563</v>
      </c>
      <c r="F151" s="106"/>
      <c r="G151" s="23" t="s">
        <v>54</v>
      </c>
      <c r="H151" s="24">
        <v>0.25180000000000002</v>
      </c>
      <c r="I151" s="25">
        <v>12.81</v>
      </c>
      <c r="J151" s="25">
        <v>3.22</v>
      </c>
    </row>
    <row r="152" spans="1:10" ht="51.9" customHeight="1">
      <c r="A152" s="21" t="s">
        <v>436</v>
      </c>
      <c r="B152" s="22" t="s">
        <v>573</v>
      </c>
      <c r="C152" s="21" t="s">
        <v>22</v>
      </c>
      <c r="D152" s="21" t="s">
        <v>574</v>
      </c>
      <c r="E152" s="106" t="s">
        <v>563</v>
      </c>
      <c r="F152" s="106"/>
      <c r="G152" s="23" t="s">
        <v>54</v>
      </c>
      <c r="H152" s="24">
        <v>0.2266</v>
      </c>
      <c r="I152" s="25">
        <v>4.78</v>
      </c>
      <c r="J152" s="25">
        <v>1.08</v>
      </c>
    </row>
    <row r="153" spans="1:10" ht="39" customHeight="1">
      <c r="A153" s="21" t="s">
        <v>436</v>
      </c>
      <c r="B153" s="22" t="s">
        <v>575</v>
      </c>
      <c r="C153" s="21" t="s">
        <v>22</v>
      </c>
      <c r="D153" s="21" t="s">
        <v>576</v>
      </c>
      <c r="E153" s="106" t="s">
        <v>568</v>
      </c>
      <c r="F153" s="106"/>
      <c r="G153" s="23" t="s">
        <v>34</v>
      </c>
      <c r="H153" s="24">
        <v>6.3399999999999998E-2</v>
      </c>
      <c r="I153" s="25">
        <v>748.65</v>
      </c>
      <c r="J153" s="25">
        <v>47.46</v>
      </c>
    </row>
    <row r="154" spans="1:10" ht="39" customHeight="1">
      <c r="A154" s="21" t="s">
        <v>436</v>
      </c>
      <c r="B154" s="22" t="s">
        <v>577</v>
      </c>
      <c r="C154" s="21" t="s">
        <v>22</v>
      </c>
      <c r="D154" s="21" t="s">
        <v>578</v>
      </c>
      <c r="E154" s="106" t="s">
        <v>579</v>
      </c>
      <c r="F154" s="106"/>
      <c r="G154" s="23" t="s">
        <v>54</v>
      </c>
      <c r="H154" s="24">
        <v>0.25180000000000002</v>
      </c>
      <c r="I154" s="25">
        <v>10.029999999999999</v>
      </c>
      <c r="J154" s="25">
        <v>2.52</v>
      </c>
    </row>
    <row r="155" spans="1:10" ht="39" customHeight="1">
      <c r="A155" s="21" t="s">
        <v>436</v>
      </c>
      <c r="B155" s="22" t="s">
        <v>580</v>
      </c>
      <c r="C155" s="21" t="s">
        <v>22</v>
      </c>
      <c r="D155" s="21" t="s">
        <v>581</v>
      </c>
      <c r="E155" s="106" t="s">
        <v>579</v>
      </c>
      <c r="F155" s="106"/>
      <c r="G155" s="23" t="s">
        <v>54</v>
      </c>
      <c r="H155" s="24">
        <v>0.2266</v>
      </c>
      <c r="I155" s="25">
        <v>13.22</v>
      </c>
      <c r="J155" s="25">
        <v>2.99</v>
      </c>
    </row>
    <row r="156" spans="1:10" ht="39" customHeight="1">
      <c r="A156" s="21" t="s">
        <v>436</v>
      </c>
      <c r="B156" s="22" t="s">
        <v>582</v>
      </c>
      <c r="C156" s="21" t="s">
        <v>22</v>
      </c>
      <c r="D156" s="21" t="s">
        <v>583</v>
      </c>
      <c r="E156" s="106" t="s">
        <v>579</v>
      </c>
      <c r="F156" s="106"/>
      <c r="G156" s="23" t="s">
        <v>44</v>
      </c>
      <c r="H156" s="24">
        <v>7.5499999999999998E-2</v>
      </c>
      <c r="I156" s="25">
        <v>16.95</v>
      </c>
      <c r="J156" s="25">
        <v>1.27</v>
      </c>
    </row>
    <row r="157" spans="1:10" ht="39" customHeight="1">
      <c r="A157" s="21" t="s">
        <v>436</v>
      </c>
      <c r="B157" s="22" t="s">
        <v>584</v>
      </c>
      <c r="C157" s="21" t="s">
        <v>22</v>
      </c>
      <c r="D157" s="21" t="s">
        <v>585</v>
      </c>
      <c r="E157" s="106" t="s">
        <v>579</v>
      </c>
      <c r="F157" s="106"/>
      <c r="G157" s="23" t="s">
        <v>54</v>
      </c>
      <c r="H157" s="24">
        <v>0.62190000000000001</v>
      </c>
      <c r="I157" s="25">
        <v>3.26</v>
      </c>
      <c r="J157" s="25">
        <v>2.02</v>
      </c>
    </row>
    <row r="158" spans="1:10" ht="39" customHeight="1">
      <c r="A158" s="21" t="s">
        <v>436</v>
      </c>
      <c r="B158" s="22" t="s">
        <v>586</v>
      </c>
      <c r="C158" s="21" t="s">
        <v>22</v>
      </c>
      <c r="D158" s="21" t="s">
        <v>587</v>
      </c>
      <c r="E158" s="106" t="s">
        <v>579</v>
      </c>
      <c r="F158" s="106"/>
      <c r="G158" s="23" t="s">
        <v>54</v>
      </c>
      <c r="H158" s="24">
        <v>0.67979999999999996</v>
      </c>
      <c r="I158" s="25">
        <v>4.75</v>
      </c>
      <c r="J158" s="25">
        <v>3.22</v>
      </c>
    </row>
    <row r="159" spans="1:10" ht="26.1" customHeight="1">
      <c r="A159" s="21" t="s">
        <v>436</v>
      </c>
      <c r="B159" s="22" t="s">
        <v>590</v>
      </c>
      <c r="C159" s="21" t="s">
        <v>22</v>
      </c>
      <c r="D159" s="21" t="s">
        <v>591</v>
      </c>
      <c r="E159" s="106" t="s">
        <v>579</v>
      </c>
      <c r="F159" s="106"/>
      <c r="G159" s="23" t="s">
        <v>44</v>
      </c>
      <c r="H159" s="24">
        <v>0.12590000000000001</v>
      </c>
      <c r="I159" s="25">
        <v>15.33</v>
      </c>
      <c r="J159" s="25">
        <v>1.93</v>
      </c>
    </row>
    <row r="160" spans="1:10" ht="39" customHeight="1">
      <c r="A160" s="21" t="s">
        <v>436</v>
      </c>
      <c r="B160" s="22" t="s">
        <v>594</v>
      </c>
      <c r="C160" s="21" t="s">
        <v>22</v>
      </c>
      <c r="D160" s="21" t="s">
        <v>595</v>
      </c>
      <c r="E160" s="106" t="s">
        <v>579</v>
      </c>
      <c r="F160" s="106"/>
      <c r="G160" s="23" t="s">
        <v>44</v>
      </c>
      <c r="H160" s="24">
        <v>5.04E-2</v>
      </c>
      <c r="I160" s="25">
        <v>30.97</v>
      </c>
      <c r="J160" s="25">
        <v>1.56</v>
      </c>
    </row>
    <row r="161" spans="1:10" ht="39" customHeight="1">
      <c r="A161" s="21" t="s">
        <v>436</v>
      </c>
      <c r="B161" s="22" t="s">
        <v>681</v>
      </c>
      <c r="C161" s="21" t="s">
        <v>22</v>
      </c>
      <c r="D161" s="21" t="s">
        <v>682</v>
      </c>
      <c r="E161" s="106" t="s">
        <v>579</v>
      </c>
      <c r="F161" s="106"/>
      <c r="G161" s="23" t="s">
        <v>44</v>
      </c>
      <c r="H161" s="24">
        <v>2.52E-2</v>
      </c>
      <c r="I161" s="25">
        <v>71.19</v>
      </c>
      <c r="J161" s="25">
        <v>1.79</v>
      </c>
    </row>
    <row r="162" spans="1:10" ht="51.9" customHeight="1">
      <c r="A162" s="21" t="s">
        <v>436</v>
      </c>
      <c r="B162" s="22" t="s">
        <v>600</v>
      </c>
      <c r="C162" s="21" t="s">
        <v>22</v>
      </c>
      <c r="D162" s="21" t="s">
        <v>601</v>
      </c>
      <c r="E162" s="106" t="s">
        <v>602</v>
      </c>
      <c r="F162" s="106"/>
      <c r="G162" s="23" t="s">
        <v>34</v>
      </c>
      <c r="H162" s="24">
        <v>1.4396</v>
      </c>
      <c r="I162" s="25">
        <v>27.98</v>
      </c>
      <c r="J162" s="25">
        <v>40.28</v>
      </c>
    </row>
    <row r="163" spans="1:10" ht="24" customHeight="1">
      <c r="A163" s="21" t="s">
        <v>436</v>
      </c>
      <c r="B163" s="22" t="s">
        <v>323</v>
      </c>
      <c r="C163" s="21" t="s">
        <v>22</v>
      </c>
      <c r="D163" s="21" t="s">
        <v>324</v>
      </c>
      <c r="E163" s="106" t="s">
        <v>606</v>
      </c>
      <c r="F163" s="106"/>
      <c r="G163" s="23" t="s">
        <v>62</v>
      </c>
      <c r="H163" s="24">
        <v>2.6200000000000001E-2</v>
      </c>
      <c r="I163" s="25">
        <v>90.03</v>
      </c>
      <c r="J163" s="25">
        <v>2.35</v>
      </c>
    </row>
    <row r="164" spans="1:10" ht="51.9" customHeight="1">
      <c r="A164" s="21" t="s">
        <v>436</v>
      </c>
      <c r="B164" s="22" t="s">
        <v>607</v>
      </c>
      <c r="C164" s="21" t="s">
        <v>22</v>
      </c>
      <c r="D164" s="21" t="s">
        <v>608</v>
      </c>
      <c r="E164" s="106" t="s">
        <v>609</v>
      </c>
      <c r="F164" s="106"/>
      <c r="G164" s="23" t="s">
        <v>34</v>
      </c>
      <c r="H164" s="24">
        <v>1.4396</v>
      </c>
      <c r="I164" s="25">
        <v>50.14</v>
      </c>
      <c r="J164" s="25">
        <v>72.180000000000007</v>
      </c>
    </row>
    <row r="165" spans="1:10" ht="26.1" customHeight="1">
      <c r="A165" s="21" t="s">
        <v>436</v>
      </c>
      <c r="B165" s="22" t="s">
        <v>610</v>
      </c>
      <c r="C165" s="21" t="s">
        <v>22</v>
      </c>
      <c r="D165" s="21" t="s">
        <v>611</v>
      </c>
      <c r="E165" s="106" t="s">
        <v>503</v>
      </c>
      <c r="F165" s="106"/>
      <c r="G165" s="23" t="s">
        <v>34</v>
      </c>
      <c r="H165" s="24">
        <v>7.5499999999999998E-2</v>
      </c>
      <c r="I165" s="25">
        <v>694.62</v>
      </c>
      <c r="J165" s="25">
        <v>52.44</v>
      </c>
    </row>
    <row r="166" spans="1:10" ht="26.1" customHeight="1">
      <c r="A166" s="21" t="s">
        <v>436</v>
      </c>
      <c r="B166" s="22" t="s">
        <v>612</v>
      </c>
      <c r="C166" s="21" t="s">
        <v>22</v>
      </c>
      <c r="D166" s="21" t="s">
        <v>613</v>
      </c>
      <c r="E166" s="106" t="s">
        <v>614</v>
      </c>
      <c r="F166" s="106"/>
      <c r="G166" s="23" t="s">
        <v>34</v>
      </c>
      <c r="H166" s="24">
        <v>6.0000000000000001E-3</v>
      </c>
      <c r="I166" s="25">
        <v>18.940000000000001</v>
      </c>
      <c r="J166" s="25">
        <v>0.11</v>
      </c>
    </row>
    <row r="167" spans="1:10" ht="26.1" customHeight="1">
      <c r="A167" s="21" t="s">
        <v>436</v>
      </c>
      <c r="B167" s="22" t="s">
        <v>615</v>
      </c>
      <c r="C167" s="21" t="s">
        <v>22</v>
      </c>
      <c r="D167" s="21" t="s">
        <v>616</v>
      </c>
      <c r="E167" s="106" t="s">
        <v>614</v>
      </c>
      <c r="F167" s="106"/>
      <c r="G167" s="23" t="s">
        <v>34</v>
      </c>
      <c r="H167" s="24">
        <v>1.4396</v>
      </c>
      <c r="I167" s="25">
        <v>36.39</v>
      </c>
      <c r="J167" s="25">
        <v>52.38</v>
      </c>
    </row>
    <row r="168" spans="1:10" ht="39" customHeight="1">
      <c r="A168" s="21" t="s">
        <v>436</v>
      </c>
      <c r="B168" s="22" t="s">
        <v>617</v>
      </c>
      <c r="C168" s="21" t="s">
        <v>22</v>
      </c>
      <c r="D168" s="21" t="s">
        <v>618</v>
      </c>
      <c r="E168" s="106" t="s">
        <v>619</v>
      </c>
      <c r="F168" s="106"/>
      <c r="G168" s="23" t="s">
        <v>44</v>
      </c>
      <c r="H168" s="24">
        <v>5.04E-2</v>
      </c>
      <c r="I168" s="25">
        <v>17.28</v>
      </c>
      <c r="J168" s="25">
        <v>0.87</v>
      </c>
    </row>
    <row r="169" spans="1:10" ht="39" customHeight="1">
      <c r="A169" s="21" t="s">
        <v>436</v>
      </c>
      <c r="B169" s="22" t="s">
        <v>620</v>
      </c>
      <c r="C169" s="21" t="s">
        <v>22</v>
      </c>
      <c r="D169" s="21" t="s">
        <v>621</v>
      </c>
      <c r="E169" s="106" t="s">
        <v>619</v>
      </c>
      <c r="F169" s="106"/>
      <c r="G169" s="23" t="s">
        <v>44</v>
      </c>
      <c r="H169" s="24">
        <v>2.52E-2</v>
      </c>
      <c r="I169" s="25">
        <v>12.94</v>
      </c>
      <c r="J169" s="25">
        <v>0.32</v>
      </c>
    </row>
    <row r="170" spans="1:10" ht="24" customHeight="1">
      <c r="A170" s="21" t="s">
        <v>436</v>
      </c>
      <c r="B170" s="22" t="s">
        <v>623</v>
      </c>
      <c r="C170" s="21" t="s">
        <v>22</v>
      </c>
      <c r="D170" s="21" t="s">
        <v>624</v>
      </c>
      <c r="E170" s="106" t="s">
        <v>625</v>
      </c>
      <c r="F170" s="106"/>
      <c r="G170" s="23" t="s">
        <v>62</v>
      </c>
      <c r="H170" s="24">
        <v>6.7000000000000002E-3</v>
      </c>
      <c r="I170" s="25">
        <v>54.59</v>
      </c>
      <c r="J170" s="25">
        <v>0.36</v>
      </c>
    </row>
    <row r="171" spans="1:10" ht="39" customHeight="1">
      <c r="A171" s="21" t="s">
        <v>436</v>
      </c>
      <c r="B171" s="22" t="s">
        <v>626</v>
      </c>
      <c r="C171" s="21" t="s">
        <v>22</v>
      </c>
      <c r="D171" s="21" t="s">
        <v>627</v>
      </c>
      <c r="E171" s="106" t="s">
        <v>605</v>
      </c>
      <c r="F171" s="106"/>
      <c r="G171" s="23" t="s">
        <v>44</v>
      </c>
      <c r="H171" s="24">
        <v>0.1007</v>
      </c>
      <c r="I171" s="25">
        <v>154.09</v>
      </c>
      <c r="J171" s="25">
        <v>15.51</v>
      </c>
    </row>
    <row r="172" spans="1:10" ht="26.1" customHeight="1">
      <c r="A172" s="21" t="s">
        <v>436</v>
      </c>
      <c r="B172" s="22" t="s">
        <v>628</v>
      </c>
      <c r="C172" s="21" t="s">
        <v>22</v>
      </c>
      <c r="D172" s="21" t="s">
        <v>629</v>
      </c>
      <c r="E172" s="106" t="s">
        <v>605</v>
      </c>
      <c r="F172" s="106"/>
      <c r="G172" s="23" t="s">
        <v>44</v>
      </c>
      <c r="H172" s="24">
        <v>2.52E-2</v>
      </c>
      <c r="I172" s="25">
        <v>123.55</v>
      </c>
      <c r="J172" s="25">
        <v>3.11</v>
      </c>
    </row>
    <row r="173" spans="1:10" ht="26.1" customHeight="1">
      <c r="A173" s="21" t="s">
        <v>436</v>
      </c>
      <c r="B173" s="22" t="s">
        <v>630</v>
      </c>
      <c r="C173" s="21" t="s">
        <v>22</v>
      </c>
      <c r="D173" s="21" t="s">
        <v>631</v>
      </c>
      <c r="E173" s="106" t="s">
        <v>605</v>
      </c>
      <c r="F173" s="106"/>
      <c r="G173" s="23" t="s">
        <v>44</v>
      </c>
      <c r="H173" s="24">
        <v>2.52E-2</v>
      </c>
      <c r="I173" s="25">
        <v>17.77</v>
      </c>
      <c r="J173" s="25">
        <v>0.44</v>
      </c>
    </row>
    <row r="174" spans="1:10" ht="39" customHeight="1">
      <c r="A174" s="21" t="s">
        <v>436</v>
      </c>
      <c r="B174" s="22" t="s">
        <v>641</v>
      </c>
      <c r="C174" s="21" t="s">
        <v>22</v>
      </c>
      <c r="D174" s="21" t="s">
        <v>642</v>
      </c>
      <c r="E174" s="106" t="s">
        <v>643</v>
      </c>
      <c r="F174" s="106"/>
      <c r="G174" s="23" t="s">
        <v>34</v>
      </c>
      <c r="H174" s="24">
        <v>0.35170000000000001</v>
      </c>
      <c r="I174" s="25">
        <v>91.05</v>
      </c>
      <c r="J174" s="25">
        <v>32.020000000000003</v>
      </c>
    </row>
    <row r="175" spans="1:10" ht="39" customHeight="1">
      <c r="A175" s="21" t="s">
        <v>436</v>
      </c>
      <c r="B175" s="22" t="s">
        <v>644</v>
      </c>
      <c r="C175" s="21" t="s">
        <v>22</v>
      </c>
      <c r="D175" s="21" t="s">
        <v>645</v>
      </c>
      <c r="E175" s="106" t="s">
        <v>497</v>
      </c>
      <c r="F175" s="106"/>
      <c r="G175" s="23" t="s">
        <v>34</v>
      </c>
      <c r="H175" s="24">
        <v>0.40479999999999999</v>
      </c>
      <c r="I175" s="25">
        <v>158.08000000000001</v>
      </c>
      <c r="J175" s="25">
        <v>63.99</v>
      </c>
    </row>
    <row r="176" spans="1:10" ht="39" customHeight="1">
      <c r="A176" s="21" t="s">
        <v>436</v>
      </c>
      <c r="B176" s="22" t="s">
        <v>646</v>
      </c>
      <c r="C176" s="21" t="s">
        <v>22</v>
      </c>
      <c r="D176" s="21" t="s">
        <v>647</v>
      </c>
      <c r="E176" s="106" t="s">
        <v>643</v>
      </c>
      <c r="F176" s="106"/>
      <c r="G176" s="23" t="s">
        <v>34</v>
      </c>
      <c r="H176" s="24">
        <v>2.81E-2</v>
      </c>
      <c r="I176" s="25">
        <v>71.06</v>
      </c>
      <c r="J176" s="25">
        <v>1.99</v>
      </c>
    </row>
    <row r="177" spans="1:10" ht="39" customHeight="1">
      <c r="A177" s="21" t="s">
        <v>436</v>
      </c>
      <c r="B177" s="22" t="s">
        <v>648</v>
      </c>
      <c r="C177" s="21" t="s">
        <v>22</v>
      </c>
      <c r="D177" s="21" t="s">
        <v>649</v>
      </c>
      <c r="E177" s="106" t="s">
        <v>497</v>
      </c>
      <c r="F177" s="106"/>
      <c r="G177" s="23" t="s">
        <v>34</v>
      </c>
      <c r="H177" s="24">
        <v>3.2300000000000002E-2</v>
      </c>
      <c r="I177" s="25">
        <v>137.15</v>
      </c>
      <c r="J177" s="25">
        <v>4.42</v>
      </c>
    </row>
    <row r="178" spans="1:10" ht="39" customHeight="1">
      <c r="A178" s="21" t="s">
        <v>436</v>
      </c>
      <c r="B178" s="22" t="s">
        <v>650</v>
      </c>
      <c r="C178" s="21" t="s">
        <v>22</v>
      </c>
      <c r="D178" s="21" t="s">
        <v>651</v>
      </c>
      <c r="E178" s="106" t="s">
        <v>643</v>
      </c>
      <c r="F178" s="106"/>
      <c r="G178" s="23" t="s">
        <v>34</v>
      </c>
      <c r="H178" s="24">
        <v>0.54949999999999999</v>
      </c>
      <c r="I178" s="25">
        <v>106.29</v>
      </c>
      <c r="J178" s="25">
        <v>58.4</v>
      </c>
    </row>
    <row r="179" spans="1:10" ht="39" customHeight="1">
      <c r="A179" s="21" t="s">
        <v>436</v>
      </c>
      <c r="B179" s="22" t="s">
        <v>652</v>
      </c>
      <c r="C179" s="21" t="s">
        <v>22</v>
      </c>
      <c r="D179" s="21" t="s">
        <v>653</v>
      </c>
      <c r="E179" s="106" t="s">
        <v>643</v>
      </c>
      <c r="F179" s="106"/>
      <c r="G179" s="23" t="s">
        <v>34</v>
      </c>
      <c r="H179" s="24">
        <v>0.4284</v>
      </c>
      <c r="I179" s="25">
        <v>134.85</v>
      </c>
      <c r="J179" s="25">
        <v>57.76</v>
      </c>
    </row>
    <row r="180" spans="1:10" ht="39" customHeight="1">
      <c r="A180" s="21" t="s">
        <v>436</v>
      </c>
      <c r="B180" s="22" t="s">
        <v>654</v>
      </c>
      <c r="C180" s="21" t="s">
        <v>22</v>
      </c>
      <c r="D180" s="21" t="s">
        <v>655</v>
      </c>
      <c r="E180" s="106" t="s">
        <v>643</v>
      </c>
      <c r="F180" s="106"/>
      <c r="G180" s="23" t="s">
        <v>34</v>
      </c>
      <c r="H180" s="24">
        <v>4.3900000000000002E-2</v>
      </c>
      <c r="I180" s="25">
        <v>82.94</v>
      </c>
      <c r="J180" s="25">
        <v>3.64</v>
      </c>
    </row>
    <row r="181" spans="1:10" ht="39" customHeight="1">
      <c r="A181" s="21" t="s">
        <v>436</v>
      </c>
      <c r="B181" s="22" t="s">
        <v>656</v>
      </c>
      <c r="C181" s="21" t="s">
        <v>22</v>
      </c>
      <c r="D181" s="21" t="s">
        <v>657</v>
      </c>
      <c r="E181" s="106" t="s">
        <v>643</v>
      </c>
      <c r="F181" s="106"/>
      <c r="G181" s="23" t="s">
        <v>34</v>
      </c>
      <c r="H181" s="24">
        <v>3.4200000000000001E-2</v>
      </c>
      <c r="I181" s="25">
        <v>105.44</v>
      </c>
      <c r="J181" s="25">
        <v>3.6</v>
      </c>
    </row>
    <row r="182" spans="1:10" ht="26.1" customHeight="1">
      <c r="A182" s="26" t="s">
        <v>439</v>
      </c>
      <c r="B182" s="27" t="s">
        <v>683</v>
      </c>
      <c r="C182" s="26" t="s">
        <v>22</v>
      </c>
      <c r="D182" s="26" t="s">
        <v>684</v>
      </c>
      <c r="E182" s="108" t="s">
        <v>479</v>
      </c>
      <c r="F182" s="108"/>
      <c r="G182" s="28" t="s">
        <v>54</v>
      </c>
      <c r="H182" s="29">
        <v>3.4843999999999999</v>
      </c>
      <c r="I182" s="30">
        <v>4.78</v>
      </c>
      <c r="J182" s="30">
        <v>16.649999999999999</v>
      </c>
    </row>
    <row r="183" spans="1:10" ht="26.1" customHeight="1">
      <c r="A183" s="26" t="s">
        <v>439</v>
      </c>
      <c r="B183" s="27" t="s">
        <v>685</v>
      </c>
      <c r="C183" s="26" t="s">
        <v>22</v>
      </c>
      <c r="D183" s="26" t="s">
        <v>686</v>
      </c>
      <c r="E183" s="108" t="s">
        <v>479</v>
      </c>
      <c r="F183" s="108"/>
      <c r="G183" s="28" t="s">
        <v>54</v>
      </c>
      <c r="H183" s="29">
        <v>3.9174000000000002</v>
      </c>
      <c r="I183" s="30">
        <v>20.32</v>
      </c>
      <c r="J183" s="30">
        <v>79.599999999999994</v>
      </c>
    </row>
    <row r="184" spans="1:10" ht="26.1" customHeight="1">
      <c r="A184" s="26" t="s">
        <v>439</v>
      </c>
      <c r="B184" s="27" t="s">
        <v>663</v>
      </c>
      <c r="C184" s="26" t="s">
        <v>22</v>
      </c>
      <c r="D184" s="26" t="s">
        <v>664</v>
      </c>
      <c r="E184" s="108" t="s">
        <v>479</v>
      </c>
      <c r="F184" s="108"/>
      <c r="G184" s="28" t="s">
        <v>44</v>
      </c>
      <c r="H184" s="29">
        <v>2.52E-2</v>
      </c>
      <c r="I184" s="30">
        <v>227.14</v>
      </c>
      <c r="J184" s="30">
        <v>5.72</v>
      </c>
    </row>
    <row r="185" spans="1:10" ht="26.1" customHeight="1">
      <c r="A185" s="26" t="s">
        <v>439</v>
      </c>
      <c r="B185" s="27" t="s">
        <v>665</v>
      </c>
      <c r="C185" s="26" t="s">
        <v>22</v>
      </c>
      <c r="D185" s="26" t="s">
        <v>666</v>
      </c>
      <c r="E185" s="108" t="s">
        <v>479</v>
      </c>
      <c r="F185" s="108"/>
      <c r="G185" s="28" t="s">
        <v>44</v>
      </c>
      <c r="H185" s="29">
        <v>2.52E-2</v>
      </c>
      <c r="I185" s="30">
        <v>219.65</v>
      </c>
      <c r="J185" s="30">
        <v>5.53</v>
      </c>
    </row>
    <row r="186" spans="1:10" ht="26.1" customHeight="1">
      <c r="A186" s="26" t="s">
        <v>439</v>
      </c>
      <c r="B186" s="27" t="s">
        <v>687</v>
      </c>
      <c r="C186" s="26" t="s">
        <v>22</v>
      </c>
      <c r="D186" s="26" t="s">
        <v>688</v>
      </c>
      <c r="E186" s="108" t="s">
        <v>479</v>
      </c>
      <c r="F186" s="108"/>
      <c r="G186" s="28" t="s">
        <v>44</v>
      </c>
      <c r="H186" s="29">
        <v>2.52E-2</v>
      </c>
      <c r="I186" s="30">
        <v>19.11</v>
      </c>
      <c r="J186" s="30">
        <v>0.48</v>
      </c>
    </row>
    <row r="187" spans="1:10" ht="39" customHeight="1">
      <c r="A187" s="26" t="s">
        <v>439</v>
      </c>
      <c r="B187" s="27" t="s">
        <v>667</v>
      </c>
      <c r="C187" s="26" t="s">
        <v>22</v>
      </c>
      <c r="D187" s="26" t="s">
        <v>668</v>
      </c>
      <c r="E187" s="108" t="s">
        <v>479</v>
      </c>
      <c r="F187" s="108"/>
      <c r="G187" s="28" t="s">
        <v>34</v>
      </c>
      <c r="H187" s="29">
        <v>1</v>
      </c>
      <c r="I187" s="30">
        <v>107.22</v>
      </c>
      <c r="J187" s="30">
        <v>107.22</v>
      </c>
    </row>
    <row r="188" spans="1:10" ht="15">
      <c r="A188" s="31"/>
      <c r="B188" s="31"/>
      <c r="C188" s="31"/>
      <c r="D188" s="31"/>
      <c r="E188" s="31" t="s">
        <v>459</v>
      </c>
      <c r="F188" s="32">
        <v>81.260000000000005</v>
      </c>
      <c r="G188" s="31" t="s">
        <v>460</v>
      </c>
      <c r="H188" s="32">
        <v>92.09</v>
      </c>
      <c r="I188" s="31" t="s">
        <v>461</v>
      </c>
      <c r="J188" s="32">
        <v>173.35</v>
      </c>
    </row>
    <row r="189" spans="1:10" ht="15">
      <c r="A189" s="31"/>
      <c r="B189" s="31"/>
      <c r="C189" s="31"/>
      <c r="D189" s="31"/>
      <c r="E189" s="31" t="s">
        <v>462</v>
      </c>
      <c r="F189" s="32">
        <v>207.74240900000001</v>
      </c>
      <c r="G189" s="31"/>
      <c r="H189" s="107" t="s">
        <v>463</v>
      </c>
      <c r="I189" s="107"/>
      <c r="J189" s="32">
        <v>1068.67</v>
      </c>
    </row>
    <row r="190" spans="1:10" ht="50.1" customHeight="1" thickBot="1">
      <c r="A190" s="16"/>
      <c r="B190" s="16"/>
      <c r="C190" s="16"/>
      <c r="D190" s="16"/>
      <c r="E190" s="16"/>
      <c r="F190" s="16"/>
      <c r="G190" s="16" t="s">
        <v>464</v>
      </c>
      <c r="H190" s="33">
        <v>5</v>
      </c>
      <c r="I190" s="16" t="s">
        <v>465</v>
      </c>
      <c r="J190" s="18">
        <v>5343.35</v>
      </c>
    </row>
    <row r="191" spans="1:10" ht="0.9" customHeight="1" thickTop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</row>
    <row r="192" spans="1:10" ht="18" customHeight="1">
      <c r="A192" s="3" t="s">
        <v>48</v>
      </c>
      <c r="B192" s="4" t="s">
        <v>9</v>
      </c>
      <c r="C192" s="3" t="s">
        <v>10</v>
      </c>
      <c r="D192" s="3" t="s">
        <v>11</v>
      </c>
      <c r="E192" s="110" t="s">
        <v>433</v>
      </c>
      <c r="F192" s="110"/>
      <c r="G192" s="5" t="s">
        <v>12</v>
      </c>
      <c r="H192" s="4" t="s">
        <v>13</v>
      </c>
      <c r="I192" s="4" t="s">
        <v>14</v>
      </c>
      <c r="J192" s="4" t="s">
        <v>16</v>
      </c>
    </row>
    <row r="193" spans="1:10" ht="39" customHeight="1">
      <c r="A193" s="10" t="s">
        <v>434</v>
      </c>
      <c r="B193" s="11" t="s">
        <v>49</v>
      </c>
      <c r="C193" s="10" t="s">
        <v>22</v>
      </c>
      <c r="D193" s="10" t="s">
        <v>50</v>
      </c>
      <c r="E193" s="111" t="s">
        <v>497</v>
      </c>
      <c r="F193" s="111"/>
      <c r="G193" s="12" t="s">
        <v>34</v>
      </c>
      <c r="H193" s="20">
        <v>1</v>
      </c>
      <c r="I193" s="13">
        <v>624.27</v>
      </c>
      <c r="J193" s="13">
        <v>624.27</v>
      </c>
    </row>
    <row r="194" spans="1:10" ht="39" customHeight="1">
      <c r="A194" s="21" t="s">
        <v>436</v>
      </c>
      <c r="B194" s="22" t="s">
        <v>504</v>
      </c>
      <c r="C194" s="21" t="s">
        <v>22</v>
      </c>
      <c r="D194" s="21" t="s">
        <v>505</v>
      </c>
      <c r="E194" s="106" t="s">
        <v>506</v>
      </c>
      <c r="F194" s="106"/>
      <c r="G194" s="23" t="s">
        <v>62</v>
      </c>
      <c r="H194" s="24">
        <v>0.04</v>
      </c>
      <c r="I194" s="25">
        <v>1084.82</v>
      </c>
      <c r="J194" s="25">
        <v>43.39</v>
      </c>
    </row>
    <row r="195" spans="1:10" ht="39" customHeight="1">
      <c r="A195" s="21" t="s">
        <v>436</v>
      </c>
      <c r="B195" s="22" t="s">
        <v>677</v>
      </c>
      <c r="C195" s="21" t="s">
        <v>22</v>
      </c>
      <c r="D195" s="21" t="s">
        <v>678</v>
      </c>
      <c r="E195" s="106" t="s">
        <v>509</v>
      </c>
      <c r="F195" s="106"/>
      <c r="G195" s="23" t="s">
        <v>44</v>
      </c>
      <c r="H195" s="24">
        <v>2.6800000000000001E-2</v>
      </c>
      <c r="I195" s="25">
        <v>109.93</v>
      </c>
      <c r="J195" s="25">
        <v>2.94</v>
      </c>
    </row>
    <row r="196" spans="1:10" ht="39" customHeight="1">
      <c r="A196" s="21" t="s">
        <v>436</v>
      </c>
      <c r="B196" s="22" t="s">
        <v>510</v>
      </c>
      <c r="C196" s="21" t="s">
        <v>22</v>
      </c>
      <c r="D196" s="21" t="s">
        <v>511</v>
      </c>
      <c r="E196" s="106" t="s">
        <v>509</v>
      </c>
      <c r="F196" s="106"/>
      <c r="G196" s="23" t="s">
        <v>44</v>
      </c>
      <c r="H196" s="24">
        <v>0.1074</v>
      </c>
      <c r="I196" s="25">
        <v>29.03</v>
      </c>
      <c r="J196" s="25">
        <v>3.11</v>
      </c>
    </row>
    <row r="197" spans="1:10" ht="65.099999999999994" customHeight="1">
      <c r="A197" s="21" t="s">
        <v>436</v>
      </c>
      <c r="B197" s="22" t="s">
        <v>518</v>
      </c>
      <c r="C197" s="21" t="s">
        <v>22</v>
      </c>
      <c r="D197" s="21" t="s">
        <v>519</v>
      </c>
      <c r="E197" s="106" t="s">
        <v>517</v>
      </c>
      <c r="F197" s="106"/>
      <c r="G197" s="23" t="s">
        <v>44</v>
      </c>
      <c r="H197" s="24">
        <v>2.6800000000000001E-2</v>
      </c>
      <c r="I197" s="25">
        <v>589.67999999999995</v>
      </c>
      <c r="J197" s="25">
        <v>15.8</v>
      </c>
    </row>
    <row r="198" spans="1:10" ht="65.099999999999994" customHeight="1">
      <c r="A198" s="21" t="s">
        <v>436</v>
      </c>
      <c r="B198" s="22" t="s">
        <v>520</v>
      </c>
      <c r="C198" s="21" t="s">
        <v>22</v>
      </c>
      <c r="D198" s="21" t="s">
        <v>521</v>
      </c>
      <c r="E198" s="106" t="s">
        <v>517</v>
      </c>
      <c r="F198" s="106"/>
      <c r="G198" s="23" t="s">
        <v>44</v>
      </c>
      <c r="H198" s="24">
        <v>2.6800000000000001E-2</v>
      </c>
      <c r="I198" s="25">
        <v>294.37</v>
      </c>
      <c r="J198" s="25">
        <v>7.88</v>
      </c>
    </row>
    <row r="199" spans="1:10" ht="24" customHeight="1">
      <c r="A199" s="21" t="s">
        <v>436</v>
      </c>
      <c r="B199" s="22" t="s">
        <v>679</v>
      </c>
      <c r="C199" s="21" t="s">
        <v>22</v>
      </c>
      <c r="D199" s="21" t="s">
        <v>680</v>
      </c>
      <c r="E199" s="106" t="s">
        <v>435</v>
      </c>
      <c r="F199" s="106"/>
      <c r="G199" s="23" t="s">
        <v>24</v>
      </c>
      <c r="H199" s="24">
        <v>1.1154999999999999</v>
      </c>
      <c r="I199" s="25">
        <v>27.74</v>
      </c>
      <c r="J199" s="25">
        <v>30.94</v>
      </c>
    </row>
    <row r="200" spans="1:10" ht="26.1" customHeight="1">
      <c r="A200" s="21" t="s">
        <v>436</v>
      </c>
      <c r="B200" s="22" t="s">
        <v>259</v>
      </c>
      <c r="C200" s="21" t="s">
        <v>22</v>
      </c>
      <c r="D200" s="21" t="s">
        <v>528</v>
      </c>
      <c r="E200" s="106" t="s">
        <v>529</v>
      </c>
      <c r="F200" s="106"/>
      <c r="G200" s="23" t="s">
        <v>34</v>
      </c>
      <c r="H200" s="24">
        <v>1.4293</v>
      </c>
      <c r="I200" s="25">
        <v>13.33</v>
      </c>
      <c r="J200" s="25">
        <v>19.05</v>
      </c>
    </row>
    <row r="201" spans="1:10" ht="39" customHeight="1">
      <c r="A201" s="21" t="s">
        <v>436</v>
      </c>
      <c r="B201" s="22" t="s">
        <v>539</v>
      </c>
      <c r="C201" s="21" t="s">
        <v>22</v>
      </c>
      <c r="D201" s="21" t="s">
        <v>540</v>
      </c>
      <c r="E201" s="106" t="s">
        <v>541</v>
      </c>
      <c r="F201" s="106"/>
      <c r="G201" s="23" t="s">
        <v>54</v>
      </c>
      <c r="H201" s="24">
        <v>8.8599999999999998E-2</v>
      </c>
      <c r="I201" s="25">
        <v>22.71</v>
      </c>
      <c r="J201" s="25">
        <v>2.0099999999999998</v>
      </c>
    </row>
    <row r="202" spans="1:10" ht="39" customHeight="1">
      <c r="A202" s="21" t="s">
        <v>436</v>
      </c>
      <c r="B202" s="22" t="s">
        <v>544</v>
      </c>
      <c r="C202" s="21" t="s">
        <v>22</v>
      </c>
      <c r="D202" s="21" t="s">
        <v>545</v>
      </c>
      <c r="E202" s="106" t="s">
        <v>541</v>
      </c>
      <c r="F202" s="106"/>
      <c r="G202" s="23" t="s">
        <v>54</v>
      </c>
      <c r="H202" s="24">
        <v>0.14230000000000001</v>
      </c>
      <c r="I202" s="25">
        <v>40.479999999999997</v>
      </c>
      <c r="J202" s="25">
        <v>5.76</v>
      </c>
    </row>
    <row r="203" spans="1:10" ht="51.9" customHeight="1">
      <c r="A203" s="21" t="s">
        <v>436</v>
      </c>
      <c r="B203" s="22" t="s">
        <v>546</v>
      </c>
      <c r="C203" s="21" t="s">
        <v>22</v>
      </c>
      <c r="D203" s="21" t="s">
        <v>547</v>
      </c>
      <c r="E203" s="106" t="s">
        <v>541</v>
      </c>
      <c r="F203" s="106"/>
      <c r="G203" s="23" t="s">
        <v>44</v>
      </c>
      <c r="H203" s="24">
        <v>5.3699999999999998E-2</v>
      </c>
      <c r="I203" s="25">
        <v>10.95</v>
      </c>
      <c r="J203" s="25">
        <v>0.57999999999999996</v>
      </c>
    </row>
    <row r="204" spans="1:10" ht="51.9" customHeight="1">
      <c r="A204" s="21" t="s">
        <v>436</v>
      </c>
      <c r="B204" s="22" t="s">
        <v>558</v>
      </c>
      <c r="C204" s="21" t="s">
        <v>22</v>
      </c>
      <c r="D204" s="21" t="s">
        <v>559</v>
      </c>
      <c r="E204" s="106" t="s">
        <v>560</v>
      </c>
      <c r="F204" s="106"/>
      <c r="G204" s="23" t="s">
        <v>44</v>
      </c>
      <c r="H204" s="24">
        <v>5.3699999999999998E-2</v>
      </c>
      <c r="I204" s="25">
        <v>142.41999999999999</v>
      </c>
      <c r="J204" s="25">
        <v>7.64</v>
      </c>
    </row>
    <row r="205" spans="1:10" ht="39" customHeight="1">
      <c r="A205" s="21" t="s">
        <v>436</v>
      </c>
      <c r="B205" s="22" t="s">
        <v>569</v>
      </c>
      <c r="C205" s="21" t="s">
        <v>22</v>
      </c>
      <c r="D205" s="21" t="s">
        <v>570</v>
      </c>
      <c r="E205" s="106" t="s">
        <v>568</v>
      </c>
      <c r="F205" s="106"/>
      <c r="G205" s="23" t="s">
        <v>44</v>
      </c>
      <c r="H205" s="24">
        <v>2.6800000000000001E-2</v>
      </c>
      <c r="I205" s="25">
        <v>445.2</v>
      </c>
      <c r="J205" s="25">
        <v>11.93</v>
      </c>
    </row>
    <row r="206" spans="1:10" ht="65.099999999999994" customHeight="1">
      <c r="A206" s="21" t="s">
        <v>436</v>
      </c>
      <c r="B206" s="22" t="s">
        <v>571</v>
      </c>
      <c r="C206" s="21" t="s">
        <v>22</v>
      </c>
      <c r="D206" s="21" t="s">
        <v>572</v>
      </c>
      <c r="E206" s="106" t="s">
        <v>563</v>
      </c>
      <c r="F206" s="106"/>
      <c r="G206" s="23" t="s">
        <v>54</v>
      </c>
      <c r="H206" s="24">
        <v>0.3221</v>
      </c>
      <c r="I206" s="25">
        <v>12.81</v>
      </c>
      <c r="J206" s="25">
        <v>4.12</v>
      </c>
    </row>
    <row r="207" spans="1:10" ht="51.9" customHeight="1">
      <c r="A207" s="21" t="s">
        <v>436</v>
      </c>
      <c r="B207" s="22" t="s">
        <v>573</v>
      </c>
      <c r="C207" s="21" t="s">
        <v>22</v>
      </c>
      <c r="D207" s="21" t="s">
        <v>574</v>
      </c>
      <c r="E207" s="106" t="s">
        <v>563</v>
      </c>
      <c r="F207" s="106"/>
      <c r="G207" s="23" t="s">
        <v>54</v>
      </c>
      <c r="H207" s="24">
        <v>0.53690000000000004</v>
      </c>
      <c r="I207" s="25">
        <v>4.78</v>
      </c>
      <c r="J207" s="25">
        <v>2.56</v>
      </c>
    </row>
    <row r="208" spans="1:10" ht="39" customHeight="1">
      <c r="A208" s="21" t="s">
        <v>436</v>
      </c>
      <c r="B208" s="22" t="s">
        <v>577</v>
      </c>
      <c r="C208" s="21" t="s">
        <v>22</v>
      </c>
      <c r="D208" s="21" t="s">
        <v>578</v>
      </c>
      <c r="E208" s="106" t="s">
        <v>579</v>
      </c>
      <c r="F208" s="106"/>
      <c r="G208" s="23" t="s">
        <v>54</v>
      </c>
      <c r="H208" s="24">
        <v>0.3221</v>
      </c>
      <c r="I208" s="25">
        <v>10.029999999999999</v>
      </c>
      <c r="J208" s="25">
        <v>3.23</v>
      </c>
    </row>
    <row r="209" spans="1:10" ht="39" customHeight="1">
      <c r="A209" s="21" t="s">
        <v>436</v>
      </c>
      <c r="B209" s="22" t="s">
        <v>580</v>
      </c>
      <c r="C209" s="21" t="s">
        <v>22</v>
      </c>
      <c r="D209" s="21" t="s">
        <v>581</v>
      </c>
      <c r="E209" s="106" t="s">
        <v>579</v>
      </c>
      <c r="F209" s="106"/>
      <c r="G209" s="23" t="s">
        <v>54</v>
      </c>
      <c r="H209" s="24">
        <v>0.53690000000000004</v>
      </c>
      <c r="I209" s="25">
        <v>13.22</v>
      </c>
      <c r="J209" s="25">
        <v>7.09</v>
      </c>
    </row>
    <row r="210" spans="1:10" ht="39" customHeight="1">
      <c r="A210" s="21" t="s">
        <v>436</v>
      </c>
      <c r="B210" s="22" t="s">
        <v>582</v>
      </c>
      <c r="C210" s="21" t="s">
        <v>22</v>
      </c>
      <c r="D210" s="21" t="s">
        <v>583</v>
      </c>
      <c r="E210" s="106" t="s">
        <v>579</v>
      </c>
      <c r="F210" s="106"/>
      <c r="G210" s="23" t="s">
        <v>44</v>
      </c>
      <c r="H210" s="24">
        <v>0.1074</v>
      </c>
      <c r="I210" s="25">
        <v>16.95</v>
      </c>
      <c r="J210" s="25">
        <v>1.82</v>
      </c>
    </row>
    <row r="211" spans="1:10" ht="39" customHeight="1">
      <c r="A211" s="21" t="s">
        <v>436</v>
      </c>
      <c r="B211" s="22" t="s">
        <v>584</v>
      </c>
      <c r="C211" s="21" t="s">
        <v>22</v>
      </c>
      <c r="D211" s="21" t="s">
        <v>585</v>
      </c>
      <c r="E211" s="106" t="s">
        <v>579</v>
      </c>
      <c r="F211" s="106"/>
      <c r="G211" s="23" t="s">
        <v>54</v>
      </c>
      <c r="H211" s="24">
        <v>0.85909999999999997</v>
      </c>
      <c r="I211" s="25">
        <v>3.26</v>
      </c>
      <c r="J211" s="25">
        <v>2.8</v>
      </c>
    </row>
    <row r="212" spans="1:10" ht="39" customHeight="1">
      <c r="A212" s="21" t="s">
        <v>436</v>
      </c>
      <c r="B212" s="22" t="s">
        <v>586</v>
      </c>
      <c r="C212" s="21" t="s">
        <v>22</v>
      </c>
      <c r="D212" s="21" t="s">
        <v>587</v>
      </c>
      <c r="E212" s="106" t="s">
        <v>579</v>
      </c>
      <c r="F212" s="106"/>
      <c r="G212" s="23" t="s">
        <v>54</v>
      </c>
      <c r="H212" s="24">
        <v>2.5503</v>
      </c>
      <c r="I212" s="25">
        <v>4.75</v>
      </c>
      <c r="J212" s="25">
        <v>12.11</v>
      </c>
    </row>
    <row r="213" spans="1:10" ht="26.1" customHeight="1">
      <c r="A213" s="21" t="s">
        <v>436</v>
      </c>
      <c r="B213" s="22" t="s">
        <v>590</v>
      </c>
      <c r="C213" s="21" t="s">
        <v>22</v>
      </c>
      <c r="D213" s="21" t="s">
        <v>591</v>
      </c>
      <c r="E213" s="106" t="s">
        <v>579</v>
      </c>
      <c r="F213" s="106"/>
      <c r="G213" s="23" t="s">
        <v>44</v>
      </c>
      <c r="H213" s="24">
        <v>0.16109999999999999</v>
      </c>
      <c r="I213" s="25">
        <v>15.33</v>
      </c>
      <c r="J213" s="25">
        <v>2.46</v>
      </c>
    </row>
    <row r="214" spans="1:10" ht="39" customHeight="1">
      <c r="A214" s="21" t="s">
        <v>436</v>
      </c>
      <c r="B214" s="22" t="s">
        <v>594</v>
      </c>
      <c r="C214" s="21" t="s">
        <v>22</v>
      </c>
      <c r="D214" s="21" t="s">
        <v>595</v>
      </c>
      <c r="E214" s="106" t="s">
        <v>579</v>
      </c>
      <c r="F214" s="106"/>
      <c r="G214" s="23" t="s">
        <v>44</v>
      </c>
      <c r="H214" s="24">
        <v>2.6800000000000001E-2</v>
      </c>
      <c r="I214" s="25">
        <v>30.97</v>
      </c>
      <c r="J214" s="25">
        <v>0.82</v>
      </c>
    </row>
    <row r="215" spans="1:10" ht="39" customHeight="1">
      <c r="A215" s="21" t="s">
        <v>436</v>
      </c>
      <c r="B215" s="22" t="s">
        <v>596</v>
      </c>
      <c r="C215" s="21" t="s">
        <v>22</v>
      </c>
      <c r="D215" s="21" t="s">
        <v>597</v>
      </c>
      <c r="E215" s="106" t="s">
        <v>579</v>
      </c>
      <c r="F215" s="106"/>
      <c r="G215" s="23" t="s">
        <v>44</v>
      </c>
      <c r="H215" s="24">
        <v>0.13420000000000001</v>
      </c>
      <c r="I215" s="25">
        <v>47.62</v>
      </c>
      <c r="J215" s="25">
        <v>6.39</v>
      </c>
    </row>
    <row r="216" spans="1:10" ht="39" customHeight="1">
      <c r="A216" s="21" t="s">
        <v>436</v>
      </c>
      <c r="B216" s="22" t="s">
        <v>598</v>
      </c>
      <c r="C216" s="21" t="s">
        <v>22</v>
      </c>
      <c r="D216" s="21" t="s">
        <v>599</v>
      </c>
      <c r="E216" s="106" t="s">
        <v>579</v>
      </c>
      <c r="F216" s="106"/>
      <c r="G216" s="23" t="s">
        <v>44</v>
      </c>
      <c r="H216" s="24">
        <v>2.6800000000000001E-2</v>
      </c>
      <c r="I216" s="25">
        <v>50.37</v>
      </c>
      <c r="J216" s="25">
        <v>1.34</v>
      </c>
    </row>
    <row r="217" spans="1:10" ht="51.9" customHeight="1">
      <c r="A217" s="21" t="s">
        <v>436</v>
      </c>
      <c r="B217" s="22" t="s">
        <v>600</v>
      </c>
      <c r="C217" s="21" t="s">
        <v>22</v>
      </c>
      <c r="D217" s="21" t="s">
        <v>601</v>
      </c>
      <c r="E217" s="106" t="s">
        <v>602</v>
      </c>
      <c r="F217" s="106"/>
      <c r="G217" s="23" t="s">
        <v>34</v>
      </c>
      <c r="H217" s="24">
        <v>1.4510000000000001</v>
      </c>
      <c r="I217" s="25">
        <v>27.98</v>
      </c>
      <c r="J217" s="25">
        <v>40.590000000000003</v>
      </c>
    </row>
    <row r="218" spans="1:10" ht="24" customHeight="1">
      <c r="A218" s="21" t="s">
        <v>436</v>
      </c>
      <c r="B218" s="22" t="s">
        <v>323</v>
      </c>
      <c r="C218" s="21" t="s">
        <v>22</v>
      </c>
      <c r="D218" s="21" t="s">
        <v>324</v>
      </c>
      <c r="E218" s="106" t="s">
        <v>606</v>
      </c>
      <c r="F218" s="106"/>
      <c r="G218" s="23" t="s">
        <v>62</v>
      </c>
      <c r="H218" s="24">
        <v>3.9E-2</v>
      </c>
      <c r="I218" s="25">
        <v>90.03</v>
      </c>
      <c r="J218" s="25">
        <v>3.51</v>
      </c>
    </row>
    <row r="219" spans="1:10" ht="51.9" customHeight="1">
      <c r="A219" s="21" t="s">
        <v>436</v>
      </c>
      <c r="B219" s="22" t="s">
        <v>607</v>
      </c>
      <c r="C219" s="21" t="s">
        <v>22</v>
      </c>
      <c r="D219" s="21" t="s">
        <v>608</v>
      </c>
      <c r="E219" s="106" t="s">
        <v>609</v>
      </c>
      <c r="F219" s="106"/>
      <c r="G219" s="23" t="s">
        <v>34</v>
      </c>
      <c r="H219" s="24">
        <v>1.4510000000000001</v>
      </c>
      <c r="I219" s="25">
        <v>50.14</v>
      </c>
      <c r="J219" s="25">
        <v>72.75</v>
      </c>
    </row>
    <row r="220" spans="1:10" ht="26.1" customHeight="1">
      <c r="A220" s="21" t="s">
        <v>436</v>
      </c>
      <c r="B220" s="22" t="s">
        <v>612</v>
      </c>
      <c r="C220" s="21" t="s">
        <v>22</v>
      </c>
      <c r="D220" s="21" t="s">
        <v>613</v>
      </c>
      <c r="E220" s="106" t="s">
        <v>614</v>
      </c>
      <c r="F220" s="106"/>
      <c r="G220" s="23" t="s">
        <v>34</v>
      </c>
      <c r="H220" s="24">
        <v>8.9999999999999993E-3</v>
      </c>
      <c r="I220" s="25">
        <v>18.940000000000001</v>
      </c>
      <c r="J220" s="25">
        <v>0.17</v>
      </c>
    </row>
    <row r="221" spans="1:10" ht="26.1" customHeight="1">
      <c r="A221" s="21" t="s">
        <v>436</v>
      </c>
      <c r="B221" s="22" t="s">
        <v>615</v>
      </c>
      <c r="C221" s="21" t="s">
        <v>22</v>
      </c>
      <c r="D221" s="21" t="s">
        <v>616</v>
      </c>
      <c r="E221" s="106" t="s">
        <v>614</v>
      </c>
      <c r="F221" s="106"/>
      <c r="G221" s="23" t="s">
        <v>34</v>
      </c>
      <c r="H221" s="24">
        <v>1.4510000000000001</v>
      </c>
      <c r="I221" s="25">
        <v>36.39</v>
      </c>
      <c r="J221" s="25">
        <v>52.8</v>
      </c>
    </row>
    <row r="222" spans="1:10" ht="39" customHeight="1">
      <c r="A222" s="21" t="s">
        <v>436</v>
      </c>
      <c r="B222" s="22" t="s">
        <v>617</v>
      </c>
      <c r="C222" s="21" t="s">
        <v>22</v>
      </c>
      <c r="D222" s="21" t="s">
        <v>618</v>
      </c>
      <c r="E222" s="106" t="s">
        <v>619</v>
      </c>
      <c r="F222" s="106"/>
      <c r="G222" s="23" t="s">
        <v>44</v>
      </c>
      <c r="H222" s="24">
        <v>0.18790000000000001</v>
      </c>
      <c r="I222" s="25">
        <v>17.28</v>
      </c>
      <c r="J222" s="25">
        <v>3.24</v>
      </c>
    </row>
    <row r="223" spans="1:10" ht="39" customHeight="1">
      <c r="A223" s="21" t="s">
        <v>436</v>
      </c>
      <c r="B223" s="22" t="s">
        <v>620</v>
      </c>
      <c r="C223" s="21" t="s">
        <v>22</v>
      </c>
      <c r="D223" s="21" t="s">
        <v>621</v>
      </c>
      <c r="E223" s="106" t="s">
        <v>619</v>
      </c>
      <c r="F223" s="106"/>
      <c r="G223" s="23" t="s">
        <v>44</v>
      </c>
      <c r="H223" s="24">
        <v>2.6800000000000001E-2</v>
      </c>
      <c r="I223" s="25">
        <v>12.94</v>
      </c>
      <c r="J223" s="25">
        <v>0.34</v>
      </c>
    </row>
    <row r="224" spans="1:10" ht="24" customHeight="1">
      <c r="A224" s="21" t="s">
        <v>436</v>
      </c>
      <c r="B224" s="22" t="s">
        <v>623</v>
      </c>
      <c r="C224" s="21" t="s">
        <v>22</v>
      </c>
      <c r="D224" s="21" t="s">
        <v>624</v>
      </c>
      <c r="E224" s="106" t="s">
        <v>625</v>
      </c>
      <c r="F224" s="106"/>
      <c r="G224" s="23" t="s">
        <v>62</v>
      </c>
      <c r="H224" s="24">
        <v>0.01</v>
      </c>
      <c r="I224" s="25">
        <v>54.59</v>
      </c>
      <c r="J224" s="25">
        <v>0.54</v>
      </c>
    </row>
    <row r="225" spans="1:10" ht="39" customHeight="1">
      <c r="A225" s="21" t="s">
        <v>436</v>
      </c>
      <c r="B225" s="22" t="s">
        <v>626</v>
      </c>
      <c r="C225" s="21" t="s">
        <v>22</v>
      </c>
      <c r="D225" s="21" t="s">
        <v>627</v>
      </c>
      <c r="E225" s="106" t="s">
        <v>605</v>
      </c>
      <c r="F225" s="106"/>
      <c r="G225" s="23" t="s">
        <v>44</v>
      </c>
      <c r="H225" s="24">
        <v>0.16109999999999999</v>
      </c>
      <c r="I225" s="25">
        <v>154.09</v>
      </c>
      <c r="J225" s="25">
        <v>24.82</v>
      </c>
    </row>
    <row r="226" spans="1:10" ht="39" customHeight="1">
      <c r="A226" s="21" t="s">
        <v>436</v>
      </c>
      <c r="B226" s="22" t="s">
        <v>637</v>
      </c>
      <c r="C226" s="21" t="s">
        <v>22</v>
      </c>
      <c r="D226" s="21" t="s">
        <v>638</v>
      </c>
      <c r="E226" s="106" t="s">
        <v>636</v>
      </c>
      <c r="F226" s="106"/>
      <c r="G226" s="23" t="s">
        <v>44</v>
      </c>
      <c r="H226" s="24">
        <v>2.6800000000000001E-2</v>
      </c>
      <c r="I226" s="25">
        <v>464.88</v>
      </c>
      <c r="J226" s="25">
        <v>12.45</v>
      </c>
    </row>
    <row r="227" spans="1:10" ht="39" customHeight="1">
      <c r="A227" s="21" t="s">
        <v>436</v>
      </c>
      <c r="B227" s="22" t="s">
        <v>689</v>
      </c>
      <c r="C227" s="21" t="s">
        <v>22</v>
      </c>
      <c r="D227" s="21" t="s">
        <v>690</v>
      </c>
      <c r="E227" s="106" t="s">
        <v>636</v>
      </c>
      <c r="F227" s="106"/>
      <c r="G227" s="23" t="s">
        <v>44</v>
      </c>
      <c r="H227" s="24">
        <v>2.6800000000000001E-2</v>
      </c>
      <c r="I227" s="25">
        <v>188.36</v>
      </c>
      <c r="J227" s="25">
        <v>5.04</v>
      </c>
    </row>
    <row r="228" spans="1:10" ht="39" customHeight="1">
      <c r="A228" s="21" t="s">
        <v>436</v>
      </c>
      <c r="B228" s="22" t="s">
        <v>641</v>
      </c>
      <c r="C228" s="21" t="s">
        <v>22</v>
      </c>
      <c r="D228" s="21" t="s">
        <v>642</v>
      </c>
      <c r="E228" s="106" t="s">
        <v>643</v>
      </c>
      <c r="F228" s="106"/>
      <c r="G228" s="23" t="s">
        <v>34</v>
      </c>
      <c r="H228" s="24">
        <v>0.1449</v>
      </c>
      <c r="I228" s="25">
        <v>91.05</v>
      </c>
      <c r="J228" s="25">
        <v>13.19</v>
      </c>
    </row>
    <row r="229" spans="1:10" ht="39" customHeight="1">
      <c r="A229" s="21" t="s">
        <v>436</v>
      </c>
      <c r="B229" s="22" t="s">
        <v>644</v>
      </c>
      <c r="C229" s="21" t="s">
        <v>22</v>
      </c>
      <c r="D229" s="21" t="s">
        <v>645</v>
      </c>
      <c r="E229" s="106" t="s">
        <v>497</v>
      </c>
      <c r="F229" s="106"/>
      <c r="G229" s="23" t="s">
        <v>34</v>
      </c>
      <c r="H229" s="24">
        <v>0.1668</v>
      </c>
      <c r="I229" s="25">
        <v>158.08000000000001</v>
      </c>
      <c r="J229" s="25">
        <v>26.36</v>
      </c>
    </row>
    <row r="230" spans="1:10" ht="39" customHeight="1">
      <c r="A230" s="21" t="s">
        <v>436</v>
      </c>
      <c r="B230" s="22" t="s">
        <v>650</v>
      </c>
      <c r="C230" s="21" t="s">
        <v>22</v>
      </c>
      <c r="D230" s="21" t="s">
        <v>651</v>
      </c>
      <c r="E230" s="106" t="s">
        <v>643</v>
      </c>
      <c r="F230" s="106"/>
      <c r="G230" s="23" t="s">
        <v>34</v>
      </c>
      <c r="H230" s="24">
        <v>0.22639999999999999</v>
      </c>
      <c r="I230" s="25">
        <v>106.29</v>
      </c>
      <c r="J230" s="25">
        <v>24.06</v>
      </c>
    </row>
    <row r="231" spans="1:10" ht="39" customHeight="1">
      <c r="A231" s="21" t="s">
        <v>436</v>
      </c>
      <c r="B231" s="22" t="s">
        <v>652</v>
      </c>
      <c r="C231" s="21" t="s">
        <v>22</v>
      </c>
      <c r="D231" s="21" t="s">
        <v>653</v>
      </c>
      <c r="E231" s="106" t="s">
        <v>643</v>
      </c>
      <c r="F231" s="106"/>
      <c r="G231" s="23" t="s">
        <v>34</v>
      </c>
      <c r="H231" s="24">
        <v>0.17649999999999999</v>
      </c>
      <c r="I231" s="25">
        <v>134.85</v>
      </c>
      <c r="J231" s="25">
        <v>23.8</v>
      </c>
    </row>
    <row r="232" spans="1:10" ht="51.9" customHeight="1">
      <c r="A232" s="26" t="s">
        <v>439</v>
      </c>
      <c r="B232" s="27" t="s">
        <v>658</v>
      </c>
      <c r="C232" s="26" t="s">
        <v>22</v>
      </c>
      <c r="D232" s="26" t="s">
        <v>659</v>
      </c>
      <c r="E232" s="108" t="s">
        <v>479</v>
      </c>
      <c r="F232" s="108"/>
      <c r="G232" s="28" t="s">
        <v>660</v>
      </c>
      <c r="H232" s="29">
        <v>2.6800000000000001E-2</v>
      </c>
      <c r="I232" s="30">
        <v>69.75</v>
      </c>
      <c r="J232" s="30">
        <v>1.86</v>
      </c>
    </row>
    <row r="233" spans="1:10" ht="26.1" customHeight="1">
      <c r="A233" s="26" t="s">
        <v>439</v>
      </c>
      <c r="B233" s="27" t="s">
        <v>663</v>
      </c>
      <c r="C233" s="26" t="s">
        <v>22</v>
      </c>
      <c r="D233" s="26" t="s">
        <v>664</v>
      </c>
      <c r="E233" s="108" t="s">
        <v>479</v>
      </c>
      <c r="F233" s="108"/>
      <c r="G233" s="28" t="s">
        <v>44</v>
      </c>
      <c r="H233" s="29">
        <v>2.6800000000000001E-2</v>
      </c>
      <c r="I233" s="30">
        <v>227.14</v>
      </c>
      <c r="J233" s="30">
        <v>6.08</v>
      </c>
    </row>
    <row r="234" spans="1:10" ht="26.1" customHeight="1">
      <c r="A234" s="26" t="s">
        <v>439</v>
      </c>
      <c r="B234" s="27" t="s">
        <v>665</v>
      </c>
      <c r="C234" s="26" t="s">
        <v>22</v>
      </c>
      <c r="D234" s="26" t="s">
        <v>666</v>
      </c>
      <c r="E234" s="108" t="s">
        <v>479</v>
      </c>
      <c r="F234" s="108"/>
      <c r="G234" s="28" t="s">
        <v>44</v>
      </c>
      <c r="H234" s="29">
        <v>2.6800000000000001E-2</v>
      </c>
      <c r="I234" s="30">
        <v>219.65</v>
      </c>
      <c r="J234" s="30">
        <v>5.88</v>
      </c>
    </row>
    <row r="235" spans="1:10" ht="39" customHeight="1">
      <c r="A235" s="26" t="s">
        <v>439</v>
      </c>
      <c r="B235" s="27" t="s">
        <v>667</v>
      </c>
      <c r="C235" s="26" t="s">
        <v>22</v>
      </c>
      <c r="D235" s="26" t="s">
        <v>668</v>
      </c>
      <c r="E235" s="108" t="s">
        <v>479</v>
      </c>
      <c r="F235" s="108"/>
      <c r="G235" s="28" t="s">
        <v>34</v>
      </c>
      <c r="H235" s="29">
        <v>1</v>
      </c>
      <c r="I235" s="30">
        <v>107.22</v>
      </c>
      <c r="J235" s="30">
        <v>107.22</v>
      </c>
    </row>
    <row r="236" spans="1:10" ht="39" customHeight="1">
      <c r="A236" s="26" t="s">
        <v>439</v>
      </c>
      <c r="B236" s="27" t="s">
        <v>691</v>
      </c>
      <c r="C236" s="26" t="s">
        <v>22</v>
      </c>
      <c r="D236" s="26" t="s">
        <v>692</v>
      </c>
      <c r="E236" s="108" t="s">
        <v>456</v>
      </c>
      <c r="F236" s="108"/>
      <c r="G236" s="28" t="s">
        <v>54</v>
      </c>
      <c r="H236" s="29">
        <v>1.2782</v>
      </c>
      <c r="I236" s="30">
        <v>2.98</v>
      </c>
      <c r="J236" s="30">
        <v>3.8</v>
      </c>
    </row>
    <row r="237" spans="1:10" ht="15">
      <c r="A237" s="31"/>
      <c r="B237" s="31"/>
      <c r="C237" s="31"/>
      <c r="D237" s="31"/>
      <c r="E237" s="31" t="s">
        <v>459</v>
      </c>
      <c r="F237" s="32">
        <v>68.44</v>
      </c>
      <c r="G237" s="31" t="s">
        <v>460</v>
      </c>
      <c r="H237" s="32">
        <v>77.56</v>
      </c>
      <c r="I237" s="31" t="s">
        <v>461</v>
      </c>
      <c r="J237" s="32">
        <v>146</v>
      </c>
    </row>
    <row r="238" spans="1:10" ht="15">
      <c r="A238" s="31"/>
      <c r="B238" s="31"/>
      <c r="C238" s="31"/>
      <c r="D238" s="31"/>
      <c r="E238" s="31" t="s">
        <v>462</v>
      </c>
      <c r="F238" s="32">
        <v>150.63635099999999</v>
      </c>
      <c r="G238" s="31"/>
      <c r="H238" s="107" t="s">
        <v>463</v>
      </c>
      <c r="I238" s="107"/>
      <c r="J238" s="32">
        <v>774.91</v>
      </c>
    </row>
    <row r="239" spans="1:10" ht="50.1" customHeight="1" thickBot="1">
      <c r="A239" s="16"/>
      <c r="B239" s="16"/>
      <c r="C239" s="16"/>
      <c r="D239" s="16"/>
      <c r="E239" s="16"/>
      <c r="F239" s="16"/>
      <c r="G239" s="16" t="s">
        <v>464</v>
      </c>
      <c r="H239" s="33">
        <v>5</v>
      </c>
      <c r="I239" s="16" t="s">
        <v>465</v>
      </c>
      <c r="J239" s="18">
        <v>3874.55</v>
      </c>
    </row>
    <row r="240" spans="1:10" ht="0.9" customHeight="1" thickTop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</row>
    <row r="241" spans="1:10" ht="18" customHeight="1">
      <c r="A241" s="3" t="s">
        <v>51</v>
      </c>
      <c r="B241" s="4" t="s">
        <v>9</v>
      </c>
      <c r="C241" s="3" t="s">
        <v>10</v>
      </c>
      <c r="D241" s="3" t="s">
        <v>11</v>
      </c>
      <c r="E241" s="110" t="s">
        <v>433</v>
      </c>
      <c r="F241" s="110"/>
      <c r="G241" s="5" t="s">
        <v>12</v>
      </c>
      <c r="H241" s="4" t="s">
        <v>13</v>
      </c>
      <c r="I241" s="4" t="s">
        <v>14</v>
      </c>
      <c r="J241" s="4" t="s">
        <v>16</v>
      </c>
    </row>
    <row r="242" spans="1:10" ht="39" customHeight="1">
      <c r="A242" s="10" t="s">
        <v>434</v>
      </c>
      <c r="B242" s="11" t="s">
        <v>52</v>
      </c>
      <c r="C242" s="10" t="s">
        <v>22</v>
      </c>
      <c r="D242" s="10" t="s">
        <v>53</v>
      </c>
      <c r="E242" s="111" t="s">
        <v>693</v>
      </c>
      <c r="F242" s="111"/>
      <c r="G242" s="12" t="s">
        <v>54</v>
      </c>
      <c r="H242" s="20">
        <v>1</v>
      </c>
      <c r="I242" s="13">
        <v>64.319999999999993</v>
      </c>
      <c r="J242" s="13">
        <v>64.319999999999993</v>
      </c>
    </row>
    <row r="243" spans="1:10" ht="26.1" customHeight="1">
      <c r="A243" s="21" t="s">
        <v>436</v>
      </c>
      <c r="B243" s="22" t="s">
        <v>694</v>
      </c>
      <c r="C243" s="21" t="s">
        <v>22</v>
      </c>
      <c r="D243" s="21" t="s">
        <v>695</v>
      </c>
      <c r="E243" s="106" t="s">
        <v>435</v>
      </c>
      <c r="F243" s="106"/>
      <c r="G243" s="23" t="s">
        <v>24</v>
      </c>
      <c r="H243" s="24">
        <v>0.72470000000000001</v>
      </c>
      <c r="I243" s="25">
        <v>22.98</v>
      </c>
      <c r="J243" s="25">
        <v>16.649999999999999</v>
      </c>
    </row>
    <row r="244" spans="1:10" ht="24" customHeight="1">
      <c r="A244" s="21" t="s">
        <v>436</v>
      </c>
      <c r="B244" s="22" t="s">
        <v>679</v>
      </c>
      <c r="C244" s="21" t="s">
        <v>22</v>
      </c>
      <c r="D244" s="21" t="s">
        <v>680</v>
      </c>
      <c r="E244" s="106" t="s">
        <v>435</v>
      </c>
      <c r="F244" s="106"/>
      <c r="G244" s="23" t="s">
        <v>24</v>
      </c>
      <c r="H244" s="24">
        <v>0.72470000000000001</v>
      </c>
      <c r="I244" s="25">
        <v>27.74</v>
      </c>
      <c r="J244" s="25">
        <v>20.100000000000001</v>
      </c>
    </row>
    <row r="245" spans="1:10" ht="39" customHeight="1">
      <c r="A245" s="21" t="s">
        <v>436</v>
      </c>
      <c r="B245" s="22" t="s">
        <v>696</v>
      </c>
      <c r="C245" s="21" t="s">
        <v>22</v>
      </c>
      <c r="D245" s="21" t="s">
        <v>697</v>
      </c>
      <c r="E245" s="106" t="s">
        <v>493</v>
      </c>
      <c r="F245" s="106"/>
      <c r="G245" s="23" t="s">
        <v>494</v>
      </c>
      <c r="H245" s="24">
        <v>7.0000000000000001E-3</v>
      </c>
      <c r="I245" s="25">
        <v>32.590000000000003</v>
      </c>
      <c r="J245" s="25">
        <v>0.22</v>
      </c>
    </row>
    <row r="246" spans="1:10" ht="39" customHeight="1">
      <c r="A246" s="21" t="s">
        <v>436</v>
      </c>
      <c r="B246" s="22" t="s">
        <v>698</v>
      </c>
      <c r="C246" s="21" t="s">
        <v>22</v>
      </c>
      <c r="D246" s="21" t="s">
        <v>699</v>
      </c>
      <c r="E246" s="106" t="s">
        <v>493</v>
      </c>
      <c r="F246" s="106"/>
      <c r="G246" s="23" t="s">
        <v>676</v>
      </c>
      <c r="H246" s="24">
        <v>2.8000000000000001E-2</v>
      </c>
      <c r="I246" s="25">
        <v>30.98</v>
      </c>
      <c r="J246" s="25">
        <v>0.86</v>
      </c>
    </row>
    <row r="247" spans="1:10" ht="39" customHeight="1">
      <c r="A247" s="21" t="s">
        <v>436</v>
      </c>
      <c r="B247" s="22" t="s">
        <v>700</v>
      </c>
      <c r="C247" s="21" t="s">
        <v>22</v>
      </c>
      <c r="D247" s="21" t="s">
        <v>701</v>
      </c>
      <c r="E247" s="106" t="s">
        <v>702</v>
      </c>
      <c r="F247" s="106"/>
      <c r="G247" s="23" t="s">
        <v>62</v>
      </c>
      <c r="H247" s="24">
        <v>4.0000000000000001E-3</v>
      </c>
      <c r="I247" s="25">
        <v>453.41</v>
      </c>
      <c r="J247" s="25">
        <v>1.81</v>
      </c>
    </row>
    <row r="248" spans="1:10" ht="26.1" customHeight="1">
      <c r="A248" s="26" t="s">
        <v>439</v>
      </c>
      <c r="B248" s="27" t="s">
        <v>703</v>
      </c>
      <c r="C248" s="26" t="s">
        <v>22</v>
      </c>
      <c r="D248" s="26" t="s">
        <v>704</v>
      </c>
      <c r="E248" s="108" t="s">
        <v>479</v>
      </c>
      <c r="F248" s="108"/>
      <c r="G248" s="28" t="s">
        <v>54</v>
      </c>
      <c r="H248" s="29">
        <v>0.74450000000000005</v>
      </c>
      <c r="I248" s="30">
        <v>7.82</v>
      </c>
      <c r="J248" s="30">
        <v>5.82</v>
      </c>
    </row>
    <row r="249" spans="1:10" ht="39" customHeight="1">
      <c r="A249" s="26" t="s">
        <v>439</v>
      </c>
      <c r="B249" s="27" t="s">
        <v>705</v>
      </c>
      <c r="C249" s="26" t="s">
        <v>22</v>
      </c>
      <c r="D249" s="26" t="s">
        <v>706</v>
      </c>
      <c r="E249" s="108" t="s">
        <v>479</v>
      </c>
      <c r="F249" s="108"/>
      <c r="G249" s="28" t="s">
        <v>54</v>
      </c>
      <c r="H249" s="29">
        <v>0.41249999999999998</v>
      </c>
      <c r="I249" s="30">
        <v>28.12</v>
      </c>
      <c r="J249" s="30">
        <v>11.59</v>
      </c>
    </row>
    <row r="250" spans="1:10" ht="24" customHeight="1">
      <c r="A250" s="26" t="s">
        <v>439</v>
      </c>
      <c r="B250" s="27" t="s">
        <v>707</v>
      </c>
      <c r="C250" s="26" t="s">
        <v>22</v>
      </c>
      <c r="D250" s="26" t="s">
        <v>708</v>
      </c>
      <c r="E250" s="108" t="s">
        <v>479</v>
      </c>
      <c r="F250" s="108"/>
      <c r="G250" s="28" t="s">
        <v>108</v>
      </c>
      <c r="H250" s="29">
        <v>0.111</v>
      </c>
      <c r="I250" s="30">
        <v>20.34</v>
      </c>
      <c r="J250" s="30">
        <v>2.25</v>
      </c>
    </row>
    <row r="251" spans="1:10" ht="24" customHeight="1">
      <c r="A251" s="26" t="s">
        <v>439</v>
      </c>
      <c r="B251" s="27" t="s">
        <v>709</v>
      </c>
      <c r="C251" s="26" t="s">
        <v>22</v>
      </c>
      <c r="D251" s="26" t="s">
        <v>710</v>
      </c>
      <c r="E251" s="108" t="s">
        <v>479</v>
      </c>
      <c r="F251" s="108"/>
      <c r="G251" s="28" t="s">
        <v>711</v>
      </c>
      <c r="H251" s="29">
        <v>2.5600000000000001E-2</v>
      </c>
      <c r="I251" s="30">
        <v>31.46</v>
      </c>
      <c r="J251" s="30">
        <v>0.8</v>
      </c>
    </row>
    <row r="252" spans="1:10" ht="26.1" customHeight="1">
      <c r="A252" s="26" t="s">
        <v>439</v>
      </c>
      <c r="B252" s="27" t="s">
        <v>712</v>
      </c>
      <c r="C252" s="26" t="s">
        <v>22</v>
      </c>
      <c r="D252" s="26" t="s">
        <v>713</v>
      </c>
      <c r="E252" s="108" t="s">
        <v>479</v>
      </c>
      <c r="F252" s="108"/>
      <c r="G252" s="28" t="s">
        <v>54</v>
      </c>
      <c r="H252" s="29">
        <v>0.55000000000000004</v>
      </c>
      <c r="I252" s="30">
        <v>7.69</v>
      </c>
      <c r="J252" s="30">
        <v>4.22</v>
      </c>
    </row>
    <row r="253" spans="1:10" ht="15">
      <c r="A253" s="31"/>
      <c r="B253" s="31"/>
      <c r="C253" s="31"/>
      <c r="D253" s="31"/>
      <c r="E253" s="31" t="s">
        <v>459</v>
      </c>
      <c r="F253" s="32">
        <v>13.59</v>
      </c>
      <c r="G253" s="31" t="s">
        <v>460</v>
      </c>
      <c r="H253" s="32">
        <v>15.4</v>
      </c>
      <c r="I253" s="31" t="s">
        <v>461</v>
      </c>
      <c r="J253" s="32">
        <v>28.99</v>
      </c>
    </row>
    <row r="254" spans="1:10" ht="15">
      <c r="A254" s="31"/>
      <c r="B254" s="31"/>
      <c r="C254" s="31"/>
      <c r="D254" s="31"/>
      <c r="E254" s="31" t="s">
        <v>462</v>
      </c>
      <c r="F254" s="32">
        <v>15.520416000000001</v>
      </c>
      <c r="G254" s="31"/>
      <c r="H254" s="107" t="s">
        <v>463</v>
      </c>
      <c r="I254" s="107"/>
      <c r="J254" s="32">
        <v>79.84</v>
      </c>
    </row>
    <row r="255" spans="1:10" ht="50.1" customHeight="1" thickBot="1">
      <c r="A255" s="16"/>
      <c r="B255" s="16"/>
      <c r="C255" s="16"/>
      <c r="D255" s="16"/>
      <c r="E255" s="16"/>
      <c r="F255" s="16"/>
      <c r="G255" s="16" t="s">
        <v>464</v>
      </c>
      <c r="H255" s="33">
        <v>201.6</v>
      </c>
      <c r="I255" s="16" t="s">
        <v>465</v>
      </c>
      <c r="J255" s="18">
        <v>16095.74</v>
      </c>
    </row>
    <row r="256" spans="1:10" ht="0.9" customHeight="1" thickTop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</row>
    <row r="257" spans="1:10" ht="24" customHeight="1">
      <c r="A257" s="6" t="s">
        <v>55</v>
      </c>
      <c r="B257" s="6"/>
      <c r="C257" s="6"/>
      <c r="D257" s="6" t="s">
        <v>56</v>
      </c>
      <c r="E257" s="6"/>
      <c r="F257" s="109"/>
      <c r="G257" s="109"/>
      <c r="H257" s="7"/>
      <c r="I257" s="6"/>
      <c r="J257" s="8">
        <v>149705.85</v>
      </c>
    </row>
    <row r="258" spans="1:10" ht="24" customHeight="1">
      <c r="A258" s="6" t="s">
        <v>57</v>
      </c>
      <c r="B258" s="6"/>
      <c r="C258" s="6"/>
      <c r="D258" s="6" t="s">
        <v>58</v>
      </c>
      <c r="E258" s="6"/>
      <c r="F258" s="109"/>
      <c r="G258" s="109"/>
      <c r="H258" s="7"/>
      <c r="I258" s="6"/>
      <c r="J258" s="8">
        <v>124386.17</v>
      </c>
    </row>
    <row r="259" spans="1:10" ht="18" customHeight="1">
      <c r="A259" s="3" t="s">
        <v>59</v>
      </c>
      <c r="B259" s="4" t="s">
        <v>9</v>
      </c>
      <c r="C259" s="3" t="s">
        <v>10</v>
      </c>
      <c r="D259" s="3" t="s">
        <v>11</v>
      </c>
      <c r="E259" s="110" t="s">
        <v>433</v>
      </c>
      <c r="F259" s="110"/>
      <c r="G259" s="5" t="s">
        <v>12</v>
      </c>
      <c r="H259" s="4" t="s">
        <v>13</v>
      </c>
      <c r="I259" s="4" t="s">
        <v>14</v>
      </c>
      <c r="J259" s="4" t="s">
        <v>16</v>
      </c>
    </row>
    <row r="260" spans="1:10" ht="39" customHeight="1">
      <c r="A260" s="10" t="s">
        <v>434</v>
      </c>
      <c r="B260" s="11" t="s">
        <v>60</v>
      </c>
      <c r="C260" s="10" t="s">
        <v>22</v>
      </c>
      <c r="D260" s="10" t="s">
        <v>61</v>
      </c>
      <c r="E260" s="111" t="s">
        <v>714</v>
      </c>
      <c r="F260" s="111"/>
      <c r="G260" s="12" t="s">
        <v>62</v>
      </c>
      <c r="H260" s="20">
        <v>1</v>
      </c>
      <c r="I260" s="13">
        <v>112.67</v>
      </c>
      <c r="J260" s="13">
        <v>112.67</v>
      </c>
    </row>
    <row r="261" spans="1:10" ht="26.1" customHeight="1">
      <c r="A261" s="21" t="s">
        <v>436</v>
      </c>
      <c r="B261" s="22" t="s">
        <v>715</v>
      </c>
      <c r="C261" s="21" t="s">
        <v>22</v>
      </c>
      <c r="D261" s="21" t="s">
        <v>716</v>
      </c>
      <c r="E261" s="106" t="s">
        <v>493</v>
      </c>
      <c r="F261" s="106"/>
      <c r="G261" s="23" t="s">
        <v>494</v>
      </c>
      <c r="H261" s="24">
        <v>1.137</v>
      </c>
      <c r="I261" s="25">
        <v>28.03</v>
      </c>
      <c r="J261" s="25">
        <v>31.87</v>
      </c>
    </row>
    <row r="262" spans="1:10" ht="26.1" customHeight="1">
      <c r="A262" s="21" t="s">
        <v>436</v>
      </c>
      <c r="B262" s="22" t="s">
        <v>717</v>
      </c>
      <c r="C262" s="21" t="s">
        <v>22</v>
      </c>
      <c r="D262" s="21" t="s">
        <v>718</v>
      </c>
      <c r="E262" s="106" t="s">
        <v>493</v>
      </c>
      <c r="F262" s="106"/>
      <c r="G262" s="23" t="s">
        <v>676</v>
      </c>
      <c r="H262" s="24">
        <v>0.86950000000000005</v>
      </c>
      <c r="I262" s="25">
        <v>27.39</v>
      </c>
      <c r="J262" s="25">
        <v>23.81</v>
      </c>
    </row>
    <row r="263" spans="1:10" ht="24" customHeight="1">
      <c r="A263" s="21" t="s">
        <v>436</v>
      </c>
      <c r="B263" s="22" t="s">
        <v>719</v>
      </c>
      <c r="C263" s="21" t="s">
        <v>22</v>
      </c>
      <c r="D263" s="21" t="s">
        <v>720</v>
      </c>
      <c r="E263" s="106" t="s">
        <v>435</v>
      </c>
      <c r="F263" s="106"/>
      <c r="G263" s="23" t="s">
        <v>24</v>
      </c>
      <c r="H263" s="24">
        <v>7.22E-2</v>
      </c>
      <c r="I263" s="25">
        <v>28.5</v>
      </c>
      <c r="J263" s="25">
        <v>2.0499999999999998</v>
      </c>
    </row>
    <row r="264" spans="1:10" ht="24" customHeight="1">
      <c r="A264" s="21" t="s">
        <v>436</v>
      </c>
      <c r="B264" s="22" t="s">
        <v>495</v>
      </c>
      <c r="C264" s="21" t="s">
        <v>22</v>
      </c>
      <c r="D264" s="21" t="s">
        <v>496</v>
      </c>
      <c r="E264" s="106" t="s">
        <v>435</v>
      </c>
      <c r="F264" s="106"/>
      <c r="G264" s="23" t="s">
        <v>24</v>
      </c>
      <c r="H264" s="24">
        <v>0.44790000000000002</v>
      </c>
      <c r="I264" s="25">
        <v>22.76</v>
      </c>
      <c r="J264" s="25">
        <v>10.19</v>
      </c>
    </row>
    <row r="265" spans="1:10" ht="39" customHeight="1">
      <c r="A265" s="21" t="s">
        <v>436</v>
      </c>
      <c r="B265" s="22" t="s">
        <v>721</v>
      </c>
      <c r="C265" s="21" t="s">
        <v>22</v>
      </c>
      <c r="D265" s="21" t="s">
        <v>722</v>
      </c>
      <c r="E265" s="106" t="s">
        <v>493</v>
      </c>
      <c r="F265" s="106"/>
      <c r="G265" s="23" t="s">
        <v>494</v>
      </c>
      <c r="H265" s="24">
        <v>1.137</v>
      </c>
      <c r="I265" s="25">
        <v>32.56</v>
      </c>
      <c r="J265" s="25">
        <v>37.020000000000003</v>
      </c>
    </row>
    <row r="266" spans="1:10" ht="39" customHeight="1">
      <c r="A266" s="21" t="s">
        <v>436</v>
      </c>
      <c r="B266" s="22" t="s">
        <v>723</v>
      </c>
      <c r="C266" s="21" t="s">
        <v>22</v>
      </c>
      <c r="D266" s="21" t="s">
        <v>724</v>
      </c>
      <c r="E266" s="106" t="s">
        <v>493</v>
      </c>
      <c r="F266" s="106"/>
      <c r="G266" s="23" t="s">
        <v>676</v>
      </c>
      <c r="H266" s="24">
        <v>0.86950000000000005</v>
      </c>
      <c r="I266" s="25">
        <v>8.9</v>
      </c>
      <c r="J266" s="25">
        <v>7.73</v>
      </c>
    </row>
    <row r="267" spans="1:10" ht="15">
      <c r="A267" s="31"/>
      <c r="B267" s="31"/>
      <c r="C267" s="31"/>
      <c r="D267" s="31"/>
      <c r="E267" s="31" t="s">
        <v>459</v>
      </c>
      <c r="F267" s="32">
        <v>24.16</v>
      </c>
      <c r="G267" s="31" t="s">
        <v>460</v>
      </c>
      <c r="H267" s="32">
        <v>27.39</v>
      </c>
      <c r="I267" s="31" t="s">
        <v>461</v>
      </c>
      <c r="J267" s="32">
        <v>51.55</v>
      </c>
    </row>
    <row r="268" spans="1:10" ht="15">
      <c r="A268" s="31"/>
      <c r="B268" s="31"/>
      <c r="C268" s="31"/>
      <c r="D268" s="31"/>
      <c r="E268" s="31" t="s">
        <v>462</v>
      </c>
      <c r="F268" s="32">
        <v>27.187270999999999</v>
      </c>
      <c r="G268" s="31"/>
      <c r="H268" s="107" t="s">
        <v>463</v>
      </c>
      <c r="I268" s="107"/>
      <c r="J268" s="32">
        <v>139.86000000000001</v>
      </c>
    </row>
    <row r="269" spans="1:10" ht="50.1" customHeight="1" thickBot="1">
      <c r="A269" s="16"/>
      <c r="B269" s="16"/>
      <c r="C269" s="16"/>
      <c r="D269" s="16"/>
      <c r="E269" s="16"/>
      <c r="F269" s="16"/>
      <c r="G269" s="16" t="s">
        <v>464</v>
      </c>
      <c r="H269" s="33">
        <v>217.62</v>
      </c>
      <c r="I269" s="16" t="s">
        <v>465</v>
      </c>
      <c r="J269" s="18">
        <v>30436.33</v>
      </c>
    </row>
    <row r="270" spans="1:10" ht="0.9" customHeight="1" thickTop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</row>
    <row r="271" spans="1:10" ht="18" customHeight="1">
      <c r="A271" s="3" t="s">
        <v>63</v>
      </c>
      <c r="B271" s="4" t="s">
        <v>9</v>
      </c>
      <c r="C271" s="3" t="s">
        <v>10</v>
      </c>
      <c r="D271" s="3" t="s">
        <v>11</v>
      </c>
      <c r="E271" s="110" t="s">
        <v>433</v>
      </c>
      <c r="F271" s="110"/>
      <c r="G271" s="5" t="s">
        <v>12</v>
      </c>
      <c r="H271" s="4" t="s">
        <v>13</v>
      </c>
      <c r="I271" s="4" t="s">
        <v>14</v>
      </c>
      <c r="J271" s="4" t="s">
        <v>16</v>
      </c>
    </row>
    <row r="272" spans="1:10" ht="24" customHeight="1">
      <c r="A272" s="10" t="s">
        <v>434</v>
      </c>
      <c r="B272" s="11" t="s">
        <v>64</v>
      </c>
      <c r="C272" s="10" t="s">
        <v>65</v>
      </c>
      <c r="D272" s="10" t="s">
        <v>66</v>
      </c>
      <c r="E272" s="111" t="s">
        <v>725</v>
      </c>
      <c r="F272" s="111"/>
      <c r="G272" s="12" t="s">
        <v>67</v>
      </c>
      <c r="H272" s="20">
        <v>1</v>
      </c>
      <c r="I272" s="13">
        <v>35.880000000000003</v>
      </c>
      <c r="J272" s="13">
        <v>35.880000000000003</v>
      </c>
    </row>
    <row r="273" spans="1:10" ht="24" customHeight="1">
      <c r="A273" s="21" t="s">
        <v>436</v>
      </c>
      <c r="B273" s="22" t="s">
        <v>719</v>
      </c>
      <c r="C273" s="21" t="s">
        <v>22</v>
      </c>
      <c r="D273" s="21" t="s">
        <v>720</v>
      </c>
      <c r="E273" s="106" t="s">
        <v>435</v>
      </c>
      <c r="F273" s="106"/>
      <c r="G273" s="23" t="s">
        <v>24</v>
      </c>
      <c r="H273" s="24">
        <v>0.7</v>
      </c>
      <c r="I273" s="25">
        <v>28.5</v>
      </c>
      <c r="J273" s="25">
        <v>19.95</v>
      </c>
    </row>
    <row r="274" spans="1:10" ht="24" customHeight="1">
      <c r="A274" s="21" t="s">
        <v>436</v>
      </c>
      <c r="B274" s="22" t="s">
        <v>495</v>
      </c>
      <c r="C274" s="21" t="s">
        <v>22</v>
      </c>
      <c r="D274" s="21" t="s">
        <v>496</v>
      </c>
      <c r="E274" s="106" t="s">
        <v>435</v>
      </c>
      <c r="F274" s="106"/>
      <c r="G274" s="23" t="s">
        <v>24</v>
      </c>
      <c r="H274" s="24">
        <v>0.7</v>
      </c>
      <c r="I274" s="25">
        <v>22.76</v>
      </c>
      <c r="J274" s="25">
        <v>15.93</v>
      </c>
    </row>
    <row r="275" spans="1:10" ht="15">
      <c r="A275" s="31"/>
      <c r="B275" s="31"/>
      <c r="C275" s="31"/>
      <c r="D275" s="31"/>
      <c r="E275" s="31" t="s">
        <v>459</v>
      </c>
      <c r="F275" s="32">
        <v>12.44</v>
      </c>
      <c r="G275" s="31" t="s">
        <v>460</v>
      </c>
      <c r="H275" s="32">
        <v>14.1</v>
      </c>
      <c r="I275" s="31" t="s">
        <v>461</v>
      </c>
      <c r="J275" s="32">
        <v>26.54</v>
      </c>
    </row>
    <row r="276" spans="1:10" ht="15">
      <c r="A276" s="31"/>
      <c r="B276" s="31"/>
      <c r="C276" s="31"/>
      <c r="D276" s="31"/>
      <c r="E276" s="31" t="s">
        <v>462</v>
      </c>
      <c r="F276" s="32">
        <v>8.6578440000000008</v>
      </c>
      <c r="G276" s="31"/>
      <c r="H276" s="107" t="s">
        <v>463</v>
      </c>
      <c r="I276" s="107"/>
      <c r="J276" s="32">
        <v>44.54</v>
      </c>
    </row>
    <row r="277" spans="1:10" ht="50.1" customHeight="1" thickBot="1">
      <c r="A277" s="16"/>
      <c r="B277" s="16"/>
      <c r="C277" s="16"/>
      <c r="D277" s="16"/>
      <c r="E277" s="16"/>
      <c r="F277" s="16"/>
      <c r="G277" s="16" t="s">
        <v>464</v>
      </c>
      <c r="H277" s="33">
        <v>624.4</v>
      </c>
      <c r="I277" s="16" t="s">
        <v>465</v>
      </c>
      <c r="J277" s="18">
        <v>27810.78</v>
      </c>
    </row>
    <row r="278" spans="1:10" ht="0.9" customHeight="1" thickTop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</row>
    <row r="279" spans="1:10" ht="18" customHeight="1">
      <c r="A279" s="3" t="s">
        <v>68</v>
      </c>
      <c r="B279" s="4" t="s">
        <v>9</v>
      </c>
      <c r="C279" s="3" t="s">
        <v>10</v>
      </c>
      <c r="D279" s="3" t="s">
        <v>11</v>
      </c>
      <c r="E279" s="110" t="s">
        <v>433</v>
      </c>
      <c r="F279" s="110"/>
      <c r="G279" s="5" t="s">
        <v>12</v>
      </c>
      <c r="H279" s="4" t="s">
        <v>13</v>
      </c>
      <c r="I279" s="4" t="s">
        <v>14</v>
      </c>
      <c r="J279" s="4" t="s">
        <v>16</v>
      </c>
    </row>
    <row r="280" spans="1:10" ht="26.1" customHeight="1">
      <c r="A280" s="10" t="s">
        <v>434</v>
      </c>
      <c r="B280" s="11" t="s">
        <v>69</v>
      </c>
      <c r="C280" s="10" t="s">
        <v>32</v>
      </c>
      <c r="D280" s="10" t="s">
        <v>70</v>
      </c>
      <c r="E280" s="111">
        <v>4</v>
      </c>
      <c r="F280" s="111"/>
      <c r="G280" s="12" t="s">
        <v>62</v>
      </c>
      <c r="H280" s="20">
        <v>1</v>
      </c>
      <c r="I280" s="13">
        <v>132.59</v>
      </c>
      <c r="J280" s="13">
        <v>132.59</v>
      </c>
    </row>
    <row r="281" spans="1:10" ht="24" customHeight="1">
      <c r="A281" s="26" t="s">
        <v>439</v>
      </c>
      <c r="B281" s="27" t="s">
        <v>726</v>
      </c>
      <c r="C281" s="26" t="s">
        <v>32</v>
      </c>
      <c r="D281" s="26" t="s">
        <v>727</v>
      </c>
      <c r="E281" s="108" t="s">
        <v>479</v>
      </c>
      <c r="F281" s="108"/>
      <c r="G281" s="28" t="s">
        <v>62</v>
      </c>
      <c r="H281" s="29">
        <v>1</v>
      </c>
      <c r="I281" s="30">
        <v>60</v>
      </c>
      <c r="J281" s="30">
        <v>60</v>
      </c>
    </row>
    <row r="282" spans="1:10" ht="26.1" customHeight="1">
      <c r="A282" s="26" t="s">
        <v>439</v>
      </c>
      <c r="B282" s="27" t="s">
        <v>488</v>
      </c>
      <c r="C282" s="26" t="s">
        <v>32</v>
      </c>
      <c r="D282" s="26" t="s">
        <v>489</v>
      </c>
      <c r="E282" s="108" t="s">
        <v>442</v>
      </c>
      <c r="F282" s="108"/>
      <c r="G282" s="28" t="s">
        <v>24</v>
      </c>
      <c r="H282" s="29">
        <v>3.5</v>
      </c>
      <c r="I282" s="30">
        <v>20.74</v>
      </c>
      <c r="J282" s="30">
        <v>72.59</v>
      </c>
    </row>
    <row r="283" spans="1:10" ht="15">
      <c r="A283" s="31"/>
      <c r="B283" s="31"/>
      <c r="C283" s="31"/>
      <c r="D283" s="31"/>
      <c r="E283" s="31" t="s">
        <v>459</v>
      </c>
      <c r="F283" s="32">
        <v>34.03</v>
      </c>
      <c r="G283" s="31" t="s">
        <v>460</v>
      </c>
      <c r="H283" s="32">
        <v>38.56</v>
      </c>
      <c r="I283" s="31" t="s">
        <v>461</v>
      </c>
      <c r="J283" s="32">
        <v>72.59</v>
      </c>
    </row>
    <row r="284" spans="1:10" ht="15">
      <c r="A284" s="31"/>
      <c r="B284" s="31"/>
      <c r="C284" s="31"/>
      <c r="D284" s="31"/>
      <c r="E284" s="31" t="s">
        <v>462</v>
      </c>
      <c r="F284" s="32">
        <v>31.993967000000001</v>
      </c>
      <c r="G284" s="31"/>
      <c r="H284" s="107" t="s">
        <v>463</v>
      </c>
      <c r="I284" s="107"/>
      <c r="J284" s="32">
        <v>164.58</v>
      </c>
    </row>
    <row r="285" spans="1:10" ht="50.1" customHeight="1" thickBot="1">
      <c r="A285" s="16"/>
      <c r="B285" s="16"/>
      <c r="C285" s="16"/>
      <c r="D285" s="16"/>
      <c r="E285" s="16"/>
      <c r="F285" s="16"/>
      <c r="G285" s="16" t="s">
        <v>464</v>
      </c>
      <c r="H285" s="33">
        <v>373.85</v>
      </c>
      <c r="I285" s="16" t="s">
        <v>465</v>
      </c>
      <c r="J285" s="18">
        <v>61528.23</v>
      </c>
    </row>
    <row r="286" spans="1:10" ht="0.9" customHeight="1" thickTop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</row>
    <row r="287" spans="1:10" ht="18" customHeight="1">
      <c r="A287" s="3" t="s">
        <v>71</v>
      </c>
      <c r="B287" s="4" t="s">
        <v>9</v>
      </c>
      <c r="C287" s="3" t="s">
        <v>10</v>
      </c>
      <c r="D287" s="3" t="s">
        <v>11</v>
      </c>
      <c r="E287" s="110" t="s">
        <v>433</v>
      </c>
      <c r="F287" s="110"/>
      <c r="G287" s="5" t="s">
        <v>12</v>
      </c>
      <c r="H287" s="4" t="s">
        <v>13</v>
      </c>
      <c r="I287" s="4" t="s">
        <v>14</v>
      </c>
      <c r="J287" s="4" t="s">
        <v>16</v>
      </c>
    </row>
    <row r="288" spans="1:10" ht="39" customHeight="1">
      <c r="A288" s="10" t="s">
        <v>434</v>
      </c>
      <c r="B288" s="11" t="s">
        <v>72</v>
      </c>
      <c r="C288" s="10" t="s">
        <v>22</v>
      </c>
      <c r="D288" s="10" t="s">
        <v>73</v>
      </c>
      <c r="E288" s="111" t="s">
        <v>728</v>
      </c>
      <c r="F288" s="111"/>
      <c r="G288" s="12" t="s">
        <v>34</v>
      </c>
      <c r="H288" s="20">
        <v>1</v>
      </c>
      <c r="I288" s="13">
        <v>1.49</v>
      </c>
      <c r="J288" s="13">
        <v>1.49</v>
      </c>
    </row>
    <row r="289" spans="1:10" ht="65.099999999999994" customHeight="1">
      <c r="A289" s="21" t="s">
        <v>436</v>
      </c>
      <c r="B289" s="22" t="s">
        <v>729</v>
      </c>
      <c r="C289" s="21" t="s">
        <v>22</v>
      </c>
      <c r="D289" s="21" t="s">
        <v>730</v>
      </c>
      <c r="E289" s="106" t="s">
        <v>493</v>
      </c>
      <c r="F289" s="106"/>
      <c r="G289" s="23" t="s">
        <v>494</v>
      </c>
      <c r="H289" s="24">
        <v>1.0702000000000001E-3</v>
      </c>
      <c r="I289" s="25">
        <v>319.69</v>
      </c>
      <c r="J289" s="25">
        <v>0.34</v>
      </c>
    </row>
    <row r="290" spans="1:10" ht="65.099999999999994" customHeight="1">
      <c r="A290" s="21" t="s">
        <v>436</v>
      </c>
      <c r="B290" s="22" t="s">
        <v>731</v>
      </c>
      <c r="C290" s="21" t="s">
        <v>22</v>
      </c>
      <c r="D290" s="21" t="s">
        <v>732</v>
      </c>
      <c r="E290" s="106" t="s">
        <v>493</v>
      </c>
      <c r="F290" s="106"/>
      <c r="G290" s="23" t="s">
        <v>676</v>
      </c>
      <c r="H290" s="24">
        <v>2.5891999999999998E-3</v>
      </c>
      <c r="I290" s="25">
        <v>74.08</v>
      </c>
      <c r="J290" s="25">
        <v>0.19</v>
      </c>
    </row>
    <row r="291" spans="1:10" ht="39" customHeight="1">
      <c r="A291" s="21" t="s">
        <v>436</v>
      </c>
      <c r="B291" s="22" t="s">
        <v>733</v>
      </c>
      <c r="C291" s="21" t="s">
        <v>22</v>
      </c>
      <c r="D291" s="21" t="s">
        <v>734</v>
      </c>
      <c r="E291" s="106" t="s">
        <v>493</v>
      </c>
      <c r="F291" s="106"/>
      <c r="G291" s="23" t="s">
        <v>494</v>
      </c>
      <c r="H291" s="24">
        <v>3.0249999999999998E-4</v>
      </c>
      <c r="I291" s="25">
        <v>280.97000000000003</v>
      </c>
      <c r="J291" s="25">
        <v>0.08</v>
      </c>
    </row>
    <row r="292" spans="1:10" ht="39" customHeight="1">
      <c r="A292" s="21" t="s">
        <v>436</v>
      </c>
      <c r="B292" s="22" t="s">
        <v>735</v>
      </c>
      <c r="C292" s="21" t="s">
        <v>22</v>
      </c>
      <c r="D292" s="21" t="s">
        <v>736</v>
      </c>
      <c r="E292" s="106" t="s">
        <v>493</v>
      </c>
      <c r="F292" s="106"/>
      <c r="G292" s="23" t="s">
        <v>676</v>
      </c>
      <c r="H292" s="24">
        <v>3.3568999999999999E-3</v>
      </c>
      <c r="I292" s="25">
        <v>113.5</v>
      </c>
      <c r="J292" s="25">
        <v>0.38</v>
      </c>
    </row>
    <row r="293" spans="1:10" ht="24" customHeight="1">
      <c r="A293" s="21" t="s">
        <v>436</v>
      </c>
      <c r="B293" s="22" t="s">
        <v>495</v>
      </c>
      <c r="C293" s="21" t="s">
        <v>22</v>
      </c>
      <c r="D293" s="21" t="s">
        <v>496</v>
      </c>
      <c r="E293" s="106" t="s">
        <v>435</v>
      </c>
      <c r="F293" s="106"/>
      <c r="G293" s="23" t="s">
        <v>24</v>
      </c>
      <c r="H293" s="24">
        <v>3.6592999999999999E-3</v>
      </c>
      <c r="I293" s="25">
        <v>22.76</v>
      </c>
      <c r="J293" s="25">
        <v>0.08</v>
      </c>
    </row>
    <row r="294" spans="1:10" ht="51.9" customHeight="1">
      <c r="A294" s="21" t="s">
        <v>436</v>
      </c>
      <c r="B294" s="22" t="s">
        <v>737</v>
      </c>
      <c r="C294" s="21" t="s">
        <v>22</v>
      </c>
      <c r="D294" s="21" t="s">
        <v>738</v>
      </c>
      <c r="E294" s="106" t="s">
        <v>493</v>
      </c>
      <c r="F294" s="106"/>
      <c r="G294" s="23" t="s">
        <v>494</v>
      </c>
      <c r="H294" s="24">
        <v>7.5109999999999999E-4</v>
      </c>
      <c r="I294" s="25">
        <v>218.59</v>
      </c>
      <c r="J294" s="25">
        <v>0.16</v>
      </c>
    </row>
    <row r="295" spans="1:10" ht="51.9" customHeight="1">
      <c r="A295" s="21" t="s">
        <v>436</v>
      </c>
      <c r="B295" s="22" t="s">
        <v>739</v>
      </c>
      <c r="C295" s="21" t="s">
        <v>22</v>
      </c>
      <c r="D295" s="21" t="s">
        <v>740</v>
      </c>
      <c r="E295" s="106" t="s">
        <v>493</v>
      </c>
      <c r="F295" s="106"/>
      <c r="G295" s="23" t="s">
        <v>676</v>
      </c>
      <c r="H295" s="24">
        <v>2.9082999999999999E-3</v>
      </c>
      <c r="I295" s="25">
        <v>92.1</v>
      </c>
      <c r="J295" s="25">
        <v>0.26</v>
      </c>
    </row>
    <row r="296" spans="1:10" ht="15">
      <c r="A296" s="31"/>
      <c r="B296" s="31"/>
      <c r="C296" s="31"/>
      <c r="D296" s="31"/>
      <c r="E296" s="31" t="s">
        <v>459</v>
      </c>
      <c r="F296" s="32">
        <v>0.15</v>
      </c>
      <c r="G296" s="31" t="s">
        <v>460</v>
      </c>
      <c r="H296" s="32">
        <v>0.17</v>
      </c>
      <c r="I296" s="31" t="s">
        <v>461</v>
      </c>
      <c r="J296" s="32">
        <v>0.32</v>
      </c>
    </row>
    <row r="297" spans="1:10" ht="15">
      <c r="A297" s="31"/>
      <c r="B297" s="31"/>
      <c r="C297" s="31"/>
      <c r="D297" s="31"/>
      <c r="E297" s="31" t="s">
        <v>462</v>
      </c>
      <c r="F297" s="32">
        <v>0.359537</v>
      </c>
      <c r="G297" s="31"/>
      <c r="H297" s="107" t="s">
        <v>463</v>
      </c>
      <c r="I297" s="107"/>
      <c r="J297" s="32">
        <v>1.85</v>
      </c>
    </row>
    <row r="298" spans="1:10" ht="50.1" customHeight="1" thickBot="1">
      <c r="A298" s="16"/>
      <c r="B298" s="16"/>
      <c r="C298" s="16"/>
      <c r="D298" s="16"/>
      <c r="E298" s="16"/>
      <c r="F298" s="16"/>
      <c r="G298" s="16" t="s">
        <v>464</v>
      </c>
      <c r="H298" s="33">
        <v>2492.34</v>
      </c>
      <c r="I298" s="16" t="s">
        <v>465</v>
      </c>
      <c r="J298" s="18">
        <v>4610.83</v>
      </c>
    </row>
    <row r="299" spans="1:10" ht="0.9" customHeight="1" thickTop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</row>
    <row r="300" spans="1:10" ht="24" customHeight="1">
      <c r="A300" s="6" t="s">
        <v>74</v>
      </c>
      <c r="B300" s="6"/>
      <c r="C300" s="6"/>
      <c r="D300" s="6" t="s">
        <v>75</v>
      </c>
      <c r="E300" s="6"/>
      <c r="F300" s="109"/>
      <c r="G300" s="109"/>
      <c r="H300" s="7"/>
      <c r="I300" s="6"/>
      <c r="J300" s="8">
        <v>25319.68</v>
      </c>
    </row>
    <row r="301" spans="1:10" ht="18" customHeight="1">
      <c r="A301" s="3" t="s">
        <v>76</v>
      </c>
      <c r="B301" s="4" t="s">
        <v>9</v>
      </c>
      <c r="C301" s="3" t="s">
        <v>10</v>
      </c>
      <c r="D301" s="3" t="s">
        <v>11</v>
      </c>
      <c r="E301" s="110" t="s">
        <v>433</v>
      </c>
      <c r="F301" s="110"/>
      <c r="G301" s="5" t="s">
        <v>12</v>
      </c>
      <c r="H301" s="4" t="s">
        <v>13</v>
      </c>
      <c r="I301" s="4" t="s">
        <v>14</v>
      </c>
      <c r="J301" s="4" t="s">
        <v>16</v>
      </c>
    </row>
    <row r="302" spans="1:10" ht="26.1" customHeight="1">
      <c r="A302" s="10" t="s">
        <v>434</v>
      </c>
      <c r="B302" s="11" t="s">
        <v>77</v>
      </c>
      <c r="C302" s="10" t="s">
        <v>22</v>
      </c>
      <c r="D302" s="10" t="s">
        <v>78</v>
      </c>
      <c r="E302" s="111" t="s">
        <v>714</v>
      </c>
      <c r="F302" s="111"/>
      <c r="G302" s="12" t="s">
        <v>34</v>
      </c>
      <c r="H302" s="20">
        <v>1</v>
      </c>
      <c r="I302" s="13">
        <v>22.54</v>
      </c>
      <c r="J302" s="13">
        <v>22.54</v>
      </c>
    </row>
    <row r="303" spans="1:10" ht="39" customHeight="1">
      <c r="A303" s="21" t="s">
        <v>436</v>
      </c>
      <c r="B303" s="22" t="s">
        <v>741</v>
      </c>
      <c r="C303" s="21" t="s">
        <v>22</v>
      </c>
      <c r="D303" s="21" t="s">
        <v>742</v>
      </c>
      <c r="E303" s="106" t="s">
        <v>493</v>
      </c>
      <c r="F303" s="106"/>
      <c r="G303" s="23" t="s">
        <v>494</v>
      </c>
      <c r="H303" s="24">
        <v>3.2599999999999997E-2</v>
      </c>
      <c r="I303" s="25">
        <v>211.46</v>
      </c>
      <c r="J303" s="25">
        <v>6.89</v>
      </c>
    </row>
    <row r="304" spans="1:10" ht="39" customHeight="1">
      <c r="A304" s="21" t="s">
        <v>436</v>
      </c>
      <c r="B304" s="22" t="s">
        <v>743</v>
      </c>
      <c r="C304" s="21" t="s">
        <v>22</v>
      </c>
      <c r="D304" s="21" t="s">
        <v>744</v>
      </c>
      <c r="E304" s="106" t="s">
        <v>493</v>
      </c>
      <c r="F304" s="106"/>
      <c r="G304" s="23" t="s">
        <v>676</v>
      </c>
      <c r="H304" s="24">
        <v>8.9599999999999999E-2</v>
      </c>
      <c r="I304" s="25">
        <v>91.03</v>
      </c>
      <c r="J304" s="25">
        <v>8.15</v>
      </c>
    </row>
    <row r="305" spans="1:10" ht="24" customHeight="1">
      <c r="A305" s="21" t="s">
        <v>436</v>
      </c>
      <c r="B305" s="22" t="s">
        <v>719</v>
      </c>
      <c r="C305" s="21" t="s">
        <v>22</v>
      </c>
      <c r="D305" s="21" t="s">
        <v>720</v>
      </c>
      <c r="E305" s="106" t="s">
        <v>435</v>
      </c>
      <c r="F305" s="106"/>
      <c r="G305" s="23" t="s">
        <v>24</v>
      </c>
      <c r="H305" s="24">
        <v>0.24329999999999999</v>
      </c>
      <c r="I305" s="25">
        <v>28.5</v>
      </c>
      <c r="J305" s="25">
        <v>6.93</v>
      </c>
    </row>
    <row r="306" spans="1:10" ht="51.9" customHeight="1">
      <c r="A306" s="21" t="s">
        <v>436</v>
      </c>
      <c r="B306" s="22" t="s">
        <v>745</v>
      </c>
      <c r="C306" s="21" t="s">
        <v>22</v>
      </c>
      <c r="D306" s="21" t="s">
        <v>746</v>
      </c>
      <c r="E306" s="106" t="s">
        <v>493</v>
      </c>
      <c r="F306" s="106"/>
      <c r="G306" s="23" t="s">
        <v>494</v>
      </c>
      <c r="H306" s="24">
        <v>5.2400000000000002E-2</v>
      </c>
      <c r="I306" s="25">
        <v>10.06</v>
      </c>
      <c r="J306" s="25">
        <v>0.52</v>
      </c>
    </row>
    <row r="307" spans="1:10" ht="51.9" customHeight="1">
      <c r="A307" s="21" t="s">
        <v>436</v>
      </c>
      <c r="B307" s="22" t="s">
        <v>747</v>
      </c>
      <c r="C307" s="21" t="s">
        <v>22</v>
      </c>
      <c r="D307" s="21" t="s">
        <v>748</v>
      </c>
      <c r="E307" s="106" t="s">
        <v>493</v>
      </c>
      <c r="F307" s="106"/>
      <c r="G307" s="23" t="s">
        <v>676</v>
      </c>
      <c r="H307" s="24">
        <v>8.3599999999999994E-2</v>
      </c>
      <c r="I307" s="25">
        <v>0.62</v>
      </c>
      <c r="J307" s="25">
        <v>0.05</v>
      </c>
    </row>
    <row r="308" spans="1:10" ht="15">
      <c r="A308" s="31"/>
      <c r="B308" s="31"/>
      <c r="C308" s="31"/>
      <c r="D308" s="31"/>
      <c r="E308" s="31" t="s">
        <v>459</v>
      </c>
      <c r="F308" s="32">
        <v>4.1100000000000003</v>
      </c>
      <c r="G308" s="31" t="s">
        <v>460</v>
      </c>
      <c r="H308" s="32">
        <v>4.6500000000000004</v>
      </c>
      <c r="I308" s="31" t="s">
        <v>461</v>
      </c>
      <c r="J308" s="32">
        <v>8.76</v>
      </c>
    </row>
    <row r="309" spans="1:10" ht="15">
      <c r="A309" s="31"/>
      <c r="B309" s="31"/>
      <c r="C309" s="31"/>
      <c r="D309" s="31"/>
      <c r="E309" s="31" t="s">
        <v>462</v>
      </c>
      <c r="F309" s="32">
        <v>5.4389019999999997</v>
      </c>
      <c r="G309" s="31"/>
      <c r="H309" s="107" t="s">
        <v>463</v>
      </c>
      <c r="I309" s="107"/>
      <c r="J309" s="32">
        <v>27.98</v>
      </c>
    </row>
    <row r="310" spans="1:10" ht="50.1" customHeight="1" thickBot="1">
      <c r="A310" s="16"/>
      <c r="B310" s="16"/>
      <c r="C310" s="16"/>
      <c r="D310" s="16"/>
      <c r="E310" s="16"/>
      <c r="F310" s="16"/>
      <c r="G310" s="16" t="s">
        <v>464</v>
      </c>
      <c r="H310" s="33">
        <v>467.17</v>
      </c>
      <c r="I310" s="16" t="s">
        <v>465</v>
      </c>
      <c r="J310" s="18">
        <v>13071.42</v>
      </c>
    </row>
    <row r="311" spans="1:10" ht="0.9" customHeight="1" thickTop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</row>
    <row r="312" spans="1:10" ht="18" customHeight="1">
      <c r="A312" s="3" t="s">
        <v>79</v>
      </c>
      <c r="B312" s="4" t="s">
        <v>9</v>
      </c>
      <c r="C312" s="3" t="s">
        <v>10</v>
      </c>
      <c r="D312" s="3" t="s">
        <v>11</v>
      </c>
      <c r="E312" s="110" t="s">
        <v>433</v>
      </c>
      <c r="F312" s="110"/>
      <c r="G312" s="5" t="s">
        <v>12</v>
      </c>
      <c r="H312" s="4" t="s">
        <v>13</v>
      </c>
      <c r="I312" s="4" t="s">
        <v>14</v>
      </c>
      <c r="J312" s="4" t="s">
        <v>16</v>
      </c>
    </row>
    <row r="313" spans="1:10" ht="26.1" customHeight="1">
      <c r="A313" s="10" t="s">
        <v>434</v>
      </c>
      <c r="B313" s="11" t="s">
        <v>69</v>
      </c>
      <c r="C313" s="10" t="s">
        <v>32</v>
      </c>
      <c r="D313" s="10" t="s">
        <v>70</v>
      </c>
      <c r="E313" s="111">
        <v>4</v>
      </c>
      <c r="F313" s="111"/>
      <c r="G313" s="12" t="s">
        <v>62</v>
      </c>
      <c r="H313" s="20">
        <v>1</v>
      </c>
      <c r="I313" s="13">
        <v>132.59</v>
      </c>
      <c r="J313" s="13">
        <v>132.59</v>
      </c>
    </row>
    <row r="314" spans="1:10" ht="24" customHeight="1">
      <c r="A314" s="26" t="s">
        <v>439</v>
      </c>
      <c r="B314" s="27" t="s">
        <v>726</v>
      </c>
      <c r="C314" s="26" t="s">
        <v>32</v>
      </c>
      <c r="D314" s="26" t="s">
        <v>727</v>
      </c>
      <c r="E314" s="108" t="s">
        <v>479</v>
      </c>
      <c r="F314" s="108"/>
      <c r="G314" s="28" t="s">
        <v>62</v>
      </c>
      <c r="H314" s="29">
        <v>1</v>
      </c>
      <c r="I314" s="30">
        <v>60</v>
      </c>
      <c r="J314" s="30">
        <v>60</v>
      </c>
    </row>
    <row r="315" spans="1:10" ht="26.1" customHeight="1">
      <c r="A315" s="26" t="s">
        <v>439</v>
      </c>
      <c r="B315" s="27" t="s">
        <v>488</v>
      </c>
      <c r="C315" s="26" t="s">
        <v>32</v>
      </c>
      <c r="D315" s="26" t="s">
        <v>489</v>
      </c>
      <c r="E315" s="108" t="s">
        <v>442</v>
      </c>
      <c r="F315" s="108"/>
      <c r="G315" s="28" t="s">
        <v>24</v>
      </c>
      <c r="H315" s="29">
        <v>3.5</v>
      </c>
      <c r="I315" s="30">
        <v>20.74</v>
      </c>
      <c r="J315" s="30">
        <v>72.59</v>
      </c>
    </row>
    <row r="316" spans="1:10" ht="15">
      <c r="A316" s="31"/>
      <c r="B316" s="31"/>
      <c r="C316" s="31"/>
      <c r="D316" s="31"/>
      <c r="E316" s="31" t="s">
        <v>459</v>
      </c>
      <c r="F316" s="32">
        <v>34.03</v>
      </c>
      <c r="G316" s="31" t="s">
        <v>460</v>
      </c>
      <c r="H316" s="32">
        <v>38.56</v>
      </c>
      <c r="I316" s="31" t="s">
        <v>461</v>
      </c>
      <c r="J316" s="32">
        <v>72.59</v>
      </c>
    </row>
    <row r="317" spans="1:10" ht="15">
      <c r="A317" s="31"/>
      <c r="B317" s="31"/>
      <c r="C317" s="31"/>
      <c r="D317" s="31"/>
      <c r="E317" s="31" t="s">
        <v>462</v>
      </c>
      <c r="F317" s="32">
        <v>31.993967000000001</v>
      </c>
      <c r="G317" s="31"/>
      <c r="H317" s="107" t="s">
        <v>463</v>
      </c>
      <c r="I317" s="107"/>
      <c r="J317" s="32">
        <v>164.58</v>
      </c>
    </row>
    <row r="318" spans="1:10" ht="50.1" customHeight="1" thickBot="1">
      <c r="A318" s="16"/>
      <c r="B318" s="16"/>
      <c r="C318" s="16"/>
      <c r="D318" s="16"/>
      <c r="E318" s="16"/>
      <c r="F318" s="16"/>
      <c r="G318" s="16" t="s">
        <v>464</v>
      </c>
      <c r="H318" s="33">
        <v>69.17</v>
      </c>
      <c r="I318" s="16" t="s">
        <v>465</v>
      </c>
      <c r="J318" s="18">
        <v>11384</v>
      </c>
    </row>
    <row r="319" spans="1:10" ht="0.9" customHeight="1" thickTop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</row>
    <row r="320" spans="1:10" ht="18" customHeight="1">
      <c r="A320" s="3" t="s">
        <v>80</v>
      </c>
      <c r="B320" s="4" t="s">
        <v>9</v>
      </c>
      <c r="C320" s="3" t="s">
        <v>10</v>
      </c>
      <c r="D320" s="3" t="s">
        <v>11</v>
      </c>
      <c r="E320" s="110" t="s">
        <v>433</v>
      </c>
      <c r="F320" s="110"/>
      <c r="G320" s="5" t="s">
        <v>12</v>
      </c>
      <c r="H320" s="4" t="s">
        <v>13</v>
      </c>
      <c r="I320" s="4" t="s">
        <v>14</v>
      </c>
      <c r="J320" s="4" t="s">
        <v>16</v>
      </c>
    </row>
    <row r="321" spans="1:10" ht="39" customHeight="1">
      <c r="A321" s="10" t="s">
        <v>434</v>
      </c>
      <c r="B321" s="11" t="s">
        <v>72</v>
      </c>
      <c r="C321" s="10" t="s">
        <v>22</v>
      </c>
      <c r="D321" s="10" t="s">
        <v>73</v>
      </c>
      <c r="E321" s="111" t="s">
        <v>728</v>
      </c>
      <c r="F321" s="111"/>
      <c r="G321" s="12" t="s">
        <v>34</v>
      </c>
      <c r="H321" s="20">
        <v>1</v>
      </c>
      <c r="I321" s="13">
        <v>1.49</v>
      </c>
      <c r="J321" s="13">
        <v>1.49</v>
      </c>
    </row>
    <row r="322" spans="1:10" ht="65.099999999999994" customHeight="1">
      <c r="A322" s="21" t="s">
        <v>436</v>
      </c>
      <c r="B322" s="22" t="s">
        <v>729</v>
      </c>
      <c r="C322" s="21" t="s">
        <v>22</v>
      </c>
      <c r="D322" s="21" t="s">
        <v>730</v>
      </c>
      <c r="E322" s="106" t="s">
        <v>493</v>
      </c>
      <c r="F322" s="106"/>
      <c r="G322" s="23" t="s">
        <v>494</v>
      </c>
      <c r="H322" s="24">
        <v>1.0702000000000001E-3</v>
      </c>
      <c r="I322" s="25">
        <v>319.69</v>
      </c>
      <c r="J322" s="25">
        <v>0.34</v>
      </c>
    </row>
    <row r="323" spans="1:10" ht="65.099999999999994" customHeight="1">
      <c r="A323" s="21" t="s">
        <v>436</v>
      </c>
      <c r="B323" s="22" t="s">
        <v>731</v>
      </c>
      <c r="C323" s="21" t="s">
        <v>22</v>
      </c>
      <c r="D323" s="21" t="s">
        <v>732</v>
      </c>
      <c r="E323" s="106" t="s">
        <v>493</v>
      </c>
      <c r="F323" s="106"/>
      <c r="G323" s="23" t="s">
        <v>676</v>
      </c>
      <c r="H323" s="24">
        <v>2.5891999999999998E-3</v>
      </c>
      <c r="I323" s="25">
        <v>74.08</v>
      </c>
      <c r="J323" s="25">
        <v>0.19</v>
      </c>
    </row>
    <row r="324" spans="1:10" ht="39" customHeight="1">
      <c r="A324" s="21" t="s">
        <v>436</v>
      </c>
      <c r="B324" s="22" t="s">
        <v>733</v>
      </c>
      <c r="C324" s="21" t="s">
        <v>22</v>
      </c>
      <c r="D324" s="21" t="s">
        <v>734</v>
      </c>
      <c r="E324" s="106" t="s">
        <v>493</v>
      </c>
      <c r="F324" s="106"/>
      <c r="G324" s="23" t="s">
        <v>494</v>
      </c>
      <c r="H324" s="24">
        <v>3.0249999999999998E-4</v>
      </c>
      <c r="I324" s="25">
        <v>280.97000000000003</v>
      </c>
      <c r="J324" s="25">
        <v>0.08</v>
      </c>
    </row>
    <row r="325" spans="1:10" ht="39" customHeight="1">
      <c r="A325" s="21" t="s">
        <v>436</v>
      </c>
      <c r="B325" s="22" t="s">
        <v>735</v>
      </c>
      <c r="C325" s="21" t="s">
        <v>22</v>
      </c>
      <c r="D325" s="21" t="s">
        <v>736</v>
      </c>
      <c r="E325" s="106" t="s">
        <v>493</v>
      </c>
      <c r="F325" s="106"/>
      <c r="G325" s="23" t="s">
        <v>676</v>
      </c>
      <c r="H325" s="24">
        <v>3.3568999999999999E-3</v>
      </c>
      <c r="I325" s="25">
        <v>113.5</v>
      </c>
      <c r="J325" s="25">
        <v>0.38</v>
      </c>
    </row>
    <row r="326" spans="1:10" ht="24" customHeight="1">
      <c r="A326" s="21" t="s">
        <v>436</v>
      </c>
      <c r="B326" s="22" t="s">
        <v>495</v>
      </c>
      <c r="C326" s="21" t="s">
        <v>22</v>
      </c>
      <c r="D326" s="21" t="s">
        <v>496</v>
      </c>
      <c r="E326" s="106" t="s">
        <v>435</v>
      </c>
      <c r="F326" s="106"/>
      <c r="G326" s="23" t="s">
        <v>24</v>
      </c>
      <c r="H326" s="24">
        <v>3.6592999999999999E-3</v>
      </c>
      <c r="I326" s="25">
        <v>22.76</v>
      </c>
      <c r="J326" s="25">
        <v>0.08</v>
      </c>
    </row>
    <row r="327" spans="1:10" ht="51.9" customHeight="1">
      <c r="A327" s="21" t="s">
        <v>436</v>
      </c>
      <c r="B327" s="22" t="s">
        <v>737</v>
      </c>
      <c r="C327" s="21" t="s">
        <v>22</v>
      </c>
      <c r="D327" s="21" t="s">
        <v>738</v>
      </c>
      <c r="E327" s="106" t="s">
        <v>493</v>
      </c>
      <c r="F327" s="106"/>
      <c r="G327" s="23" t="s">
        <v>494</v>
      </c>
      <c r="H327" s="24">
        <v>7.5109999999999999E-4</v>
      </c>
      <c r="I327" s="25">
        <v>218.59</v>
      </c>
      <c r="J327" s="25">
        <v>0.16</v>
      </c>
    </row>
    <row r="328" spans="1:10" ht="51.9" customHeight="1">
      <c r="A328" s="21" t="s">
        <v>436</v>
      </c>
      <c r="B328" s="22" t="s">
        <v>739</v>
      </c>
      <c r="C328" s="21" t="s">
        <v>22</v>
      </c>
      <c r="D328" s="21" t="s">
        <v>740</v>
      </c>
      <c r="E328" s="106" t="s">
        <v>493</v>
      </c>
      <c r="F328" s="106"/>
      <c r="G328" s="23" t="s">
        <v>676</v>
      </c>
      <c r="H328" s="24">
        <v>2.9082999999999999E-3</v>
      </c>
      <c r="I328" s="25">
        <v>92.1</v>
      </c>
      <c r="J328" s="25">
        <v>0.26</v>
      </c>
    </row>
    <row r="329" spans="1:10" ht="15">
      <c r="A329" s="31"/>
      <c r="B329" s="31"/>
      <c r="C329" s="31"/>
      <c r="D329" s="31"/>
      <c r="E329" s="31" t="s">
        <v>459</v>
      </c>
      <c r="F329" s="32">
        <v>0.15</v>
      </c>
      <c r="G329" s="31" t="s">
        <v>460</v>
      </c>
      <c r="H329" s="32">
        <v>0.17</v>
      </c>
      <c r="I329" s="31" t="s">
        <v>461</v>
      </c>
      <c r="J329" s="32">
        <v>0.32</v>
      </c>
    </row>
    <row r="330" spans="1:10" ht="15">
      <c r="A330" s="31"/>
      <c r="B330" s="31"/>
      <c r="C330" s="31"/>
      <c r="D330" s="31"/>
      <c r="E330" s="31" t="s">
        <v>462</v>
      </c>
      <c r="F330" s="32">
        <v>0.359537</v>
      </c>
      <c r="G330" s="31"/>
      <c r="H330" s="107" t="s">
        <v>463</v>
      </c>
      <c r="I330" s="107"/>
      <c r="J330" s="32">
        <v>1.85</v>
      </c>
    </row>
    <row r="331" spans="1:10" ht="50.1" customHeight="1" thickBot="1">
      <c r="A331" s="16"/>
      <c r="B331" s="16"/>
      <c r="C331" s="16"/>
      <c r="D331" s="16"/>
      <c r="E331" s="16"/>
      <c r="F331" s="16"/>
      <c r="G331" s="16" t="s">
        <v>464</v>
      </c>
      <c r="H331" s="33">
        <v>467.17</v>
      </c>
      <c r="I331" s="16" t="s">
        <v>465</v>
      </c>
      <c r="J331" s="18">
        <v>864.26</v>
      </c>
    </row>
    <row r="332" spans="1:10" ht="0.9" customHeight="1" thickTop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</row>
    <row r="333" spans="1:10" ht="24" customHeight="1">
      <c r="A333" s="6" t="s">
        <v>81</v>
      </c>
      <c r="B333" s="6"/>
      <c r="C333" s="6"/>
      <c r="D333" s="6" t="s">
        <v>82</v>
      </c>
      <c r="E333" s="6"/>
      <c r="F333" s="109"/>
      <c r="G333" s="109"/>
      <c r="H333" s="7"/>
      <c r="I333" s="6"/>
      <c r="J333" s="8">
        <v>132945.41</v>
      </c>
    </row>
    <row r="334" spans="1:10" ht="24" customHeight="1">
      <c r="A334" s="6" t="s">
        <v>83</v>
      </c>
      <c r="B334" s="6"/>
      <c r="C334" s="6"/>
      <c r="D334" s="6" t="s">
        <v>84</v>
      </c>
      <c r="E334" s="6"/>
      <c r="F334" s="109"/>
      <c r="G334" s="109"/>
      <c r="H334" s="7"/>
      <c r="I334" s="6"/>
      <c r="J334" s="8">
        <v>92793.54</v>
      </c>
    </row>
    <row r="335" spans="1:10" ht="18" customHeight="1">
      <c r="A335" s="3" t="s">
        <v>85</v>
      </c>
      <c r="B335" s="4" t="s">
        <v>9</v>
      </c>
      <c r="C335" s="3" t="s">
        <v>10</v>
      </c>
      <c r="D335" s="3" t="s">
        <v>11</v>
      </c>
      <c r="E335" s="110" t="s">
        <v>433</v>
      </c>
      <c r="F335" s="110"/>
      <c r="G335" s="5" t="s">
        <v>12</v>
      </c>
      <c r="H335" s="4" t="s">
        <v>13</v>
      </c>
      <c r="I335" s="4" t="s">
        <v>14</v>
      </c>
      <c r="J335" s="4" t="s">
        <v>16</v>
      </c>
    </row>
    <row r="336" spans="1:10" ht="39" customHeight="1">
      <c r="A336" s="10" t="s">
        <v>434</v>
      </c>
      <c r="B336" s="11" t="s">
        <v>86</v>
      </c>
      <c r="C336" s="10" t="s">
        <v>22</v>
      </c>
      <c r="D336" s="10" t="s">
        <v>87</v>
      </c>
      <c r="E336" s="111" t="s">
        <v>749</v>
      </c>
      <c r="F336" s="111"/>
      <c r="G336" s="12" t="s">
        <v>54</v>
      </c>
      <c r="H336" s="20">
        <v>1</v>
      </c>
      <c r="I336" s="13">
        <v>158.94</v>
      </c>
      <c r="J336" s="13">
        <v>158.94</v>
      </c>
    </row>
    <row r="337" spans="1:10" ht="24" customHeight="1">
      <c r="A337" s="21" t="s">
        <v>436</v>
      </c>
      <c r="B337" s="22" t="s">
        <v>495</v>
      </c>
      <c r="C337" s="21" t="s">
        <v>22</v>
      </c>
      <c r="D337" s="21" t="s">
        <v>496</v>
      </c>
      <c r="E337" s="106" t="s">
        <v>435</v>
      </c>
      <c r="F337" s="106"/>
      <c r="G337" s="23" t="s">
        <v>24</v>
      </c>
      <c r="H337" s="24">
        <v>0.14099999999999999</v>
      </c>
      <c r="I337" s="25">
        <v>22.76</v>
      </c>
      <c r="J337" s="25">
        <v>3.2</v>
      </c>
    </row>
    <row r="338" spans="1:10" ht="24" customHeight="1">
      <c r="A338" s="21" t="s">
        <v>436</v>
      </c>
      <c r="B338" s="22" t="s">
        <v>750</v>
      </c>
      <c r="C338" s="21" t="s">
        <v>22</v>
      </c>
      <c r="D338" s="21" t="s">
        <v>751</v>
      </c>
      <c r="E338" s="106" t="s">
        <v>435</v>
      </c>
      <c r="F338" s="106"/>
      <c r="G338" s="23" t="s">
        <v>24</v>
      </c>
      <c r="H338" s="24">
        <v>0.14099999999999999</v>
      </c>
      <c r="I338" s="25">
        <v>29.56</v>
      </c>
      <c r="J338" s="25">
        <v>4.16</v>
      </c>
    </row>
    <row r="339" spans="1:10" ht="39" customHeight="1">
      <c r="A339" s="21" t="s">
        <v>436</v>
      </c>
      <c r="B339" s="22" t="s">
        <v>752</v>
      </c>
      <c r="C339" s="21" t="s">
        <v>22</v>
      </c>
      <c r="D339" s="21" t="s">
        <v>753</v>
      </c>
      <c r="E339" s="106" t="s">
        <v>493</v>
      </c>
      <c r="F339" s="106"/>
      <c r="G339" s="23" t="s">
        <v>676</v>
      </c>
      <c r="H339" s="24">
        <v>9.4E-2</v>
      </c>
      <c r="I339" s="25">
        <v>96.37</v>
      </c>
      <c r="J339" s="25">
        <v>9.0500000000000007</v>
      </c>
    </row>
    <row r="340" spans="1:10" ht="39" customHeight="1">
      <c r="A340" s="21" t="s">
        <v>436</v>
      </c>
      <c r="B340" s="22" t="s">
        <v>754</v>
      </c>
      <c r="C340" s="21" t="s">
        <v>22</v>
      </c>
      <c r="D340" s="21" t="s">
        <v>755</v>
      </c>
      <c r="E340" s="106" t="s">
        <v>493</v>
      </c>
      <c r="F340" s="106"/>
      <c r="G340" s="23" t="s">
        <v>494</v>
      </c>
      <c r="H340" s="24">
        <v>4.7E-2</v>
      </c>
      <c r="I340" s="25">
        <v>216.87</v>
      </c>
      <c r="J340" s="25">
        <v>10.19</v>
      </c>
    </row>
    <row r="341" spans="1:10" ht="24" customHeight="1">
      <c r="A341" s="21" t="s">
        <v>436</v>
      </c>
      <c r="B341" s="22" t="s">
        <v>756</v>
      </c>
      <c r="C341" s="21" t="s">
        <v>22</v>
      </c>
      <c r="D341" s="21" t="s">
        <v>757</v>
      </c>
      <c r="E341" s="106" t="s">
        <v>435</v>
      </c>
      <c r="F341" s="106"/>
      <c r="G341" s="23" t="s">
        <v>24</v>
      </c>
      <c r="H341" s="24">
        <v>2.35E-2</v>
      </c>
      <c r="I341" s="25">
        <v>35.47</v>
      </c>
      <c r="J341" s="25">
        <v>0.83</v>
      </c>
    </row>
    <row r="342" spans="1:10" ht="26.1" customHeight="1">
      <c r="A342" s="21" t="s">
        <v>436</v>
      </c>
      <c r="B342" s="22" t="s">
        <v>758</v>
      </c>
      <c r="C342" s="21" t="s">
        <v>22</v>
      </c>
      <c r="D342" s="21" t="s">
        <v>759</v>
      </c>
      <c r="E342" s="106" t="s">
        <v>435</v>
      </c>
      <c r="F342" s="106"/>
      <c r="G342" s="23" t="s">
        <v>24</v>
      </c>
      <c r="H342" s="24">
        <v>7.7999999999999996E-3</v>
      </c>
      <c r="I342" s="25">
        <v>149.13999999999999</v>
      </c>
      <c r="J342" s="25">
        <v>1.1599999999999999</v>
      </c>
    </row>
    <row r="343" spans="1:10" ht="26.1" customHeight="1">
      <c r="A343" s="26" t="s">
        <v>439</v>
      </c>
      <c r="B343" s="27" t="s">
        <v>760</v>
      </c>
      <c r="C343" s="26" t="s">
        <v>22</v>
      </c>
      <c r="D343" s="26" t="s">
        <v>761</v>
      </c>
      <c r="E343" s="108" t="s">
        <v>479</v>
      </c>
      <c r="F343" s="108"/>
      <c r="G343" s="28" t="s">
        <v>108</v>
      </c>
      <c r="H343" s="29">
        <v>5.45E-2</v>
      </c>
      <c r="I343" s="30">
        <v>33.700000000000003</v>
      </c>
      <c r="J343" s="30">
        <v>1.83</v>
      </c>
    </row>
    <row r="344" spans="1:10" ht="39" customHeight="1">
      <c r="A344" s="26" t="s">
        <v>439</v>
      </c>
      <c r="B344" s="27" t="s">
        <v>762</v>
      </c>
      <c r="C344" s="26" t="s">
        <v>22</v>
      </c>
      <c r="D344" s="26" t="s">
        <v>763</v>
      </c>
      <c r="E344" s="108" t="s">
        <v>479</v>
      </c>
      <c r="F344" s="108"/>
      <c r="G344" s="28" t="s">
        <v>54</v>
      </c>
      <c r="H344" s="29">
        <v>1.099</v>
      </c>
      <c r="I344" s="30">
        <v>116.95</v>
      </c>
      <c r="J344" s="30">
        <v>128.52000000000001</v>
      </c>
    </row>
    <row r="345" spans="1:10" ht="15">
      <c r="A345" s="31"/>
      <c r="B345" s="31"/>
      <c r="C345" s="31"/>
      <c r="D345" s="31"/>
      <c r="E345" s="31" t="s">
        <v>459</v>
      </c>
      <c r="F345" s="32">
        <v>6.39</v>
      </c>
      <c r="G345" s="31" t="s">
        <v>460</v>
      </c>
      <c r="H345" s="32">
        <v>7.24</v>
      </c>
      <c r="I345" s="31" t="s">
        <v>461</v>
      </c>
      <c r="J345" s="32">
        <v>13.63</v>
      </c>
    </row>
    <row r="346" spans="1:10" ht="15">
      <c r="A346" s="31"/>
      <c r="B346" s="31"/>
      <c r="C346" s="31"/>
      <c r="D346" s="31"/>
      <c r="E346" s="31" t="s">
        <v>462</v>
      </c>
      <c r="F346" s="32">
        <v>38.352221999999998</v>
      </c>
      <c r="G346" s="31"/>
      <c r="H346" s="107" t="s">
        <v>463</v>
      </c>
      <c r="I346" s="107"/>
      <c r="J346" s="32">
        <v>197.29</v>
      </c>
    </row>
    <row r="347" spans="1:10" ht="50.1" customHeight="1" thickBot="1">
      <c r="A347" s="16"/>
      <c r="B347" s="16"/>
      <c r="C347" s="16"/>
      <c r="D347" s="16"/>
      <c r="E347" s="16"/>
      <c r="F347" s="16"/>
      <c r="G347" s="16" t="s">
        <v>464</v>
      </c>
      <c r="H347" s="33">
        <v>465</v>
      </c>
      <c r="I347" s="16" t="s">
        <v>465</v>
      </c>
      <c r="J347" s="18">
        <v>91739.85</v>
      </c>
    </row>
    <row r="348" spans="1:10" ht="0.9" customHeight="1" thickTop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</row>
    <row r="349" spans="1:10" ht="18" customHeight="1">
      <c r="A349" s="3" t="s">
        <v>88</v>
      </c>
      <c r="B349" s="4" t="s">
        <v>9</v>
      </c>
      <c r="C349" s="3" t="s">
        <v>10</v>
      </c>
      <c r="D349" s="3" t="s">
        <v>11</v>
      </c>
      <c r="E349" s="110" t="s">
        <v>433</v>
      </c>
      <c r="F349" s="110"/>
      <c r="G349" s="5" t="s">
        <v>12</v>
      </c>
      <c r="H349" s="4" t="s">
        <v>13</v>
      </c>
      <c r="I349" s="4" t="s">
        <v>14</v>
      </c>
      <c r="J349" s="4" t="s">
        <v>16</v>
      </c>
    </row>
    <row r="350" spans="1:10" ht="26.1" customHeight="1">
      <c r="A350" s="10" t="s">
        <v>434</v>
      </c>
      <c r="B350" s="11" t="s">
        <v>89</v>
      </c>
      <c r="C350" s="10" t="s">
        <v>22</v>
      </c>
      <c r="D350" s="10" t="s">
        <v>90</v>
      </c>
      <c r="E350" s="111" t="s">
        <v>764</v>
      </c>
      <c r="F350" s="111"/>
      <c r="G350" s="12" t="s">
        <v>44</v>
      </c>
      <c r="H350" s="20">
        <v>1</v>
      </c>
      <c r="I350" s="13">
        <v>9.1300000000000008</v>
      </c>
      <c r="J350" s="13">
        <v>9.1300000000000008</v>
      </c>
    </row>
    <row r="351" spans="1:10" ht="39" customHeight="1">
      <c r="A351" s="21" t="s">
        <v>436</v>
      </c>
      <c r="B351" s="22" t="s">
        <v>765</v>
      </c>
      <c r="C351" s="21" t="s">
        <v>22</v>
      </c>
      <c r="D351" s="21" t="s">
        <v>766</v>
      </c>
      <c r="E351" s="106" t="s">
        <v>493</v>
      </c>
      <c r="F351" s="106"/>
      <c r="G351" s="23" t="s">
        <v>676</v>
      </c>
      <c r="H351" s="24">
        <v>0.20030000000000001</v>
      </c>
      <c r="I351" s="25">
        <v>1.06</v>
      </c>
      <c r="J351" s="25">
        <v>0.21</v>
      </c>
    </row>
    <row r="352" spans="1:10" ht="39" customHeight="1">
      <c r="A352" s="21" t="s">
        <v>436</v>
      </c>
      <c r="B352" s="22" t="s">
        <v>767</v>
      </c>
      <c r="C352" s="21" t="s">
        <v>22</v>
      </c>
      <c r="D352" s="21" t="s">
        <v>768</v>
      </c>
      <c r="E352" s="106" t="s">
        <v>493</v>
      </c>
      <c r="F352" s="106"/>
      <c r="G352" s="23" t="s">
        <v>494</v>
      </c>
      <c r="H352" s="24">
        <v>0.16270000000000001</v>
      </c>
      <c r="I352" s="25">
        <v>4.0599999999999996</v>
      </c>
      <c r="J352" s="25">
        <v>0.66</v>
      </c>
    </row>
    <row r="353" spans="1:10" ht="24" customHeight="1">
      <c r="A353" s="21" t="s">
        <v>436</v>
      </c>
      <c r="B353" s="22" t="s">
        <v>495</v>
      </c>
      <c r="C353" s="21" t="s">
        <v>22</v>
      </c>
      <c r="D353" s="21" t="s">
        <v>496</v>
      </c>
      <c r="E353" s="106" t="s">
        <v>435</v>
      </c>
      <c r="F353" s="106"/>
      <c r="G353" s="23" t="s">
        <v>24</v>
      </c>
      <c r="H353" s="24">
        <v>0.36299999999999999</v>
      </c>
      <c r="I353" s="25">
        <v>22.76</v>
      </c>
      <c r="J353" s="25">
        <v>8.26</v>
      </c>
    </row>
    <row r="354" spans="1:10" ht="15">
      <c r="A354" s="31"/>
      <c r="B354" s="31"/>
      <c r="C354" s="31"/>
      <c r="D354" s="31"/>
      <c r="E354" s="31" t="s">
        <v>459</v>
      </c>
      <c r="F354" s="32">
        <v>2.76</v>
      </c>
      <c r="G354" s="31" t="s">
        <v>460</v>
      </c>
      <c r="H354" s="32">
        <v>3.12</v>
      </c>
      <c r="I354" s="31" t="s">
        <v>461</v>
      </c>
      <c r="J354" s="32">
        <v>5.88</v>
      </c>
    </row>
    <row r="355" spans="1:10" ht="15">
      <c r="A355" s="31"/>
      <c r="B355" s="31"/>
      <c r="C355" s="31"/>
      <c r="D355" s="31"/>
      <c r="E355" s="31" t="s">
        <v>462</v>
      </c>
      <c r="F355" s="32">
        <v>2.2030690000000002</v>
      </c>
      <c r="G355" s="31"/>
      <c r="H355" s="107" t="s">
        <v>463</v>
      </c>
      <c r="I355" s="107"/>
      <c r="J355" s="32">
        <v>11.33</v>
      </c>
    </row>
    <row r="356" spans="1:10" ht="50.1" customHeight="1" thickBot="1">
      <c r="A356" s="16"/>
      <c r="B356" s="16"/>
      <c r="C356" s="16"/>
      <c r="D356" s="16"/>
      <c r="E356" s="16"/>
      <c r="F356" s="16"/>
      <c r="G356" s="16" t="s">
        <v>464</v>
      </c>
      <c r="H356" s="33">
        <v>93</v>
      </c>
      <c r="I356" s="16" t="s">
        <v>465</v>
      </c>
      <c r="J356" s="18">
        <v>1053.69</v>
      </c>
    </row>
    <row r="357" spans="1:10" ht="0.9" customHeight="1" thickTop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</row>
    <row r="358" spans="1:10" ht="24" customHeight="1">
      <c r="A358" s="6" t="s">
        <v>91</v>
      </c>
      <c r="B358" s="6"/>
      <c r="C358" s="6"/>
      <c r="D358" s="6" t="s">
        <v>92</v>
      </c>
      <c r="E358" s="6"/>
      <c r="F358" s="109"/>
      <c r="G358" s="109"/>
      <c r="H358" s="7"/>
      <c r="I358" s="6"/>
      <c r="J358" s="8">
        <v>40151.870000000003</v>
      </c>
    </row>
    <row r="359" spans="1:10" ht="18" customHeight="1">
      <c r="A359" s="3" t="s">
        <v>93</v>
      </c>
      <c r="B359" s="4" t="s">
        <v>9</v>
      </c>
      <c r="C359" s="3" t="s">
        <v>10</v>
      </c>
      <c r="D359" s="3" t="s">
        <v>11</v>
      </c>
      <c r="E359" s="110" t="s">
        <v>433</v>
      </c>
      <c r="F359" s="110"/>
      <c r="G359" s="5" t="s">
        <v>12</v>
      </c>
      <c r="H359" s="4" t="s">
        <v>13</v>
      </c>
      <c r="I359" s="4" t="s">
        <v>14</v>
      </c>
      <c r="J359" s="4" t="s">
        <v>16</v>
      </c>
    </row>
    <row r="360" spans="1:10" ht="39" customHeight="1">
      <c r="A360" s="10" t="s">
        <v>434</v>
      </c>
      <c r="B360" s="11" t="s">
        <v>94</v>
      </c>
      <c r="C360" s="10" t="s">
        <v>22</v>
      </c>
      <c r="D360" s="10" t="s">
        <v>95</v>
      </c>
      <c r="E360" s="111" t="s">
        <v>769</v>
      </c>
      <c r="F360" s="111"/>
      <c r="G360" s="12" t="s">
        <v>62</v>
      </c>
      <c r="H360" s="20">
        <v>1</v>
      </c>
      <c r="I360" s="13">
        <v>98.67</v>
      </c>
      <c r="J360" s="13">
        <v>98.67</v>
      </c>
    </row>
    <row r="361" spans="1:10" ht="24" customHeight="1">
      <c r="A361" s="21" t="s">
        <v>436</v>
      </c>
      <c r="B361" s="22" t="s">
        <v>719</v>
      </c>
      <c r="C361" s="21" t="s">
        <v>22</v>
      </c>
      <c r="D361" s="21" t="s">
        <v>720</v>
      </c>
      <c r="E361" s="106" t="s">
        <v>435</v>
      </c>
      <c r="F361" s="106"/>
      <c r="G361" s="23" t="s">
        <v>24</v>
      </c>
      <c r="H361" s="24">
        <v>0.96599999999999997</v>
      </c>
      <c r="I361" s="25">
        <v>28.5</v>
      </c>
      <c r="J361" s="25">
        <v>27.53</v>
      </c>
    </row>
    <row r="362" spans="1:10" ht="24" customHeight="1">
      <c r="A362" s="21" t="s">
        <v>436</v>
      </c>
      <c r="B362" s="22" t="s">
        <v>495</v>
      </c>
      <c r="C362" s="21" t="s">
        <v>22</v>
      </c>
      <c r="D362" s="21" t="s">
        <v>496</v>
      </c>
      <c r="E362" s="106" t="s">
        <v>435</v>
      </c>
      <c r="F362" s="106"/>
      <c r="G362" s="23" t="s">
        <v>24</v>
      </c>
      <c r="H362" s="24">
        <v>3.1259999999999999</v>
      </c>
      <c r="I362" s="25">
        <v>22.76</v>
      </c>
      <c r="J362" s="25">
        <v>71.14</v>
      </c>
    </row>
    <row r="363" spans="1:10" ht="15">
      <c r="A363" s="31"/>
      <c r="B363" s="31"/>
      <c r="C363" s="31"/>
      <c r="D363" s="31"/>
      <c r="E363" s="31" t="s">
        <v>459</v>
      </c>
      <c r="F363" s="32">
        <v>33.590000000000003</v>
      </c>
      <c r="G363" s="31" t="s">
        <v>460</v>
      </c>
      <c r="H363" s="32">
        <v>38.08</v>
      </c>
      <c r="I363" s="31" t="s">
        <v>461</v>
      </c>
      <c r="J363" s="32">
        <v>71.67</v>
      </c>
    </row>
    <row r="364" spans="1:10" ht="15">
      <c r="A364" s="31"/>
      <c r="B364" s="31"/>
      <c r="C364" s="31"/>
      <c r="D364" s="31"/>
      <c r="E364" s="31" t="s">
        <v>462</v>
      </c>
      <c r="F364" s="32">
        <v>23.809070999999999</v>
      </c>
      <c r="G364" s="31"/>
      <c r="H364" s="107" t="s">
        <v>463</v>
      </c>
      <c r="I364" s="107"/>
      <c r="J364" s="32">
        <v>122.48</v>
      </c>
    </row>
    <row r="365" spans="1:10" ht="50.1" customHeight="1" thickBot="1">
      <c r="A365" s="16"/>
      <c r="B365" s="16"/>
      <c r="C365" s="16"/>
      <c r="D365" s="16"/>
      <c r="E365" s="16"/>
      <c r="F365" s="16"/>
      <c r="G365" s="16" t="s">
        <v>464</v>
      </c>
      <c r="H365" s="33">
        <v>11.37</v>
      </c>
      <c r="I365" s="16" t="s">
        <v>465</v>
      </c>
      <c r="J365" s="18">
        <v>1392.6</v>
      </c>
    </row>
    <row r="366" spans="1:10" ht="0.9" customHeight="1" thickTop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</row>
    <row r="367" spans="1:10" ht="18" customHeight="1">
      <c r="A367" s="3" t="s">
        <v>96</v>
      </c>
      <c r="B367" s="4" t="s">
        <v>9</v>
      </c>
      <c r="C367" s="3" t="s">
        <v>10</v>
      </c>
      <c r="D367" s="3" t="s">
        <v>11</v>
      </c>
      <c r="E367" s="110" t="s">
        <v>433</v>
      </c>
      <c r="F367" s="110"/>
      <c r="G367" s="5" t="s">
        <v>12</v>
      </c>
      <c r="H367" s="4" t="s">
        <v>13</v>
      </c>
      <c r="I367" s="4" t="s">
        <v>14</v>
      </c>
      <c r="J367" s="4" t="s">
        <v>16</v>
      </c>
    </row>
    <row r="368" spans="1:10" ht="39" customHeight="1">
      <c r="A368" s="10" t="s">
        <v>434</v>
      </c>
      <c r="B368" s="11" t="s">
        <v>97</v>
      </c>
      <c r="C368" s="10" t="s">
        <v>22</v>
      </c>
      <c r="D368" s="10" t="s">
        <v>98</v>
      </c>
      <c r="E368" s="111" t="s">
        <v>769</v>
      </c>
      <c r="F368" s="111"/>
      <c r="G368" s="12" t="s">
        <v>34</v>
      </c>
      <c r="H368" s="20">
        <v>1</v>
      </c>
      <c r="I368" s="13">
        <v>73.08</v>
      </c>
      <c r="J368" s="13">
        <v>73.08</v>
      </c>
    </row>
    <row r="369" spans="1:10" ht="26.1" customHeight="1">
      <c r="A369" s="21" t="s">
        <v>436</v>
      </c>
      <c r="B369" s="22" t="s">
        <v>694</v>
      </c>
      <c r="C369" s="21" t="s">
        <v>22</v>
      </c>
      <c r="D369" s="21" t="s">
        <v>695</v>
      </c>
      <c r="E369" s="106" t="s">
        <v>435</v>
      </c>
      <c r="F369" s="106"/>
      <c r="G369" s="23" t="s">
        <v>24</v>
      </c>
      <c r="H369" s="24">
        <v>0.58799999999999997</v>
      </c>
      <c r="I369" s="25">
        <v>22.98</v>
      </c>
      <c r="J369" s="25">
        <v>13.51</v>
      </c>
    </row>
    <row r="370" spans="1:10" ht="24" customHeight="1">
      <c r="A370" s="21" t="s">
        <v>436</v>
      </c>
      <c r="B370" s="22" t="s">
        <v>679</v>
      </c>
      <c r="C370" s="21" t="s">
        <v>22</v>
      </c>
      <c r="D370" s="21" t="s">
        <v>680</v>
      </c>
      <c r="E370" s="106" t="s">
        <v>435</v>
      </c>
      <c r="F370" s="106"/>
      <c r="G370" s="23" t="s">
        <v>24</v>
      </c>
      <c r="H370" s="24">
        <v>1.3340000000000001</v>
      </c>
      <c r="I370" s="25">
        <v>27.74</v>
      </c>
      <c r="J370" s="25">
        <v>37</v>
      </c>
    </row>
    <row r="371" spans="1:10" ht="39" customHeight="1">
      <c r="A371" s="21" t="s">
        <v>436</v>
      </c>
      <c r="B371" s="22" t="s">
        <v>696</v>
      </c>
      <c r="C371" s="21" t="s">
        <v>22</v>
      </c>
      <c r="D371" s="21" t="s">
        <v>697</v>
      </c>
      <c r="E371" s="106" t="s">
        <v>493</v>
      </c>
      <c r="F371" s="106"/>
      <c r="G371" s="23" t="s">
        <v>494</v>
      </c>
      <c r="H371" s="24">
        <v>1.0999999999999999E-2</v>
      </c>
      <c r="I371" s="25">
        <v>32.590000000000003</v>
      </c>
      <c r="J371" s="25">
        <v>0.35</v>
      </c>
    </row>
    <row r="372" spans="1:10" ht="39" customHeight="1">
      <c r="A372" s="21" t="s">
        <v>436</v>
      </c>
      <c r="B372" s="22" t="s">
        <v>698</v>
      </c>
      <c r="C372" s="21" t="s">
        <v>22</v>
      </c>
      <c r="D372" s="21" t="s">
        <v>699</v>
      </c>
      <c r="E372" s="106" t="s">
        <v>493</v>
      </c>
      <c r="F372" s="106"/>
      <c r="G372" s="23" t="s">
        <v>676</v>
      </c>
      <c r="H372" s="24">
        <v>4.3999999999999997E-2</v>
      </c>
      <c r="I372" s="25">
        <v>30.98</v>
      </c>
      <c r="J372" s="25">
        <v>1.36</v>
      </c>
    </row>
    <row r="373" spans="1:10" ht="26.1" customHeight="1">
      <c r="A373" s="26" t="s">
        <v>439</v>
      </c>
      <c r="B373" s="27" t="s">
        <v>770</v>
      </c>
      <c r="C373" s="26" t="s">
        <v>22</v>
      </c>
      <c r="D373" s="26" t="s">
        <v>771</v>
      </c>
      <c r="E373" s="108" t="s">
        <v>479</v>
      </c>
      <c r="F373" s="108"/>
      <c r="G373" s="28" t="s">
        <v>711</v>
      </c>
      <c r="H373" s="29">
        <v>1.67E-2</v>
      </c>
      <c r="I373" s="30">
        <v>5.7</v>
      </c>
      <c r="J373" s="30">
        <v>0.09</v>
      </c>
    </row>
    <row r="374" spans="1:10" ht="26.1" customHeight="1">
      <c r="A374" s="26" t="s">
        <v>439</v>
      </c>
      <c r="B374" s="27" t="s">
        <v>772</v>
      </c>
      <c r="C374" s="26" t="s">
        <v>22</v>
      </c>
      <c r="D374" s="26" t="s">
        <v>773</v>
      </c>
      <c r="E374" s="108" t="s">
        <v>479</v>
      </c>
      <c r="F374" s="108"/>
      <c r="G374" s="28" t="s">
        <v>54</v>
      </c>
      <c r="H374" s="29">
        <v>0.67500000000000004</v>
      </c>
      <c r="I374" s="30">
        <v>6.8</v>
      </c>
      <c r="J374" s="30">
        <v>4.59</v>
      </c>
    </row>
    <row r="375" spans="1:10" ht="26.1" customHeight="1">
      <c r="A375" s="26" t="s">
        <v>439</v>
      </c>
      <c r="B375" s="27" t="s">
        <v>774</v>
      </c>
      <c r="C375" s="26" t="s">
        <v>22</v>
      </c>
      <c r="D375" s="26" t="s">
        <v>775</v>
      </c>
      <c r="E375" s="108" t="s">
        <v>479</v>
      </c>
      <c r="F375" s="108"/>
      <c r="G375" s="28" t="s">
        <v>54</v>
      </c>
      <c r="H375" s="29">
        <v>0.92400000000000004</v>
      </c>
      <c r="I375" s="30">
        <v>2.38</v>
      </c>
      <c r="J375" s="30">
        <v>2.19</v>
      </c>
    </row>
    <row r="376" spans="1:10" ht="26.1" customHeight="1">
      <c r="A376" s="26" t="s">
        <v>439</v>
      </c>
      <c r="B376" s="27" t="s">
        <v>776</v>
      </c>
      <c r="C376" s="26" t="s">
        <v>22</v>
      </c>
      <c r="D376" s="26" t="s">
        <v>777</v>
      </c>
      <c r="E376" s="108" t="s">
        <v>479</v>
      </c>
      <c r="F376" s="108"/>
      <c r="G376" s="28" t="s">
        <v>108</v>
      </c>
      <c r="H376" s="29">
        <v>1.0999999999999999E-2</v>
      </c>
      <c r="I376" s="30">
        <v>22.79</v>
      </c>
      <c r="J376" s="30">
        <v>0.25</v>
      </c>
    </row>
    <row r="377" spans="1:10" ht="26.1" customHeight="1">
      <c r="A377" s="26" t="s">
        <v>439</v>
      </c>
      <c r="B377" s="27" t="s">
        <v>778</v>
      </c>
      <c r="C377" s="26" t="s">
        <v>22</v>
      </c>
      <c r="D377" s="26" t="s">
        <v>779</v>
      </c>
      <c r="E377" s="108" t="s">
        <v>479</v>
      </c>
      <c r="F377" s="108"/>
      <c r="G377" s="28" t="s">
        <v>54</v>
      </c>
      <c r="H377" s="29">
        <v>1.155</v>
      </c>
      <c r="I377" s="30">
        <v>11.28</v>
      </c>
      <c r="J377" s="30">
        <v>13.02</v>
      </c>
    </row>
    <row r="378" spans="1:10" ht="26.1" customHeight="1">
      <c r="A378" s="26" t="s">
        <v>439</v>
      </c>
      <c r="B378" s="27" t="s">
        <v>780</v>
      </c>
      <c r="C378" s="26" t="s">
        <v>22</v>
      </c>
      <c r="D378" s="26" t="s">
        <v>781</v>
      </c>
      <c r="E378" s="108" t="s">
        <v>479</v>
      </c>
      <c r="F378" s="108"/>
      <c r="G378" s="28" t="s">
        <v>108</v>
      </c>
      <c r="H378" s="29">
        <v>2.9000000000000001E-2</v>
      </c>
      <c r="I378" s="30">
        <v>25.11</v>
      </c>
      <c r="J378" s="30">
        <v>0.72</v>
      </c>
    </row>
    <row r="379" spans="1:10" ht="15">
      <c r="A379" s="31"/>
      <c r="B379" s="31"/>
      <c r="C379" s="31"/>
      <c r="D379" s="31"/>
      <c r="E379" s="31" t="s">
        <v>459</v>
      </c>
      <c r="F379" s="32">
        <v>18.7</v>
      </c>
      <c r="G379" s="31" t="s">
        <v>460</v>
      </c>
      <c r="H379" s="32">
        <v>21.2</v>
      </c>
      <c r="I379" s="31" t="s">
        <v>461</v>
      </c>
      <c r="J379" s="32">
        <v>39.9</v>
      </c>
    </row>
    <row r="380" spans="1:10" ht="15">
      <c r="A380" s="31"/>
      <c r="B380" s="31"/>
      <c r="C380" s="31"/>
      <c r="D380" s="31"/>
      <c r="E380" s="31" t="s">
        <v>462</v>
      </c>
      <c r="F380" s="32">
        <v>17.634204</v>
      </c>
      <c r="G380" s="31"/>
      <c r="H380" s="107" t="s">
        <v>463</v>
      </c>
      <c r="I380" s="107"/>
      <c r="J380" s="32">
        <v>90.71</v>
      </c>
    </row>
    <row r="381" spans="1:10" ht="50.1" customHeight="1" thickBot="1">
      <c r="A381" s="16"/>
      <c r="B381" s="16"/>
      <c r="C381" s="16"/>
      <c r="D381" s="16"/>
      <c r="E381" s="16"/>
      <c r="F381" s="16"/>
      <c r="G381" s="16" t="s">
        <v>464</v>
      </c>
      <c r="H381" s="33">
        <v>100.19</v>
      </c>
      <c r="I381" s="16" t="s">
        <v>465</v>
      </c>
      <c r="J381" s="18">
        <v>9088.23</v>
      </c>
    </row>
    <row r="382" spans="1:10" ht="0.9" customHeight="1" thickTop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</row>
    <row r="383" spans="1:10" ht="18" customHeight="1">
      <c r="A383" s="3" t="s">
        <v>99</v>
      </c>
      <c r="B383" s="4" t="s">
        <v>9</v>
      </c>
      <c r="C383" s="3" t="s">
        <v>10</v>
      </c>
      <c r="D383" s="3" t="s">
        <v>11</v>
      </c>
      <c r="E383" s="110" t="s">
        <v>433</v>
      </c>
      <c r="F383" s="110"/>
      <c r="G383" s="5" t="s">
        <v>12</v>
      </c>
      <c r="H383" s="4" t="s">
        <v>13</v>
      </c>
      <c r="I383" s="4" t="s">
        <v>14</v>
      </c>
      <c r="J383" s="4" t="s">
        <v>16</v>
      </c>
    </row>
    <row r="384" spans="1:10" ht="39" customHeight="1">
      <c r="A384" s="10" t="s">
        <v>434</v>
      </c>
      <c r="B384" s="11" t="s">
        <v>100</v>
      </c>
      <c r="C384" s="10" t="s">
        <v>22</v>
      </c>
      <c r="D384" s="10" t="s">
        <v>101</v>
      </c>
      <c r="E384" s="111" t="s">
        <v>614</v>
      </c>
      <c r="F384" s="111"/>
      <c r="G384" s="12" t="s">
        <v>34</v>
      </c>
      <c r="H384" s="20">
        <v>1</v>
      </c>
      <c r="I384" s="13">
        <v>19.739999999999998</v>
      </c>
      <c r="J384" s="13">
        <v>19.739999999999998</v>
      </c>
    </row>
    <row r="385" spans="1:10" ht="24" customHeight="1">
      <c r="A385" s="21" t="s">
        <v>436</v>
      </c>
      <c r="B385" s="22" t="s">
        <v>719</v>
      </c>
      <c r="C385" s="21" t="s">
        <v>22</v>
      </c>
      <c r="D385" s="21" t="s">
        <v>720</v>
      </c>
      <c r="E385" s="106" t="s">
        <v>435</v>
      </c>
      <c r="F385" s="106"/>
      <c r="G385" s="23" t="s">
        <v>24</v>
      </c>
      <c r="H385" s="24">
        <v>0.18629999999999999</v>
      </c>
      <c r="I385" s="25">
        <v>28.5</v>
      </c>
      <c r="J385" s="25">
        <v>5.3</v>
      </c>
    </row>
    <row r="386" spans="1:10" ht="24" customHeight="1">
      <c r="A386" s="21" t="s">
        <v>436</v>
      </c>
      <c r="B386" s="22" t="s">
        <v>495</v>
      </c>
      <c r="C386" s="21" t="s">
        <v>22</v>
      </c>
      <c r="D386" s="21" t="s">
        <v>496</v>
      </c>
      <c r="E386" s="106" t="s">
        <v>435</v>
      </c>
      <c r="F386" s="106"/>
      <c r="G386" s="23" t="s">
        <v>24</v>
      </c>
      <c r="H386" s="24">
        <v>5.0799999999999998E-2</v>
      </c>
      <c r="I386" s="25">
        <v>22.76</v>
      </c>
      <c r="J386" s="25">
        <v>1.1499999999999999</v>
      </c>
    </row>
    <row r="387" spans="1:10" ht="39" customHeight="1">
      <c r="A387" s="21" t="s">
        <v>436</v>
      </c>
      <c r="B387" s="22" t="s">
        <v>782</v>
      </c>
      <c r="C387" s="21" t="s">
        <v>22</v>
      </c>
      <c r="D387" s="21" t="s">
        <v>783</v>
      </c>
      <c r="E387" s="106" t="s">
        <v>702</v>
      </c>
      <c r="F387" s="106"/>
      <c r="G387" s="23" t="s">
        <v>62</v>
      </c>
      <c r="H387" s="24">
        <v>3.39E-2</v>
      </c>
      <c r="I387" s="25">
        <v>392.29</v>
      </c>
      <c r="J387" s="25">
        <v>13.29</v>
      </c>
    </row>
    <row r="388" spans="1:10" ht="15">
      <c r="A388" s="31"/>
      <c r="B388" s="31"/>
      <c r="C388" s="31"/>
      <c r="D388" s="31"/>
      <c r="E388" s="31" t="s">
        <v>459</v>
      </c>
      <c r="F388" s="32">
        <v>3.29</v>
      </c>
      <c r="G388" s="31" t="s">
        <v>460</v>
      </c>
      <c r="H388" s="32">
        <v>3.72</v>
      </c>
      <c r="I388" s="31" t="s">
        <v>461</v>
      </c>
      <c r="J388" s="32">
        <v>7.01</v>
      </c>
    </row>
    <row r="389" spans="1:10" ht="15">
      <c r="A389" s="31"/>
      <c r="B389" s="31"/>
      <c r="C389" s="31"/>
      <c r="D389" s="31"/>
      <c r="E389" s="31" t="s">
        <v>462</v>
      </c>
      <c r="F389" s="32">
        <v>4.7632620000000001</v>
      </c>
      <c r="G389" s="31"/>
      <c r="H389" s="107" t="s">
        <v>463</v>
      </c>
      <c r="I389" s="107"/>
      <c r="J389" s="32">
        <v>24.5</v>
      </c>
    </row>
    <row r="390" spans="1:10" ht="50.1" customHeight="1" thickBot="1">
      <c r="A390" s="16"/>
      <c r="B390" s="16"/>
      <c r="C390" s="16"/>
      <c r="D390" s="16"/>
      <c r="E390" s="16"/>
      <c r="F390" s="16"/>
      <c r="G390" s="16" t="s">
        <v>464</v>
      </c>
      <c r="H390" s="33">
        <v>21.6</v>
      </c>
      <c r="I390" s="16" t="s">
        <v>465</v>
      </c>
      <c r="J390" s="18">
        <v>529.20000000000005</v>
      </c>
    </row>
    <row r="391" spans="1:10" ht="0.9" customHeight="1" thickTop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</row>
    <row r="392" spans="1:10" ht="18" customHeight="1">
      <c r="A392" s="3" t="s">
        <v>102</v>
      </c>
      <c r="B392" s="4" t="s">
        <v>9</v>
      </c>
      <c r="C392" s="3" t="s">
        <v>10</v>
      </c>
      <c r="D392" s="3" t="s">
        <v>11</v>
      </c>
      <c r="E392" s="110" t="s">
        <v>433</v>
      </c>
      <c r="F392" s="110"/>
      <c r="G392" s="5" t="s">
        <v>12</v>
      </c>
      <c r="H392" s="4" t="s">
        <v>13</v>
      </c>
      <c r="I392" s="4" t="s">
        <v>14</v>
      </c>
      <c r="J392" s="4" t="s">
        <v>16</v>
      </c>
    </row>
    <row r="393" spans="1:10" ht="39" customHeight="1">
      <c r="A393" s="10" t="s">
        <v>434</v>
      </c>
      <c r="B393" s="11" t="s">
        <v>103</v>
      </c>
      <c r="C393" s="10" t="s">
        <v>22</v>
      </c>
      <c r="D393" s="10" t="s">
        <v>104</v>
      </c>
      <c r="E393" s="111" t="s">
        <v>769</v>
      </c>
      <c r="F393" s="111"/>
      <c r="G393" s="12" t="s">
        <v>62</v>
      </c>
      <c r="H393" s="20">
        <v>1</v>
      </c>
      <c r="I393" s="13">
        <v>744.63</v>
      </c>
      <c r="J393" s="13">
        <v>744.63</v>
      </c>
    </row>
    <row r="394" spans="1:10" ht="24" customHeight="1">
      <c r="A394" s="21" t="s">
        <v>436</v>
      </c>
      <c r="B394" s="22" t="s">
        <v>719</v>
      </c>
      <c r="C394" s="21" t="s">
        <v>22</v>
      </c>
      <c r="D394" s="21" t="s">
        <v>720</v>
      </c>
      <c r="E394" s="106" t="s">
        <v>435</v>
      </c>
      <c r="F394" s="106"/>
      <c r="G394" s="23" t="s">
        <v>24</v>
      </c>
      <c r="H394" s="24">
        <v>2.4249999999999998</v>
      </c>
      <c r="I394" s="25">
        <v>28.5</v>
      </c>
      <c r="J394" s="25">
        <v>69.11</v>
      </c>
    </row>
    <row r="395" spans="1:10" ht="24" customHeight="1">
      <c r="A395" s="21" t="s">
        <v>436</v>
      </c>
      <c r="B395" s="22" t="s">
        <v>495</v>
      </c>
      <c r="C395" s="21" t="s">
        <v>22</v>
      </c>
      <c r="D395" s="21" t="s">
        <v>496</v>
      </c>
      <c r="E395" s="106" t="s">
        <v>435</v>
      </c>
      <c r="F395" s="106"/>
      <c r="G395" s="23" t="s">
        <v>24</v>
      </c>
      <c r="H395" s="24">
        <v>2.8820000000000001</v>
      </c>
      <c r="I395" s="25">
        <v>22.76</v>
      </c>
      <c r="J395" s="25">
        <v>65.59</v>
      </c>
    </row>
    <row r="396" spans="1:10" ht="39" customHeight="1">
      <c r="A396" s="21" t="s">
        <v>436</v>
      </c>
      <c r="B396" s="22" t="s">
        <v>784</v>
      </c>
      <c r="C396" s="21" t="s">
        <v>22</v>
      </c>
      <c r="D396" s="21" t="s">
        <v>785</v>
      </c>
      <c r="E396" s="106" t="s">
        <v>493</v>
      </c>
      <c r="F396" s="106"/>
      <c r="G396" s="23" t="s">
        <v>494</v>
      </c>
      <c r="H396" s="24">
        <v>0.34</v>
      </c>
      <c r="I396" s="25">
        <v>1.5</v>
      </c>
      <c r="J396" s="25">
        <v>0.51</v>
      </c>
    </row>
    <row r="397" spans="1:10" ht="39" customHeight="1">
      <c r="A397" s="21" t="s">
        <v>436</v>
      </c>
      <c r="B397" s="22" t="s">
        <v>786</v>
      </c>
      <c r="C397" s="21" t="s">
        <v>22</v>
      </c>
      <c r="D397" s="21" t="s">
        <v>787</v>
      </c>
      <c r="E397" s="106" t="s">
        <v>493</v>
      </c>
      <c r="F397" s="106"/>
      <c r="G397" s="23" t="s">
        <v>676</v>
      </c>
      <c r="H397" s="24">
        <v>1.101</v>
      </c>
      <c r="I397" s="25">
        <v>0.56000000000000005</v>
      </c>
      <c r="J397" s="25">
        <v>0.61</v>
      </c>
    </row>
    <row r="398" spans="1:10" ht="39" customHeight="1">
      <c r="A398" s="21" t="s">
        <v>436</v>
      </c>
      <c r="B398" s="22" t="s">
        <v>788</v>
      </c>
      <c r="C398" s="21" t="s">
        <v>22</v>
      </c>
      <c r="D398" s="21" t="s">
        <v>789</v>
      </c>
      <c r="E398" s="106" t="s">
        <v>702</v>
      </c>
      <c r="F398" s="106"/>
      <c r="G398" s="23" t="s">
        <v>62</v>
      </c>
      <c r="H398" s="24">
        <v>1.1599999999999999</v>
      </c>
      <c r="I398" s="25">
        <v>524.84</v>
      </c>
      <c r="J398" s="25">
        <v>608.80999999999995</v>
      </c>
    </row>
    <row r="399" spans="1:10" ht="15">
      <c r="A399" s="31"/>
      <c r="B399" s="31"/>
      <c r="C399" s="31"/>
      <c r="D399" s="31"/>
      <c r="E399" s="31" t="s">
        <v>459</v>
      </c>
      <c r="F399" s="32">
        <v>78.83</v>
      </c>
      <c r="G399" s="31" t="s">
        <v>460</v>
      </c>
      <c r="H399" s="32">
        <v>89.34</v>
      </c>
      <c r="I399" s="31" t="s">
        <v>461</v>
      </c>
      <c r="J399" s="32">
        <v>168.17</v>
      </c>
    </row>
    <row r="400" spans="1:10" ht="15">
      <c r="A400" s="31"/>
      <c r="B400" s="31"/>
      <c r="C400" s="31"/>
      <c r="D400" s="31"/>
      <c r="E400" s="31" t="s">
        <v>462</v>
      </c>
      <c r="F400" s="32">
        <v>179.67921899999999</v>
      </c>
      <c r="G400" s="31"/>
      <c r="H400" s="107" t="s">
        <v>463</v>
      </c>
      <c r="I400" s="107"/>
      <c r="J400" s="32">
        <v>924.31</v>
      </c>
    </row>
    <row r="401" spans="1:10" ht="50.1" customHeight="1" thickBot="1">
      <c r="A401" s="16"/>
      <c r="B401" s="16"/>
      <c r="C401" s="16"/>
      <c r="D401" s="16"/>
      <c r="E401" s="16"/>
      <c r="F401" s="16"/>
      <c r="G401" s="16" t="s">
        <v>464</v>
      </c>
      <c r="H401" s="33">
        <v>10.34</v>
      </c>
      <c r="I401" s="16" t="s">
        <v>465</v>
      </c>
      <c r="J401" s="18">
        <v>9557.3700000000008</v>
      </c>
    </row>
    <row r="402" spans="1:10" ht="0.9" customHeight="1" thickTop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</row>
    <row r="403" spans="1:10" ht="18" customHeight="1">
      <c r="A403" s="3" t="s">
        <v>105</v>
      </c>
      <c r="B403" s="4" t="s">
        <v>9</v>
      </c>
      <c r="C403" s="3" t="s">
        <v>10</v>
      </c>
      <c r="D403" s="3" t="s">
        <v>11</v>
      </c>
      <c r="E403" s="110" t="s">
        <v>433</v>
      </c>
      <c r="F403" s="110"/>
      <c r="G403" s="5" t="s">
        <v>12</v>
      </c>
      <c r="H403" s="4" t="s">
        <v>13</v>
      </c>
      <c r="I403" s="4" t="s">
        <v>14</v>
      </c>
      <c r="J403" s="4" t="s">
        <v>16</v>
      </c>
    </row>
    <row r="404" spans="1:10" ht="26.1" customHeight="1">
      <c r="A404" s="10" t="s">
        <v>434</v>
      </c>
      <c r="B404" s="11" t="s">
        <v>106</v>
      </c>
      <c r="C404" s="10" t="s">
        <v>22</v>
      </c>
      <c r="D404" s="10" t="s">
        <v>107</v>
      </c>
      <c r="E404" s="111" t="s">
        <v>790</v>
      </c>
      <c r="F404" s="111"/>
      <c r="G404" s="12" t="s">
        <v>108</v>
      </c>
      <c r="H404" s="20">
        <v>1</v>
      </c>
      <c r="I404" s="13">
        <v>7.76</v>
      </c>
      <c r="J404" s="13">
        <v>7.76</v>
      </c>
    </row>
    <row r="405" spans="1:10" ht="24" customHeight="1">
      <c r="A405" s="21" t="s">
        <v>436</v>
      </c>
      <c r="B405" s="22" t="s">
        <v>791</v>
      </c>
      <c r="C405" s="21" t="s">
        <v>22</v>
      </c>
      <c r="D405" s="21" t="s">
        <v>792</v>
      </c>
      <c r="E405" s="106" t="s">
        <v>435</v>
      </c>
      <c r="F405" s="106"/>
      <c r="G405" s="23" t="s">
        <v>24</v>
      </c>
      <c r="H405" s="24">
        <v>2.5000000000000001E-3</v>
      </c>
      <c r="I405" s="25">
        <v>28.29</v>
      </c>
      <c r="J405" s="25">
        <v>7.0000000000000007E-2</v>
      </c>
    </row>
    <row r="406" spans="1:10" ht="24" customHeight="1">
      <c r="A406" s="26" t="s">
        <v>439</v>
      </c>
      <c r="B406" s="27" t="s">
        <v>793</v>
      </c>
      <c r="C406" s="26" t="s">
        <v>22</v>
      </c>
      <c r="D406" s="26" t="s">
        <v>794</v>
      </c>
      <c r="E406" s="108" t="s">
        <v>479</v>
      </c>
      <c r="F406" s="108"/>
      <c r="G406" s="28" t="s">
        <v>108</v>
      </c>
      <c r="H406" s="29">
        <v>1.1100000000000001</v>
      </c>
      <c r="I406" s="30">
        <v>6.93</v>
      </c>
      <c r="J406" s="30">
        <v>7.69</v>
      </c>
    </row>
    <row r="407" spans="1:10" ht="15">
      <c r="A407" s="31"/>
      <c r="B407" s="31"/>
      <c r="C407" s="31"/>
      <c r="D407" s="31"/>
      <c r="E407" s="31" t="s">
        <v>459</v>
      </c>
      <c r="F407" s="32">
        <v>0.02</v>
      </c>
      <c r="G407" s="31" t="s">
        <v>460</v>
      </c>
      <c r="H407" s="32">
        <v>0.03</v>
      </c>
      <c r="I407" s="31" t="s">
        <v>461</v>
      </c>
      <c r="J407" s="32">
        <v>0.05</v>
      </c>
    </row>
    <row r="408" spans="1:10" ht="15">
      <c r="A408" s="31"/>
      <c r="B408" s="31"/>
      <c r="C408" s="31"/>
      <c r="D408" s="31"/>
      <c r="E408" s="31" t="s">
        <v>462</v>
      </c>
      <c r="F408" s="32">
        <v>1.8724879999999999</v>
      </c>
      <c r="G408" s="31"/>
      <c r="H408" s="107" t="s">
        <v>463</v>
      </c>
      <c r="I408" s="107"/>
      <c r="J408" s="32">
        <v>9.6300000000000008</v>
      </c>
    </row>
    <row r="409" spans="1:10" ht="50.1" customHeight="1" thickBot="1">
      <c r="A409" s="16"/>
      <c r="B409" s="16"/>
      <c r="C409" s="16"/>
      <c r="D409" s="16"/>
      <c r="E409" s="16"/>
      <c r="F409" s="16"/>
      <c r="G409" s="16" t="s">
        <v>464</v>
      </c>
      <c r="H409" s="33">
        <v>323.10000000000002</v>
      </c>
      <c r="I409" s="16" t="s">
        <v>465</v>
      </c>
      <c r="J409" s="18">
        <v>3111.45</v>
      </c>
    </row>
    <row r="410" spans="1:10" ht="0.9" customHeight="1" thickTop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</row>
    <row r="411" spans="1:10" ht="18" customHeight="1">
      <c r="A411" s="3" t="s">
        <v>109</v>
      </c>
      <c r="B411" s="4" t="s">
        <v>9</v>
      </c>
      <c r="C411" s="3" t="s">
        <v>10</v>
      </c>
      <c r="D411" s="3" t="s">
        <v>11</v>
      </c>
      <c r="E411" s="110" t="s">
        <v>433</v>
      </c>
      <c r="F411" s="110"/>
      <c r="G411" s="5" t="s">
        <v>12</v>
      </c>
      <c r="H411" s="4" t="s">
        <v>13</v>
      </c>
      <c r="I411" s="4" t="s">
        <v>14</v>
      </c>
      <c r="J411" s="4" t="s">
        <v>16</v>
      </c>
    </row>
    <row r="412" spans="1:10" ht="26.1" customHeight="1">
      <c r="A412" s="10" t="s">
        <v>434</v>
      </c>
      <c r="B412" s="11" t="s">
        <v>110</v>
      </c>
      <c r="C412" s="10" t="s">
        <v>22</v>
      </c>
      <c r="D412" s="10" t="s">
        <v>111</v>
      </c>
      <c r="E412" s="111" t="s">
        <v>790</v>
      </c>
      <c r="F412" s="111"/>
      <c r="G412" s="12" t="s">
        <v>108</v>
      </c>
      <c r="H412" s="20">
        <v>1</v>
      </c>
      <c r="I412" s="13">
        <v>7.83</v>
      </c>
      <c r="J412" s="13">
        <v>7.83</v>
      </c>
    </row>
    <row r="413" spans="1:10" ht="24" customHeight="1">
      <c r="A413" s="21" t="s">
        <v>436</v>
      </c>
      <c r="B413" s="22" t="s">
        <v>795</v>
      </c>
      <c r="C413" s="21" t="s">
        <v>22</v>
      </c>
      <c r="D413" s="21" t="s">
        <v>796</v>
      </c>
      <c r="E413" s="106" t="s">
        <v>435</v>
      </c>
      <c r="F413" s="106"/>
      <c r="G413" s="23" t="s">
        <v>24</v>
      </c>
      <c r="H413" s="24">
        <v>8.0000000000000004E-4</v>
      </c>
      <c r="I413" s="25">
        <v>23.48</v>
      </c>
      <c r="J413" s="25">
        <v>0.01</v>
      </c>
    </row>
    <row r="414" spans="1:10" ht="24" customHeight="1">
      <c r="A414" s="21" t="s">
        <v>436</v>
      </c>
      <c r="B414" s="22" t="s">
        <v>791</v>
      </c>
      <c r="C414" s="21" t="s">
        <v>22</v>
      </c>
      <c r="D414" s="21" t="s">
        <v>792</v>
      </c>
      <c r="E414" s="106" t="s">
        <v>435</v>
      </c>
      <c r="F414" s="106"/>
      <c r="G414" s="23" t="s">
        <v>24</v>
      </c>
      <c r="H414" s="24">
        <v>4.7999999999999996E-3</v>
      </c>
      <c r="I414" s="25">
        <v>28.29</v>
      </c>
      <c r="J414" s="25">
        <v>0.13</v>
      </c>
    </row>
    <row r="415" spans="1:10" ht="24" customHeight="1">
      <c r="A415" s="26" t="s">
        <v>439</v>
      </c>
      <c r="B415" s="27" t="s">
        <v>793</v>
      </c>
      <c r="C415" s="26" t="s">
        <v>22</v>
      </c>
      <c r="D415" s="26" t="s">
        <v>794</v>
      </c>
      <c r="E415" s="108" t="s">
        <v>479</v>
      </c>
      <c r="F415" s="108"/>
      <c r="G415" s="28" t="s">
        <v>108</v>
      </c>
      <c r="H415" s="29">
        <v>1.1100000000000001</v>
      </c>
      <c r="I415" s="30">
        <v>6.93</v>
      </c>
      <c r="J415" s="30">
        <v>7.69</v>
      </c>
    </row>
    <row r="416" spans="1:10" ht="15">
      <c r="A416" s="31"/>
      <c r="B416" s="31"/>
      <c r="C416" s="31"/>
      <c r="D416" s="31"/>
      <c r="E416" s="31" t="s">
        <v>459</v>
      </c>
      <c r="F416" s="32">
        <v>0.05</v>
      </c>
      <c r="G416" s="31" t="s">
        <v>460</v>
      </c>
      <c r="H416" s="32">
        <v>0.06</v>
      </c>
      <c r="I416" s="31" t="s">
        <v>461</v>
      </c>
      <c r="J416" s="32">
        <v>0.11</v>
      </c>
    </row>
    <row r="417" spans="1:10" ht="15">
      <c r="A417" s="31"/>
      <c r="B417" s="31"/>
      <c r="C417" s="31"/>
      <c r="D417" s="31"/>
      <c r="E417" s="31" t="s">
        <v>462</v>
      </c>
      <c r="F417" s="32">
        <v>1.8893789999999999</v>
      </c>
      <c r="G417" s="31"/>
      <c r="H417" s="107" t="s">
        <v>463</v>
      </c>
      <c r="I417" s="107"/>
      <c r="J417" s="32">
        <v>9.7200000000000006</v>
      </c>
    </row>
    <row r="418" spans="1:10" ht="50.1" customHeight="1" thickBot="1">
      <c r="A418" s="16"/>
      <c r="B418" s="16"/>
      <c r="C418" s="16"/>
      <c r="D418" s="16"/>
      <c r="E418" s="16"/>
      <c r="F418" s="16"/>
      <c r="G418" s="16" t="s">
        <v>464</v>
      </c>
      <c r="H418" s="33">
        <v>221</v>
      </c>
      <c r="I418" s="16" t="s">
        <v>465</v>
      </c>
      <c r="J418" s="18">
        <v>2148.12</v>
      </c>
    </row>
    <row r="419" spans="1:10" ht="0.9" customHeight="1" thickTop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</row>
    <row r="420" spans="1:10" ht="18" customHeight="1">
      <c r="A420" s="3" t="s">
        <v>112</v>
      </c>
      <c r="B420" s="4" t="s">
        <v>9</v>
      </c>
      <c r="C420" s="3" t="s">
        <v>10</v>
      </c>
      <c r="D420" s="3" t="s">
        <v>11</v>
      </c>
      <c r="E420" s="110" t="s">
        <v>433</v>
      </c>
      <c r="F420" s="110"/>
      <c r="G420" s="5" t="s">
        <v>12</v>
      </c>
      <c r="H420" s="4" t="s">
        <v>13</v>
      </c>
      <c r="I420" s="4" t="s">
        <v>14</v>
      </c>
      <c r="J420" s="4" t="s">
        <v>16</v>
      </c>
    </row>
    <row r="421" spans="1:10" ht="26.1" customHeight="1">
      <c r="A421" s="10" t="s">
        <v>434</v>
      </c>
      <c r="B421" s="11" t="s">
        <v>113</v>
      </c>
      <c r="C421" s="10" t="s">
        <v>22</v>
      </c>
      <c r="D421" s="10" t="s">
        <v>114</v>
      </c>
      <c r="E421" s="111" t="s">
        <v>790</v>
      </c>
      <c r="F421" s="111"/>
      <c r="G421" s="12" t="s">
        <v>108</v>
      </c>
      <c r="H421" s="20">
        <v>1</v>
      </c>
      <c r="I421" s="13">
        <v>9.15</v>
      </c>
      <c r="J421" s="13">
        <v>9.15</v>
      </c>
    </row>
    <row r="422" spans="1:10" ht="24" customHeight="1">
      <c r="A422" s="21" t="s">
        <v>436</v>
      </c>
      <c r="B422" s="22" t="s">
        <v>795</v>
      </c>
      <c r="C422" s="21" t="s">
        <v>22</v>
      </c>
      <c r="D422" s="21" t="s">
        <v>796</v>
      </c>
      <c r="E422" s="106" t="s">
        <v>435</v>
      </c>
      <c r="F422" s="106"/>
      <c r="G422" s="23" t="s">
        <v>24</v>
      </c>
      <c r="H422" s="24">
        <v>1.4E-3</v>
      </c>
      <c r="I422" s="25">
        <v>23.48</v>
      </c>
      <c r="J422" s="25">
        <v>0.03</v>
      </c>
    </row>
    <row r="423" spans="1:10" ht="24" customHeight="1">
      <c r="A423" s="21" t="s">
        <v>436</v>
      </c>
      <c r="B423" s="22" t="s">
        <v>791</v>
      </c>
      <c r="C423" s="21" t="s">
        <v>22</v>
      </c>
      <c r="D423" s="21" t="s">
        <v>792</v>
      </c>
      <c r="E423" s="106" t="s">
        <v>435</v>
      </c>
      <c r="F423" s="106"/>
      <c r="G423" s="23" t="s">
        <v>24</v>
      </c>
      <c r="H423" s="24">
        <v>8.8000000000000005E-3</v>
      </c>
      <c r="I423" s="25">
        <v>28.29</v>
      </c>
      <c r="J423" s="25">
        <v>0.24</v>
      </c>
    </row>
    <row r="424" spans="1:10" ht="24" customHeight="1">
      <c r="A424" s="26" t="s">
        <v>439</v>
      </c>
      <c r="B424" s="27" t="s">
        <v>797</v>
      </c>
      <c r="C424" s="26" t="s">
        <v>22</v>
      </c>
      <c r="D424" s="26" t="s">
        <v>798</v>
      </c>
      <c r="E424" s="108" t="s">
        <v>479</v>
      </c>
      <c r="F424" s="108"/>
      <c r="G424" s="28" t="s">
        <v>108</v>
      </c>
      <c r="H424" s="29">
        <v>1.1100000000000001</v>
      </c>
      <c r="I424" s="30">
        <v>8</v>
      </c>
      <c r="J424" s="30">
        <v>8.8800000000000008</v>
      </c>
    </row>
    <row r="425" spans="1:10" ht="15">
      <c r="A425" s="31"/>
      <c r="B425" s="31"/>
      <c r="C425" s="31"/>
      <c r="D425" s="31"/>
      <c r="E425" s="31" t="s">
        <v>459</v>
      </c>
      <c r="F425" s="32">
        <v>0.09</v>
      </c>
      <c r="G425" s="31" t="s">
        <v>460</v>
      </c>
      <c r="H425" s="32">
        <v>0.11</v>
      </c>
      <c r="I425" s="31" t="s">
        <v>461</v>
      </c>
      <c r="J425" s="32">
        <v>0.2</v>
      </c>
    </row>
    <row r="426" spans="1:10" ht="15">
      <c r="A426" s="31"/>
      <c r="B426" s="31"/>
      <c r="C426" s="31"/>
      <c r="D426" s="31"/>
      <c r="E426" s="31" t="s">
        <v>462</v>
      </c>
      <c r="F426" s="32">
        <v>2.2078950000000002</v>
      </c>
      <c r="G426" s="31"/>
      <c r="H426" s="107" t="s">
        <v>463</v>
      </c>
      <c r="I426" s="107"/>
      <c r="J426" s="32">
        <v>11.36</v>
      </c>
    </row>
    <row r="427" spans="1:10" ht="50.1" customHeight="1" thickBot="1">
      <c r="A427" s="16"/>
      <c r="B427" s="16"/>
      <c r="C427" s="16"/>
      <c r="D427" s="16"/>
      <c r="E427" s="16"/>
      <c r="F427" s="16"/>
      <c r="G427" s="16" t="s">
        <v>464</v>
      </c>
      <c r="H427" s="33">
        <v>1170.3</v>
      </c>
      <c r="I427" s="16" t="s">
        <v>465</v>
      </c>
      <c r="J427" s="18">
        <v>13294.61</v>
      </c>
    </row>
    <row r="428" spans="1:10" ht="0.9" customHeight="1" thickTop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</row>
    <row r="429" spans="1:10" ht="18" customHeight="1">
      <c r="A429" s="3" t="s">
        <v>115</v>
      </c>
      <c r="B429" s="4" t="s">
        <v>9</v>
      </c>
      <c r="C429" s="3" t="s">
        <v>10</v>
      </c>
      <c r="D429" s="3" t="s">
        <v>11</v>
      </c>
      <c r="E429" s="110" t="s">
        <v>433</v>
      </c>
      <c r="F429" s="110"/>
      <c r="G429" s="5" t="s">
        <v>12</v>
      </c>
      <c r="H429" s="4" t="s">
        <v>13</v>
      </c>
      <c r="I429" s="4" t="s">
        <v>14</v>
      </c>
      <c r="J429" s="4" t="s">
        <v>16</v>
      </c>
    </row>
    <row r="430" spans="1:10" ht="26.1" customHeight="1">
      <c r="A430" s="10" t="s">
        <v>434</v>
      </c>
      <c r="B430" s="11" t="s">
        <v>116</v>
      </c>
      <c r="C430" s="10" t="s">
        <v>22</v>
      </c>
      <c r="D430" s="10" t="s">
        <v>117</v>
      </c>
      <c r="E430" s="111" t="s">
        <v>790</v>
      </c>
      <c r="F430" s="111"/>
      <c r="G430" s="12" t="s">
        <v>108</v>
      </c>
      <c r="H430" s="20">
        <v>1</v>
      </c>
      <c r="I430" s="13">
        <v>9.9499999999999993</v>
      </c>
      <c r="J430" s="13">
        <v>9.9499999999999993</v>
      </c>
    </row>
    <row r="431" spans="1:10" ht="24" customHeight="1">
      <c r="A431" s="21" t="s">
        <v>436</v>
      </c>
      <c r="B431" s="22" t="s">
        <v>795</v>
      </c>
      <c r="C431" s="21" t="s">
        <v>22</v>
      </c>
      <c r="D431" s="21" t="s">
        <v>796</v>
      </c>
      <c r="E431" s="106" t="s">
        <v>435</v>
      </c>
      <c r="F431" s="106"/>
      <c r="G431" s="23" t="s">
        <v>24</v>
      </c>
      <c r="H431" s="24">
        <v>9.4999999999999998E-3</v>
      </c>
      <c r="I431" s="25">
        <v>23.48</v>
      </c>
      <c r="J431" s="25">
        <v>0.22</v>
      </c>
    </row>
    <row r="432" spans="1:10" ht="24" customHeight="1">
      <c r="A432" s="21" t="s">
        <v>436</v>
      </c>
      <c r="B432" s="22" t="s">
        <v>791</v>
      </c>
      <c r="C432" s="21" t="s">
        <v>22</v>
      </c>
      <c r="D432" s="21" t="s">
        <v>792</v>
      </c>
      <c r="E432" s="106" t="s">
        <v>435</v>
      </c>
      <c r="F432" s="106"/>
      <c r="G432" s="23" t="s">
        <v>24</v>
      </c>
      <c r="H432" s="24">
        <v>5.8099999999999999E-2</v>
      </c>
      <c r="I432" s="25">
        <v>28.29</v>
      </c>
      <c r="J432" s="25">
        <v>1.64</v>
      </c>
    </row>
    <row r="433" spans="1:10" ht="26.1" customHeight="1">
      <c r="A433" s="26" t="s">
        <v>439</v>
      </c>
      <c r="B433" s="27" t="s">
        <v>799</v>
      </c>
      <c r="C433" s="26" t="s">
        <v>22</v>
      </c>
      <c r="D433" s="26" t="s">
        <v>800</v>
      </c>
      <c r="E433" s="108" t="s">
        <v>479</v>
      </c>
      <c r="F433" s="108"/>
      <c r="G433" s="28" t="s">
        <v>108</v>
      </c>
      <c r="H433" s="29">
        <v>1.07</v>
      </c>
      <c r="I433" s="30">
        <v>7.57</v>
      </c>
      <c r="J433" s="30">
        <v>8.09</v>
      </c>
    </row>
    <row r="434" spans="1:10" ht="15">
      <c r="A434" s="31"/>
      <c r="B434" s="31"/>
      <c r="C434" s="31"/>
      <c r="D434" s="31"/>
      <c r="E434" s="31" t="s">
        <v>459</v>
      </c>
      <c r="F434" s="32">
        <v>0.65</v>
      </c>
      <c r="G434" s="31" t="s">
        <v>460</v>
      </c>
      <c r="H434" s="32">
        <v>0.74</v>
      </c>
      <c r="I434" s="31" t="s">
        <v>461</v>
      </c>
      <c r="J434" s="32">
        <v>1.39</v>
      </c>
    </row>
    <row r="435" spans="1:10" ht="15">
      <c r="A435" s="31"/>
      <c r="B435" s="31"/>
      <c r="C435" s="31"/>
      <c r="D435" s="31"/>
      <c r="E435" s="31" t="s">
        <v>462</v>
      </c>
      <c r="F435" s="32">
        <v>2.400935</v>
      </c>
      <c r="G435" s="31"/>
      <c r="H435" s="107" t="s">
        <v>463</v>
      </c>
      <c r="I435" s="107"/>
      <c r="J435" s="32">
        <v>12.35</v>
      </c>
    </row>
    <row r="436" spans="1:10" ht="50.1" customHeight="1" thickBot="1">
      <c r="A436" s="16"/>
      <c r="B436" s="16"/>
      <c r="C436" s="16"/>
      <c r="D436" s="16"/>
      <c r="E436" s="16"/>
      <c r="F436" s="16"/>
      <c r="G436" s="16" t="s">
        <v>464</v>
      </c>
      <c r="H436" s="33">
        <v>47.6</v>
      </c>
      <c r="I436" s="16" t="s">
        <v>465</v>
      </c>
      <c r="J436" s="18">
        <v>587.86</v>
      </c>
    </row>
    <row r="437" spans="1:10" ht="0.9" customHeight="1" thickTop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</row>
    <row r="438" spans="1:10" ht="18" customHeight="1">
      <c r="A438" s="3" t="s">
        <v>118</v>
      </c>
      <c r="B438" s="4" t="s">
        <v>9</v>
      </c>
      <c r="C438" s="3" t="s">
        <v>10</v>
      </c>
      <c r="D438" s="3" t="s">
        <v>11</v>
      </c>
      <c r="E438" s="110" t="s">
        <v>433</v>
      </c>
      <c r="F438" s="110"/>
      <c r="G438" s="5" t="s">
        <v>12</v>
      </c>
      <c r="H438" s="4" t="s">
        <v>13</v>
      </c>
      <c r="I438" s="4" t="s">
        <v>14</v>
      </c>
      <c r="J438" s="4" t="s">
        <v>16</v>
      </c>
    </row>
    <row r="439" spans="1:10" ht="26.1" customHeight="1">
      <c r="A439" s="10" t="s">
        <v>434</v>
      </c>
      <c r="B439" s="11" t="s">
        <v>119</v>
      </c>
      <c r="C439" s="10" t="s">
        <v>22</v>
      </c>
      <c r="D439" s="10" t="s">
        <v>120</v>
      </c>
      <c r="E439" s="111" t="s">
        <v>790</v>
      </c>
      <c r="F439" s="111"/>
      <c r="G439" s="12" t="s">
        <v>108</v>
      </c>
      <c r="H439" s="20">
        <v>1</v>
      </c>
      <c r="I439" s="13">
        <v>11.07</v>
      </c>
      <c r="J439" s="13">
        <v>11.07</v>
      </c>
    </row>
    <row r="440" spans="1:10" ht="24" customHeight="1">
      <c r="A440" s="21" t="s">
        <v>436</v>
      </c>
      <c r="B440" s="22" t="s">
        <v>795</v>
      </c>
      <c r="C440" s="21" t="s">
        <v>22</v>
      </c>
      <c r="D440" s="21" t="s">
        <v>796</v>
      </c>
      <c r="E440" s="106" t="s">
        <v>435</v>
      </c>
      <c r="F440" s="106"/>
      <c r="G440" s="23" t="s">
        <v>24</v>
      </c>
      <c r="H440" s="24">
        <v>1.52E-2</v>
      </c>
      <c r="I440" s="25">
        <v>23.48</v>
      </c>
      <c r="J440" s="25">
        <v>0.35</v>
      </c>
    </row>
    <row r="441" spans="1:10" ht="24" customHeight="1">
      <c r="A441" s="21" t="s">
        <v>436</v>
      </c>
      <c r="B441" s="22" t="s">
        <v>791</v>
      </c>
      <c r="C441" s="21" t="s">
        <v>22</v>
      </c>
      <c r="D441" s="21" t="s">
        <v>792</v>
      </c>
      <c r="E441" s="106" t="s">
        <v>435</v>
      </c>
      <c r="F441" s="106"/>
      <c r="G441" s="23" t="s">
        <v>24</v>
      </c>
      <c r="H441" s="24">
        <v>9.3299999999999994E-2</v>
      </c>
      <c r="I441" s="25">
        <v>28.29</v>
      </c>
      <c r="J441" s="25">
        <v>2.63</v>
      </c>
    </row>
    <row r="442" spans="1:10" ht="26.1" customHeight="1">
      <c r="A442" s="26" t="s">
        <v>439</v>
      </c>
      <c r="B442" s="27" t="s">
        <v>799</v>
      </c>
      <c r="C442" s="26" t="s">
        <v>22</v>
      </c>
      <c r="D442" s="26" t="s">
        <v>800</v>
      </c>
      <c r="E442" s="108" t="s">
        <v>479</v>
      </c>
      <c r="F442" s="108"/>
      <c r="G442" s="28" t="s">
        <v>108</v>
      </c>
      <c r="H442" s="29">
        <v>1.07</v>
      </c>
      <c r="I442" s="30">
        <v>7.57</v>
      </c>
      <c r="J442" s="30">
        <v>8.09</v>
      </c>
    </row>
    <row r="443" spans="1:10" ht="15">
      <c r="A443" s="31"/>
      <c r="B443" s="31"/>
      <c r="C443" s="31"/>
      <c r="D443" s="31"/>
      <c r="E443" s="31" t="s">
        <v>459</v>
      </c>
      <c r="F443" s="32">
        <v>1.05</v>
      </c>
      <c r="G443" s="31" t="s">
        <v>460</v>
      </c>
      <c r="H443" s="32">
        <v>1.2</v>
      </c>
      <c r="I443" s="31" t="s">
        <v>461</v>
      </c>
      <c r="J443" s="32">
        <v>2.25</v>
      </c>
    </row>
    <row r="444" spans="1:10" ht="15">
      <c r="A444" s="31"/>
      <c r="B444" s="31"/>
      <c r="C444" s="31"/>
      <c r="D444" s="31"/>
      <c r="E444" s="31" t="s">
        <v>462</v>
      </c>
      <c r="F444" s="32">
        <v>2.6711909999999999</v>
      </c>
      <c r="G444" s="31"/>
      <c r="H444" s="107" t="s">
        <v>463</v>
      </c>
      <c r="I444" s="107"/>
      <c r="J444" s="32">
        <v>13.74</v>
      </c>
    </row>
    <row r="445" spans="1:10" ht="50.1" customHeight="1" thickBot="1">
      <c r="A445" s="16"/>
      <c r="B445" s="16"/>
      <c r="C445" s="16"/>
      <c r="D445" s="16"/>
      <c r="E445" s="16"/>
      <c r="F445" s="16"/>
      <c r="G445" s="16" t="s">
        <v>464</v>
      </c>
      <c r="H445" s="33">
        <v>32.200000000000003</v>
      </c>
      <c r="I445" s="16" t="s">
        <v>465</v>
      </c>
      <c r="J445" s="18">
        <v>442.43</v>
      </c>
    </row>
    <row r="446" spans="1:10" ht="0.9" customHeight="1" thickTop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</row>
    <row r="447" spans="1:10" ht="24" customHeight="1">
      <c r="A447" s="6" t="s">
        <v>121</v>
      </c>
      <c r="B447" s="6"/>
      <c r="C447" s="6"/>
      <c r="D447" s="6" t="s">
        <v>122</v>
      </c>
      <c r="E447" s="6"/>
      <c r="F447" s="109"/>
      <c r="G447" s="109"/>
      <c r="H447" s="7"/>
      <c r="I447" s="6"/>
      <c r="J447" s="8">
        <v>281338.09000000003</v>
      </c>
    </row>
    <row r="448" spans="1:10" ht="24" customHeight="1">
      <c r="A448" s="6" t="s">
        <v>123</v>
      </c>
      <c r="B448" s="6"/>
      <c r="C448" s="6"/>
      <c r="D448" s="6" t="s">
        <v>124</v>
      </c>
      <c r="E448" s="6"/>
      <c r="F448" s="109"/>
      <c r="G448" s="109"/>
      <c r="H448" s="7"/>
      <c r="I448" s="6"/>
      <c r="J448" s="8">
        <v>50336.12</v>
      </c>
    </row>
    <row r="449" spans="1:10" ht="18" customHeight="1">
      <c r="A449" s="3" t="s">
        <v>125</v>
      </c>
      <c r="B449" s="4" t="s">
        <v>9</v>
      </c>
      <c r="C449" s="3" t="s">
        <v>10</v>
      </c>
      <c r="D449" s="3" t="s">
        <v>11</v>
      </c>
      <c r="E449" s="110" t="s">
        <v>433</v>
      </c>
      <c r="F449" s="110"/>
      <c r="G449" s="5" t="s">
        <v>12</v>
      </c>
      <c r="H449" s="4" t="s">
        <v>13</v>
      </c>
      <c r="I449" s="4" t="s">
        <v>14</v>
      </c>
      <c r="J449" s="4" t="s">
        <v>16</v>
      </c>
    </row>
    <row r="450" spans="1:10" ht="51.9" customHeight="1">
      <c r="A450" s="10" t="s">
        <v>434</v>
      </c>
      <c r="B450" s="11" t="s">
        <v>126</v>
      </c>
      <c r="C450" s="10" t="s">
        <v>22</v>
      </c>
      <c r="D450" s="10" t="s">
        <v>127</v>
      </c>
      <c r="E450" s="111" t="s">
        <v>801</v>
      </c>
      <c r="F450" s="111"/>
      <c r="G450" s="12" t="s">
        <v>34</v>
      </c>
      <c r="H450" s="20">
        <v>1</v>
      </c>
      <c r="I450" s="13">
        <v>80.8</v>
      </c>
      <c r="J450" s="13">
        <v>80.8</v>
      </c>
    </row>
    <row r="451" spans="1:10" ht="26.1" customHeight="1">
      <c r="A451" s="21" t="s">
        <v>436</v>
      </c>
      <c r="B451" s="22" t="s">
        <v>694</v>
      </c>
      <c r="C451" s="21" t="s">
        <v>22</v>
      </c>
      <c r="D451" s="21" t="s">
        <v>695</v>
      </c>
      <c r="E451" s="106" t="s">
        <v>435</v>
      </c>
      <c r="F451" s="106"/>
      <c r="G451" s="23" t="s">
        <v>24</v>
      </c>
      <c r="H451" s="24">
        <v>0.13800000000000001</v>
      </c>
      <c r="I451" s="25">
        <v>22.98</v>
      </c>
      <c r="J451" s="25">
        <v>3.17</v>
      </c>
    </row>
    <row r="452" spans="1:10" ht="24" customHeight="1">
      <c r="A452" s="21" t="s">
        <v>436</v>
      </c>
      <c r="B452" s="22" t="s">
        <v>679</v>
      </c>
      <c r="C452" s="21" t="s">
        <v>22</v>
      </c>
      <c r="D452" s="21" t="s">
        <v>680</v>
      </c>
      <c r="E452" s="106" t="s">
        <v>435</v>
      </c>
      <c r="F452" s="106"/>
      <c r="G452" s="23" t="s">
        <v>24</v>
      </c>
      <c r="H452" s="24">
        <v>0.752</v>
      </c>
      <c r="I452" s="25">
        <v>27.74</v>
      </c>
      <c r="J452" s="25">
        <v>20.86</v>
      </c>
    </row>
    <row r="453" spans="1:10" ht="39" customHeight="1">
      <c r="A453" s="21" t="s">
        <v>436</v>
      </c>
      <c r="B453" s="22" t="s">
        <v>802</v>
      </c>
      <c r="C453" s="21" t="s">
        <v>22</v>
      </c>
      <c r="D453" s="21" t="s">
        <v>803</v>
      </c>
      <c r="E453" s="106" t="s">
        <v>801</v>
      </c>
      <c r="F453" s="106"/>
      <c r="G453" s="23" t="s">
        <v>34</v>
      </c>
      <c r="H453" s="24">
        <v>0.188</v>
      </c>
      <c r="I453" s="25">
        <v>158.69</v>
      </c>
      <c r="J453" s="25">
        <v>29.83</v>
      </c>
    </row>
    <row r="454" spans="1:10" ht="26.1" customHeight="1">
      <c r="A454" s="26" t="s">
        <v>439</v>
      </c>
      <c r="B454" s="27" t="s">
        <v>770</v>
      </c>
      <c r="C454" s="26" t="s">
        <v>22</v>
      </c>
      <c r="D454" s="26" t="s">
        <v>771</v>
      </c>
      <c r="E454" s="108" t="s">
        <v>479</v>
      </c>
      <c r="F454" s="108"/>
      <c r="G454" s="28" t="s">
        <v>711</v>
      </c>
      <c r="H454" s="29">
        <v>0.01</v>
      </c>
      <c r="I454" s="30">
        <v>5.7</v>
      </c>
      <c r="J454" s="30">
        <v>0.05</v>
      </c>
    </row>
    <row r="455" spans="1:10" ht="39" customHeight="1">
      <c r="A455" s="26" t="s">
        <v>439</v>
      </c>
      <c r="B455" s="27" t="s">
        <v>804</v>
      </c>
      <c r="C455" s="26" t="s">
        <v>22</v>
      </c>
      <c r="D455" s="26" t="s">
        <v>805</v>
      </c>
      <c r="E455" s="108" t="s">
        <v>456</v>
      </c>
      <c r="F455" s="108"/>
      <c r="G455" s="28" t="s">
        <v>806</v>
      </c>
      <c r="H455" s="29">
        <v>0.19600000000000001</v>
      </c>
      <c r="I455" s="30">
        <v>29.08</v>
      </c>
      <c r="J455" s="30">
        <v>5.69</v>
      </c>
    </row>
    <row r="456" spans="1:10" ht="39" customHeight="1">
      <c r="A456" s="26" t="s">
        <v>439</v>
      </c>
      <c r="B456" s="27" t="s">
        <v>807</v>
      </c>
      <c r="C456" s="26" t="s">
        <v>22</v>
      </c>
      <c r="D456" s="26" t="s">
        <v>808</v>
      </c>
      <c r="E456" s="108" t="s">
        <v>456</v>
      </c>
      <c r="F456" s="108"/>
      <c r="G456" s="28" t="s">
        <v>806</v>
      </c>
      <c r="H456" s="29">
        <v>0.39300000000000002</v>
      </c>
      <c r="I456" s="30">
        <v>30.4</v>
      </c>
      <c r="J456" s="30">
        <v>11.94</v>
      </c>
    </row>
    <row r="457" spans="1:10" ht="39" customHeight="1">
      <c r="A457" s="26" t="s">
        <v>439</v>
      </c>
      <c r="B457" s="27" t="s">
        <v>809</v>
      </c>
      <c r="C457" s="26" t="s">
        <v>22</v>
      </c>
      <c r="D457" s="26" t="s">
        <v>810</v>
      </c>
      <c r="E457" s="108" t="s">
        <v>456</v>
      </c>
      <c r="F457" s="108"/>
      <c r="G457" s="28" t="s">
        <v>811</v>
      </c>
      <c r="H457" s="29">
        <v>0.78500000000000003</v>
      </c>
      <c r="I457" s="30">
        <v>11.2</v>
      </c>
      <c r="J457" s="30">
        <v>8.7899999999999991</v>
      </c>
    </row>
    <row r="458" spans="1:10" ht="26.1" customHeight="1">
      <c r="A458" s="26" t="s">
        <v>439</v>
      </c>
      <c r="B458" s="27" t="s">
        <v>780</v>
      </c>
      <c r="C458" s="26" t="s">
        <v>22</v>
      </c>
      <c r="D458" s="26" t="s">
        <v>781</v>
      </c>
      <c r="E458" s="108" t="s">
        <v>479</v>
      </c>
      <c r="F458" s="108"/>
      <c r="G458" s="28" t="s">
        <v>108</v>
      </c>
      <c r="H458" s="29">
        <v>1.9E-2</v>
      </c>
      <c r="I458" s="30">
        <v>25.11</v>
      </c>
      <c r="J458" s="30">
        <v>0.47</v>
      </c>
    </row>
    <row r="459" spans="1:10" ht="15">
      <c r="A459" s="31"/>
      <c r="B459" s="31"/>
      <c r="C459" s="31"/>
      <c r="D459" s="31"/>
      <c r="E459" s="31" t="s">
        <v>459</v>
      </c>
      <c r="F459" s="32">
        <v>11.97</v>
      </c>
      <c r="G459" s="31" t="s">
        <v>460</v>
      </c>
      <c r="H459" s="32">
        <v>13.57</v>
      </c>
      <c r="I459" s="31" t="s">
        <v>461</v>
      </c>
      <c r="J459" s="32">
        <v>25.54</v>
      </c>
    </row>
    <row r="460" spans="1:10" ht="15">
      <c r="A460" s="31"/>
      <c r="B460" s="31"/>
      <c r="C460" s="31"/>
      <c r="D460" s="31"/>
      <c r="E460" s="31" t="s">
        <v>462</v>
      </c>
      <c r="F460" s="32">
        <v>19.497039999999998</v>
      </c>
      <c r="G460" s="31"/>
      <c r="H460" s="107" t="s">
        <v>463</v>
      </c>
      <c r="I460" s="107"/>
      <c r="J460" s="32">
        <v>100.3</v>
      </c>
    </row>
    <row r="461" spans="1:10" ht="50.1" customHeight="1" thickBot="1">
      <c r="A461" s="16"/>
      <c r="B461" s="16"/>
      <c r="C461" s="16"/>
      <c r="D461" s="16"/>
      <c r="E461" s="16"/>
      <c r="F461" s="16"/>
      <c r="G461" s="16" t="s">
        <v>464</v>
      </c>
      <c r="H461" s="33">
        <v>193.13</v>
      </c>
      <c r="I461" s="16" t="s">
        <v>465</v>
      </c>
      <c r="J461" s="18">
        <v>19370.939999999999</v>
      </c>
    </row>
    <row r="462" spans="1:10" ht="0.9" customHeight="1" thickTop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</row>
    <row r="463" spans="1:10" ht="18" customHeight="1">
      <c r="A463" s="3" t="s">
        <v>128</v>
      </c>
      <c r="B463" s="4" t="s">
        <v>9</v>
      </c>
      <c r="C463" s="3" t="s">
        <v>10</v>
      </c>
      <c r="D463" s="3" t="s">
        <v>11</v>
      </c>
      <c r="E463" s="110" t="s">
        <v>433</v>
      </c>
      <c r="F463" s="110"/>
      <c r="G463" s="5" t="s">
        <v>12</v>
      </c>
      <c r="H463" s="4" t="s">
        <v>13</v>
      </c>
      <c r="I463" s="4" t="s">
        <v>14</v>
      </c>
      <c r="J463" s="4" t="s">
        <v>16</v>
      </c>
    </row>
    <row r="464" spans="1:10" ht="39" customHeight="1">
      <c r="A464" s="10" t="s">
        <v>434</v>
      </c>
      <c r="B464" s="11" t="s">
        <v>129</v>
      </c>
      <c r="C464" s="10" t="s">
        <v>22</v>
      </c>
      <c r="D464" s="10" t="s">
        <v>130</v>
      </c>
      <c r="E464" s="111" t="s">
        <v>812</v>
      </c>
      <c r="F464" s="111"/>
      <c r="G464" s="12" t="s">
        <v>62</v>
      </c>
      <c r="H464" s="20">
        <v>1</v>
      </c>
      <c r="I464" s="13">
        <v>755.99</v>
      </c>
      <c r="J464" s="13">
        <v>755.99</v>
      </c>
    </row>
    <row r="465" spans="1:10" ht="24" customHeight="1">
      <c r="A465" s="21" t="s">
        <v>436</v>
      </c>
      <c r="B465" s="22" t="s">
        <v>679</v>
      </c>
      <c r="C465" s="21" t="s">
        <v>22</v>
      </c>
      <c r="D465" s="21" t="s">
        <v>680</v>
      </c>
      <c r="E465" s="106" t="s">
        <v>435</v>
      </c>
      <c r="F465" s="106"/>
      <c r="G465" s="23" t="s">
        <v>24</v>
      </c>
      <c r="H465" s="24">
        <v>0.224</v>
      </c>
      <c r="I465" s="25">
        <v>27.74</v>
      </c>
      <c r="J465" s="25">
        <v>6.21</v>
      </c>
    </row>
    <row r="466" spans="1:10" ht="24" customHeight="1">
      <c r="A466" s="21" t="s">
        <v>436</v>
      </c>
      <c r="B466" s="22" t="s">
        <v>719</v>
      </c>
      <c r="C466" s="21" t="s">
        <v>22</v>
      </c>
      <c r="D466" s="21" t="s">
        <v>720</v>
      </c>
      <c r="E466" s="106" t="s">
        <v>435</v>
      </c>
      <c r="F466" s="106"/>
      <c r="G466" s="23" t="s">
        <v>24</v>
      </c>
      <c r="H466" s="24">
        <v>0.224</v>
      </c>
      <c r="I466" s="25">
        <v>28.5</v>
      </c>
      <c r="J466" s="25">
        <v>6.38</v>
      </c>
    </row>
    <row r="467" spans="1:10" ht="24" customHeight="1">
      <c r="A467" s="21" t="s">
        <v>436</v>
      </c>
      <c r="B467" s="22" t="s">
        <v>495</v>
      </c>
      <c r="C467" s="21" t="s">
        <v>22</v>
      </c>
      <c r="D467" s="21" t="s">
        <v>496</v>
      </c>
      <c r="E467" s="106" t="s">
        <v>435</v>
      </c>
      <c r="F467" s="106"/>
      <c r="G467" s="23" t="s">
        <v>24</v>
      </c>
      <c r="H467" s="24">
        <v>1.345</v>
      </c>
      <c r="I467" s="25">
        <v>22.76</v>
      </c>
      <c r="J467" s="25">
        <v>30.61</v>
      </c>
    </row>
    <row r="468" spans="1:10" ht="39" customHeight="1">
      <c r="A468" s="21" t="s">
        <v>436</v>
      </c>
      <c r="B468" s="22" t="s">
        <v>784</v>
      </c>
      <c r="C468" s="21" t="s">
        <v>22</v>
      </c>
      <c r="D468" s="21" t="s">
        <v>785</v>
      </c>
      <c r="E468" s="106" t="s">
        <v>493</v>
      </c>
      <c r="F468" s="106"/>
      <c r="G468" s="23" t="s">
        <v>494</v>
      </c>
      <c r="H468" s="24">
        <v>9.4E-2</v>
      </c>
      <c r="I468" s="25">
        <v>1.5</v>
      </c>
      <c r="J468" s="25">
        <v>0.14000000000000001</v>
      </c>
    </row>
    <row r="469" spans="1:10" ht="39" customHeight="1">
      <c r="A469" s="21" t="s">
        <v>436</v>
      </c>
      <c r="B469" s="22" t="s">
        <v>786</v>
      </c>
      <c r="C469" s="21" t="s">
        <v>22</v>
      </c>
      <c r="D469" s="21" t="s">
        <v>787</v>
      </c>
      <c r="E469" s="106" t="s">
        <v>493</v>
      </c>
      <c r="F469" s="106"/>
      <c r="G469" s="23" t="s">
        <v>676</v>
      </c>
      <c r="H469" s="24">
        <v>0.13</v>
      </c>
      <c r="I469" s="25">
        <v>0.56000000000000005</v>
      </c>
      <c r="J469" s="25">
        <v>7.0000000000000007E-2</v>
      </c>
    </row>
    <row r="470" spans="1:10" ht="51.9" customHeight="1">
      <c r="A470" s="26" t="s">
        <v>439</v>
      </c>
      <c r="B470" s="27" t="s">
        <v>813</v>
      </c>
      <c r="C470" s="26" t="s">
        <v>22</v>
      </c>
      <c r="D470" s="26" t="s">
        <v>814</v>
      </c>
      <c r="E470" s="108" t="s">
        <v>479</v>
      </c>
      <c r="F470" s="108"/>
      <c r="G470" s="28" t="s">
        <v>62</v>
      </c>
      <c r="H470" s="29">
        <v>1.103</v>
      </c>
      <c r="I470" s="30">
        <v>646.04</v>
      </c>
      <c r="J470" s="30">
        <v>712.58</v>
      </c>
    </row>
    <row r="471" spans="1:10" ht="15">
      <c r="A471" s="31"/>
      <c r="B471" s="31"/>
      <c r="C471" s="31"/>
      <c r="D471" s="31"/>
      <c r="E471" s="31" t="s">
        <v>459</v>
      </c>
      <c r="F471" s="32">
        <v>14.76</v>
      </c>
      <c r="G471" s="31" t="s">
        <v>460</v>
      </c>
      <c r="H471" s="32">
        <v>16.72</v>
      </c>
      <c r="I471" s="31" t="s">
        <v>461</v>
      </c>
      <c r="J471" s="32">
        <v>31.48</v>
      </c>
    </row>
    <row r="472" spans="1:10" ht="15">
      <c r="A472" s="31"/>
      <c r="B472" s="31"/>
      <c r="C472" s="31"/>
      <c r="D472" s="31"/>
      <c r="E472" s="31" t="s">
        <v>462</v>
      </c>
      <c r="F472" s="32">
        <v>182.42038700000001</v>
      </c>
      <c r="G472" s="31"/>
      <c r="H472" s="107" t="s">
        <v>463</v>
      </c>
      <c r="I472" s="107"/>
      <c r="J472" s="32">
        <v>938.41</v>
      </c>
    </row>
    <row r="473" spans="1:10" ht="50.1" customHeight="1" thickBot="1">
      <c r="A473" s="16"/>
      <c r="B473" s="16"/>
      <c r="C473" s="16"/>
      <c r="D473" s="16"/>
      <c r="E473" s="16"/>
      <c r="F473" s="16"/>
      <c r="G473" s="16" t="s">
        <v>464</v>
      </c>
      <c r="H473" s="33">
        <v>9.92</v>
      </c>
      <c r="I473" s="16" t="s">
        <v>465</v>
      </c>
      <c r="J473" s="18">
        <v>9309.0300000000007</v>
      </c>
    </row>
    <row r="474" spans="1:10" ht="0.9" customHeight="1" thickTop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</row>
    <row r="475" spans="1:10" ht="18" customHeight="1">
      <c r="A475" s="3" t="s">
        <v>131</v>
      </c>
      <c r="B475" s="4" t="s">
        <v>9</v>
      </c>
      <c r="C475" s="3" t="s">
        <v>10</v>
      </c>
      <c r="D475" s="3" t="s">
        <v>11</v>
      </c>
      <c r="E475" s="110" t="s">
        <v>433</v>
      </c>
      <c r="F475" s="110"/>
      <c r="G475" s="5" t="s">
        <v>12</v>
      </c>
      <c r="H475" s="4" t="s">
        <v>13</v>
      </c>
      <c r="I475" s="4" t="s">
        <v>14</v>
      </c>
      <c r="J475" s="4" t="s">
        <v>16</v>
      </c>
    </row>
    <row r="476" spans="1:10" ht="26.1" customHeight="1">
      <c r="A476" s="10" t="s">
        <v>434</v>
      </c>
      <c r="B476" s="11" t="s">
        <v>106</v>
      </c>
      <c r="C476" s="10" t="s">
        <v>22</v>
      </c>
      <c r="D476" s="10" t="s">
        <v>107</v>
      </c>
      <c r="E476" s="111" t="s">
        <v>790</v>
      </c>
      <c r="F476" s="111"/>
      <c r="G476" s="12" t="s">
        <v>108</v>
      </c>
      <c r="H476" s="20">
        <v>1</v>
      </c>
      <c r="I476" s="13">
        <v>7.76</v>
      </c>
      <c r="J476" s="13">
        <v>7.76</v>
      </c>
    </row>
    <row r="477" spans="1:10" ht="24" customHeight="1">
      <c r="A477" s="21" t="s">
        <v>436</v>
      </c>
      <c r="B477" s="22" t="s">
        <v>791</v>
      </c>
      <c r="C477" s="21" t="s">
        <v>22</v>
      </c>
      <c r="D477" s="21" t="s">
        <v>792</v>
      </c>
      <c r="E477" s="106" t="s">
        <v>435</v>
      </c>
      <c r="F477" s="106"/>
      <c r="G477" s="23" t="s">
        <v>24</v>
      </c>
      <c r="H477" s="24">
        <v>2.5000000000000001E-3</v>
      </c>
      <c r="I477" s="25">
        <v>28.29</v>
      </c>
      <c r="J477" s="25">
        <v>7.0000000000000007E-2</v>
      </c>
    </row>
    <row r="478" spans="1:10" ht="24" customHeight="1">
      <c r="A478" s="26" t="s">
        <v>439</v>
      </c>
      <c r="B478" s="27" t="s">
        <v>793</v>
      </c>
      <c r="C478" s="26" t="s">
        <v>22</v>
      </c>
      <c r="D478" s="26" t="s">
        <v>794</v>
      </c>
      <c r="E478" s="108" t="s">
        <v>479</v>
      </c>
      <c r="F478" s="108"/>
      <c r="G478" s="28" t="s">
        <v>108</v>
      </c>
      <c r="H478" s="29">
        <v>1.1100000000000001</v>
      </c>
      <c r="I478" s="30">
        <v>6.93</v>
      </c>
      <c r="J478" s="30">
        <v>7.69</v>
      </c>
    </row>
    <row r="479" spans="1:10" ht="15">
      <c r="A479" s="31"/>
      <c r="B479" s="31"/>
      <c r="C479" s="31"/>
      <c r="D479" s="31"/>
      <c r="E479" s="31" t="s">
        <v>459</v>
      </c>
      <c r="F479" s="32">
        <v>0.02</v>
      </c>
      <c r="G479" s="31" t="s">
        <v>460</v>
      </c>
      <c r="H479" s="32">
        <v>0.03</v>
      </c>
      <c r="I479" s="31" t="s">
        <v>461</v>
      </c>
      <c r="J479" s="32">
        <v>0.05</v>
      </c>
    </row>
    <row r="480" spans="1:10" ht="15">
      <c r="A480" s="31"/>
      <c r="B480" s="31"/>
      <c r="C480" s="31"/>
      <c r="D480" s="31"/>
      <c r="E480" s="31" t="s">
        <v>462</v>
      </c>
      <c r="F480" s="32">
        <v>1.8724879999999999</v>
      </c>
      <c r="G480" s="31"/>
      <c r="H480" s="107" t="s">
        <v>463</v>
      </c>
      <c r="I480" s="107"/>
      <c r="J480" s="32">
        <v>9.6300000000000008</v>
      </c>
    </row>
    <row r="481" spans="1:10" ht="50.1" customHeight="1" thickBot="1">
      <c r="A481" s="16"/>
      <c r="B481" s="16"/>
      <c r="C481" s="16"/>
      <c r="D481" s="16"/>
      <c r="E481" s="16"/>
      <c r="F481" s="16"/>
      <c r="G481" s="16" t="s">
        <v>464</v>
      </c>
      <c r="H481" s="33">
        <v>450.3</v>
      </c>
      <c r="I481" s="16" t="s">
        <v>465</v>
      </c>
      <c r="J481" s="18">
        <v>4336.3900000000003</v>
      </c>
    </row>
    <row r="482" spans="1:10" ht="0.9" customHeight="1" thickTop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</row>
    <row r="483" spans="1:10" ht="18" customHeight="1">
      <c r="A483" s="3" t="s">
        <v>132</v>
      </c>
      <c r="B483" s="4" t="s">
        <v>9</v>
      </c>
      <c r="C483" s="3" t="s">
        <v>10</v>
      </c>
      <c r="D483" s="3" t="s">
        <v>11</v>
      </c>
      <c r="E483" s="110" t="s">
        <v>433</v>
      </c>
      <c r="F483" s="110"/>
      <c r="G483" s="5" t="s">
        <v>12</v>
      </c>
      <c r="H483" s="4" t="s">
        <v>13</v>
      </c>
      <c r="I483" s="4" t="s">
        <v>14</v>
      </c>
      <c r="J483" s="4" t="s">
        <v>16</v>
      </c>
    </row>
    <row r="484" spans="1:10" ht="26.1" customHeight="1">
      <c r="A484" s="10" t="s">
        <v>434</v>
      </c>
      <c r="B484" s="11" t="s">
        <v>110</v>
      </c>
      <c r="C484" s="10" t="s">
        <v>22</v>
      </c>
      <c r="D484" s="10" t="s">
        <v>111</v>
      </c>
      <c r="E484" s="111" t="s">
        <v>790</v>
      </c>
      <c r="F484" s="111"/>
      <c r="G484" s="12" t="s">
        <v>108</v>
      </c>
      <c r="H484" s="20">
        <v>1</v>
      </c>
      <c r="I484" s="13">
        <v>7.83</v>
      </c>
      <c r="J484" s="13">
        <v>7.83</v>
      </c>
    </row>
    <row r="485" spans="1:10" ht="24" customHeight="1">
      <c r="A485" s="21" t="s">
        <v>436</v>
      </c>
      <c r="B485" s="22" t="s">
        <v>795</v>
      </c>
      <c r="C485" s="21" t="s">
        <v>22</v>
      </c>
      <c r="D485" s="21" t="s">
        <v>796</v>
      </c>
      <c r="E485" s="106" t="s">
        <v>435</v>
      </c>
      <c r="F485" s="106"/>
      <c r="G485" s="23" t="s">
        <v>24</v>
      </c>
      <c r="H485" s="24">
        <v>8.0000000000000004E-4</v>
      </c>
      <c r="I485" s="25">
        <v>23.48</v>
      </c>
      <c r="J485" s="25">
        <v>0.01</v>
      </c>
    </row>
    <row r="486" spans="1:10" ht="24" customHeight="1">
      <c r="A486" s="21" t="s">
        <v>436</v>
      </c>
      <c r="B486" s="22" t="s">
        <v>791</v>
      </c>
      <c r="C486" s="21" t="s">
        <v>22</v>
      </c>
      <c r="D486" s="21" t="s">
        <v>792</v>
      </c>
      <c r="E486" s="106" t="s">
        <v>435</v>
      </c>
      <c r="F486" s="106"/>
      <c r="G486" s="23" t="s">
        <v>24</v>
      </c>
      <c r="H486" s="24">
        <v>4.7999999999999996E-3</v>
      </c>
      <c r="I486" s="25">
        <v>28.29</v>
      </c>
      <c r="J486" s="25">
        <v>0.13</v>
      </c>
    </row>
    <row r="487" spans="1:10" ht="24" customHeight="1">
      <c r="A487" s="26" t="s">
        <v>439</v>
      </c>
      <c r="B487" s="27" t="s">
        <v>793</v>
      </c>
      <c r="C487" s="26" t="s">
        <v>22</v>
      </c>
      <c r="D487" s="26" t="s">
        <v>794</v>
      </c>
      <c r="E487" s="108" t="s">
        <v>479</v>
      </c>
      <c r="F487" s="108"/>
      <c r="G487" s="28" t="s">
        <v>108</v>
      </c>
      <c r="H487" s="29">
        <v>1.1100000000000001</v>
      </c>
      <c r="I487" s="30">
        <v>6.93</v>
      </c>
      <c r="J487" s="30">
        <v>7.69</v>
      </c>
    </row>
    <row r="488" spans="1:10" ht="15">
      <c r="A488" s="31"/>
      <c r="B488" s="31"/>
      <c r="C488" s="31"/>
      <c r="D488" s="31"/>
      <c r="E488" s="31" t="s">
        <v>459</v>
      </c>
      <c r="F488" s="32">
        <v>0.05</v>
      </c>
      <c r="G488" s="31" t="s">
        <v>460</v>
      </c>
      <c r="H488" s="32">
        <v>0.06</v>
      </c>
      <c r="I488" s="31" t="s">
        <v>461</v>
      </c>
      <c r="J488" s="32">
        <v>0.11</v>
      </c>
    </row>
    <row r="489" spans="1:10" ht="15">
      <c r="A489" s="31"/>
      <c r="B489" s="31"/>
      <c r="C489" s="31"/>
      <c r="D489" s="31"/>
      <c r="E489" s="31" t="s">
        <v>462</v>
      </c>
      <c r="F489" s="32">
        <v>1.8893789999999999</v>
      </c>
      <c r="G489" s="31"/>
      <c r="H489" s="107" t="s">
        <v>463</v>
      </c>
      <c r="I489" s="107"/>
      <c r="J489" s="32">
        <v>9.7200000000000006</v>
      </c>
    </row>
    <row r="490" spans="1:10" ht="50.1" customHeight="1" thickBot="1">
      <c r="A490" s="16"/>
      <c r="B490" s="16"/>
      <c r="C490" s="16"/>
      <c r="D490" s="16"/>
      <c r="E490" s="16"/>
      <c r="F490" s="16"/>
      <c r="G490" s="16" t="s">
        <v>464</v>
      </c>
      <c r="H490" s="33">
        <v>132.1</v>
      </c>
      <c r="I490" s="16" t="s">
        <v>465</v>
      </c>
      <c r="J490" s="18">
        <v>1284.01</v>
      </c>
    </row>
    <row r="491" spans="1:10" ht="0.9" customHeight="1" thickTop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</row>
    <row r="492" spans="1:10" ht="18" customHeight="1">
      <c r="A492" s="3" t="s">
        <v>133</v>
      </c>
      <c r="B492" s="4" t="s">
        <v>9</v>
      </c>
      <c r="C492" s="3" t="s">
        <v>10</v>
      </c>
      <c r="D492" s="3" t="s">
        <v>11</v>
      </c>
      <c r="E492" s="110" t="s">
        <v>433</v>
      </c>
      <c r="F492" s="110"/>
      <c r="G492" s="5" t="s">
        <v>12</v>
      </c>
      <c r="H492" s="4" t="s">
        <v>13</v>
      </c>
      <c r="I492" s="4" t="s">
        <v>14</v>
      </c>
      <c r="J492" s="4" t="s">
        <v>16</v>
      </c>
    </row>
    <row r="493" spans="1:10" ht="26.1" customHeight="1">
      <c r="A493" s="10" t="s">
        <v>434</v>
      </c>
      <c r="B493" s="11" t="s">
        <v>113</v>
      </c>
      <c r="C493" s="10" t="s">
        <v>22</v>
      </c>
      <c r="D493" s="10" t="s">
        <v>114</v>
      </c>
      <c r="E493" s="111" t="s">
        <v>790</v>
      </c>
      <c r="F493" s="111"/>
      <c r="G493" s="12" t="s">
        <v>108</v>
      </c>
      <c r="H493" s="20">
        <v>1</v>
      </c>
      <c r="I493" s="13">
        <v>9.15</v>
      </c>
      <c r="J493" s="13">
        <v>9.15</v>
      </c>
    </row>
    <row r="494" spans="1:10" ht="24" customHeight="1">
      <c r="A494" s="21" t="s">
        <v>436</v>
      </c>
      <c r="B494" s="22" t="s">
        <v>795</v>
      </c>
      <c r="C494" s="21" t="s">
        <v>22</v>
      </c>
      <c r="D494" s="21" t="s">
        <v>796</v>
      </c>
      <c r="E494" s="106" t="s">
        <v>435</v>
      </c>
      <c r="F494" s="106"/>
      <c r="G494" s="23" t="s">
        <v>24</v>
      </c>
      <c r="H494" s="24">
        <v>1.4E-3</v>
      </c>
      <c r="I494" s="25">
        <v>23.48</v>
      </c>
      <c r="J494" s="25">
        <v>0.03</v>
      </c>
    </row>
    <row r="495" spans="1:10" ht="24" customHeight="1">
      <c r="A495" s="21" t="s">
        <v>436</v>
      </c>
      <c r="B495" s="22" t="s">
        <v>791</v>
      </c>
      <c r="C495" s="21" t="s">
        <v>22</v>
      </c>
      <c r="D495" s="21" t="s">
        <v>792</v>
      </c>
      <c r="E495" s="106" t="s">
        <v>435</v>
      </c>
      <c r="F495" s="106"/>
      <c r="G495" s="23" t="s">
        <v>24</v>
      </c>
      <c r="H495" s="24">
        <v>8.8000000000000005E-3</v>
      </c>
      <c r="I495" s="25">
        <v>28.29</v>
      </c>
      <c r="J495" s="25">
        <v>0.24</v>
      </c>
    </row>
    <row r="496" spans="1:10" ht="24" customHeight="1">
      <c r="A496" s="26" t="s">
        <v>439</v>
      </c>
      <c r="B496" s="27" t="s">
        <v>797</v>
      </c>
      <c r="C496" s="26" t="s">
        <v>22</v>
      </c>
      <c r="D496" s="26" t="s">
        <v>798</v>
      </c>
      <c r="E496" s="108" t="s">
        <v>479</v>
      </c>
      <c r="F496" s="108"/>
      <c r="G496" s="28" t="s">
        <v>108</v>
      </c>
      <c r="H496" s="29">
        <v>1.1100000000000001</v>
      </c>
      <c r="I496" s="30">
        <v>8</v>
      </c>
      <c r="J496" s="30">
        <v>8.8800000000000008</v>
      </c>
    </row>
    <row r="497" spans="1:10" ht="15">
      <c r="A497" s="31"/>
      <c r="B497" s="31"/>
      <c r="C497" s="31"/>
      <c r="D497" s="31"/>
      <c r="E497" s="31" t="s">
        <v>459</v>
      </c>
      <c r="F497" s="32">
        <v>0.09</v>
      </c>
      <c r="G497" s="31" t="s">
        <v>460</v>
      </c>
      <c r="H497" s="32">
        <v>0.11</v>
      </c>
      <c r="I497" s="31" t="s">
        <v>461</v>
      </c>
      <c r="J497" s="32">
        <v>0.2</v>
      </c>
    </row>
    <row r="498" spans="1:10" ht="15">
      <c r="A498" s="31"/>
      <c r="B498" s="31"/>
      <c r="C498" s="31"/>
      <c r="D498" s="31"/>
      <c r="E498" s="31" t="s">
        <v>462</v>
      </c>
      <c r="F498" s="32">
        <v>2.2078950000000002</v>
      </c>
      <c r="G498" s="31"/>
      <c r="H498" s="107" t="s">
        <v>463</v>
      </c>
      <c r="I498" s="107"/>
      <c r="J498" s="32">
        <v>11.36</v>
      </c>
    </row>
    <row r="499" spans="1:10" ht="50.1" customHeight="1" thickBot="1">
      <c r="A499" s="16"/>
      <c r="B499" s="16"/>
      <c r="C499" s="16"/>
      <c r="D499" s="16"/>
      <c r="E499" s="16"/>
      <c r="F499" s="16"/>
      <c r="G499" s="16" t="s">
        <v>464</v>
      </c>
      <c r="H499" s="33">
        <v>1091</v>
      </c>
      <c r="I499" s="16" t="s">
        <v>465</v>
      </c>
      <c r="J499" s="18">
        <v>12393.76</v>
      </c>
    </row>
    <row r="500" spans="1:10" ht="0.9" customHeight="1" thickTop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</row>
    <row r="501" spans="1:10" ht="18" customHeight="1">
      <c r="A501" s="3" t="s">
        <v>134</v>
      </c>
      <c r="B501" s="4" t="s">
        <v>9</v>
      </c>
      <c r="C501" s="3" t="s">
        <v>10</v>
      </c>
      <c r="D501" s="3" t="s">
        <v>11</v>
      </c>
      <c r="E501" s="110" t="s">
        <v>433</v>
      </c>
      <c r="F501" s="110"/>
      <c r="G501" s="5" t="s">
        <v>12</v>
      </c>
      <c r="H501" s="4" t="s">
        <v>13</v>
      </c>
      <c r="I501" s="4" t="s">
        <v>14</v>
      </c>
      <c r="J501" s="4" t="s">
        <v>16</v>
      </c>
    </row>
    <row r="502" spans="1:10" ht="26.1" customHeight="1">
      <c r="A502" s="10" t="s">
        <v>434</v>
      </c>
      <c r="B502" s="11" t="s">
        <v>135</v>
      </c>
      <c r="C502" s="10" t="s">
        <v>22</v>
      </c>
      <c r="D502" s="10" t="s">
        <v>136</v>
      </c>
      <c r="E502" s="111" t="s">
        <v>790</v>
      </c>
      <c r="F502" s="111"/>
      <c r="G502" s="12" t="s">
        <v>108</v>
      </c>
      <c r="H502" s="20">
        <v>1</v>
      </c>
      <c r="I502" s="13">
        <v>9.93</v>
      </c>
      <c r="J502" s="13">
        <v>9.93</v>
      </c>
    </row>
    <row r="503" spans="1:10" ht="24" customHeight="1">
      <c r="A503" s="21" t="s">
        <v>436</v>
      </c>
      <c r="B503" s="22" t="s">
        <v>795</v>
      </c>
      <c r="C503" s="21" t="s">
        <v>22</v>
      </c>
      <c r="D503" s="21" t="s">
        <v>796</v>
      </c>
      <c r="E503" s="106" t="s">
        <v>435</v>
      </c>
      <c r="F503" s="106"/>
      <c r="G503" s="23" t="s">
        <v>24</v>
      </c>
      <c r="H503" s="24">
        <v>2.5999999999999999E-3</v>
      </c>
      <c r="I503" s="25">
        <v>23.48</v>
      </c>
      <c r="J503" s="25">
        <v>0.06</v>
      </c>
    </row>
    <row r="504" spans="1:10" ht="24" customHeight="1">
      <c r="A504" s="21" t="s">
        <v>436</v>
      </c>
      <c r="B504" s="22" t="s">
        <v>791</v>
      </c>
      <c r="C504" s="21" t="s">
        <v>22</v>
      </c>
      <c r="D504" s="21" t="s">
        <v>792</v>
      </c>
      <c r="E504" s="106" t="s">
        <v>435</v>
      </c>
      <c r="F504" s="106"/>
      <c r="G504" s="23" t="s">
        <v>24</v>
      </c>
      <c r="H504" s="24">
        <v>1.6199999999999999E-2</v>
      </c>
      <c r="I504" s="25">
        <v>28.29</v>
      </c>
      <c r="J504" s="25">
        <v>0.45</v>
      </c>
    </row>
    <row r="505" spans="1:10" ht="24" customHeight="1">
      <c r="A505" s="26" t="s">
        <v>439</v>
      </c>
      <c r="B505" s="27" t="s">
        <v>815</v>
      </c>
      <c r="C505" s="26" t="s">
        <v>22</v>
      </c>
      <c r="D505" s="26" t="s">
        <v>816</v>
      </c>
      <c r="E505" s="108" t="s">
        <v>479</v>
      </c>
      <c r="F505" s="108"/>
      <c r="G505" s="28" t="s">
        <v>108</v>
      </c>
      <c r="H505" s="29">
        <v>1.1100000000000001</v>
      </c>
      <c r="I505" s="30">
        <v>8.49</v>
      </c>
      <c r="J505" s="30">
        <v>9.42</v>
      </c>
    </row>
    <row r="506" spans="1:10" ht="15">
      <c r="A506" s="31"/>
      <c r="B506" s="31"/>
      <c r="C506" s="31"/>
      <c r="D506" s="31"/>
      <c r="E506" s="31" t="s">
        <v>459</v>
      </c>
      <c r="F506" s="32">
        <v>0.18</v>
      </c>
      <c r="G506" s="31" t="s">
        <v>460</v>
      </c>
      <c r="H506" s="32">
        <v>0.2</v>
      </c>
      <c r="I506" s="31" t="s">
        <v>461</v>
      </c>
      <c r="J506" s="32">
        <v>0.38</v>
      </c>
    </row>
    <row r="507" spans="1:10" ht="15">
      <c r="A507" s="31"/>
      <c r="B507" s="31"/>
      <c r="C507" s="31"/>
      <c r="D507" s="31"/>
      <c r="E507" s="31" t="s">
        <v>462</v>
      </c>
      <c r="F507" s="32">
        <v>2.396109</v>
      </c>
      <c r="G507" s="31"/>
      <c r="H507" s="107" t="s">
        <v>463</v>
      </c>
      <c r="I507" s="107"/>
      <c r="J507" s="32">
        <v>12.33</v>
      </c>
    </row>
    <row r="508" spans="1:10" ht="50.1" customHeight="1" thickBot="1">
      <c r="A508" s="16"/>
      <c r="B508" s="16"/>
      <c r="C508" s="16"/>
      <c r="D508" s="16"/>
      <c r="E508" s="16"/>
      <c r="F508" s="16"/>
      <c r="G508" s="16" t="s">
        <v>464</v>
      </c>
      <c r="H508" s="33">
        <v>1.3</v>
      </c>
      <c r="I508" s="16" t="s">
        <v>465</v>
      </c>
      <c r="J508" s="18">
        <v>16.03</v>
      </c>
    </row>
    <row r="509" spans="1:10" ht="0.9" customHeight="1" thickTop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</row>
    <row r="510" spans="1:10" ht="18" customHeight="1">
      <c r="A510" s="3" t="s">
        <v>137</v>
      </c>
      <c r="B510" s="4" t="s">
        <v>9</v>
      </c>
      <c r="C510" s="3" t="s">
        <v>10</v>
      </c>
      <c r="D510" s="3" t="s">
        <v>11</v>
      </c>
      <c r="E510" s="110" t="s">
        <v>433</v>
      </c>
      <c r="F510" s="110"/>
      <c r="G510" s="5" t="s">
        <v>12</v>
      </c>
      <c r="H510" s="4" t="s">
        <v>13</v>
      </c>
      <c r="I510" s="4" t="s">
        <v>14</v>
      </c>
      <c r="J510" s="4" t="s">
        <v>16</v>
      </c>
    </row>
    <row r="511" spans="1:10" ht="26.1" customHeight="1">
      <c r="A511" s="10" t="s">
        <v>434</v>
      </c>
      <c r="B511" s="11" t="s">
        <v>116</v>
      </c>
      <c r="C511" s="10" t="s">
        <v>22</v>
      </c>
      <c r="D511" s="10" t="s">
        <v>117</v>
      </c>
      <c r="E511" s="111" t="s">
        <v>790</v>
      </c>
      <c r="F511" s="111"/>
      <c r="G511" s="12" t="s">
        <v>108</v>
      </c>
      <c r="H511" s="20">
        <v>1</v>
      </c>
      <c r="I511" s="13">
        <v>9.9499999999999993</v>
      </c>
      <c r="J511" s="13">
        <v>9.9499999999999993</v>
      </c>
    </row>
    <row r="512" spans="1:10" ht="24" customHeight="1">
      <c r="A512" s="21" t="s">
        <v>436</v>
      </c>
      <c r="B512" s="22" t="s">
        <v>795</v>
      </c>
      <c r="C512" s="21" t="s">
        <v>22</v>
      </c>
      <c r="D512" s="21" t="s">
        <v>796</v>
      </c>
      <c r="E512" s="106" t="s">
        <v>435</v>
      </c>
      <c r="F512" s="106"/>
      <c r="G512" s="23" t="s">
        <v>24</v>
      </c>
      <c r="H512" s="24">
        <v>9.4999999999999998E-3</v>
      </c>
      <c r="I512" s="25">
        <v>23.48</v>
      </c>
      <c r="J512" s="25">
        <v>0.22</v>
      </c>
    </row>
    <row r="513" spans="1:10" ht="24" customHeight="1">
      <c r="A513" s="21" t="s">
        <v>436</v>
      </c>
      <c r="B513" s="22" t="s">
        <v>791</v>
      </c>
      <c r="C513" s="21" t="s">
        <v>22</v>
      </c>
      <c r="D513" s="21" t="s">
        <v>792</v>
      </c>
      <c r="E513" s="106" t="s">
        <v>435</v>
      </c>
      <c r="F513" s="106"/>
      <c r="G513" s="23" t="s">
        <v>24</v>
      </c>
      <c r="H513" s="24">
        <v>5.8099999999999999E-2</v>
      </c>
      <c r="I513" s="25">
        <v>28.29</v>
      </c>
      <c r="J513" s="25">
        <v>1.64</v>
      </c>
    </row>
    <row r="514" spans="1:10" ht="26.1" customHeight="1">
      <c r="A514" s="26" t="s">
        <v>439</v>
      </c>
      <c r="B514" s="27" t="s">
        <v>799</v>
      </c>
      <c r="C514" s="26" t="s">
        <v>22</v>
      </c>
      <c r="D514" s="26" t="s">
        <v>800</v>
      </c>
      <c r="E514" s="108" t="s">
        <v>479</v>
      </c>
      <c r="F514" s="108"/>
      <c r="G514" s="28" t="s">
        <v>108</v>
      </c>
      <c r="H514" s="29">
        <v>1.07</v>
      </c>
      <c r="I514" s="30">
        <v>7.57</v>
      </c>
      <c r="J514" s="30">
        <v>8.09</v>
      </c>
    </row>
    <row r="515" spans="1:10" ht="15">
      <c r="A515" s="31"/>
      <c r="B515" s="31"/>
      <c r="C515" s="31"/>
      <c r="D515" s="31"/>
      <c r="E515" s="31" t="s">
        <v>459</v>
      </c>
      <c r="F515" s="32">
        <v>0.65</v>
      </c>
      <c r="G515" s="31" t="s">
        <v>460</v>
      </c>
      <c r="H515" s="32">
        <v>0.74</v>
      </c>
      <c r="I515" s="31" t="s">
        <v>461</v>
      </c>
      <c r="J515" s="32">
        <v>1.39</v>
      </c>
    </row>
    <row r="516" spans="1:10" ht="15">
      <c r="A516" s="31"/>
      <c r="B516" s="31"/>
      <c r="C516" s="31"/>
      <c r="D516" s="31"/>
      <c r="E516" s="31" t="s">
        <v>462</v>
      </c>
      <c r="F516" s="32">
        <v>2.400935</v>
      </c>
      <c r="G516" s="31"/>
      <c r="H516" s="107" t="s">
        <v>463</v>
      </c>
      <c r="I516" s="107"/>
      <c r="J516" s="32">
        <v>12.35</v>
      </c>
    </row>
    <row r="517" spans="1:10" ht="50.1" customHeight="1" thickBot="1">
      <c r="A517" s="16"/>
      <c r="B517" s="16"/>
      <c r="C517" s="16"/>
      <c r="D517" s="16"/>
      <c r="E517" s="16"/>
      <c r="F517" s="16"/>
      <c r="G517" s="16" t="s">
        <v>464</v>
      </c>
      <c r="H517" s="33">
        <v>293.60000000000002</v>
      </c>
      <c r="I517" s="16" t="s">
        <v>465</v>
      </c>
      <c r="J517" s="18">
        <v>3625.96</v>
      </c>
    </row>
    <row r="518" spans="1:10" ht="0.9" customHeight="1" thickTop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</row>
    <row r="519" spans="1:10" ht="24" customHeight="1">
      <c r="A519" s="6" t="s">
        <v>138</v>
      </c>
      <c r="B519" s="6"/>
      <c r="C519" s="6"/>
      <c r="D519" s="6" t="s">
        <v>139</v>
      </c>
      <c r="E519" s="6"/>
      <c r="F519" s="109"/>
      <c r="G519" s="109"/>
      <c r="H519" s="7"/>
      <c r="I519" s="6"/>
      <c r="J519" s="8">
        <v>88485.23</v>
      </c>
    </row>
    <row r="520" spans="1:10" ht="18" customHeight="1">
      <c r="A520" s="3" t="s">
        <v>140</v>
      </c>
      <c r="B520" s="4" t="s">
        <v>9</v>
      </c>
      <c r="C520" s="3" t="s">
        <v>10</v>
      </c>
      <c r="D520" s="3" t="s">
        <v>11</v>
      </c>
      <c r="E520" s="110" t="s">
        <v>433</v>
      </c>
      <c r="F520" s="110"/>
      <c r="G520" s="5" t="s">
        <v>12</v>
      </c>
      <c r="H520" s="4" t="s">
        <v>13</v>
      </c>
      <c r="I520" s="4" t="s">
        <v>14</v>
      </c>
      <c r="J520" s="4" t="s">
        <v>16</v>
      </c>
    </row>
    <row r="521" spans="1:10" ht="39" customHeight="1">
      <c r="A521" s="10" t="s">
        <v>434</v>
      </c>
      <c r="B521" s="11" t="s">
        <v>141</v>
      </c>
      <c r="C521" s="10" t="s">
        <v>22</v>
      </c>
      <c r="D521" s="10" t="s">
        <v>142</v>
      </c>
      <c r="E521" s="111" t="s">
        <v>801</v>
      </c>
      <c r="F521" s="111"/>
      <c r="G521" s="12" t="s">
        <v>34</v>
      </c>
      <c r="H521" s="20">
        <v>1</v>
      </c>
      <c r="I521" s="13">
        <v>162.79</v>
      </c>
      <c r="J521" s="13">
        <v>162.79</v>
      </c>
    </row>
    <row r="522" spans="1:10" ht="26.1" customHeight="1">
      <c r="A522" s="21" t="s">
        <v>436</v>
      </c>
      <c r="B522" s="22" t="s">
        <v>694</v>
      </c>
      <c r="C522" s="21" t="s">
        <v>22</v>
      </c>
      <c r="D522" s="21" t="s">
        <v>695</v>
      </c>
      <c r="E522" s="106" t="s">
        <v>435</v>
      </c>
      <c r="F522" s="106"/>
      <c r="G522" s="23" t="s">
        <v>24</v>
      </c>
      <c r="H522" s="24">
        <v>0.309</v>
      </c>
      <c r="I522" s="25">
        <v>22.98</v>
      </c>
      <c r="J522" s="25">
        <v>7.1</v>
      </c>
    </row>
    <row r="523" spans="1:10" ht="24" customHeight="1">
      <c r="A523" s="21" t="s">
        <v>436</v>
      </c>
      <c r="B523" s="22" t="s">
        <v>679</v>
      </c>
      <c r="C523" s="21" t="s">
        <v>22</v>
      </c>
      <c r="D523" s="21" t="s">
        <v>680</v>
      </c>
      <c r="E523" s="106" t="s">
        <v>435</v>
      </c>
      <c r="F523" s="106"/>
      <c r="G523" s="23" t="s">
        <v>24</v>
      </c>
      <c r="H523" s="24">
        <v>1.6859999999999999</v>
      </c>
      <c r="I523" s="25">
        <v>27.74</v>
      </c>
      <c r="J523" s="25">
        <v>46.76</v>
      </c>
    </row>
    <row r="524" spans="1:10" ht="26.1" customHeight="1">
      <c r="A524" s="21" t="s">
        <v>436</v>
      </c>
      <c r="B524" s="22" t="s">
        <v>817</v>
      </c>
      <c r="C524" s="21" t="s">
        <v>22</v>
      </c>
      <c r="D524" s="21" t="s">
        <v>818</v>
      </c>
      <c r="E524" s="106" t="s">
        <v>801</v>
      </c>
      <c r="F524" s="106"/>
      <c r="G524" s="23" t="s">
        <v>34</v>
      </c>
      <c r="H524" s="24">
        <v>0.41899999999999998</v>
      </c>
      <c r="I524" s="25">
        <v>179.41</v>
      </c>
      <c r="J524" s="25">
        <v>75.17</v>
      </c>
    </row>
    <row r="525" spans="1:10" ht="26.1" customHeight="1">
      <c r="A525" s="21" t="s">
        <v>436</v>
      </c>
      <c r="B525" s="22" t="s">
        <v>819</v>
      </c>
      <c r="C525" s="21" t="s">
        <v>22</v>
      </c>
      <c r="D525" s="21" t="s">
        <v>820</v>
      </c>
      <c r="E525" s="106" t="s">
        <v>801</v>
      </c>
      <c r="F525" s="106"/>
      <c r="G525" s="23" t="s">
        <v>54</v>
      </c>
      <c r="H525" s="24">
        <v>1.879</v>
      </c>
      <c r="I525" s="25">
        <v>13.5</v>
      </c>
      <c r="J525" s="25">
        <v>25.36</v>
      </c>
    </row>
    <row r="526" spans="1:10" ht="26.1" customHeight="1">
      <c r="A526" s="26" t="s">
        <v>439</v>
      </c>
      <c r="B526" s="27" t="s">
        <v>770</v>
      </c>
      <c r="C526" s="26" t="s">
        <v>22</v>
      </c>
      <c r="D526" s="26" t="s">
        <v>771</v>
      </c>
      <c r="E526" s="108" t="s">
        <v>479</v>
      </c>
      <c r="F526" s="108"/>
      <c r="G526" s="28" t="s">
        <v>711</v>
      </c>
      <c r="H526" s="29">
        <v>1.7000000000000001E-2</v>
      </c>
      <c r="I526" s="30">
        <v>5.7</v>
      </c>
      <c r="J526" s="30">
        <v>0.09</v>
      </c>
    </row>
    <row r="527" spans="1:10" ht="26.1" customHeight="1">
      <c r="A527" s="26" t="s">
        <v>439</v>
      </c>
      <c r="B527" s="27" t="s">
        <v>685</v>
      </c>
      <c r="C527" s="26" t="s">
        <v>22</v>
      </c>
      <c r="D527" s="26" t="s">
        <v>686</v>
      </c>
      <c r="E527" s="108" t="s">
        <v>479</v>
      </c>
      <c r="F527" s="108"/>
      <c r="G527" s="28" t="s">
        <v>54</v>
      </c>
      <c r="H527" s="29">
        <v>0.32800000000000001</v>
      </c>
      <c r="I527" s="30">
        <v>20.32</v>
      </c>
      <c r="J527" s="30">
        <v>6.66</v>
      </c>
    </row>
    <row r="528" spans="1:10" ht="26.1" customHeight="1">
      <c r="A528" s="26" t="s">
        <v>439</v>
      </c>
      <c r="B528" s="27" t="s">
        <v>780</v>
      </c>
      <c r="C528" s="26" t="s">
        <v>22</v>
      </c>
      <c r="D528" s="26" t="s">
        <v>781</v>
      </c>
      <c r="E528" s="108" t="s">
        <v>479</v>
      </c>
      <c r="F528" s="108"/>
      <c r="G528" s="28" t="s">
        <v>108</v>
      </c>
      <c r="H528" s="29">
        <v>6.6000000000000003E-2</v>
      </c>
      <c r="I528" s="30">
        <v>25.11</v>
      </c>
      <c r="J528" s="30">
        <v>1.65</v>
      </c>
    </row>
    <row r="529" spans="1:10" ht="15">
      <c r="A529" s="31"/>
      <c r="B529" s="31"/>
      <c r="C529" s="31"/>
      <c r="D529" s="31"/>
      <c r="E529" s="31" t="s">
        <v>459</v>
      </c>
      <c r="F529" s="32">
        <v>27.57</v>
      </c>
      <c r="G529" s="31" t="s">
        <v>460</v>
      </c>
      <c r="H529" s="32">
        <v>31.25</v>
      </c>
      <c r="I529" s="31" t="s">
        <v>461</v>
      </c>
      <c r="J529" s="32">
        <v>58.82</v>
      </c>
    </row>
    <row r="530" spans="1:10" ht="15">
      <c r="A530" s="31"/>
      <c r="B530" s="31"/>
      <c r="C530" s="31"/>
      <c r="D530" s="31"/>
      <c r="E530" s="31" t="s">
        <v>462</v>
      </c>
      <c r="F530" s="32">
        <v>39.281227000000001</v>
      </c>
      <c r="G530" s="31"/>
      <c r="H530" s="107" t="s">
        <v>463</v>
      </c>
      <c r="I530" s="107"/>
      <c r="J530" s="32">
        <v>202.07</v>
      </c>
    </row>
    <row r="531" spans="1:10" ht="50.1" customHeight="1" thickBot="1">
      <c r="A531" s="16"/>
      <c r="B531" s="16"/>
      <c r="C531" s="16"/>
      <c r="D531" s="16"/>
      <c r="E531" s="16"/>
      <c r="F531" s="16"/>
      <c r="G531" s="16" t="s">
        <v>464</v>
      </c>
      <c r="H531" s="33">
        <v>204.04</v>
      </c>
      <c r="I531" s="16" t="s">
        <v>465</v>
      </c>
      <c r="J531" s="18">
        <v>41230.36</v>
      </c>
    </row>
    <row r="532" spans="1:10" ht="0.9" customHeight="1" thickTop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</row>
    <row r="533" spans="1:10" ht="18" customHeight="1">
      <c r="A533" s="3" t="s">
        <v>143</v>
      </c>
      <c r="B533" s="4" t="s">
        <v>9</v>
      </c>
      <c r="C533" s="3" t="s">
        <v>10</v>
      </c>
      <c r="D533" s="3" t="s">
        <v>11</v>
      </c>
      <c r="E533" s="110" t="s">
        <v>433</v>
      </c>
      <c r="F533" s="110"/>
      <c r="G533" s="5" t="s">
        <v>12</v>
      </c>
      <c r="H533" s="4" t="s">
        <v>13</v>
      </c>
      <c r="I533" s="4" t="s">
        <v>14</v>
      </c>
      <c r="J533" s="4" t="s">
        <v>16</v>
      </c>
    </row>
    <row r="534" spans="1:10" ht="39" customHeight="1">
      <c r="A534" s="10" t="s">
        <v>434</v>
      </c>
      <c r="B534" s="11" t="s">
        <v>144</v>
      </c>
      <c r="C534" s="10" t="s">
        <v>22</v>
      </c>
      <c r="D534" s="10" t="s">
        <v>145</v>
      </c>
      <c r="E534" s="111" t="s">
        <v>702</v>
      </c>
      <c r="F534" s="111"/>
      <c r="G534" s="12" t="s">
        <v>62</v>
      </c>
      <c r="H534" s="20">
        <v>1</v>
      </c>
      <c r="I534" s="13">
        <v>505.48</v>
      </c>
      <c r="J534" s="13">
        <v>505.48</v>
      </c>
    </row>
    <row r="535" spans="1:10" ht="24" customHeight="1">
      <c r="A535" s="21" t="s">
        <v>436</v>
      </c>
      <c r="B535" s="22" t="s">
        <v>495</v>
      </c>
      <c r="C535" s="21" t="s">
        <v>22</v>
      </c>
      <c r="D535" s="21" t="s">
        <v>496</v>
      </c>
      <c r="E535" s="106" t="s">
        <v>435</v>
      </c>
      <c r="F535" s="106"/>
      <c r="G535" s="23" t="s">
        <v>24</v>
      </c>
      <c r="H535" s="24">
        <v>1.9792000000000001</v>
      </c>
      <c r="I535" s="25">
        <v>22.76</v>
      </c>
      <c r="J535" s="25">
        <v>45.04</v>
      </c>
    </row>
    <row r="536" spans="1:10" ht="26.1" customHeight="1">
      <c r="A536" s="21" t="s">
        <v>436</v>
      </c>
      <c r="B536" s="22" t="s">
        <v>821</v>
      </c>
      <c r="C536" s="21" t="s">
        <v>22</v>
      </c>
      <c r="D536" s="21" t="s">
        <v>822</v>
      </c>
      <c r="E536" s="106" t="s">
        <v>435</v>
      </c>
      <c r="F536" s="106"/>
      <c r="G536" s="23" t="s">
        <v>24</v>
      </c>
      <c r="H536" s="24">
        <v>1.2501</v>
      </c>
      <c r="I536" s="25">
        <v>27.63</v>
      </c>
      <c r="J536" s="25">
        <v>34.54</v>
      </c>
    </row>
    <row r="537" spans="1:10" ht="51.9" customHeight="1">
      <c r="A537" s="21" t="s">
        <v>436</v>
      </c>
      <c r="B537" s="22" t="s">
        <v>823</v>
      </c>
      <c r="C537" s="21" t="s">
        <v>22</v>
      </c>
      <c r="D537" s="21" t="s">
        <v>824</v>
      </c>
      <c r="E537" s="106" t="s">
        <v>493</v>
      </c>
      <c r="F537" s="106"/>
      <c r="G537" s="23" t="s">
        <v>494</v>
      </c>
      <c r="H537" s="24">
        <v>0.64339999999999997</v>
      </c>
      <c r="I537" s="25">
        <v>5.83</v>
      </c>
      <c r="J537" s="25">
        <v>3.75</v>
      </c>
    </row>
    <row r="538" spans="1:10" ht="51.9" customHeight="1">
      <c r="A538" s="21" t="s">
        <v>436</v>
      </c>
      <c r="B538" s="22" t="s">
        <v>825</v>
      </c>
      <c r="C538" s="21" t="s">
        <v>22</v>
      </c>
      <c r="D538" s="21" t="s">
        <v>826</v>
      </c>
      <c r="E538" s="106" t="s">
        <v>493</v>
      </c>
      <c r="F538" s="106"/>
      <c r="G538" s="23" t="s">
        <v>676</v>
      </c>
      <c r="H538" s="24">
        <v>0.60670000000000002</v>
      </c>
      <c r="I538" s="25">
        <v>1.59</v>
      </c>
      <c r="J538" s="25">
        <v>0.96</v>
      </c>
    </row>
    <row r="539" spans="1:10" ht="26.1" customHeight="1">
      <c r="A539" s="26" t="s">
        <v>439</v>
      </c>
      <c r="B539" s="27" t="s">
        <v>827</v>
      </c>
      <c r="C539" s="26" t="s">
        <v>22</v>
      </c>
      <c r="D539" s="26" t="s">
        <v>828</v>
      </c>
      <c r="E539" s="108" t="s">
        <v>479</v>
      </c>
      <c r="F539" s="108"/>
      <c r="G539" s="28" t="s">
        <v>62</v>
      </c>
      <c r="H539" s="29">
        <v>0.72750000000000004</v>
      </c>
      <c r="I539" s="30">
        <v>82</v>
      </c>
      <c r="J539" s="30">
        <v>59.65</v>
      </c>
    </row>
    <row r="540" spans="1:10" ht="24" customHeight="1">
      <c r="A540" s="26" t="s">
        <v>439</v>
      </c>
      <c r="B540" s="27" t="s">
        <v>829</v>
      </c>
      <c r="C540" s="26" t="s">
        <v>22</v>
      </c>
      <c r="D540" s="26" t="s">
        <v>830</v>
      </c>
      <c r="E540" s="108" t="s">
        <v>479</v>
      </c>
      <c r="F540" s="108"/>
      <c r="G540" s="28" t="s">
        <v>108</v>
      </c>
      <c r="H540" s="29">
        <v>364.94330000000002</v>
      </c>
      <c r="I540" s="30">
        <v>0.83</v>
      </c>
      <c r="J540" s="30">
        <v>302.89999999999998</v>
      </c>
    </row>
    <row r="541" spans="1:10" ht="26.1" customHeight="1">
      <c r="A541" s="26" t="s">
        <v>439</v>
      </c>
      <c r="B541" s="27" t="s">
        <v>831</v>
      </c>
      <c r="C541" s="26" t="s">
        <v>22</v>
      </c>
      <c r="D541" s="26" t="s">
        <v>832</v>
      </c>
      <c r="E541" s="108" t="s">
        <v>479</v>
      </c>
      <c r="F541" s="108"/>
      <c r="G541" s="28" t="s">
        <v>62</v>
      </c>
      <c r="H541" s="29">
        <v>0.59719999999999995</v>
      </c>
      <c r="I541" s="30">
        <v>98.2</v>
      </c>
      <c r="J541" s="30">
        <v>58.64</v>
      </c>
    </row>
    <row r="542" spans="1:10" ht="15">
      <c r="A542" s="31"/>
      <c r="B542" s="31"/>
      <c r="C542" s="31"/>
      <c r="D542" s="31"/>
      <c r="E542" s="31" t="s">
        <v>459</v>
      </c>
      <c r="F542" s="32">
        <v>28.03</v>
      </c>
      <c r="G542" s="31" t="s">
        <v>460</v>
      </c>
      <c r="H542" s="32">
        <v>31.77</v>
      </c>
      <c r="I542" s="31" t="s">
        <v>461</v>
      </c>
      <c r="J542" s="32">
        <v>59.8</v>
      </c>
    </row>
    <row r="543" spans="1:10" ht="15">
      <c r="A543" s="31"/>
      <c r="B543" s="31"/>
      <c r="C543" s="31"/>
      <c r="D543" s="31"/>
      <c r="E543" s="31" t="s">
        <v>462</v>
      </c>
      <c r="F543" s="32">
        <v>121.972324</v>
      </c>
      <c r="G543" s="31"/>
      <c r="H543" s="107" t="s">
        <v>463</v>
      </c>
      <c r="I543" s="107"/>
      <c r="J543" s="32">
        <v>627.45000000000005</v>
      </c>
    </row>
    <row r="544" spans="1:10" ht="50.1" customHeight="1" thickBot="1">
      <c r="A544" s="16"/>
      <c r="B544" s="16"/>
      <c r="C544" s="16"/>
      <c r="D544" s="16"/>
      <c r="E544" s="16"/>
      <c r="F544" s="16"/>
      <c r="G544" s="16" t="s">
        <v>464</v>
      </c>
      <c r="H544" s="33">
        <v>36.06</v>
      </c>
      <c r="I544" s="16" t="s">
        <v>465</v>
      </c>
      <c r="J544" s="18">
        <v>22625.85</v>
      </c>
    </row>
    <row r="545" spans="1:10" ht="0.9" customHeight="1" thickTop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</row>
    <row r="546" spans="1:10" ht="18" customHeight="1">
      <c r="A546" s="3" t="s">
        <v>146</v>
      </c>
      <c r="B546" s="4" t="s">
        <v>9</v>
      </c>
      <c r="C546" s="3" t="s">
        <v>10</v>
      </c>
      <c r="D546" s="3" t="s">
        <v>11</v>
      </c>
      <c r="E546" s="110" t="s">
        <v>433</v>
      </c>
      <c r="F546" s="110"/>
      <c r="G546" s="5" t="s">
        <v>12</v>
      </c>
      <c r="H546" s="4" t="s">
        <v>13</v>
      </c>
      <c r="I546" s="4" t="s">
        <v>14</v>
      </c>
      <c r="J546" s="4" t="s">
        <v>16</v>
      </c>
    </row>
    <row r="547" spans="1:10" ht="26.1" customHeight="1">
      <c r="A547" s="10" t="s">
        <v>434</v>
      </c>
      <c r="B547" s="11" t="s">
        <v>110</v>
      </c>
      <c r="C547" s="10" t="s">
        <v>22</v>
      </c>
      <c r="D547" s="10" t="s">
        <v>111</v>
      </c>
      <c r="E547" s="111" t="s">
        <v>790</v>
      </c>
      <c r="F547" s="111"/>
      <c r="G547" s="12" t="s">
        <v>108</v>
      </c>
      <c r="H547" s="20">
        <v>1</v>
      </c>
      <c r="I547" s="13">
        <v>7.83</v>
      </c>
      <c r="J547" s="13">
        <v>7.83</v>
      </c>
    </row>
    <row r="548" spans="1:10" ht="24" customHeight="1">
      <c r="A548" s="21" t="s">
        <v>436</v>
      </c>
      <c r="B548" s="22" t="s">
        <v>795</v>
      </c>
      <c r="C548" s="21" t="s">
        <v>22</v>
      </c>
      <c r="D548" s="21" t="s">
        <v>796</v>
      </c>
      <c r="E548" s="106" t="s">
        <v>435</v>
      </c>
      <c r="F548" s="106"/>
      <c r="G548" s="23" t="s">
        <v>24</v>
      </c>
      <c r="H548" s="24">
        <v>8.0000000000000004E-4</v>
      </c>
      <c r="I548" s="25">
        <v>23.48</v>
      </c>
      <c r="J548" s="25">
        <v>0.01</v>
      </c>
    </row>
    <row r="549" spans="1:10" ht="24" customHeight="1">
      <c r="A549" s="21" t="s">
        <v>436</v>
      </c>
      <c r="B549" s="22" t="s">
        <v>791</v>
      </c>
      <c r="C549" s="21" t="s">
        <v>22</v>
      </c>
      <c r="D549" s="21" t="s">
        <v>792</v>
      </c>
      <c r="E549" s="106" t="s">
        <v>435</v>
      </c>
      <c r="F549" s="106"/>
      <c r="G549" s="23" t="s">
        <v>24</v>
      </c>
      <c r="H549" s="24">
        <v>4.7999999999999996E-3</v>
      </c>
      <c r="I549" s="25">
        <v>28.29</v>
      </c>
      <c r="J549" s="25">
        <v>0.13</v>
      </c>
    </row>
    <row r="550" spans="1:10" ht="24" customHeight="1">
      <c r="A550" s="26" t="s">
        <v>439</v>
      </c>
      <c r="B550" s="27" t="s">
        <v>793</v>
      </c>
      <c r="C550" s="26" t="s">
        <v>22</v>
      </c>
      <c r="D550" s="26" t="s">
        <v>794</v>
      </c>
      <c r="E550" s="108" t="s">
        <v>479</v>
      </c>
      <c r="F550" s="108"/>
      <c r="G550" s="28" t="s">
        <v>108</v>
      </c>
      <c r="H550" s="29">
        <v>1.1100000000000001</v>
      </c>
      <c r="I550" s="30">
        <v>6.93</v>
      </c>
      <c r="J550" s="30">
        <v>7.69</v>
      </c>
    </row>
    <row r="551" spans="1:10" ht="15">
      <c r="A551" s="31"/>
      <c r="B551" s="31"/>
      <c r="C551" s="31"/>
      <c r="D551" s="31"/>
      <c r="E551" s="31" t="s">
        <v>459</v>
      </c>
      <c r="F551" s="32">
        <v>0.05</v>
      </c>
      <c r="G551" s="31" t="s">
        <v>460</v>
      </c>
      <c r="H551" s="32">
        <v>0.06</v>
      </c>
      <c r="I551" s="31" t="s">
        <v>461</v>
      </c>
      <c r="J551" s="32">
        <v>0.11</v>
      </c>
    </row>
    <row r="552" spans="1:10" ht="15">
      <c r="A552" s="31"/>
      <c r="B552" s="31"/>
      <c r="C552" s="31"/>
      <c r="D552" s="31"/>
      <c r="E552" s="31" t="s">
        <v>462</v>
      </c>
      <c r="F552" s="32">
        <v>1.8893789999999999</v>
      </c>
      <c r="G552" s="31"/>
      <c r="H552" s="107" t="s">
        <v>463</v>
      </c>
      <c r="I552" s="107"/>
      <c r="J552" s="32">
        <v>9.7200000000000006</v>
      </c>
    </row>
    <row r="553" spans="1:10" ht="50.1" customHeight="1" thickBot="1">
      <c r="A553" s="16"/>
      <c r="B553" s="16"/>
      <c r="C553" s="16"/>
      <c r="D553" s="16"/>
      <c r="E553" s="16"/>
      <c r="F553" s="16"/>
      <c r="G553" s="16" t="s">
        <v>464</v>
      </c>
      <c r="H553" s="33">
        <v>2.8</v>
      </c>
      <c r="I553" s="16" t="s">
        <v>465</v>
      </c>
      <c r="J553" s="18">
        <v>27.22</v>
      </c>
    </row>
    <row r="554" spans="1:10" ht="0.9" customHeight="1" thickTop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</row>
    <row r="555" spans="1:10" ht="18" customHeight="1">
      <c r="A555" s="3" t="s">
        <v>147</v>
      </c>
      <c r="B555" s="4" t="s">
        <v>9</v>
      </c>
      <c r="C555" s="3" t="s">
        <v>10</v>
      </c>
      <c r="D555" s="3" t="s">
        <v>11</v>
      </c>
      <c r="E555" s="110" t="s">
        <v>433</v>
      </c>
      <c r="F555" s="110"/>
      <c r="G555" s="5" t="s">
        <v>12</v>
      </c>
      <c r="H555" s="4" t="s">
        <v>13</v>
      </c>
      <c r="I555" s="4" t="s">
        <v>14</v>
      </c>
      <c r="J555" s="4" t="s">
        <v>16</v>
      </c>
    </row>
    <row r="556" spans="1:10" ht="26.1" customHeight="1">
      <c r="A556" s="10" t="s">
        <v>434</v>
      </c>
      <c r="B556" s="11" t="s">
        <v>113</v>
      </c>
      <c r="C556" s="10" t="s">
        <v>22</v>
      </c>
      <c r="D556" s="10" t="s">
        <v>114</v>
      </c>
      <c r="E556" s="111" t="s">
        <v>790</v>
      </c>
      <c r="F556" s="111"/>
      <c r="G556" s="12" t="s">
        <v>108</v>
      </c>
      <c r="H556" s="20">
        <v>1</v>
      </c>
      <c r="I556" s="13">
        <v>9.15</v>
      </c>
      <c r="J556" s="13">
        <v>9.15</v>
      </c>
    </row>
    <row r="557" spans="1:10" ht="24" customHeight="1">
      <c r="A557" s="21" t="s">
        <v>436</v>
      </c>
      <c r="B557" s="22" t="s">
        <v>795</v>
      </c>
      <c r="C557" s="21" t="s">
        <v>22</v>
      </c>
      <c r="D557" s="21" t="s">
        <v>796</v>
      </c>
      <c r="E557" s="106" t="s">
        <v>435</v>
      </c>
      <c r="F557" s="106"/>
      <c r="G557" s="23" t="s">
        <v>24</v>
      </c>
      <c r="H557" s="24">
        <v>1.4E-3</v>
      </c>
      <c r="I557" s="25">
        <v>23.48</v>
      </c>
      <c r="J557" s="25">
        <v>0.03</v>
      </c>
    </row>
    <row r="558" spans="1:10" ht="24" customHeight="1">
      <c r="A558" s="21" t="s">
        <v>436</v>
      </c>
      <c r="B558" s="22" t="s">
        <v>791</v>
      </c>
      <c r="C558" s="21" t="s">
        <v>22</v>
      </c>
      <c r="D558" s="21" t="s">
        <v>792</v>
      </c>
      <c r="E558" s="106" t="s">
        <v>435</v>
      </c>
      <c r="F558" s="106"/>
      <c r="G558" s="23" t="s">
        <v>24</v>
      </c>
      <c r="H558" s="24">
        <v>8.8000000000000005E-3</v>
      </c>
      <c r="I558" s="25">
        <v>28.29</v>
      </c>
      <c r="J558" s="25">
        <v>0.24</v>
      </c>
    </row>
    <row r="559" spans="1:10" ht="24" customHeight="1">
      <c r="A559" s="26" t="s">
        <v>439</v>
      </c>
      <c r="B559" s="27" t="s">
        <v>797</v>
      </c>
      <c r="C559" s="26" t="s">
        <v>22</v>
      </c>
      <c r="D559" s="26" t="s">
        <v>798</v>
      </c>
      <c r="E559" s="108" t="s">
        <v>479</v>
      </c>
      <c r="F559" s="108"/>
      <c r="G559" s="28" t="s">
        <v>108</v>
      </c>
      <c r="H559" s="29">
        <v>1.1100000000000001</v>
      </c>
      <c r="I559" s="30">
        <v>8</v>
      </c>
      <c r="J559" s="30">
        <v>8.8800000000000008</v>
      </c>
    </row>
    <row r="560" spans="1:10" ht="15">
      <c r="A560" s="31"/>
      <c r="B560" s="31"/>
      <c r="C560" s="31"/>
      <c r="D560" s="31"/>
      <c r="E560" s="31" t="s">
        <v>459</v>
      </c>
      <c r="F560" s="32">
        <v>0.09</v>
      </c>
      <c r="G560" s="31" t="s">
        <v>460</v>
      </c>
      <c r="H560" s="32">
        <v>0.11</v>
      </c>
      <c r="I560" s="31" t="s">
        <v>461</v>
      </c>
      <c r="J560" s="32">
        <v>0.2</v>
      </c>
    </row>
    <row r="561" spans="1:10" ht="15">
      <c r="A561" s="31"/>
      <c r="B561" s="31"/>
      <c r="C561" s="31"/>
      <c r="D561" s="31"/>
      <c r="E561" s="31" t="s">
        <v>462</v>
      </c>
      <c r="F561" s="32">
        <v>2.2078950000000002</v>
      </c>
      <c r="G561" s="31"/>
      <c r="H561" s="107" t="s">
        <v>463</v>
      </c>
      <c r="I561" s="107"/>
      <c r="J561" s="32">
        <v>11.36</v>
      </c>
    </row>
    <row r="562" spans="1:10" ht="50.1" customHeight="1" thickBot="1">
      <c r="A562" s="16"/>
      <c r="B562" s="16"/>
      <c r="C562" s="16"/>
      <c r="D562" s="16"/>
      <c r="E562" s="16"/>
      <c r="F562" s="16"/>
      <c r="G562" s="16" t="s">
        <v>464</v>
      </c>
      <c r="H562" s="33">
        <v>856.2</v>
      </c>
      <c r="I562" s="16" t="s">
        <v>465</v>
      </c>
      <c r="J562" s="18">
        <v>9726.43</v>
      </c>
    </row>
    <row r="563" spans="1:10" ht="0.9" customHeight="1" thickTop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</row>
    <row r="564" spans="1:10" ht="18" customHeight="1">
      <c r="A564" s="3" t="s">
        <v>148</v>
      </c>
      <c r="B564" s="4" t="s">
        <v>9</v>
      </c>
      <c r="C564" s="3" t="s">
        <v>10</v>
      </c>
      <c r="D564" s="3" t="s">
        <v>11</v>
      </c>
      <c r="E564" s="110" t="s">
        <v>433</v>
      </c>
      <c r="F564" s="110"/>
      <c r="G564" s="5" t="s">
        <v>12</v>
      </c>
      <c r="H564" s="4" t="s">
        <v>13</v>
      </c>
      <c r="I564" s="4" t="s">
        <v>14</v>
      </c>
      <c r="J564" s="4" t="s">
        <v>16</v>
      </c>
    </row>
    <row r="565" spans="1:10" ht="26.1" customHeight="1">
      <c r="A565" s="10" t="s">
        <v>434</v>
      </c>
      <c r="B565" s="11" t="s">
        <v>135</v>
      </c>
      <c r="C565" s="10" t="s">
        <v>22</v>
      </c>
      <c r="D565" s="10" t="s">
        <v>136</v>
      </c>
      <c r="E565" s="111" t="s">
        <v>790</v>
      </c>
      <c r="F565" s="111"/>
      <c r="G565" s="12" t="s">
        <v>108</v>
      </c>
      <c r="H565" s="20">
        <v>1</v>
      </c>
      <c r="I565" s="13">
        <v>9.93</v>
      </c>
      <c r="J565" s="13">
        <v>9.93</v>
      </c>
    </row>
    <row r="566" spans="1:10" ht="24" customHeight="1">
      <c r="A566" s="21" t="s">
        <v>436</v>
      </c>
      <c r="B566" s="22" t="s">
        <v>795</v>
      </c>
      <c r="C566" s="21" t="s">
        <v>22</v>
      </c>
      <c r="D566" s="21" t="s">
        <v>796</v>
      </c>
      <c r="E566" s="106" t="s">
        <v>435</v>
      </c>
      <c r="F566" s="106"/>
      <c r="G566" s="23" t="s">
        <v>24</v>
      </c>
      <c r="H566" s="24">
        <v>2.5999999999999999E-3</v>
      </c>
      <c r="I566" s="25">
        <v>23.48</v>
      </c>
      <c r="J566" s="25">
        <v>0.06</v>
      </c>
    </row>
    <row r="567" spans="1:10" ht="24" customHeight="1">
      <c r="A567" s="21" t="s">
        <v>436</v>
      </c>
      <c r="B567" s="22" t="s">
        <v>791</v>
      </c>
      <c r="C567" s="21" t="s">
        <v>22</v>
      </c>
      <c r="D567" s="21" t="s">
        <v>792</v>
      </c>
      <c r="E567" s="106" t="s">
        <v>435</v>
      </c>
      <c r="F567" s="106"/>
      <c r="G567" s="23" t="s">
        <v>24</v>
      </c>
      <c r="H567" s="24">
        <v>1.6199999999999999E-2</v>
      </c>
      <c r="I567" s="25">
        <v>28.29</v>
      </c>
      <c r="J567" s="25">
        <v>0.45</v>
      </c>
    </row>
    <row r="568" spans="1:10" ht="24" customHeight="1">
      <c r="A568" s="26" t="s">
        <v>439</v>
      </c>
      <c r="B568" s="27" t="s">
        <v>815</v>
      </c>
      <c r="C568" s="26" t="s">
        <v>22</v>
      </c>
      <c r="D568" s="26" t="s">
        <v>816</v>
      </c>
      <c r="E568" s="108" t="s">
        <v>479</v>
      </c>
      <c r="F568" s="108"/>
      <c r="G568" s="28" t="s">
        <v>108</v>
      </c>
      <c r="H568" s="29">
        <v>1.1100000000000001</v>
      </c>
      <c r="I568" s="30">
        <v>8.49</v>
      </c>
      <c r="J568" s="30">
        <v>9.42</v>
      </c>
    </row>
    <row r="569" spans="1:10" ht="15">
      <c r="A569" s="31"/>
      <c r="B569" s="31"/>
      <c r="C569" s="31"/>
      <c r="D569" s="31"/>
      <c r="E569" s="31" t="s">
        <v>459</v>
      </c>
      <c r="F569" s="32">
        <v>0.18</v>
      </c>
      <c r="G569" s="31" t="s">
        <v>460</v>
      </c>
      <c r="H569" s="32">
        <v>0.2</v>
      </c>
      <c r="I569" s="31" t="s">
        <v>461</v>
      </c>
      <c r="J569" s="32">
        <v>0.38</v>
      </c>
    </row>
    <row r="570" spans="1:10" ht="15">
      <c r="A570" s="31"/>
      <c r="B570" s="31"/>
      <c r="C570" s="31"/>
      <c r="D570" s="31"/>
      <c r="E570" s="31" t="s">
        <v>462</v>
      </c>
      <c r="F570" s="32">
        <v>2.396109</v>
      </c>
      <c r="G570" s="31"/>
      <c r="H570" s="107" t="s">
        <v>463</v>
      </c>
      <c r="I570" s="107"/>
      <c r="J570" s="32">
        <v>12.33</v>
      </c>
    </row>
    <row r="571" spans="1:10" ht="50.1" customHeight="1" thickBot="1">
      <c r="A571" s="16"/>
      <c r="B571" s="16"/>
      <c r="C571" s="16"/>
      <c r="D571" s="16"/>
      <c r="E571" s="16"/>
      <c r="F571" s="16"/>
      <c r="G571" s="16" t="s">
        <v>464</v>
      </c>
      <c r="H571" s="33">
        <v>689.6</v>
      </c>
      <c r="I571" s="16" t="s">
        <v>465</v>
      </c>
      <c r="J571" s="18">
        <v>8502.77</v>
      </c>
    </row>
    <row r="572" spans="1:10" ht="0.9" customHeight="1" thickTop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</row>
    <row r="573" spans="1:10" ht="18" customHeight="1">
      <c r="A573" s="3" t="s">
        <v>149</v>
      </c>
      <c r="B573" s="4" t="s">
        <v>9</v>
      </c>
      <c r="C573" s="3" t="s">
        <v>10</v>
      </c>
      <c r="D573" s="3" t="s">
        <v>11</v>
      </c>
      <c r="E573" s="110" t="s">
        <v>433</v>
      </c>
      <c r="F573" s="110"/>
      <c r="G573" s="5" t="s">
        <v>12</v>
      </c>
      <c r="H573" s="4" t="s">
        <v>13</v>
      </c>
      <c r="I573" s="4" t="s">
        <v>14</v>
      </c>
      <c r="J573" s="4" t="s">
        <v>16</v>
      </c>
    </row>
    <row r="574" spans="1:10" ht="26.1" customHeight="1">
      <c r="A574" s="10" t="s">
        <v>434</v>
      </c>
      <c r="B574" s="11" t="s">
        <v>116</v>
      </c>
      <c r="C574" s="10" t="s">
        <v>22</v>
      </c>
      <c r="D574" s="10" t="s">
        <v>117</v>
      </c>
      <c r="E574" s="111" t="s">
        <v>790</v>
      </c>
      <c r="F574" s="111"/>
      <c r="G574" s="12" t="s">
        <v>108</v>
      </c>
      <c r="H574" s="20">
        <v>1</v>
      </c>
      <c r="I574" s="13">
        <v>9.9499999999999993</v>
      </c>
      <c r="J574" s="13">
        <v>9.9499999999999993</v>
      </c>
    </row>
    <row r="575" spans="1:10" ht="24" customHeight="1">
      <c r="A575" s="21" t="s">
        <v>436</v>
      </c>
      <c r="B575" s="22" t="s">
        <v>795</v>
      </c>
      <c r="C575" s="21" t="s">
        <v>22</v>
      </c>
      <c r="D575" s="21" t="s">
        <v>796</v>
      </c>
      <c r="E575" s="106" t="s">
        <v>435</v>
      </c>
      <c r="F575" s="106"/>
      <c r="G575" s="23" t="s">
        <v>24</v>
      </c>
      <c r="H575" s="24">
        <v>9.4999999999999998E-3</v>
      </c>
      <c r="I575" s="25">
        <v>23.48</v>
      </c>
      <c r="J575" s="25">
        <v>0.22</v>
      </c>
    </row>
    <row r="576" spans="1:10" ht="24" customHeight="1">
      <c r="A576" s="21" t="s">
        <v>436</v>
      </c>
      <c r="B576" s="22" t="s">
        <v>791</v>
      </c>
      <c r="C576" s="21" t="s">
        <v>22</v>
      </c>
      <c r="D576" s="21" t="s">
        <v>792</v>
      </c>
      <c r="E576" s="106" t="s">
        <v>435</v>
      </c>
      <c r="F576" s="106"/>
      <c r="G576" s="23" t="s">
        <v>24</v>
      </c>
      <c r="H576" s="24">
        <v>5.8099999999999999E-2</v>
      </c>
      <c r="I576" s="25">
        <v>28.29</v>
      </c>
      <c r="J576" s="25">
        <v>1.64</v>
      </c>
    </row>
    <row r="577" spans="1:10" ht="26.1" customHeight="1">
      <c r="A577" s="26" t="s">
        <v>439</v>
      </c>
      <c r="B577" s="27" t="s">
        <v>799</v>
      </c>
      <c r="C577" s="26" t="s">
        <v>22</v>
      </c>
      <c r="D577" s="26" t="s">
        <v>800</v>
      </c>
      <c r="E577" s="108" t="s">
        <v>479</v>
      </c>
      <c r="F577" s="108"/>
      <c r="G577" s="28" t="s">
        <v>108</v>
      </c>
      <c r="H577" s="29">
        <v>1.07</v>
      </c>
      <c r="I577" s="30">
        <v>7.57</v>
      </c>
      <c r="J577" s="30">
        <v>8.09</v>
      </c>
    </row>
    <row r="578" spans="1:10" ht="15">
      <c r="A578" s="31"/>
      <c r="B578" s="31"/>
      <c r="C578" s="31"/>
      <c r="D578" s="31"/>
      <c r="E578" s="31" t="s">
        <v>459</v>
      </c>
      <c r="F578" s="32">
        <v>0.65</v>
      </c>
      <c r="G578" s="31" t="s">
        <v>460</v>
      </c>
      <c r="H578" s="32">
        <v>0.74</v>
      </c>
      <c r="I578" s="31" t="s">
        <v>461</v>
      </c>
      <c r="J578" s="32">
        <v>1.39</v>
      </c>
    </row>
    <row r="579" spans="1:10" ht="15">
      <c r="A579" s="31"/>
      <c r="B579" s="31"/>
      <c r="C579" s="31"/>
      <c r="D579" s="31"/>
      <c r="E579" s="31" t="s">
        <v>462</v>
      </c>
      <c r="F579" s="32">
        <v>2.400935</v>
      </c>
      <c r="G579" s="31"/>
      <c r="H579" s="107" t="s">
        <v>463</v>
      </c>
      <c r="I579" s="107"/>
      <c r="J579" s="32">
        <v>12.35</v>
      </c>
    </row>
    <row r="580" spans="1:10" ht="50.1" customHeight="1" thickBot="1">
      <c r="A580" s="16"/>
      <c r="B580" s="16"/>
      <c r="C580" s="16"/>
      <c r="D580" s="16"/>
      <c r="E580" s="16"/>
      <c r="F580" s="16"/>
      <c r="G580" s="16" t="s">
        <v>464</v>
      </c>
      <c r="H580" s="33">
        <v>516</v>
      </c>
      <c r="I580" s="16" t="s">
        <v>465</v>
      </c>
      <c r="J580" s="18">
        <v>6372.6</v>
      </c>
    </row>
    <row r="581" spans="1:10" ht="0.9" customHeight="1" thickTop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</row>
    <row r="582" spans="1:10" ht="24" customHeight="1">
      <c r="A582" s="6" t="s">
        <v>150</v>
      </c>
      <c r="B582" s="6"/>
      <c r="C582" s="6"/>
      <c r="D582" s="6" t="s">
        <v>151</v>
      </c>
      <c r="E582" s="6"/>
      <c r="F582" s="109"/>
      <c r="G582" s="109"/>
      <c r="H582" s="7"/>
      <c r="I582" s="6"/>
      <c r="J582" s="8">
        <v>142516.74</v>
      </c>
    </row>
    <row r="583" spans="1:10" ht="18" customHeight="1">
      <c r="A583" s="3" t="s">
        <v>152</v>
      </c>
      <c r="B583" s="4" t="s">
        <v>9</v>
      </c>
      <c r="C583" s="3" t="s">
        <v>10</v>
      </c>
      <c r="D583" s="3" t="s">
        <v>11</v>
      </c>
      <c r="E583" s="110" t="s">
        <v>433</v>
      </c>
      <c r="F583" s="110"/>
      <c r="G583" s="5" t="s">
        <v>12</v>
      </c>
      <c r="H583" s="4" t="s">
        <v>13</v>
      </c>
      <c r="I583" s="4" t="s">
        <v>14</v>
      </c>
      <c r="J583" s="4" t="s">
        <v>16</v>
      </c>
    </row>
    <row r="584" spans="1:10" ht="39" customHeight="1">
      <c r="A584" s="10" t="s">
        <v>434</v>
      </c>
      <c r="B584" s="11" t="s">
        <v>153</v>
      </c>
      <c r="C584" s="10" t="s">
        <v>22</v>
      </c>
      <c r="D584" s="10" t="s">
        <v>154</v>
      </c>
      <c r="E584" s="111" t="s">
        <v>801</v>
      </c>
      <c r="F584" s="111"/>
      <c r="G584" s="12" t="s">
        <v>62</v>
      </c>
      <c r="H584" s="20">
        <v>1</v>
      </c>
      <c r="I584" s="13">
        <v>16.100000000000001</v>
      </c>
      <c r="J584" s="13">
        <v>16.100000000000001</v>
      </c>
    </row>
    <row r="585" spans="1:10" ht="26.1" customHeight="1">
      <c r="A585" s="21" t="s">
        <v>436</v>
      </c>
      <c r="B585" s="22" t="s">
        <v>694</v>
      </c>
      <c r="C585" s="21" t="s">
        <v>22</v>
      </c>
      <c r="D585" s="21" t="s">
        <v>695</v>
      </c>
      <c r="E585" s="106" t="s">
        <v>435</v>
      </c>
      <c r="F585" s="106"/>
      <c r="G585" s="23" t="s">
        <v>24</v>
      </c>
      <c r="H585" s="24">
        <v>0.09</v>
      </c>
      <c r="I585" s="25">
        <v>22.98</v>
      </c>
      <c r="J585" s="25">
        <v>2.06</v>
      </c>
    </row>
    <row r="586" spans="1:10" ht="24" customHeight="1">
      <c r="A586" s="21" t="s">
        <v>436</v>
      </c>
      <c r="B586" s="22" t="s">
        <v>679</v>
      </c>
      <c r="C586" s="21" t="s">
        <v>22</v>
      </c>
      <c r="D586" s="21" t="s">
        <v>680</v>
      </c>
      <c r="E586" s="106" t="s">
        <v>435</v>
      </c>
      <c r="F586" s="106"/>
      <c r="G586" s="23" t="s">
        <v>24</v>
      </c>
      <c r="H586" s="24">
        <v>0.127</v>
      </c>
      <c r="I586" s="25">
        <v>27.74</v>
      </c>
      <c r="J586" s="25">
        <v>3.52</v>
      </c>
    </row>
    <row r="587" spans="1:10" ht="26.1" customHeight="1">
      <c r="A587" s="21" t="s">
        <v>436</v>
      </c>
      <c r="B587" s="22" t="s">
        <v>819</v>
      </c>
      <c r="C587" s="21" t="s">
        <v>22</v>
      </c>
      <c r="D587" s="21" t="s">
        <v>820</v>
      </c>
      <c r="E587" s="106" t="s">
        <v>801</v>
      </c>
      <c r="F587" s="106"/>
      <c r="G587" s="23" t="s">
        <v>54</v>
      </c>
      <c r="H587" s="24">
        <v>0.54500000000000004</v>
      </c>
      <c r="I587" s="25">
        <v>13.5</v>
      </c>
      <c r="J587" s="25">
        <v>7.35</v>
      </c>
    </row>
    <row r="588" spans="1:10" ht="26.1" customHeight="1">
      <c r="A588" s="26" t="s">
        <v>439</v>
      </c>
      <c r="B588" s="27" t="s">
        <v>685</v>
      </c>
      <c r="C588" s="26" t="s">
        <v>22</v>
      </c>
      <c r="D588" s="26" t="s">
        <v>686</v>
      </c>
      <c r="E588" s="108" t="s">
        <v>479</v>
      </c>
      <c r="F588" s="108"/>
      <c r="G588" s="28" t="s">
        <v>54</v>
      </c>
      <c r="H588" s="29">
        <v>0.14299999999999999</v>
      </c>
      <c r="I588" s="30">
        <v>20.32</v>
      </c>
      <c r="J588" s="30">
        <v>2.9</v>
      </c>
    </row>
    <row r="589" spans="1:10" ht="26.1" customHeight="1">
      <c r="A589" s="26" t="s">
        <v>439</v>
      </c>
      <c r="B589" s="27" t="s">
        <v>780</v>
      </c>
      <c r="C589" s="26" t="s">
        <v>22</v>
      </c>
      <c r="D589" s="26" t="s">
        <v>781</v>
      </c>
      <c r="E589" s="108" t="s">
        <v>479</v>
      </c>
      <c r="F589" s="108"/>
      <c r="G589" s="28" t="s">
        <v>108</v>
      </c>
      <c r="H589" s="29">
        <v>1.0999999999999999E-2</v>
      </c>
      <c r="I589" s="30">
        <v>25.11</v>
      </c>
      <c r="J589" s="30">
        <v>0.27</v>
      </c>
    </row>
    <row r="590" spans="1:10" ht="15">
      <c r="A590" s="31"/>
      <c r="B590" s="31"/>
      <c r="C590" s="31"/>
      <c r="D590" s="31"/>
      <c r="E590" s="31" t="s">
        <v>459</v>
      </c>
      <c r="F590" s="32">
        <v>2.81</v>
      </c>
      <c r="G590" s="31" t="s">
        <v>460</v>
      </c>
      <c r="H590" s="32">
        <v>3.18</v>
      </c>
      <c r="I590" s="31" t="s">
        <v>461</v>
      </c>
      <c r="J590" s="32">
        <v>5.99</v>
      </c>
    </row>
    <row r="591" spans="1:10" ht="15">
      <c r="A591" s="31"/>
      <c r="B591" s="31"/>
      <c r="C591" s="31"/>
      <c r="D591" s="31"/>
      <c r="E591" s="31" t="s">
        <v>462</v>
      </c>
      <c r="F591" s="32">
        <v>3.8849300000000002</v>
      </c>
      <c r="G591" s="31"/>
      <c r="H591" s="107" t="s">
        <v>463</v>
      </c>
      <c r="I591" s="107"/>
      <c r="J591" s="32">
        <v>19.98</v>
      </c>
    </row>
    <row r="592" spans="1:10" ht="50.1" customHeight="1" thickBot="1">
      <c r="A592" s="16"/>
      <c r="B592" s="16"/>
      <c r="C592" s="16"/>
      <c r="D592" s="16"/>
      <c r="E592" s="16"/>
      <c r="F592" s="16"/>
      <c r="G592" s="16" t="s">
        <v>464</v>
      </c>
      <c r="H592" s="33">
        <v>440.16</v>
      </c>
      <c r="I592" s="16" t="s">
        <v>465</v>
      </c>
      <c r="J592" s="18">
        <v>8794.4</v>
      </c>
    </row>
    <row r="593" spans="1:10" ht="0.9" customHeight="1" thickTop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</row>
    <row r="594" spans="1:10" ht="18" customHeight="1">
      <c r="A594" s="3" t="s">
        <v>155</v>
      </c>
      <c r="B594" s="4" t="s">
        <v>9</v>
      </c>
      <c r="C594" s="3" t="s">
        <v>10</v>
      </c>
      <c r="D594" s="3" t="s">
        <v>11</v>
      </c>
      <c r="E594" s="110" t="s">
        <v>433</v>
      </c>
      <c r="F594" s="110"/>
      <c r="G594" s="5" t="s">
        <v>12</v>
      </c>
      <c r="H594" s="4" t="s">
        <v>13</v>
      </c>
      <c r="I594" s="4" t="s">
        <v>14</v>
      </c>
      <c r="J594" s="4" t="s">
        <v>16</v>
      </c>
    </row>
    <row r="595" spans="1:10" ht="26.1" customHeight="1">
      <c r="A595" s="10" t="s">
        <v>434</v>
      </c>
      <c r="B595" s="11" t="s">
        <v>156</v>
      </c>
      <c r="C595" s="10" t="s">
        <v>22</v>
      </c>
      <c r="D595" s="10" t="s">
        <v>157</v>
      </c>
      <c r="E595" s="111" t="s">
        <v>801</v>
      </c>
      <c r="F595" s="111"/>
      <c r="G595" s="12" t="s">
        <v>34</v>
      </c>
      <c r="H595" s="20">
        <v>1</v>
      </c>
      <c r="I595" s="13">
        <v>54.82</v>
      </c>
      <c r="J595" s="13">
        <v>54.82</v>
      </c>
    </row>
    <row r="596" spans="1:10" ht="26.1" customHeight="1">
      <c r="A596" s="21" t="s">
        <v>436</v>
      </c>
      <c r="B596" s="22" t="s">
        <v>694</v>
      </c>
      <c r="C596" s="21" t="s">
        <v>22</v>
      </c>
      <c r="D596" s="21" t="s">
        <v>695</v>
      </c>
      <c r="E596" s="106" t="s">
        <v>435</v>
      </c>
      <c r="F596" s="106"/>
      <c r="G596" s="23" t="s">
        <v>24</v>
      </c>
      <c r="H596" s="24">
        <v>5.0000000000000001E-3</v>
      </c>
      <c r="I596" s="25">
        <v>22.98</v>
      </c>
      <c r="J596" s="25">
        <v>0.11</v>
      </c>
    </row>
    <row r="597" spans="1:10" ht="24" customHeight="1">
      <c r="A597" s="21" t="s">
        <v>436</v>
      </c>
      <c r="B597" s="22" t="s">
        <v>679</v>
      </c>
      <c r="C597" s="21" t="s">
        <v>22</v>
      </c>
      <c r="D597" s="21" t="s">
        <v>680</v>
      </c>
      <c r="E597" s="106" t="s">
        <v>435</v>
      </c>
      <c r="F597" s="106"/>
      <c r="G597" s="23" t="s">
        <v>24</v>
      </c>
      <c r="H597" s="24">
        <v>5.0000000000000001E-3</v>
      </c>
      <c r="I597" s="25">
        <v>27.74</v>
      </c>
      <c r="J597" s="25">
        <v>0.13</v>
      </c>
    </row>
    <row r="598" spans="1:10" ht="39" customHeight="1">
      <c r="A598" s="21" t="s">
        <v>436</v>
      </c>
      <c r="B598" s="22" t="s">
        <v>696</v>
      </c>
      <c r="C598" s="21" t="s">
        <v>22</v>
      </c>
      <c r="D598" s="21" t="s">
        <v>697</v>
      </c>
      <c r="E598" s="106" t="s">
        <v>493</v>
      </c>
      <c r="F598" s="106"/>
      <c r="G598" s="23" t="s">
        <v>494</v>
      </c>
      <c r="H598" s="24">
        <v>5.0000000000000001E-3</v>
      </c>
      <c r="I598" s="25">
        <v>32.590000000000003</v>
      </c>
      <c r="J598" s="25">
        <v>0.16</v>
      </c>
    </row>
    <row r="599" spans="1:10" ht="39" customHeight="1">
      <c r="A599" s="21" t="s">
        <v>436</v>
      </c>
      <c r="B599" s="22" t="s">
        <v>698</v>
      </c>
      <c r="C599" s="21" t="s">
        <v>22</v>
      </c>
      <c r="D599" s="21" t="s">
        <v>699</v>
      </c>
      <c r="E599" s="106" t="s">
        <v>493</v>
      </c>
      <c r="F599" s="106"/>
      <c r="G599" s="23" t="s">
        <v>676</v>
      </c>
      <c r="H599" s="24">
        <v>2.1999999999999999E-2</v>
      </c>
      <c r="I599" s="25">
        <v>30.98</v>
      </c>
      <c r="J599" s="25">
        <v>0.68</v>
      </c>
    </row>
    <row r="600" spans="1:10" ht="26.1" customHeight="1">
      <c r="A600" s="26" t="s">
        <v>439</v>
      </c>
      <c r="B600" s="27" t="s">
        <v>833</v>
      </c>
      <c r="C600" s="26" t="s">
        <v>22</v>
      </c>
      <c r="D600" s="26" t="s">
        <v>834</v>
      </c>
      <c r="E600" s="108" t="s">
        <v>479</v>
      </c>
      <c r="F600" s="108"/>
      <c r="G600" s="28" t="s">
        <v>34</v>
      </c>
      <c r="H600" s="29">
        <v>1.05</v>
      </c>
      <c r="I600" s="30">
        <v>51.19</v>
      </c>
      <c r="J600" s="30">
        <v>53.74</v>
      </c>
    </row>
    <row r="601" spans="1:10" ht="15">
      <c r="A601" s="31"/>
      <c r="B601" s="31"/>
      <c r="C601" s="31"/>
      <c r="D601" s="31"/>
      <c r="E601" s="31" t="s">
        <v>459</v>
      </c>
      <c r="F601" s="32">
        <v>0.4</v>
      </c>
      <c r="G601" s="31" t="s">
        <v>460</v>
      </c>
      <c r="H601" s="32">
        <v>0.45</v>
      </c>
      <c r="I601" s="31" t="s">
        <v>461</v>
      </c>
      <c r="J601" s="32">
        <v>0.85</v>
      </c>
    </row>
    <row r="602" spans="1:10" ht="15">
      <c r="A602" s="31"/>
      <c r="B602" s="31"/>
      <c r="C602" s="31"/>
      <c r="D602" s="31"/>
      <c r="E602" s="31" t="s">
        <v>462</v>
      </c>
      <c r="F602" s="32">
        <v>13.228066</v>
      </c>
      <c r="G602" s="31"/>
      <c r="H602" s="107" t="s">
        <v>463</v>
      </c>
      <c r="I602" s="107"/>
      <c r="J602" s="32">
        <v>68.05</v>
      </c>
    </row>
    <row r="603" spans="1:10" ht="50.1" customHeight="1" thickBot="1">
      <c r="A603" s="16"/>
      <c r="B603" s="16"/>
      <c r="C603" s="16"/>
      <c r="D603" s="16"/>
      <c r="E603" s="16"/>
      <c r="F603" s="16"/>
      <c r="G603" s="16" t="s">
        <v>464</v>
      </c>
      <c r="H603" s="33">
        <v>440.16</v>
      </c>
      <c r="I603" s="16" t="s">
        <v>465</v>
      </c>
      <c r="J603" s="18">
        <v>29952.89</v>
      </c>
    </row>
    <row r="604" spans="1:10" ht="0.9" customHeight="1" thickTop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</row>
    <row r="605" spans="1:10" ht="18" customHeight="1">
      <c r="A605" s="3" t="s">
        <v>158</v>
      </c>
      <c r="B605" s="4" t="s">
        <v>9</v>
      </c>
      <c r="C605" s="3" t="s">
        <v>10</v>
      </c>
      <c r="D605" s="3" t="s">
        <v>11</v>
      </c>
      <c r="E605" s="110" t="s">
        <v>433</v>
      </c>
      <c r="F605" s="110"/>
      <c r="G605" s="5" t="s">
        <v>12</v>
      </c>
      <c r="H605" s="4" t="s">
        <v>13</v>
      </c>
      <c r="I605" s="4" t="s">
        <v>14</v>
      </c>
      <c r="J605" s="4" t="s">
        <v>16</v>
      </c>
    </row>
    <row r="606" spans="1:10" ht="65.099999999999994" customHeight="1">
      <c r="A606" s="10" t="s">
        <v>434</v>
      </c>
      <c r="B606" s="11" t="s">
        <v>159</v>
      </c>
      <c r="C606" s="10" t="s">
        <v>22</v>
      </c>
      <c r="D606" s="10" t="s">
        <v>160</v>
      </c>
      <c r="E606" s="111" t="s">
        <v>812</v>
      </c>
      <c r="F606" s="111"/>
      <c r="G606" s="12" t="s">
        <v>62</v>
      </c>
      <c r="H606" s="20">
        <v>1</v>
      </c>
      <c r="I606" s="13">
        <v>833.13</v>
      </c>
      <c r="J606" s="13">
        <v>833.13</v>
      </c>
    </row>
    <row r="607" spans="1:10" ht="24" customHeight="1">
      <c r="A607" s="21" t="s">
        <v>436</v>
      </c>
      <c r="B607" s="22" t="s">
        <v>679</v>
      </c>
      <c r="C607" s="21" t="s">
        <v>22</v>
      </c>
      <c r="D607" s="21" t="s">
        <v>680</v>
      </c>
      <c r="E607" s="106" t="s">
        <v>435</v>
      </c>
      <c r="F607" s="106"/>
      <c r="G607" s="23" t="s">
        <v>24</v>
      </c>
      <c r="H607" s="24">
        <v>0.35699999999999998</v>
      </c>
      <c r="I607" s="25">
        <v>27.74</v>
      </c>
      <c r="J607" s="25">
        <v>9.9</v>
      </c>
    </row>
    <row r="608" spans="1:10" ht="24" customHeight="1">
      <c r="A608" s="21" t="s">
        <v>436</v>
      </c>
      <c r="B608" s="22" t="s">
        <v>719</v>
      </c>
      <c r="C608" s="21" t="s">
        <v>22</v>
      </c>
      <c r="D608" s="21" t="s">
        <v>720</v>
      </c>
      <c r="E608" s="106" t="s">
        <v>435</v>
      </c>
      <c r="F608" s="106"/>
      <c r="G608" s="23" t="s">
        <v>24</v>
      </c>
      <c r="H608" s="24">
        <v>1.4279999999999999</v>
      </c>
      <c r="I608" s="25">
        <v>28.5</v>
      </c>
      <c r="J608" s="25">
        <v>40.69</v>
      </c>
    </row>
    <row r="609" spans="1:10" ht="24" customHeight="1">
      <c r="A609" s="21" t="s">
        <v>436</v>
      </c>
      <c r="B609" s="22" t="s">
        <v>495</v>
      </c>
      <c r="C609" s="21" t="s">
        <v>22</v>
      </c>
      <c r="D609" s="21" t="s">
        <v>496</v>
      </c>
      <c r="E609" s="106" t="s">
        <v>435</v>
      </c>
      <c r="F609" s="106"/>
      <c r="G609" s="23" t="s">
        <v>24</v>
      </c>
      <c r="H609" s="24">
        <v>1.145</v>
      </c>
      <c r="I609" s="25">
        <v>22.76</v>
      </c>
      <c r="J609" s="25">
        <v>26.06</v>
      </c>
    </row>
    <row r="610" spans="1:10" ht="39" customHeight="1">
      <c r="A610" s="21" t="s">
        <v>436</v>
      </c>
      <c r="B610" s="22" t="s">
        <v>784</v>
      </c>
      <c r="C610" s="21" t="s">
        <v>22</v>
      </c>
      <c r="D610" s="21" t="s">
        <v>785</v>
      </c>
      <c r="E610" s="106" t="s">
        <v>493</v>
      </c>
      <c r="F610" s="106"/>
      <c r="G610" s="23" t="s">
        <v>494</v>
      </c>
      <c r="H610" s="24">
        <v>0.20100000000000001</v>
      </c>
      <c r="I610" s="25">
        <v>1.5</v>
      </c>
      <c r="J610" s="25">
        <v>0.3</v>
      </c>
    </row>
    <row r="611" spans="1:10" ht="39" customHeight="1">
      <c r="A611" s="21" t="s">
        <v>436</v>
      </c>
      <c r="B611" s="22" t="s">
        <v>786</v>
      </c>
      <c r="C611" s="21" t="s">
        <v>22</v>
      </c>
      <c r="D611" s="21" t="s">
        <v>787</v>
      </c>
      <c r="E611" s="106" t="s">
        <v>493</v>
      </c>
      <c r="F611" s="106"/>
      <c r="G611" s="23" t="s">
        <v>676</v>
      </c>
      <c r="H611" s="24">
        <v>0.156</v>
      </c>
      <c r="I611" s="25">
        <v>0.56000000000000005</v>
      </c>
      <c r="J611" s="25">
        <v>0.08</v>
      </c>
    </row>
    <row r="612" spans="1:10" ht="39" customHeight="1">
      <c r="A612" s="26" t="s">
        <v>439</v>
      </c>
      <c r="B612" s="27" t="s">
        <v>835</v>
      </c>
      <c r="C612" s="26" t="s">
        <v>22</v>
      </c>
      <c r="D612" s="26" t="s">
        <v>836</v>
      </c>
      <c r="E612" s="108" t="s">
        <v>479</v>
      </c>
      <c r="F612" s="108"/>
      <c r="G612" s="28" t="s">
        <v>62</v>
      </c>
      <c r="H612" s="29">
        <v>1.103</v>
      </c>
      <c r="I612" s="30">
        <v>685.5</v>
      </c>
      <c r="J612" s="30">
        <v>756.1</v>
      </c>
    </row>
    <row r="613" spans="1:10" ht="15">
      <c r="A613" s="31"/>
      <c r="B613" s="31"/>
      <c r="C613" s="31"/>
      <c r="D613" s="31"/>
      <c r="E613" s="31" t="s">
        <v>459</v>
      </c>
      <c r="F613" s="32">
        <v>26.83</v>
      </c>
      <c r="G613" s="31" t="s">
        <v>460</v>
      </c>
      <c r="H613" s="32">
        <v>30.41</v>
      </c>
      <c r="I613" s="31" t="s">
        <v>461</v>
      </c>
      <c r="J613" s="32">
        <v>57.24</v>
      </c>
    </row>
    <row r="614" spans="1:10" ht="15">
      <c r="A614" s="31"/>
      <c r="B614" s="31"/>
      <c r="C614" s="31"/>
      <c r="D614" s="31"/>
      <c r="E614" s="31" t="s">
        <v>462</v>
      </c>
      <c r="F614" s="32">
        <v>201.03426899999999</v>
      </c>
      <c r="G614" s="31"/>
      <c r="H614" s="107" t="s">
        <v>463</v>
      </c>
      <c r="I614" s="107"/>
      <c r="J614" s="32">
        <v>1034.1600000000001</v>
      </c>
    </row>
    <row r="615" spans="1:10" ht="50.1" customHeight="1" thickBot="1">
      <c r="A615" s="16"/>
      <c r="B615" s="16"/>
      <c r="C615" s="16"/>
      <c r="D615" s="16"/>
      <c r="E615" s="16"/>
      <c r="F615" s="16"/>
      <c r="G615" s="16" t="s">
        <v>464</v>
      </c>
      <c r="H615" s="33">
        <v>66.02</v>
      </c>
      <c r="I615" s="16" t="s">
        <v>465</v>
      </c>
      <c r="J615" s="18">
        <v>68275.240000000005</v>
      </c>
    </row>
    <row r="616" spans="1:10" ht="0.9" customHeight="1" thickTop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</row>
    <row r="617" spans="1:10" ht="18" customHeight="1">
      <c r="A617" s="3" t="s">
        <v>161</v>
      </c>
      <c r="B617" s="4" t="s">
        <v>9</v>
      </c>
      <c r="C617" s="3" t="s">
        <v>10</v>
      </c>
      <c r="D617" s="3" t="s">
        <v>11</v>
      </c>
      <c r="E617" s="110" t="s">
        <v>433</v>
      </c>
      <c r="F617" s="110"/>
      <c r="G617" s="5" t="s">
        <v>12</v>
      </c>
      <c r="H617" s="4" t="s">
        <v>13</v>
      </c>
      <c r="I617" s="4" t="s">
        <v>14</v>
      </c>
      <c r="J617" s="4" t="s">
        <v>16</v>
      </c>
    </row>
    <row r="618" spans="1:10" ht="26.1" customHeight="1">
      <c r="A618" s="10" t="s">
        <v>434</v>
      </c>
      <c r="B618" s="11" t="s">
        <v>162</v>
      </c>
      <c r="C618" s="10" t="s">
        <v>22</v>
      </c>
      <c r="D618" s="10" t="s">
        <v>163</v>
      </c>
      <c r="E618" s="111" t="s">
        <v>790</v>
      </c>
      <c r="F618" s="111"/>
      <c r="G618" s="12" t="s">
        <v>108</v>
      </c>
      <c r="H618" s="20">
        <v>1</v>
      </c>
      <c r="I618" s="13">
        <v>10.01</v>
      </c>
      <c r="J618" s="13">
        <v>10.01</v>
      </c>
    </row>
    <row r="619" spans="1:10" ht="24" customHeight="1">
      <c r="A619" s="21" t="s">
        <v>436</v>
      </c>
      <c r="B619" s="22" t="s">
        <v>795</v>
      </c>
      <c r="C619" s="21" t="s">
        <v>22</v>
      </c>
      <c r="D619" s="21" t="s">
        <v>796</v>
      </c>
      <c r="E619" s="106" t="s">
        <v>435</v>
      </c>
      <c r="F619" s="106"/>
      <c r="G619" s="23" t="s">
        <v>24</v>
      </c>
      <c r="H619" s="24">
        <v>5.1000000000000004E-3</v>
      </c>
      <c r="I619" s="25">
        <v>23.48</v>
      </c>
      <c r="J619" s="25">
        <v>0.11</v>
      </c>
    </row>
    <row r="620" spans="1:10" ht="24" customHeight="1">
      <c r="A620" s="21" t="s">
        <v>436</v>
      </c>
      <c r="B620" s="22" t="s">
        <v>791</v>
      </c>
      <c r="C620" s="21" t="s">
        <v>22</v>
      </c>
      <c r="D620" s="21" t="s">
        <v>792</v>
      </c>
      <c r="E620" s="106" t="s">
        <v>435</v>
      </c>
      <c r="F620" s="106"/>
      <c r="G620" s="23" t="s">
        <v>24</v>
      </c>
      <c r="H620" s="24">
        <v>3.1E-2</v>
      </c>
      <c r="I620" s="25">
        <v>28.29</v>
      </c>
      <c r="J620" s="25">
        <v>0.87</v>
      </c>
    </row>
    <row r="621" spans="1:10" ht="24" customHeight="1">
      <c r="A621" s="26" t="s">
        <v>439</v>
      </c>
      <c r="B621" s="27" t="s">
        <v>837</v>
      </c>
      <c r="C621" s="26" t="s">
        <v>22</v>
      </c>
      <c r="D621" s="26" t="s">
        <v>838</v>
      </c>
      <c r="E621" s="108" t="s">
        <v>479</v>
      </c>
      <c r="F621" s="108"/>
      <c r="G621" s="28" t="s">
        <v>108</v>
      </c>
      <c r="H621" s="29">
        <v>1.07</v>
      </c>
      <c r="I621" s="30">
        <v>8.44</v>
      </c>
      <c r="J621" s="30">
        <v>9.0299999999999994</v>
      </c>
    </row>
    <row r="622" spans="1:10" ht="15">
      <c r="A622" s="31"/>
      <c r="B622" s="31"/>
      <c r="C622" s="31"/>
      <c r="D622" s="31"/>
      <c r="E622" s="31" t="s">
        <v>459</v>
      </c>
      <c r="F622" s="32">
        <v>0.35</v>
      </c>
      <c r="G622" s="31" t="s">
        <v>460</v>
      </c>
      <c r="H622" s="32">
        <v>0.39</v>
      </c>
      <c r="I622" s="31" t="s">
        <v>461</v>
      </c>
      <c r="J622" s="32">
        <v>0.74</v>
      </c>
    </row>
    <row r="623" spans="1:10" ht="15">
      <c r="A623" s="31"/>
      <c r="B623" s="31"/>
      <c r="C623" s="31"/>
      <c r="D623" s="31"/>
      <c r="E623" s="31" t="s">
        <v>462</v>
      </c>
      <c r="F623" s="32">
        <v>2.415413</v>
      </c>
      <c r="G623" s="31"/>
      <c r="H623" s="107" t="s">
        <v>463</v>
      </c>
      <c r="I623" s="107"/>
      <c r="J623" s="32">
        <v>12.43</v>
      </c>
    </row>
    <row r="624" spans="1:10" ht="50.1" customHeight="1" thickBot="1">
      <c r="A624" s="16"/>
      <c r="B624" s="16"/>
      <c r="C624" s="16"/>
      <c r="D624" s="16"/>
      <c r="E624" s="16"/>
      <c r="F624" s="16"/>
      <c r="G624" s="16" t="s">
        <v>464</v>
      </c>
      <c r="H624" s="33">
        <v>1933.5</v>
      </c>
      <c r="I624" s="16" t="s">
        <v>465</v>
      </c>
      <c r="J624" s="18">
        <v>24033.41</v>
      </c>
    </row>
    <row r="625" spans="1:10" ht="0.9" customHeight="1" thickTop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</row>
    <row r="626" spans="1:10" ht="18" customHeight="1">
      <c r="A626" s="3" t="s">
        <v>164</v>
      </c>
      <c r="B626" s="4" t="s">
        <v>9</v>
      </c>
      <c r="C626" s="3" t="s">
        <v>10</v>
      </c>
      <c r="D626" s="3" t="s">
        <v>11</v>
      </c>
      <c r="E626" s="110" t="s">
        <v>433</v>
      </c>
      <c r="F626" s="110"/>
      <c r="G626" s="5" t="s">
        <v>12</v>
      </c>
      <c r="H626" s="4" t="s">
        <v>13</v>
      </c>
      <c r="I626" s="4" t="s">
        <v>14</v>
      </c>
      <c r="J626" s="4" t="s">
        <v>16</v>
      </c>
    </row>
    <row r="627" spans="1:10" ht="26.1" customHeight="1">
      <c r="A627" s="10" t="s">
        <v>434</v>
      </c>
      <c r="B627" s="11" t="s">
        <v>116</v>
      </c>
      <c r="C627" s="10" t="s">
        <v>22</v>
      </c>
      <c r="D627" s="10" t="s">
        <v>117</v>
      </c>
      <c r="E627" s="111" t="s">
        <v>790</v>
      </c>
      <c r="F627" s="111"/>
      <c r="G627" s="12" t="s">
        <v>108</v>
      </c>
      <c r="H627" s="20">
        <v>1</v>
      </c>
      <c r="I627" s="13">
        <v>9.9499999999999993</v>
      </c>
      <c r="J627" s="13">
        <v>9.9499999999999993</v>
      </c>
    </row>
    <row r="628" spans="1:10" ht="24" customHeight="1">
      <c r="A628" s="21" t="s">
        <v>436</v>
      </c>
      <c r="B628" s="22" t="s">
        <v>795</v>
      </c>
      <c r="C628" s="21" t="s">
        <v>22</v>
      </c>
      <c r="D628" s="21" t="s">
        <v>796</v>
      </c>
      <c r="E628" s="106" t="s">
        <v>435</v>
      </c>
      <c r="F628" s="106"/>
      <c r="G628" s="23" t="s">
        <v>24</v>
      </c>
      <c r="H628" s="24">
        <v>9.4999999999999998E-3</v>
      </c>
      <c r="I628" s="25">
        <v>23.48</v>
      </c>
      <c r="J628" s="25">
        <v>0.22</v>
      </c>
    </row>
    <row r="629" spans="1:10" ht="24" customHeight="1">
      <c r="A629" s="21" t="s">
        <v>436</v>
      </c>
      <c r="B629" s="22" t="s">
        <v>791</v>
      </c>
      <c r="C629" s="21" t="s">
        <v>22</v>
      </c>
      <c r="D629" s="21" t="s">
        <v>792</v>
      </c>
      <c r="E629" s="106" t="s">
        <v>435</v>
      </c>
      <c r="F629" s="106"/>
      <c r="G629" s="23" t="s">
        <v>24</v>
      </c>
      <c r="H629" s="24">
        <v>5.8099999999999999E-2</v>
      </c>
      <c r="I629" s="25">
        <v>28.29</v>
      </c>
      <c r="J629" s="25">
        <v>1.64</v>
      </c>
    </row>
    <row r="630" spans="1:10" ht="26.1" customHeight="1">
      <c r="A630" s="26" t="s">
        <v>439</v>
      </c>
      <c r="B630" s="27" t="s">
        <v>799</v>
      </c>
      <c r="C630" s="26" t="s">
        <v>22</v>
      </c>
      <c r="D630" s="26" t="s">
        <v>800</v>
      </c>
      <c r="E630" s="108" t="s">
        <v>479</v>
      </c>
      <c r="F630" s="108"/>
      <c r="G630" s="28" t="s">
        <v>108</v>
      </c>
      <c r="H630" s="29">
        <v>1.07</v>
      </c>
      <c r="I630" s="30">
        <v>7.57</v>
      </c>
      <c r="J630" s="30">
        <v>8.09</v>
      </c>
    </row>
    <row r="631" spans="1:10" ht="15">
      <c r="A631" s="31"/>
      <c r="B631" s="31"/>
      <c r="C631" s="31"/>
      <c r="D631" s="31"/>
      <c r="E631" s="31" t="s">
        <v>459</v>
      </c>
      <c r="F631" s="32">
        <v>0.65</v>
      </c>
      <c r="G631" s="31" t="s">
        <v>460</v>
      </c>
      <c r="H631" s="32">
        <v>0.74</v>
      </c>
      <c r="I631" s="31" t="s">
        <v>461</v>
      </c>
      <c r="J631" s="32">
        <v>1.39</v>
      </c>
    </row>
    <row r="632" spans="1:10" ht="15">
      <c r="A632" s="31"/>
      <c r="B632" s="31"/>
      <c r="C632" s="31"/>
      <c r="D632" s="31"/>
      <c r="E632" s="31" t="s">
        <v>462</v>
      </c>
      <c r="F632" s="32">
        <v>2.400935</v>
      </c>
      <c r="G632" s="31"/>
      <c r="H632" s="107" t="s">
        <v>463</v>
      </c>
      <c r="I632" s="107"/>
      <c r="J632" s="32">
        <v>12.35</v>
      </c>
    </row>
    <row r="633" spans="1:10" ht="50.1" customHeight="1" thickBot="1">
      <c r="A633" s="16"/>
      <c r="B633" s="16"/>
      <c r="C633" s="16"/>
      <c r="D633" s="16"/>
      <c r="E633" s="16"/>
      <c r="F633" s="16"/>
      <c r="G633" s="16" t="s">
        <v>464</v>
      </c>
      <c r="H633" s="33">
        <v>928</v>
      </c>
      <c r="I633" s="16" t="s">
        <v>465</v>
      </c>
      <c r="J633" s="18">
        <v>11460.8</v>
      </c>
    </row>
    <row r="634" spans="1:10" ht="0.9" customHeight="1" thickTop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</row>
    <row r="635" spans="1:10" ht="24" customHeight="1">
      <c r="A635" s="6" t="s">
        <v>165</v>
      </c>
      <c r="B635" s="6"/>
      <c r="C635" s="6"/>
      <c r="D635" s="6" t="s">
        <v>166</v>
      </c>
      <c r="E635" s="6"/>
      <c r="F635" s="109"/>
      <c r="G635" s="109"/>
      <c r="H635" s="7"/>
      <c r="I635" s="6"/>
      <c r="J635" s="8">
        <v>11424.54</v>
      </c>
    </row>
    <row r="636" spans="1:10" ht="18" customHeight="1">
      <c r="A636" s="3" t="s">
        <v>167</v>
      </c>
      <c r="B636" s="4" t="s">
        <v>9</v>
      </c>
      <c r="C636" s="3" t="s">
        <v>10</v>
      </c>
      <c r="D636" s="3" t="s">
        <v>11</v>
      </c>
      <c r="E636" s="110" t="s">
        <v>433</v>
      </c>
      <c r="F636" s="110"/>
      <c r="G636" s="5" t="s">
        <v>12</v>
      </c>
      <c r="H636" s="4" t="s">
        <v>13</v>
      </c>
      <c r="I636" s="4" t="s">
        <v>14</v>
      </c>
      <c r="J636" s="4" t="s">
        <v>16</v>
      </c>
    </row>
    <row r="637" spans="1:10" ht="26.1" customHeight="1">
      <c r="A637" s="10" t="s">
        <v>434</v>
      </c>
      <c r="B637" s="11" t="s">
        <v>168</v>
      </c>
      <c r="C637" s="10" t="s">
        <v>22</v>
      </c>
      <c r="D637" s="10" t="s">
        <v>169</v>
      </c>
      <c r="E637" s="111" t="s">
        <v>839</v>
      </c>
      <c r="F637" s="111"/>
      <c r="G637" s="12" t="s">
        <v>34</v>
      </c>
      <c r="H637" s="20">
        <v>1</v>
      </c>
      <c r="I637" s="13">
        <v>29.73</v>
      </c>
      <c r="J637" s="13">
        <v>29.73</v>
      </c>
    </row>
    <row r="638" spans="1:10" ht="26.1" customHeight="1">
      <c r="A638" s="21" t="s">
        <v>436</v>
      </c>
      <c r="B638" s="22" t="s">
        <v>840</v>
      </c>
      <c r="C638" s="21" t="s">
        <v>22</v>
      </c>
      <c r="D638" s="21" t="s">
        <v>841</v>
      </c>
      <c r="E638" s="106" t="s">
        <v>435</v>
      </c>
      <c r="F638" s="106"/>
      <c r="G638" s="23" t="s">
        <v>24</v>
      </c>
      <c r="H638" s="24">
        <v>0.13619999999999999</v>
      </c>
      <c r="I638" s="25">
        <v>23.74</v>
      </c>
      <c r="J638" s="25">
        <v>3.23</v>
      </c>
    </row>
    <row r="639" spans="1:10" ht="24" customHeight="1">
      <c r="A639" s="21" t="s">
        <v>436</v>
      </c>
      <c r="B639" s="22" t="s">
        <v>842</v>
      </c>
      <c r="C639" s="21" t="s">
        <v>22</v>
      </c>
      <c r="D639" s="21" t="s">
        <v>843</v>
      </c>
      <c r="E639" s="106" t="s">
        <v>435</v>
      </c>
      <c r="F639" s="106"/>
      <c r="G639" s="23" t="s">
        <v>24</v>
      </c>
      <c r="H639" s="24">
        <v>0.60389999999999999</v>
      </c>
      <c r="I639" s="25">
        <v>28.3</v>
      </c>
      <c r="J639" s="25">
        <v>17.09</v>
      </c>
    </row>
    <row r="640" spans="1:10" ht="26.1" customHeight="1">
      <c r="A640" s="26" t="s">
        <v>439</v>
      </c>
      <c r="B640" s="27" t="s">
        <v>844</v>
      </c>
      <c r="C640" s="26" t="s">
        <v>22</v>
      </c>
      <c r="D640" s="26" t="s">
        <v>845</v>
      </c>
      <c r="E640" s="108" t="s">
        <v>479</v>
      </c>
      <c r="F640" s="108"/>
      <c r="G640" s="28" t="s">
        <v>108</v>
      </c>
      <c r="H640" s="29">
        <v>3.4615</v>
      </c>
      <c r="I640" s="30">
        <v>2.72</v>
      </c>
      <c r="J640" s="30">
        <v>9.41</v>
      </c>
    </row>
    <row r="641" spans="1:10" ht="15">
      <c r="A641" s="31"/>
      <c r="B641" s="31"/>
      <c r="C641" s="31"/>
      <c r="D641" s="31"/>
      <c r="E641" s="31" t="s">
        <v>459</v>
      </c>
      <c r="F641" s="32">
        <v>7.18</v>
      </c>
      <c r="G641" s="31" t="s">
        <v>460</v>
      </c>
      <c r="H641" s="32">
        <v>8.14</v>
      </c>
      <c r="I641" s="31" t="s">
        <v>461</v>
      </c>
      <c r="J641" s="32">
        <v>15.32</v>
      </c>
    </row>
    <row r="642" spans="1:10" ht="15">
      <c r="A642" s="31"/>
      <c r="B642" s="31"/>
      <c r="C642" s="31"/>
      <c r="D642" s="31"/>
      <c r="E642" s="31" t="s">
        <v>462</v>
      </c>
      <c r="F642" s="32">
        <v>7.1738489999999997</v>
      </c>
      <c r="G642" s="31"/>
      <c r="H642" s="107" t="s">
        <v>463</v>
      </c>
      <c r="I642" s="107"/>
      <c r="J642" s="32">
        <v>36.9</v>
      </c>
    </row>
    <row r="643" spans="1:10" ht="50.1" customHeight="1" thickBot="1">
      <c r="A643" s="16"/>
      <c r="B643" s="16"/>
      <c r="C643" s="16"/>
      <c r="D643" s="16"/>
      <c r="E643" s="16"/>
      <c r="F643" s="16"/>
      <c r="G643" s="16" t="s">
        <v>464</v>
      </c>
      <c r="H643" s="33">
        <v>204.04</v>
      </c>
      <c r="I643" s="16" t="s">
        <v>465</v>
      </c>
      <c r="J643" s="18">
        <v>7529.08</v>
      </c>
    </row>
    <row r="644" spans="1:10" ht="0.9" customHeight="1" thickTop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</row>
    <row r="645" spans="1:10" ht="18" customHeight="1">
      <c r="A645" s="3" t="s">
        <v>170</v>
      </c>
      <c r="B645" s="4" t="s">
        <v>9</v>
      </c>
      <c r="C645" s="3" t="s">
        <v>10</v>
      </c>
      <c r="D645" s="3" t="s">
        <v>11</v>
      </c>
      <c r="E645" s="110" t="s">
        <v>433</v>
      </c>
      <c r="F645" s="110"/>
      <c r="G645" s="5" t="s">
        <v>12</v>
      </c>
      <c r="H645" s="4" t="s">
        <v>13</v>
      </c>
      <c r="I645" s="4" t="s">
        <v>14</v>
      </c>
      <c r="J645" s="4" t="s">
        <v>16</v>
      </c>
    </row>
    <row r="646" spans="1:10" ht="39" customHeight="1">
      <c r="A646" s="10" t="s">
        <v>434</v>
      </c>
      <c r="B646" s="11" t="s">
        <v>171</v>
      </c>
      <c r="C646" s="10" t="s">
        <v>22</v>
      </c>
      <c r="D646" s="10" t="s">
        <v>172</v>
      </c>
      <c r="E646" s="111" t="s">
        <v>839</v>
      </c>
      <c r="F646" s="111"/>
      <c r="G646" s="12" t="s">
        <v>34</v>
      </c>
      <c r="H646" s="20">
        <v>1</v>
      </c>
      <c r="I646" s="13">
        <v>38.409999999999997</v>
      </c>
      <c r="J646" s="13">
        <v>38.409999999999997</v>
      </c>
    </row>
    <row r="647" spans="1:10" ht="39" customHeight="1">
      <c r="A647" s="21" t="s">
        <v>436</v>
      </c>
      <c r="B647" s="22" t="s">
        <v>846</v>
      </c>
      <c r="C647" s="21" t="s">
        <v>22</v>
      </c>
      <c r="D647" s="21" t="s">
        <v>847</v>
      </c>
      <c r="E647" s="106" t="s">
        <v>848</v>
      </c>
      <c r="F647" s="106"/>
      <c r="G647" s="23" t="s">
        <v>62</v>
      </c>
      <c r="H647" s="24">
        <v>2.5000000000000001E-2</v>
      </c>
      <c r="I647" s="25">
        <v>835.42</v>
      </c>
      <c r="J647" s="25">
        <v>20.88</v>
      </c>
    </row>
    <row r="648" spans="1:10" ht="24" customHeight="1">
      <c r="A648" s="21" t="s">
        <v>436</v>
      </c>
      <c r="B648" s="22" t="s">
        <v>719</v>
      </c>
      <c r="C648" s="21" t="s">
        <v>22</v>
      </c>
      <c r="D648" s="21" t="s">
        <v>720</v>
      </c>
      <c r="E648" s="106" t="s">
        <v>435</v>
      </c>
      <c r="F648" s="106"/>
      <c r="G648" s="23" t="s">
        <v>24</v>
      </c>
      <c r="H648" s="24">
        <v>0.4541</v>
      </c>
      <c r="I648" s="25">
        <v>28.5</v>
      </c>
      <c r="J648" s="25">
        <v>12.94</v>
      </c>
    </row>
    <row r="649" spans="1:10" ht="24" customHeight="1">
      <c r="A649" s="21" t="s">
        <v>436</v>
      </c>
      <c r="B649" s="22" t="s">
        <v>495</v>
      </c>
      <c r="C649" s="21" t="s">
        <v>22</v>
      </c>
      <c r="D649" s="21" t="s">
        <v>496</v>
      </c>
      <c r="E649" s="106" t="s">
        <v>435</v>
      </c>
      <c r="F649" s="106"/>
      <c r="G649" s="23" t="s">
        <v>24</v>
      </c>
      <c r="H649" s="24">
        <v>0.1024</v>
      </c>
      <c r="I649" s="25">
        <v>22.76</v>
      </c>
      <c r="J649" s="25">
        <v>2.33</v>
      </c>
    </row>
    <row r="650" spans="1:10" ht="26.1" customHeight="1">
      <c r="A650" s="26" t="s">
        <v>439</v>
      </c>
      <c r="B650" s="27" t="s">
        <v>849</v>
      </c>
      <c r="C650" s="26" t="s">
        <v>22</v>
      </c>
      <c r="D650" s="26" t="s">
        <v>850</v>
      </c>
      <c r="E650" s="108" t="s">
        <v>479</v>
      </c>
      <c r="F650" s="108"/>
      <c r="G650" s="28" t="s">
        <v>34</v>
      </c>
      <c r="H650" s="29">
        <v>1.04</v>
      </c>
      <c r="I650" s="30">
        <v>2.1800000000000002</v>
      </c>
      <c r="J650" s="30">
        <v>2.2599999999999998</v>
      </c>
    </row>
    <row r="651" spans="1:10" ht="15">
      <c r="A651" s="31"/>
      <c r="B651" s="31"/>
      <c r="C651" s="31"/>
      <c r="D651" s="31"/>
      <c r="E651" s="31" t="s">
        <v>459</v>
      </c>
      <c r="F651" s="32">
        <v>7.61</v>
      </c>
      <c r="G651" s="31" t="s">
        <v>460</v>
      </c>
      <c r="H651" s="32">
        <v>8.6199999999999992</v>
      </c>
      <c r="I651" s="31" t="s">
        <v>461</v>
      </c>
      <c r="J651" s="32">
        <v>16.23</v>
      </c>
    </row>
    <row r="652" spans="1:10" ht="15">
      <c r="A652" s="31"/>
      <c r="B652" s="31"/>
      <c r="C652" s="31"/>
      <c r="D652" s="31"/>
      <c r="E652" s="31" t="s">
        <v>462</v>
      </c>
      <c r="F652" s="32">
        <v>9.2683330000000002</v>
      </c>
      <c r="G652" s="31"/>
      <c r="H652" s="107" t="s">
        <v>463</v>
      </c>
      <c r="I652" s="107"/>
      <c r="J652" s="32">
        <v>47.68</v>
      </c>
    </row>
    <row r="653" spans="1:10" ht="50.1" customHeight="1" thickBot="1">
      <c r="A653" s="16"/>
      <c r="B653" s="16"/>
      <c r="C653" s="16"/>
      <c r="D653" s="16"/>
      <c r="E653" s="16"/>
      <c r="F653" s="16"/>
      <c r="G653" s="16" t="s">
        <v>464</v>
      </c>
      <c r="H653" s="33">
        <v>81.7</v>
      </c>
      <c r="I653" s="16" t="s">
        <v>465</v>
      </c>
      <c r="J653" s="18">
        <v>3895.46</v>
      </c>
    </row>
    <row r="654" spans="1:10" ht="0.9" customHeight="1" thickTop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</row>
    <row r="655" spans="1:10" ht="24" customHeight="1">
      <c r="A655" s="6" t="s">
        <v>173</v>
      </c>
      <c r="B655" s="6"/>
      <c r="C655" s="6"/>
      <c r="D655" s="6" t="s">
        <v>174</v>
      </c>
      <c r="E655" s="6"/>
      <c r="F655" s="109"/>
      <c r="G655" s="109"/>
      <c r="H655" s="7"/>
      <c r="I655" s="6"/>
      <c r="J655" s="8">
        <v>21501.21</v>
      </c>
    </row>
    <row r="656" spans="1:10" ht="24" customHeight="1">
      <c r="A656" s="6" t="s">
        <v>175</v>
      </c>
      <c r="B656" s="6"/>
      <c r="C656" s="6"/>
      <c r="D656" s="6" t="s">
        <v>176</v>
      </c>
      <c r="E656" s="6"/>
      <c r="F656" s="109"/>
      <c r="G656" s="109"/>
      <c r="H656" s="7"/>
      <c r="I656" s="6"/>
      <c r="J656" s="8">
        <v>7018.25</v>
      </c>
    </row>
    <row r="657" spans="1:10" ht="18" customHeight="1">
      <c r="A657" s="3" t="s">
        <v>177</v>
      </c>
      <c r="B657" s="4" t="s">
        <v>9</v>
      </c>
      <c r="C657" s="3" t="s">
        <v>10</v>
      </c>
      <c r="D657" s="3" t="s">
        <v>11</v>
      </c>
      <c r="E657" s="110" t="s">
        <v>433</v>
      </c>
      <c r="F657" s="110"/>
      <c r="G657" s="5" t="s">
        <v>12</v>
      </c>
      <c r="H657" s="4" t="s">
        <v>13</v>
      </c>
      <c r="I657" s="4" t="s">
        <v>14</v>
      </c>
      <c r="J657" s="4" t="s">
        <v>16</v>
      </c>
    </row>
    <row r="658" spans="1:10" ht="51.9" customHeight="1">
      <c r="A658" s="10" t="s">
        <v>434</v>
      </c>
      <c r="B658" s="11" t="s">
        <v>178</v>
      </c>
      <c r="C658" s="10" t="s">
        <v>22</v>
      </c>
      <c r="D658" s="10" t="s">
        <v>179</v>
      </c>
      <c r="E658" s="111" t="s">
        <v>514</v>
      </c>
      <c r="F658" s="111"/>
      <c r="G658" s="12" t="s">
        <v>34</v>
      </c>
      <c r="H658" s="20">
        <v>1</v>
      </c>
      <c r="I658" s="13">
        <v>84.39</v>
      </c>
      <c r="J658" s="13">
        <v>84.39</v>
      </c>
    </row>
    <row r="659" spans="1:10" ht="51.9" customHeight="1">
      <c r="A659" s="21" t="s">
        <v>436</v>
      </c>
      <c r="B659" s="22" t="s">
        <v>851</v>
      </c>
      <c r="C659" s="21" t="s">
        <v>22</v>
      </c>
      <c r="D659" s="21" t="s">
        <v>852</v>
      </c>
      <c r="E659" s="106" t="s">
        <v>848</v>
      </c>
      <c r="F659" s="106"/>
      <c r="G659" s="23" t="s">
        <v>62</v>
      </c>
      <c r="H659" s="24">
        <v>1.18E-2</v>
      </c>
      <c r="I659" s="25">
        <v>606.65</v>
      </c>
      <c r="J659" s="25">
        <v>7.15</v>
      </c>
    </row>
    <row r="660" spans="1:10" ht="24" customHeight="1">
      <c r="A660" s="21" t="s">
        <v>436</v>
      </c>
      <c r="B660" s="22" t="s">
        <v>719</v>
      </c>
      <c r="C660" s="21" t="s">
        <v>22</v>
      </c>
      <c r="D660" s="21" t="s">
        <v>720</v>
      </c>
      <c r="E660" s="106" t="s">
        <v>435</v>
      </c>
      <c r="F660" s="106"/>
      <c r="G660" s="23" t="s">
        <v>24</v>
      </c>
      <c r="H660" s="24">
        <v>0.86</v>
      </c>
      <c r="I660" s="25">
        <v>28.5</v>
      </c>
      <c r="J660" s="25">
        <v>24.51</v>
      </c>
    </row>
    <row r="661" spans="1:10" ht="24" customHeight="1">
      <c r="A661" s="21" t="s">
        <v>436</v>
      </c>
      <c r="B661" s="22" t="s">
        <v>495</v>
      </c>
      <c r="C661" s="21" t="s">
        <v>22</v>
      </c>
      <c r="D661" s="21" t="s">
        <v>496</v>
      </c>
      <c r="E661" s="106" t="s">
        <v>435</v>
      </c>
      <c r="F661" s="106"/>
      <c r="G661" s="23" t="s">
        <v>24</v>
      </c>
      <c r="H661" s="24">
        <v>0.43</v>
      </c>
      <c r="I661" s="25">
        <v>22.76</v>
      </c>
      <c r="J661" s="25">
        <v>9.7799999999999994</v>
      </c>
    </row>
    <row r="662" spans="1:10" ht="39" customHeight="1">
      <c r="A662" s="26" t="s">
        <v>439</v>
      </c>
      <c r="B662" s="27" t="s">
        <v>853</v>
      </c>
      <c r="C662" s="26" t="s">
        <v>22</v>
      </c>
      <c r="D662" s="26" t="s">
        <v>854</v>
      </c>
      <c r="E662" s="108" t="s">
        <v>479</v>
      </c>
      <c r="F662" s="108"/>
      <c r="G662" s="28" t="s">
        <v>54</v>
      </c>
      <c r="H662" s="29">
        <v>0.42</v>
      </c>
      <c r="I662" s="30">
        <v>3.52</v>
      </c>
      <c r="J662" s="30">
        <v>1.47</v>
      </c>
    </row>
    <row r="663" spans="1:10" ht="24" customHeight="1">
      <c r="A663" s="26" t="s">
        <v>439</v>
      </c>
      <c r="B663" s="27" t="s">
        <v>855</v>
      </c>
      <c r="C663" s="26" t="s">
        <v>22</v>
      </c>
      <c r="D663" s="26" t="s">
        <v>856</v>
      </c>
      <c r="E663" s="108" t="s">
        <v>479</v>
      </c>
      <c r="F663" s="108"/>
      <c r="G663" s="28" t="s">
        <v>857</v>
      </c>
      <c r="H663" s="29">
        <v>0.01</v>
      </c>
      <c r="I663" s="30">
        <v>41.93</v>
      </c>
      <c r="J663" s="30">
        <v>0.41</v>
      </c>
    </row>
    <row r="664" spans="1:10" ht="39" customHeight="1">
      <c r="A664" s="26" t="s">
        <v>439</v>
      </c>
      <c r="B664" s="27" t="s">
        <v>858</v>
      </c>
      <c r="C664" s="26" t="s">
        <v>22</v>
      </c>
      <c r="D664" s="26" t="s">
        <v>859</v>
      </c>
      <c r="E664" s="108" t="s">
        <v>479</v>
      </c>
      <c r="F664" s="108"/>
      <c r="G664" s="28" t="s">
        <v>44</v>
      </c>
      <c r="H664" s="29">
        <v>13.6</v>
      </c>
      <c r="I664" s="30">
        <v>3.02</v>
      </c>
      <c r="J664" s="30">
        <v>41.07</v>
      </c>
    </row>
    <row r="665" spans="1:10" ht="15">
      <c r="A665" s="31"/>
      <c r="B665" s="31"/>
      <c r="C665" s="31"/>
      <c r="D665" s="31"/>
      <c r="E665" s="31" t="s">
        <v>459</v>
      </c>
      <c r="F665" s="32">
        <v>12.57</v>
      </c>
      <c r="G665" s="31" t="s">
        <v>460</v>
      </c>
      <c r="H665" s="32">
        <v>14.24</v>
      </c>
      <c r="I665" s="31" t="s">
        <v>461</v>
      </c>
      <c r="J665" s="32">
        <v>26.81</v>
      </c>
    </row>
    <row r="666" spans="1:10" ht="15">
      <c r="A666" s="31"/>
      <c r="B666" s="31"/>
      <c r="C666" s="31"/>
      <c r="D666" s="31"/>
      <c r="E666" s="31" t="s">
        <v>462</v>
      </c>
      <c r="F666" s="32">
        <v>20.363306999999999</v>
      </c>
      <c r="G666" s="31"/>
      <c r="H666" s="107" t="s">
        <v>463</v>
      </c>
      <c r="I666" s="107"/>
      <c r="J666" s="32">
        <v>104.75</v>
      </c>
    </row>
    <row r="667" spans="1:10" ht="50.1" customHeight="1" thickBot="1">
      <c r="A667" s="16"/>
      <c r="B667" s="16"/>
      <c r="C667" s="16"/>
      <c r="D667" s="16"/>
      <c r="E667" s="16"/>
      <c r="F667" s="16"/>
      <c r="G667" s="16" t="s">
        <v>464</v>
      </c>
      <c r="H667" s="33">
        <v>67</v>
      </c>
      <c r="I667" s="16" t="s">
        <v>465</v>
      </c>
      <c r="J667" s="18">
        <v>7018.25</v>
      </c>
    </row>
    <row r="668" spans="1:10" ht="0.9" customHeight="1" thickTop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</row>
    <row r="669" spans="1:10" ht="24" customHeight="1">
      <c r="A669" s="6" t="s">
        <v>180</v>
      </c>
      <c r="B669" s="6"/>
      <c r="C669" s="6"/>
      <c r="D669" s="6" t="s">
        <v>181</v>
      </c>
      <c r="E669" s="6"/>
      <c r="F669" s="109"/>
      <c r="G669" s="109"/>
      <c r="H669" s="7"/>
      <c r="I669" s="6"/>
      <c r="J669" s="8">
        <v>14482.96</v>
      </c>
    </row>
    <row r="670" spans="1:10" ht="18" customHeight="1">
      <c r="A670" s="3" t="s">
        <v>182</v>
      </c>
      <c r="B670" s="4" t="s">
        <v>9</v>
      </c>
      <c r="C670" s="3" t="s">
        <v>10</v>
      </c>
      <c r="D670" s="3" t="s">
        <v>11</v>
      </c>
      <c r="E670" s="110" t="s">
        <v>433</v>
      </c>
      <c r="F670" s="110"/>
      <c r="G670" s="5" t="s">
        <v>12</v>
      </c>
      <c r="H670" s="4" t="s">
        <v>13</v>
      </c>
      <c r="I670" s="4" t="s">
        <v>14</v>
      </c>
      <c r="J670" s="4" t="s">
        <v>16</v>
      </c>
    </row>
    <row r="671" spans="1:10" ht="39" customHeight="1">
      <c r="A671" s="10" t="s">
        <v>434</v>
      </c>
      <c r="B671" s="11" t="s">
        <v>183</v>
      </c>
      <c r="C671" s="10" t="s">
        <v>22</v>
      </c>
      <c r="D671" s="10" t="s">
        <v>184</v>
      </c>
      <c r="E671" s="111" t="s">
        <v>506</v>
      </c>
      <c r="F671" s="111"/>
      <c r="G671" s="12" t="s">
        <v>34</v>
      </c>
      <c r="H671" s="20">
        <v>1</v>
      </c>
      <c r="I671" s="13">
        <v>142.81</v>
      </c>
      <c r="J671" s="13">
        <v>142.81</v>
      </c>
    </row>
    <row r="672" spans="1:10" ht="51.9" customHeight="1">
      <c r="A672" s="21" t="s">
        <v>436</v>
      </c>
      <c r="B672" s="22" t="s">
        <v>851</v>
      </c>
      <c r="C672" s="21" t="s">
        <v>22</v>
      </c>
      <c r="D672" s="21" t="s">
        <v>852</v>
      </c>
      <c r="E672" s="106" t="s">
        <v>848</v>
      </c>
      <c r="F672" s="106"/>
      <c r="G672" s="23" t="s">
        <v>62</v>
      </c>
      <c r="H672" s="24">
        <v>2.8000000000000001E-2</v>
      </c>
      <c r="I672" s="25">
        <v>606.65</v>
      </c>
      <c r="J672" s="25">
        <v>16.98</v>
      </c>
    </row>
    <row r="673" spans="1:10" ht="24" customHeight="1">
      <c r="A673" s="21" t="s">
        <v>436</v>
      </c>
      <c r="B673" s="22" t="s">
        <v>719</v>
      </c>
      <c r="C673" s="21" t="s">
        <v>22</v>
      </c>
      <c r="D673" s="21" t="s">
        <v>720</v>
      </c>
      <c r="E673" s="106" t="s">
        <v>435</v>
      </c>
      <c r="F673" s="106"/>
      <c r="G673" s="23" t="s">
        <v>24</v>
      </c>
      <c r="H673" s="24">
        <v>1.9390000000000001</v>
      </c>
      <c r="I673" s="25">
        <v>28.5</v>
      </c>
      <c r="J673" s="25">
        <v>55.26</v>
      </c>
    </row>
    <row r="674" spans="1:10" ht="24" customHeight="1">
      <c r="A674" s="21" t="s">
        <v>436</v>
      </c>
      <c r="B674" s="22" t="s">
        <v>495</v>
      </c>
      <c r="C674" s="21" t="s">
        <v>22</v>
      </c>
      <c r="D674" s="21" t="s">
        <v>496</v>
      </c>
      <c r="E674" s="106" t="s">
        <v>435</v>
      </c>
      <c r="F674" s="106"/>
      <c r="G674" s="23" t="s">
        <v>24</v>
      </c>
      <c r="H674" s="24">
        <v>0.97</v>
      </c>
      <c r="I674" s="25">
        <v>22.76</v>
      </c>
      <c r="J674" s="25">
        <v>22.07</v>
      </c>
    </row>
    <row r="675" spans="1:10" ht="24" customHeight="1">
      <c r="A675" s="26" t="s">
        <v>439</v>
      </c>
      <c r="B675" s="27" t="s">
        <v>860</v>
      </c>
      <c r="C675" s="26" t="s">
        <v>22</v>
      </c>
      <c r="D675" s="26" t="s">
        <v>861</v>
      </c>
      <c r="E675" s="108" t="s">
        <v>479</v>
      </c>
      <c r="F675" s="108"/>
      <c r="G675" s="28" t="s">
        <v>44</v>
      </c>
      <c r="H675" s="29">
        <v>73.489999999999995</v>
      </c>
      <c r="I675" s="30">
        <v>0.66</v>
      </c>
      <c r="J675" s="30">
        <v>48.5</v>
      </c>
    </row>
    <row r="676" spans="1:10" ht="15">
      <c r="A676" s="31"/>
      <c r="B676" s="31"/>
      <c r="C676" s="31"/>
      <c r="D676" s="31"/>
      <c r="E676" s="31" t="s">
        <v>459</v>
      </c>
      <c r="F676" s="32">
        <v>28.41</v>
      </c>
      <c r="G676" s="31" t="s">
        <v>460</v>
      </c>
      <c r="H676" s="32">
        <v>32.200000000000003</v>
      </c>
      <c r="I676" s="31" t="s">
        <v>461</v>
      </c>
      <c r="J676" s="32">
        <v>60.61</v>
      </c>
    </row>
    <row r="677" spans="1:10" ht="15">
      <c r="A677" s="31"/>
      <c r="B677" s="31"/>
      <c r="C677" s="31"/>
      <c r="D677" s="31"/>
      <c r="E677" s="31" t="s">
        <v>462</v>
      </c>
      <c r="F677" s="32">
        <v>34.460053000000002</v>
      </c>
      <c r="G677" s="31"/>
      <c r="H677" s="107" t="s">
        <v>463</v>
      </c>
      <c r="I677" s="107"/>
      <c r="J677" s="32">
        <v>177.27</v>
      </c>
    </row>
    <row r="678" spans="1:10" ht="50.1" customHeight="1" thickBot="1">
      <c r="A678" s="16"/>
      <c r="B678" s="16"/>
      <c r="C678" s="16"/>
      <c r="D678" s="16"/>
      <c r="E678" s="16"/>
      <c r="F678" s="16"/>
      <c r="G678" s="16" t="s">
        <v>464</v>
      </c>
      <c r="H678" s="33">
        <v>81.7</v>
      </c>
      <c r="I678" s="16" t="s">
        <v>465</v>
      </c>
      <c r="J678" s="18">
        <v>14482.96</v>
      </c>
    </row>
    <row r="679" spans="1:10" ht="0.9" customHeight="1" thickTop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</row>
    <row r="680" spans="1:10" ht="24" customHeight="1">
      <c r="A680" s="6" t="s">
        <v>185</v>
      </c>
      <c r="B680" s="6"/>
      <c r="C680" s="6"/>
      <c r="D680" s="6" t="s">
        <v>186</v>
      </c>
      <c r="E680" s="6"/>
      <c r="F680" s="109"/>
      <c r="G680" s="109"/>
      <c r="H680" s="7"/>
      <c r="I680" s="6"/>
      <c r="J680" s="8">
        <v>7171.99</v>
      </c>
    </row>
    <row r="681" spans="1:10" ht="18" customHeight="1">
      <c r="A681" s="3" t="s">
        <v>187</v>
      </c>
      <c r="B681" s="4" t="s">
        <v>9</v>
      </c>
      <c r="C681" s="3" t="s">
        <v>10</v>
      </c>
      <c r="D681" s="3" t="s">
        <v>11</v>
      </c>
      <c r="E681" s="110" t="s">
        <v>433</v>
      </c>
      <c r="F681" s="110"/>
      <c r="G681" s="5" t="s">
        <v>12</v>
      </c>
      <c r="H681" s="4" t="s">
        <v>13</v>
      </c>
      <c r="I681" s="4" t="s">
        <v>14</v>
      </c>
      <c r="J681" s="4" t="s">
        <v>16</v>
      </c>
    </row>
    <row r="682" spans="1:10" ht="26.1" customHeight="1">
      <c r="A682" s="10" t="s">
        <v>434</v>
      </c>
      <c r="B682" s="11" t="s">
        <v>188</v>
      </c>
      <c r="C682" s="10" t="s">
        <v>22</v>
      </c>
      <c r="D682" s="10" t="s">
        <v>189</v>
      </c>
      <c r="E682" s="111" t="s">
        <v>609</v>
      </c>
      <c r="F682" s="111"/>
      <c r="G682" s="12" t="s">
        <v>34</v>
      </c>
      <c r="H682" s="20">
        <v>1</v>
      </c>
      <c r="I682" s="13">
        <v>65.760000000000005</v>
      </c>
      <c r="J682" s="13">
        <v>65.760000000000005</v>
      </c>
    </row>
    <row r="683" spans="1:10" ht="24" customHeight="1">
      <c r="A683" s="21" t="s">
        <v>436</v>
      </c>
      <c r="B683" s="22" t="s">
        <v>495</v>
      </c>
      <c r="C683" s="21" t="s">
        <v>22</v>
      </c>
      <c r="D683" s="21" t="s">
        <v>496</v>
      </c>
      <c r="E683" s="106" t="s">
        <v>435</v>
      </c>
      <c r="F683" s="106"/>
      <c r="G683" s="23" t="s">
        <v>24</v>
      </c>
      <c r="H683" s="24">
        <v>9.7000000000000003E-2</v>
      </c>
      <c r="I683" s="25">
        <v>22.76</v>
      </c>
      <c r="J683" s="25">
        <v>2.2000000000000002</v>
      </c>
    </row>
    <row r="684" spans="1:10" ht="24" customHeight="1">
      <c r="A684" s="21" t="s">
        <v>436</v>
      </c>
      <c r="B684" s="22" t="s">
        <v>862</v>
      </c>
      <c r="C684" s="21" t="s">
        <v>22</v>
      </c>
      <c r="D684" s="21" t="s">
        <v>863</v>
      </c>
      <c r="E684" s="106" t="s">
        <v>435</v>
      </c>
      <c r="F684" s="106"/>
      <c r="G684" s="23" t="s">
        <v>24</v>
      </c>
      <c r="H684" s="24">
        <v>9.0999999999999998E-2</v>
      </c>
      <c r="I684" s="25">
        <v>27.49</v>
      </c>
      <c r="J684" s="25">
        <v>2.5</v>
      </c>
    </row>
    <row r="685" spans="1:10" ht="39" customHeight="1">
      <c r="A685" s="21" t="s">
        <v>436</v>
      </c>
      <c r="B685" s="22" t="s">
        <v>864</v>
      </c>
      <c r="C685" s="21" t="s">
        <v>22</v>
      </c>
      <c r="D685" s="21" t="s">
        <v>865</v>
      </c>
      <c r="E685" s="106" t="s">
        <v>493</v>
      </c>
      <c r="F685" s="106"/>
      <c r="G685" s="23" t="s">
        <v>494</v>
      </c>
      <c r="H685" s="24">
        <v>8.9999999999999998E-4</v>
      </c>
      <c r="I685" s="25">
        <v>30.88</v>
      </c>
      <c r="J685" s="25">
        <v>0.02</v>
      </c>
    </row>
    <row r="686" spans="1:10" ht="39" customHeight="1">
      <c r="A686" s="21" t="s">
        <v>436</v>
      </c>
      <c r="B686" s="22" t="s">
        <v>866</v>
      </c>
      <c r="C686" s="21" t="s">
        <v>22</v>
      </c>
      <c r="D686" s="21" t="s">
        <v>867</v>
      </c>
      <c r="E686" s="106" t="s">
        <v>493</v>
      </c>
      <c r="F686" s="106"/>
      <c r="G686" s="23" t="s">
        <v>676</v>
      </c>
      <c r="H686" s="24">
        <v>1.2999999999999999E-3</v>
      </c>
      <c r="I686" s="25">
        <v>29.76</v>
      </c>
      <c r="J686" s="25">
        <v>0.03</v>
      </c>
    </row>
    <row r="687" spans="1:10" ht="39" customHeight="1">
      <c r="A687" s="26" t="s">
        <v>439</v>
      </c>
      <c r="B687" s="27" t="s">
        <v>868</v>
      </c>
      <c r="C687" s="26" t="s">
        <v>22</v>
      </c>
      <c r="D687" s="26" t="s">
        <v>869</v>
      </c>
      <c r="E687" s="108" t="s">
        <v>479</v>
      </c>
      <c r="F687" s="108"/>
      <c r="G687" s="28" t="s">
        <v>34</v>
      </c>
      <c r="H687" s="29">
        <v>1.1659999999999999</v>
      </c>
      <c r="I687" s="30">
        <v>47.39</v>
      </c>
      <c r="J687" s="30">
        <v>55.25</v>
      </c>
    </row>
    <row r="688" spans="1:10" ht="39" customHeight="1">
      <c r="A688" s="26" t="s">
        <v>439</v>
      </c>
      <c r="B688" s="27" t="s">
        <v>870</v>
      </c>
      <c r="C688" s="26" t="s">
        <v>22</v>
      </c>
      <c r="D688" s="26" t="s">
        <v>871</v>
      </c>
      <c r="E688" s="108" t="s">
        <v>479</v>
      </c>
      <c r="F688" s="108"/>
      <c r="G688" s="28" t="s">
        <v>660</v>
      </c>
      <c r="H688" s="29">
        <v>4.1500000000000004</v>
      </c>
      <c r="I688" s="30">
        <v>1.39</v>
      </c>
      <c r="J688" s="30">
        <v>5.76</v>
      </c>
    </row>
    <row r="689" spans="1:10" ht="15">
      <c r="A689" s="31"/>
      <c r="B689" s="31"/>
      <c r="C689" s="31"/>
      <c r="D689" s="31"/>
      <c r="E689" s="31" t="s">
        <v>459</v>
      </c>
      <c r="F689" s="32">
        <v>1.66</v>
      </c>
      <c r="G689" s="31" t="s">
        <v>460</v>
      </c>
      <c r="H689" s="32">
        <v>1.89</v>
      </c>
      <c r="I689" s="31" t="s">
        <v>461</v>
      </c>
      <c r="J689" s="32">
        <v>3.55</v>
      </c>
    </row>
    <row r="690" spans="1:10" ht="15">
      <c r="A690" s="31"/>
      <c r="B690" s="31"/>
      <c r="C690" s="31"/>
      <c r="D690" s="31"/>
      <c r="E690" s="31" t="s">
        <v>462</v>
      </c>
      <c r="F690" s="32">
        <v>15.867888000000001</v>
      </c>
      <c r="G690" s="31"/>
      <c r="H690" s="107" t="s">
        <v>463</v>
      </c>
      <c r="I690" s="107"/>
      <c r="J690" s="32">
        <v>81.63</v>
      </c>
    </row>
    <row r="691" spans="1:10" ht="50.1" customHeight="1" thickBot="1">
      <c r="A691" s="16"/>
      <c r="B691" s="16"/>
      <c r="C691" s="16"/>
      <c r="D691" s="16"/>
      <c r="E691" s="16"/>
      <c r="F691" s="16"/>
      <c r="G691" s="16" t="s">
        <v>464</v>
      </c>
      <c r="H691" s="33">
        <v>20.59</v>
      </c>
      <c r="I691" s="16" t="s">
        <v>465</v>
      </c>
      <c r="J691" s="18">
        <v>1680.76</v>
      </c>
    </row>
    <row r="692" spans="1:10" ht="0.9" customHeight="1" thickTop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</row>
    <row r="693" spans="1:10" ht="18" customHeight="1">
      <c r="A693" s="3" t="s">
        <v>190</v>
      </c>
      <c r="B693" s="4" t="s">
        <v>9</v>
      </c>
      <c r="C693" s="3" t="s">
        <v>10</v>
      </c>
      <c r="D693" s="3" t="s">
        <v>11</v>
      </c>
      <c r="E693" s="110" t="s">
        <v>433</v>
      </c>
      <c r="F693" s="110"/>
      <c r="G693" s="5" t="s">
        <v>12</v>
      </c>
      <c r="H693" s="4" t="s">
        <v>13</v>
      </c>
      <c r="I693" s="4" t="s">
        <v>14</v>
      </c>
      <c r="J693" s="4" t="s">
        <v>16</v>
      </c>
    </row>
    <row r="694" spans="1:10" ht="51.9" customHeight="1">
      <c r="A694" s="10" t="s">
        <v>434</v>
      </c>
      <c r="B694" s="11" t="s">
        <v>191</v>
      </c>
      <c r="C694" s="10" t="s">
        <v>22</v>
      </c>
      <c r="D694" s="10" t="s">
        <v>192</v>
      </c>
      <c r="E694" s="111" t="s">
        <v>602</v>
      </c>
      <c r="F694" s="111"/>
      <c r="G694" s="12" t="s">
        <v>34</v>
      </c>
      <c r="H694" s="20">
        <v>1</v>
      </c>
      <c r="I694" s="13">
        <v>50.37</v>
      </c>
      <c r="J694" s="13">
        <v>50.37</v>
      </c>
    </row>
    <row r="695" spans="1:10" ht="26.1" customHeight="1">
      <c r="A695" s="21" t="s">
        <v>436</v>
      </c>
      <c r="B695" s="22" t="s">
        <v>872</v>
      </c>
      <c r="C695" s="21" t="s">
        <v>22</v>
      </c>
      <c r="D695" s="21" t="s">
        <v>873</v>
      </c>
      <c r="E695" s="106" t="s">
        <v>435</v>
      </c>
      <c r="F695" s="106"/>
      <c r="G695" s="23" t="s">
        <v>24</v>
      </c>
      <c r="H695" s="24">
        <v>0.2525</v>
      </c>
      <c r="I695" s="25">
        <v>30.44</v>
      </c>
      <c r="J695" s="25">
        <v>7.68</v>
      </c>
    </row>
    <row r="696" spans="1:10" ht="24" customHeight="1">
      <c r="A696" s="21" t="s">
        <v>436</v>
      </c>
      <c r="B696" s="22" t="s">
        <v>495</v>
      </c>
      <c r="C696" s="21" t="s">
        <v>22</v>
      </c>
      <c r="D696" s="21" t="s">
        <v>496</v>
      </c>
      <c r="E696" s="106" t="s">
        <v>435</v>
      </c>
      <c r="F696" s="106"/>
      <c r="G696" s="23" t="s">
        <v>24</v>
      </c>
      <c r="H696" s="24">
        <v>0.1354882</v>
      </c>
      <c r="I696" s="25">
        <v>22.76</v>
      </c>
      <c r="J696" s="25">
        <v>3.08</v>
      </c>
    </row>
    <row r="697" spans="1:10" ht="39" customHeight="1">
      <c r="A697" s="21" t="s">
        <v>436</v>
      </c>
      <c r="B697" s="22" t="s">
        <v>864</v>
      </c>
      <c r="C697" s="21" t="s">
        <v>22</v>
      </c>
      <c r="D697" s="21" t="s">
        <v>865</v>
      </c>
      <c r="E697" s="106" t="s">
        <v>493</v>
      </c>
      <c r="F697" s="106"/>
      <c r="G697" s="23" t="s">
        <v>494</v>
      </c>
      <c r="H697" s="24">
        <v>6.7999999999999996E-3</v>
      </c>
      <c r="I697" s="25">
        <v>30.88</v>
      </c>
      <c r="J697" s="25">
        <v>0.2</v>
      </c>
    </row>
    <row r="698" spans="1:10" ht="39" customHeight="1">
      <c r="A698" s="21" t="s">
        <v>436</v>
      </c>
      <c r="B698" s="22" t="s">
        <v>866</v>
      </c>
      <c r="C698" s="21" t="s">
        <v>22</v>
      </c>
      <c r="D698" s="21" t="s">
        <v>867</v>
      </c>
      <c r="E698" s="106" t="s">
        <v>493</v>
      </c>
      <c r="F698" s="106"/>
      <c r="G698" s="23" t="s">
        <v>676</v>
      </c>
      <c r="H698" s="24">
        <v>1.37E-2</v>
      </c>
      <c r="I698" s="25">
        <v>29.76</v>
      </c>
      <c r="J698" s="25">
        <v>0.4</v>
      </c>
    </row>
    <row r="699" spans="1:10" ht="26.1" customHeight="1">
      <c r="A699" s="26" t="s">
        <v>439</v>
      </c>
      <c r="B699" s="27" t="s">
        <v>874</v>
      </c>
      <c r="C699" s="26" t="s">
        <v>22</v>
      </c>
      <c r="D699" s="26" t="s">
        <v>875</v>
      </c>
      <c r="E699" s="108" t="s">
        <v>479</v>
      </c>
      <c r="F699" s="108"/>
      <c r="G699" s="28" t="s">
        <v>857</v>
      </c>
      <c r="H699" s="29">
        <v>7.0000000000000001E-3</v>
      </c>
      <c r="I699" s="30">
        <v>214.19</v>
      </c>
      <c r="J699" s="30">
        <v>1.49</v>
      </c>
    </row>
    <row r="700" spans="1:10" ht="39" customHeight="1">
      <c r="A700" s="26" t="s">
        <v>439</v>
      </c>
      <c r="B700" s="27" t="s">
        <v>876</v>
      </c>
      <c r="C700" s="26" t="s">
        <v>22</v>
      </c>
      <c r="D700" s="26" t="s">
        <v>877</v>
      </c>
      <c r="E700" s="108" t="s">
        <v>479</v>
      </c>
      <c r="F700" s="108"/>
      <c r="G700" s="28" t="s">
        <v>108</v>
      </c>
      <c r="H700" s="29">
        <v>4.3329411000000002</v>
      </c>
      <c r="I700" s="30">
        <v>8.66</v>
      </c>
      <c r="J700" s="30">
        <v>37.520000000000003</v>
      </c>
    </row>
    <row r="701" spans="1:10" ht="15">
      <c r="A701" s="31"/>
      <c r="B701" s="31"/>
      <c r="C701" s="31"/>
      <c r="D701" s="31"/>
      <c r="E701" s="31" t="s">
        <v>459</v>
      </c>
      <c r="F701" s="32">
        <v>4.2</v>
      </c>
      <c r="G701" s="31" t="s">
        <v>460</v>
      </c>
      <c r="H701" s="32">
        <v>4.7699999999999996</v>
      </c>
      <c r="I701" s="31" t="s">
        <v>461</v>
      </c>
      <c r="J701" s="32">
        <v>8.9700000000000006</v>
      </c>
    </row>
    <row r="702" spans="1:10" ht="15">
      <c r="A702" s="31"/>
      <c r="B702" s="31"/>
      <c r="C702" s="31"/>
      <c r="D702" s="31"/>
      <c r="E702" s="31" t="s">
        <v>462</v>
      </c>
      <c r="F702" s="32">
        <v>12.154280999999999</v>
      </c>
      <c r="G702" s="31"/>
      <c r="H702" s="107" t="s">
        <v>463</v>
      </c>
      <c r="I702" s="107"/>
      <c r="J702" s="32">
        <v>62.52</v>
      </c>
    </row>
    <row r="703" spans="1:10" ht="50.1" customHeight="1" thickBot="1">
      <c r="A703" s="16"/>
      <c r="B703" s="16"/>
      <c r="C703" s="16"/>
      <c r="D703" s="16"/>
      <c r="E703" s="16"/>
      <c r="F703" s="16"/>
      <c r="G703" s="16" t="s">
        <v>464</v>
      </c>
      <c r="H703" s="33">
        <v>20.59</v>
      </c>
      <c r="I703" s="16" t="s">
        <v>465</v>
      </c>
      <c r="J703" s="18">
        <v>1287.29</v>
      </c>
    </row>
    <row r="704" spans="1:10" ht="0.9" customHeight="1" thickTop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</row>
    <row r="705" spans="1:10" ht="18" customHeight="1">
      <c r="A705" s="3" t="s">
        <v>193</v>
      </c>
      <c r="B705" s="4" t="s">
        <v>9</v>
      </c>
      <c r="C705" s="3" t="s">
        <v>10</v>
      </c>
      <c r="D705" s="3" t="s">
        <v>11</v>
      </c>
      <c r="E705" s="110" t="s">
        <v>433</v>
      </c>
      <c r="F705" s="110"/>
      <c r="G705" s="5" t="s">
        <v>12</v>
      </c>
      <c r="H705" s="4" t="s">
        <v>13</v>
      </c>
      <c r="I705" s="4" t="s">
        <v>14</v>
      </c>
      <c r="J705" s="4" t="s">
        <v>16</v>
      </c>
    </row>
    <row r="706" spans="1:10" ht="51.9" customHeight="1">
      <c r="A706" s="10" t="s">
        <v>434</v>
      </c>
      <c r="B706" s="11" t="s">
        <v>194</v>
      </c>
      <c r="C706" s="10" t="s">
        <v>22</v>
      </c>
      <c r="D706" s="10" t="s">
        <v>195</v>
      </c>
      <c r="E706" s="111" t="s">
        <v>725</v>
      </c>
      <c r="F706" s="111"/>
      <c r="G706" s="12" t="s">
        <v>108</v>
      </c>
      <c r="H706" s="20">
        <v>1</v>
      </c>
      <c r="I706" s="13">
        <v>12.67</v>
      </c>
      <c r="J706" s="13">
        <v>12.67</v>
      </c>
    </row>
    <row r="707" spans="1:10" ht="26.1" customHeight="1">
      <c r="A707" s="21" t="s">
        <v>436</v>
      </c>
      <c r="B707" s="22" t="s">
        <v>878</v>
      </c>
      <c r="C707" s="21" t="s">
        <v>22</v>
      </c>
      <c r="D707" s="21" t="s">
        <v>879</v>
      </c>
      <c r="E707" s="106" t="s">
        <v>880</v>
      </c>
      <c r="F707" s="106"/>
      <c r="G707" s="23" t="s">
        <v>34</v>
      </c>
      <c r="H707" s="24">
        <v>7.8887499999999999E-2</v>
      </c>
      <c r="I707" s="25">
        <v>24.6</v>
      </c>
      <c r="J707" s="25">
        <v>1.94</v>
      </c>
    </row>
    <row r="708" spans="1:10" ht="39" customHeight="1">
      <c r="A708" s="21" t="s">
        <v>436</v>
      </c>
      <c r="B708" s="22" t="s">
        <v>881</v>
      </c>
      <c r="C708" s="21" t="s">
        <v>22</v>
      </c>
      <c r="D708" s="21" t="s">
        <v>882</v>
      </c>
      <c r="E708" s="106" t="s">
        <v>880</v>
      </c>
      <c r="F708" s="106"/>
      <c r="G708" s="23" t="s">
        <v>34</v>
      </c>
      <c r="H708" s="24">
        <v>7.8887499999999999E-2</v>
      </c>
      <c r="I708" s="25">
        <v>10.59</v>
      </c>
      <c r="J708" s="25">
        <v>0.83</v>
      </c>
    </row>
    <row r="709" spans="1:10" ht="26.1" customHeight="1">
      <c r="A709" s="21" t="s">
        <v>436</v>
      </c>
      <c r="B709" s="22" t="s">
        <v>883</v>
      </c>
      <c r="C709" s="21" t="s">
        <v>22</v>
      </c>
      <c r="D709" s="21" t="s">
        <v>884</v>
      </c>
      <c r="E709" s="106" t="s">
        <v>435</v>
      </c>
      <c r="F709" s="106"/>
      <c r="G709" s="23" t="s">
        <v>24</v>
      </c>
      <c r="H709" s="24">
        <v>8.3620000000000005E-4</v>
      </c>
      <c r="I709" s="25">
        <v>22.16</v>
      </c>
      <c r="J709" s="25">
        <v>0.01</v>
      </c>
    </row>
    <row r="710" spans="1:10" ht="26.1" customHeight="1">
      <c r="A710" s="21" t="s">
        <v>436</v>
      </c>
      <c r="B710" s="22" t="s">
        <v>872</v>
      </c>
      <c r="C710" s="21" t="s">
        <v>22</v>
      </c>
      <c r="D710" s="21" t="s">
        <v>873</v>
      </c>
      <c r="E710" s="106" t="s">
        <v>435</v>
      </c>
      <c r="F710" s="106"/>
      <c r="G710" s="23" t="s">
        <v>24</v>
      </c>
      <c r="H710" s="24">
        <v>2.3666E-3</v>
      </c>
      <c r="I710" s="25">
        <v>30.44</v>
      </c>
      <c r="J710" s="25">
        <v>7.0000000000000007E-2</v>
      </c>
    </row>
    <row r="711" spans="1:10" ht="24" customHeight="1">
      <c r="A711" s="21" t="s">
        <v>436</v>
      </c>
      <c r="B711" s="22" t="s">
        <v>750</v>
      </c>
      <c r="C711" s="21" t="s">
        <v>22</v>
      </c>
      <c r="D711" s="21" t="s">
        <v>751</v>
      </c>
      <c r="E711" s="106" t="s">
        <v>435</v>
      </c>
      <c r="F711" s="106"/>
      <c r="G711" s="23" t="s">
        <v>24</v>
      </c>
      <c r="H711" s="24">
        <v>4.9857E-3</v>
      </c>
      <c r="I711" s="25">
        <v>29.56</v>
      </c>
      <c r="J711" s="25">
        <v>0.14000000000000001</v>
      </c>
    </row>
    <row r="712" spans="1:10" ht="39" customHeight="1">
      <c r="A712" s="21" t="s">
        <v>436</v>
      </c>
      <c r="B712" s="22" t="s">
        <v>885</v>
      </c>
      <c r="C712" s="21" t="s">
        <v>22</v>
      </c>
      <c r="D712" s="21" t="s">
        <v>886</v>
      </c>
      <c r="E712" s="106" t="s">
        <v>493</v>
      </c>
      <c r="F712" s="106"/>
      <c r="G712" s="23" t="s">
        <v>494</v>
      </c>
      <c r="H712" s="24">
        <v>6.6270000000000001E-4</v>
      </c>
      <c r="I712" s="25">
        <v>361.54</v>
      </c>
      <c r="J712" s="25">
        <v>0.23</v>
      </c>
    </row>
    <row r="713" spans="1:10" ht="39" customHeight="1">
      <c r="A713" s="21" t="s">
        <v>436</v>
      </c>
      <c r="B713" s="22" t="s">
        <v>887</v>
      </c>
      <c r="C713" s="21" t="s">
        <v>22</v>
      </c>
      <c r="D713" s="21" t="s">
        <v>888</v>
      </c>
      <c r="E713" s="106" t="s">
        <v>493</v>
      </c>
      <c r="F713" s="106"/>
      <c r="G713" s="23" t="s">
        <v>676</v>
      </c>
      <c r="H713" s="24">
        <v>5.2070000000000003E-4</v>
      </c>
      <c r="I713" s="25">
        <v>185.43</v>
      </c>
      <c r="J713" s="25">
        <v>0.09</v>
      </c>
    </row>
    <row r="714" spans="1:10" ht="26.1" customHeight="1">
      <c r="A714" s="26" t="s">
        <v>439</v>
      </c>
      <c r="B714" s="27" t="s">
        <v>889</v>
      </c>
      <c r="C714" s="26" t="s">
        <v>22</v>
      </c>
      <c r="D714" s="26" t="s">
        <v>890</v>
      </c>
      <c r="E714" s="108" t="s">
        <v>479</v>
      </c>
      <c r="F714" s="108"/>
      <c r="G714" s="28" t="s">
        <v>108</v>
      </c>
      <c r="H714" s="29">
        <v>1.8177E-3</v>
      </c>
      <c r="I714" s="30">
        <v>8.06</v>
      </c>
      <c r="J714" s="30">
        <v>0.01</v>
      </c>
    </row>
    <row r="715" spans="1:10" ht="26.1" customHeight="1">
      <c r="A715" s="26" t="s">
        <v>439</v>
      </c>
      <c r="B715" s="27" t="s">
        <v>891</v>
      </c>
      <c r="C715" s="26" t="s">
        <v>22</v>
      </c>
      <c r="D715" s="26" t="s">
        <v>892</v>
      </c>
      <c r="E715" s="108" t="s">
        <v>479</v>
      </c>
      <c r="F715" s="108"/>
      <c r="G715" s="28" t="s">
        <v>108</v>
      </c>
      <c r="H715" s="29">
        <v>6.424E-3</v>
      </c>
      <c r="I715" s="30">
        <v>7.93</v>
      </c>
      <c r="J715" s="30">
        <v>0.05</v>
      </c>
    </row>
    <row r="716" spans="1:10" ht="26.1" customHeight="1">
      <c r="A716" s="26" t="s">
        <v>439</v>
      </c>
      <c r="B716" s="27" t="s">
        <v>893</v>
      </c>
      <c r="C716" s="26" t="s">
        <v>22</v>
      </c>
      <c r="D716" s="26" t="s">
        <v>894</v>
      </c>
      <c r="E716" s="108" t="s">
        <v>479</v>
      </c>
      <c r="F716" s="108"/>
      <c r="G716" s="28" t="s">
        <v>108</v>
      </c>
      <c r="H716" s="29">
        <v>0.51673250000000004</v>
      </c>
      <c r="I716" s="30">
        <v>8.02</v>
      </c>
      <c r="J716" s="30">
        <v>4.1399999999999997</v>
      </c>
    </row>
    <row r="717" spans="1:10" ht="26.1" customHeight="1">
      <c r="A717" s="26" t="s">
        <v>439</v>
      </c>
      <c r="B717" s="27" t="s">
        <v>895</v>
      </c>
      <c r="C717" s="26" t="s">
        <v>22</v>
      </c>
      <c r="D717" s="26" t="s">
        <v>896</v>
      </c>
      <c r="E717" s="108" t="s">
        <v>479</v>
      </c>
      <c r="F717" s="108"/>
      <c r="G717" s="28" t="s">
        <v>108</v>
      </c>
      <c r="H717" s="29">
        <v>0.56602580000000002</v>
      </c>
      <c r="I717" s="30">
        <v>9.1199999999999992</v>
      </c>
      <c r="J717" s="30">
        <v>5.16</v>
      </c>
    </row>
    <row r="718" spans="1:10" ht="15">
      <c r="A718" s="31"/>
      <c r="B718" s="31"/>
      <c r="C718" s="31"/>
      <c r="D718" s="31"/>
      <c r="E718" s="31" t="s">
        <v>459</v>
      </c>
      <c r="F718" s="32">
        <v>0.24</v>
      </c>
      <c r="G718" s="31" t="s">
        <v>460</v>
      </c>
      <c r="H718" s="32">
        <v>0.28000000000000003</v>
      </c>
      <c r="I718" s="31" t="s">
        <v>461</v>
      </c>
      <c r="J718" s="32">
        <v>0.52</v>
      </c>
    </row>
    <row r="719" spans="1:10" ht="15">
      <c r="A719" s="31"/>
      <c r="B719" s="31"/>
      <c r="C719" s="31"/>
      <c r="D719" s="31"/>
      <c r="E719" s="31" t="s">
        <v>462</v>
      </c>
      <c r="F719" s="32">
        <v>3.0572710000000001</v>
      </c>
      <c r="G719" s="31"/>
      <c r="H719" s="107" t="s">
        <v>463</v>
      </c>
      <c r="I719" s="107"/>
      <c r="J719" s="32">
        <v>15.73</v>
      </c>
    </row>
    <row r="720" spans="1:10" ht="50.1" customHeight="1" thickBot="1">
      <c r="A720" s="16"/>
      <c r="B720" s="16"/>
      <c r="C720" s="16"/>
      <c r="D720" s="16"/>
      <c r="E720" s="16"/>
      <c r="F720" s="16"/>
      <c r="G720" s="16" t="s">
        <v>464</v>
      </c>
      <c r="H720" s="33">
        <v>126.41</v>
      </c>
      <c r="I720" s="16" t="s">
        <v>465</v>
      </c>
      <c r="J720" s="18">
        <v>1988.43</v>
      </c>
    </row>
    <row r="721" spans="1:10" ht="0.9" customHeight="1" thickTop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</row>
    <row r="722" spans="1:10" ht="18" customHeight="1">
      <c r="A722" s="3" t="s">
        <v>196</v>
      </c>
      <c r="B722" s="4" t="s">
        <v>9</v>
      </c>
      <c r="C722" s="3" t="s">
        <v>10</v>
      </c>
      <c r="D722" s="3" t="s">
        <v>11</v>
      </c>
      <c r="E722" s="110" t="s">
        <v>433</v>
      </c>
      <c r="F722" s="110"/>
      <c r="G722" s="5" t="s">
        <v>12</v>
      </c>
      <c r="H722" s="4" t="s">
        <v>13</v>
      </c>
      <c r="I722" s="4" t="s">
        <v>14</v>
      </c>
      <c r="J722" s="4" t="s">
        <v>16</v>
      </c>
    </row>
    <row r="723" spans="1:10" ht="51.9" customHeight="1">
      <c r="A723" s="10" t="s">
        <v>434</v>
      </c>
      <c r="B723" s="11" t="s">
        <v>197</v>
      </c>
      <c r="C723" s="10" t="s">
        <v>22</v>
      </c>
      <c r="D723" s="10" t="s">
        <v>198</v>
      </c>
      <c r="E723" s="111" t="s">
        <v>880</v>
      </c>
      <c r="F723" s="111"/>
      <c r="G723" s="12" t="s">
        <v>34</v>
      </c>
      <c r="H723" s="20">
        <v>1</v>
      </c>
      <c r="I723" s="13">
        <v>25.06</v>
      </c>
      <c r="J723" s="13">
        <v>25.06</v>
      </c>
    </row>
    <row r="724" spans="1:10" ht="24" customHeight="1">
      <c r="A724" s="21" t="s">
        <v>436</v>
      </c>
      <c r="B724" s="22" t="s">
        <v>897</v>
      </c>
      <c r="C724" s="21" t="s">
        <v>22</v>
      </c>
      <c r="D724" s="21" t="s">
        <v>898</v>
      </c>
      <c r="E724" s="106" t="s">
        <v>435</v>
      </c>
      <c r="F724" s="106"/>
      <c r="G724" s="23" t="s">
        <v>24</v>
      </c>
      <c r="H724" s="24">
        <v>0.67789999999999995</v>
      </c>
      <c r="I724" s="25">
        <v>30.21</v>
      </c>
      <c r="J724" s="25">
        <v>20.47</v>
      </c>
    </row>
    <row r="725" spans="1:10" ht="24" customHeight="1">
      <c r="A725" s="26" t="s">
        <v>439</v>
      </c>
      <c r="B725" s="27" t="s">
        <v>899</v>
      </c>
      <c r="C725" s="26" t="s">
        <v>22</v>
      </c>
      <c r="D725" s="26" t="s">
        <v>900</v>
      </c>
      <c r="E725" s="108" t="s">
        <v>479</v>
      </c>
      <c r="F725" s="108"/>
      <c r="G725" s="28" t="s">
        <v>711</v>
      </c>
      <c r="H725" s="29">
        <v>1.0999999999999999E-2</v>
      </c>
      <c r="I725" s="30">
        <v>17.8</v>
      </c>
      <c r="J725" s="30">
        <v>0.19</v>
      </c>
    </row>
    <row r="726" spans="1:10" ht="24" customHeight="1">
      <c r="A726" s="26" t="s">
        <v>439</v>
      </c>
      <c r="B726" s="27" t="s">
        <v>901</v>
      </c>
      <c r="C726" s="26" t="s">
        <v>22</v>
      </c>
      <c r="D726" s="26" t="s">
        <v>902</v>
      </c>
      <c r="E726" s="108" t="s">
        <v>479</v>
      </c>
      <c r="F726" s="108"/>
      <c r="G726" s="28" t="s">
        <v>711</v>
      </c>
      <c r="H726" s="29">
        <v>0.10979999999999999</v>
      </c>
      <c r="I726" s="30">
        <v>40.159999999999997</v>
      </c>
      <c r="J726" s="30">
        <v>4.4000000000000004</v>
      </c>
    </row>
    <row r="727" spans="1:10" ht="15">
      <c r="A727" s="31"/>
      <c r="B727" s="31"/>
      <c r="C727" s="31"/>
      <c r="D727" s="31"/>
      <c r="E727" s="31" t="s">
        <v>459</v>
      </c>
      <c r="F727" s="32">
        <v>6.85</v>
      </c>
      <c r="G727" s="31" t="s">
        <v>460</v>
      </c>
      <c r="H727" s="32">
        <v>7.77</v>
      </c>
      <c r="I727" s="31" t="s">
        <v>461</v>
      </c>
      <c r="J727" s="32">
        <v>14.62</v>
      </c>
    </row>
    <row r="728" spans="1:10" ht="15">
      <c r="A728" s="31"/>
      <c r="B728" s="31"/>
      <c r="C728" s="31"/>
      <c r="D728" s="31"/>
      <c r="E728" s="31" t="s">
        <v>462</v>
      </c>
      <c r="F728" s="32">
        <v>6.0469780000000002</v>
      </c>
      <c r="G728" s="31"/>
      <c r="H728" s="107" t="s">
        <v>463</v>
      </c>
      <c r="I728" s="107"/>
      <c r="J728" s="32">
        <v>31.11</v>
      </c>
    </row>
    <row r="729" spans="1:10" ht="50.1" customHeight="1" thickBot="1">
      <c r="A729" s="16"/>
      <c r="B729" s="16"/>
      <c r="C729" s="16"/>
      <c r="D729" s="16"/>
      <c r="E729" s="16"/>
      <c r="F729" s="16"/>
      <c r="G729" s="16" t="s">
        <v>464</v>
      </c>
      <c r="H729" s="33">
        <v>20.59</v>
      </c>
      <c r="I729" s="16" t="s">
        <v>465</v>
      </c>
      <c r="J729" s="18">
        <v>640.54999999999995</v>
      </c>
    </row>
    <row r="730" spans="1:10" ht="0.9" customHeight="1" thickTop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</row>
    <row r="731" spans="1:10" ht="18" customHeight="1">
      <c r="A731" s="3" t="s">
        <v>199</v>
      </c>
      <c r="B731" s="4" t="s">
        <v>9</v>
      </c>
      <c r="C731" s="3" t="s">
        <v>10</v>
      </c>
      <c r="D731" s="3" t="s">
        <v>11</v>
      </c>
      <c r="E731" s="110" t="s">
        <v>433</v>
      </c>
      <c r="F731" s="110"/>
      <c r="G731" s="5" t="s">
        <v>12</v>
      </c>
      <c r="H731" s="4" t="s">
        <v>13</v>
      </c>
      <c r="I731" s="4" t="s">
        <v>14</v>
      </c>
      <c r="J731" s="4" t="s">
        <v>16</v>
      </c>
    </row>
    <row r="732" spans="1:10" ht="26.1" customHeight="1">
      <c r="A732" s="10" t="s">
        <v>434</v>
      </c>
      <c r="B732" s="11" t="s">
        <v>200</v>
      </c>
      <c r="C732" s="10" t="s">
        <v>65</v>
      </c>
      <c r="D732" s="10" t="s">
        <v>201</v>
      </c>
      <c r="E732" s="111" t="s">
        <v>903</v>
      </c>
      <c r="F732" s="111"/>
      <c r="G732" s="12" t="s">
        <v>202</v>
      </c>
      <c r="H732" s="20">
        <v>1</v>
      </c>
      <c r="I732" s="13">
        <v>317.2</v>
      </c>
      <c r="J732" s="13">
        <v>317.2</v>
      </c>
    </row>
    <row r="733" spans="1:10" ht="24" customHeight="1">
      <c r="A733" s="21" t="s">
        <v>436</v>
      </c>
      <c r="B733" s="22" t="s">
        <v>495</v>
      </c>
      <c r="C733" s="21" t="s">
        <v>22</v>
      </c>
      <c r="D733" s="21" t="s">
        <v>496</v>
      </c>
      <c r="E733" s="106" t="s">
        <v>435</v>
      </c>
      <c r="F733" s="106"/>
      <c r="G733" s="23" t="s">
        <v>24</v>
      </c>
      <c r="H733" s="24">
        <v>0.5</v>
      </c>
      <c r="I733" s="25">
        <v>22.76</v>
      </c>
      <c r="J733" s="25">
        <v>11.38</v>
      </c>
    </row>
    <row r="734" spans="1:10" ht="24" customHeight="1">
      <c r="A734" s="21" t="s">
        <v>436</v>
      </c>
      <c r="B734" s="22" t="s">
        <v>904</v>
      </c>
      <c r="C734" s="21" t="s">
        <v>22</v>
      </c>
      <c r="D734" s="21" t="s">
        <v>905</v>
      </c>
      <c r="E734" s="106" t="s">
        <v>435</v>
      </c>
      <c r="F734" s="106"/>
      <c r="G734" s="23" t="s">
        <v>24</v>
      </c>
      <c r="H734" s="24">
        <v>0.5</v>
      </c>
      <c r="I734" s="25">
        <v>28.8</v>
      </c>
      <c r="J734" s="25">
        <v>14.4</v>
      </c>
    </row>
    <row r="735" spans="1:10" ht="26.1" customHeight="1">
      <c r="A735" s="26" t="s">
        <v>439</v>
      </c>
      <c r="B735" s="27" t="s">
        <v>906</v>
      </c>
      <c r="C735" s="26" t="s">
        <v>22</v>
      </c>
      <c r="D735" s="26" t="s">
        <v>907</v>
      </c>
      <c r="E735" s="108" t="s">
        <v>479</v>
      </c>
      <c r="F735" s="108"/>
      <c r="G735" s="28" t="s">
        <v>108</v>
      </c>
      <c r="H735" s="29">
        <v>5.7</v>
      </c>
      <c r="I735" s="30">
        <v>7.28</v>
      </c>
      <c r="J735" s="30">
        <v>41.49</v>
      </c>
    </row>
    <row r="736" spans="1:10" ht="24" customHeight="1">
      <c r="A736" s="26" t="s">
        <v>439</v>
      </c>
      <c r="B736" s="27" t="s">
        <v>908</v>
      </c>
      <c r="C736" s="26" t="s">
        <v>22</v>
      </c>
      <c r="D736" s="26" t="s">
        <v>909</v>
      </c>
      <c r="E736" s="108" t="s">
        <v>479</v>
      </c>
      <c r="F736" s="108"/>
      <c r="G736" s="28" t="s">
        <v>108</v>
      </c>
      <c r="H736" s="29">
        <v>9.51</v>
      </c>
      <c r="I736" s="30">
        <v>3.19</v>
      </c>
      <c r="J736" s="30">
        <v>30.33</v>
      </c>
    </row>
    <row r="737" spans="1:10" ht="26.1" customHeight="1">
      <c r="A737" s="26" t="s">
        <v>439</v>
      </c>
      <c r="B737" s="27" t="s">
        <v>910</v>
      </c>
      <c r="C737" s="26" t="s">
        <v>22</v>
      </c>
      <c r="D737" s="26" t="s">
        <v>911</v>
      </c>
      <c r="E737" s="108" t="s">
        <v>479</v>
      </c>
      <c r="F737" s="108"/>
      <c r="G737" s="28" t="s">
        <v>44</v>
      </c>
      <c r="H737" s="29">
        <v>6</v>
      </c>
      <c r="I737" s="30">
        <v>1.63</v>
      </c>
      <c r="J737" s="30">
        <v>9.7799999999999994</v>
      </c>
    </row>
    <row r="738" spans="1:10" ht="39" customHeight="1">
      <c r="A738" s="26" t="s">
        <v>439</v>
      </c>
      <c r="B738" s="27" t="s">
        <v>912</v>
      </c>
      <c r="C738" s="26" t="s">
        <v>22</v>
      </c>
      <c r="D738" s="26" t="s">
        <v>913</v>
      </c>
      <c r="E738" s="108" t="s">
        <v>479</v>
      </c>
      <c r="F738" s="108"/>
      <c r="G738" s="28" t="s">
        <v>44</v>
      </c>
      <c r="H738" s="29">
        <v>6</v>
      </c>
      <c r="I738" s="30">
        <v>34.97</v>
      </c>
      <c r="J738" s="30">
        <v>209.82</v>
      </c>
    </row>
    <row r="739" spans="1:10" ht="15">
      <c r="A739" s="31"/>
      <c r="B739" s="31"/>
      <c r="C739" s="31"/>
      <c r="D739" s="31"/>
      <c r="E739" s="31" t="s">
        <v>459</v>
      </c>
      <c r="F739" s="32">
        <v>8.9600000000000009</v>
      </c>
      <c r="G739" s="31" t="s">
        <v>460</v>
      </c>
      <c r="H739" s="32">
        <v>10.15</v>
      </c>
      <c r="I739" s="31" t="s">
        <v>461</v>
      </c>
      <c r="J739" s="32">
        <v>19.11</v>
      </c>
    </row>
    <row r="740" spans="1:10" ht="15">
      <c r="A740" s="31"/>
      <c r="B740" s="31"/>
      <c r="C740" s="31"/>
      <c r="D740" s="31"/>
      <c r="E740" s="31" t="s">
        <v>462</v>
      </c>
      <c r="F740" s="32">
        <v>76.540360000000007</v>
      </c>
      <c r="G740" s="31"/>
      <c r="H740" s="107" t="s">
        <v>463</v>
      </c>
      <c r="I740" s="107"/>
      <c r="J740" s="32">
        <v>393.74</v>
      </c>
    </row>
    <row r="741" spans="1:10" ht="50.1" customHeight="1" thickBot="1">
      <c r="A741" s="16"/>
      <c r="B741" s="16"/>
      <c r="C741" s="16"/>
      <c r="D741" s="16"/>
      <c r="E741" s="16"/>
      <c r="F741" s="16"/>
      <c r="G741" s="16" t="s">
        <v>464</v>
      </c>
      <c r="H741" s="33">
        <v>4</v>
      </c>
      <c r="I741" s="16" t="s">
        <v>465</v>
      </c>
      <c r="J741" s="18">
        <v>1574.96</v>
      </c>
    </row>
    <row r="742" spans="1:10" ht="0.9" customHeight="1" thickTop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</row>
    <row r="743" spans="1:10" ht="24" customHeight="1">
      <c r="A743" s="6" t="s">
        <v>203</v>
      </c>
      <c r="B743" s="6"/>
      <c r="C743" s="6"/>
      <c r="D743" s="6" t="s">
        <v>204</v>
      </c>
      <c r="E743" s="6"/>
      <c r="F743" s="109"/>
      <c r="G743" s="109"/>
      <c r="H743" s="7"/>
      <c r="I743" s="6"/>
      <c r="J743" s="8">
        <v>15028.99</v>
      </c>
    </row>
    <row r="744" spans="1:10" ht="18" customHeight="1">
      <c r="A744" s="3" t="s">
        <v>205</v>
      </c>
      <c r="B744" s="4" t="s">
        <v>9</v>
      </c>
      <c r="C744" s="3" t="s">
        <v>10</v>
      </c>
      <c r="D744" s="3" t="s">
        <v>11</v>
      </c>
      <c r="E744" s="110" t="s">
        <v>433</v>
      </c>
      <c r="F744" s="110"/>
      <c r="G744" s="5" t="s">
        <v>12</v>
      </c>
      <c r="H744" s="4" t="s">
        <v>13</v>
      </c>
      <c r="I744" s="4" t="s">
        <v>14</v>
      </c>
      <c r="J744" s="4" t="s">
        <v>16</v>
      </c>
    </row>
    <row r="745" spans="1:10" ht="65.099999999999994" customHeight="1">
      <c r="A745" s="10" t="s">
        <v>434</v>
      </c>
      <c r="B745" s="11" t="s">
        <v>206</v>
      </c>
      <c r="C745" s="10" t="s">
        <v>22</v>
      </c>
      <c r="D745" s="10" t="s">
        <v>207</v>
      </c>
      <c r="E745" s="111" t="s">
        <v>527</v>
      </c>
      <c r="F745" s="111"/>
      <c r="G745" s="12" t="s">
        <v>34</v>
      </c>
      <c r="H745" s="20">
        <v>1</v>
      </c>
      <c r="I745" s="13">
        <v>7.83</v>
      </c>
      <c r="J745" s="13">
        <v>7.83</v>
      </c>
    </row>
    <row r="746" spans="1:10" ht="51.9" customHeight="1">
      <c r="A746" s="21" t="s">
        <v>436</v>
      </c>
      <c r="B746" s="22" t="s">
        <v>914</v>
      </c>
      <c r="C746" s="21" t="s">
        <v>22</v>
      </c>
      <c r="D746" s="21" t="s">
        <v>915</v>
      </c>
      <c r="E746" s="106" t="s">
        <v>848</v>
      </c>
      <c r="F746" s="106"/>
      <c r="G746" s="23" t="s">
        <v>62</v>
      </c>
      <c r="H746" s="24">
        <v>1.5E-3</v>
      </c>
      <c r="I746" s="25">
        <v>3142.97</v>
      </c>
      <c r="J746" s="25">
        <v>4.71</v>
      </c>
    </row>
    <row r="747" spans="1:10" ht="24" customHeight="1">
      <c r="A747" s="21" t="s">
        <v>436</v>
      </c>
      <c r="B747" s="22" t="s">
        <v>719</v>
      </c>
      <c r="C747" s="21" t="s">
        <v>22</v>
      </c>
      <c r="D747" s="21" t="s">
        <v>720</v>
      </c>
      <c r="E747" s="106" t="s">
        <v>435</v>
      </c>
      <c r="F747" s="106"/>
      <c r="G747" s="23" t="s">
        <v>24</v>
      </c>
      <c r="H747" s="24">
        <v>8.6800000000000002E-2</v>
      </c>
      <c r="I747" s="25">
        <v>28.5</v>
      </c>
      <c r="J747" s="25">
        <v>2.4700000000000002</v>
      </c>
    </row>
    <row r="748" spans="1:10" ht="24" customHeight="1">
      <c r="A748" s="21" t="s">
        <v>436</v>
      </c>
      <c r="B748" s="22" t="s">
        <v>495</v>
      </c>
      <c r="C748" s="21" t="s">
        <v>22</v>
      </c>
      <c r="D748" s="21" t="s">
        <v>496</v>
      </c>
      <c r="E748" s="106" t="s">
        <v>435</v>
      </c>
      <c r="F748" s="106"/>
      <c r="G748" s="23" t="s">
        <v>24</v>
      </c>
      <c r="H748" s="24">
        <v>2.8899999999999999E-2</v>
      </c>
      <c r="I748" s="25">
        <v>22.76</v>
      </c>
      <c r="J748" s="25">
        <v>0.65</v>
      </c>
    </row>
    <row r="749" spans="1:10" ht="15">
      <c r="A749" s="31"/>
      <c r="B749" s="31"/>
      <c r="C749" s="31"/>
      <c r="D749" s="31"/>
      <c r="E749" s="31" t="s">
        <v>459</v>
      </c>
      <c r="F749" s="32">
        <v>1.17</v>
      </c>
      <c r="G749" s="31" t="s">
        <v>460</v>
      </c>
      <c r="H749" s="32">
        <v>1.32</v>
      </c>
      <c r="I749" s="31" t="s">
        <v>461</v>
      </c>
      <c r="J749" s="32">
        <v>2.4900000000000002</v>
      </c>
    </row>
    <row r="750" spans="1:10" ht="15">
      <c r="A750" s="31"/>
      <c r="B750" s="31"/>
      <c r="C750" s="31"/>
      <c r="D750" s="31"/>
      <c r="E750" s="31" t="s">
        <v>462</v>
      </c>
      <c r="F750" s="32">
        <v>1.8893789999999999</v>
      </c>
      <c r="G750" s="31"/>
      <c r="H750" s="107" t="s">
        <v>463</v>
      </c>
      <c r="I750" s="107"/>
      <c r="J750" s="32">
        <v>9.7200000000000006</v>
      </c>
    </row>
    <row r="751" spans="1:10" ht="50.1" customHeight="1" thickBot="1">
      <c r="A751" s="16"/>
      <c r="B751" s="16"/>
      <c r="C751" s="16"/>
      <c r="D751" s="16"/>
      <c r="E751" s="16"/>
      <c r="F751" s="16"/>
      <c r="G751" s="16" t="s">
        <v>464</v>
      </c>
      <c r="H751" s="33">
        <v>230.4</v>
      </c>
      <c r="I751" s="16" t="s">
        <v>465</v>
      </c>
      <c r="J751" s="18">
        <v>2239.4899999999998</v>
      </c>
    </row>
    <row r="752" spans="1:10" ht="0.9" customHeight="1" thickTop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</row>
    <row r="753" spans="1:10" ht="18" customHeight="1">
      <c r="A753" s="3" t="s">
        <v>208</v>
      </c>
      <c r="B753" s="4" t="s">
        <v>9</v>
      </c>
      <c r="C753" s="3" t="s">
        <v>10</v>
      </c>
      <c r="D753" s="3" t="s">
        <v>11</v>
      </c>
      <c r="E753" s="110" t="s">
        <v>433</v>
      </c>
      <c r="F753" s="110"/>
      <c r="G753" s="5" t="s">
        <v>12</v>
      </c>
      <c r="H753" s="4" t="s">
        <v>13</v>
      </c>
      <c r="I753" s="4" t="s">
        <v>14</v>
      </c>
      <c r="J753" s="4" t="s">
        <v>16</v>
      </c>
    </row>
    <row r="754" spans="1:10" ht="51.9" customHeight="1">
      <c r="A754" s="10" t="s">
        <v>434</v>
      </c>
      <c r="B754" s="11" t="s">
        <v>209</v>
      </c>
      <c r="C754" s="10" t="s">
        <v>22</v>
      </c>
      <c r="D754" s="10" t="s">
        <v>210</v>
      </c>
      <c r="E754" s="111" t="s">
        <v>916</v>
      </c>
      <c r="F754" s="111"/>
      <c r="G754" s="12" t="s">
        <v>34</v>
      </c>
      <c r="H754" s="20">
        <v>1</v>
      </c>
      <c r="I754" s="13">
        <v>44.72</v>
      </c>
      <c r="J754" s="13">
        <v>44.72</v>
      </c>
    </row>
    <row r="755" spans="1:10" ht="51.9" customHeight="1">
      <c r="A755" s="21" t="s">
        <v>436</v>
      </c>
      <c r="B755" s="22" t="s">
        <v>917</v>
      </c>
      <c r="C755" s="21" t="s">
        <v>22</v>
      </c>
      <c r="D755" s="21" t="s">
        <v>918</v>
      </c>
      <c r="E755" s="106" t="s">
        <v>848</v>
      </c>
      <c r="F755" s="106"/>
      <c r="G755" s="23" t="s">
        <v>62</v>
      </c>
      <c r="H755" s="24">
        <v>2.93E-2</v>
      </c>
      <c r="I755" s="25">
        <v>723.23</v>
      </c>
      <c r="J755" s="25">
        <v>21.19</v>
      </c>
    </row>
    <row r="756" spans="1:10" ht="24" customHeight="1">
      <c r="A756" s="21" t="s">
        <v>436</v>
      </c>
      <c r="B756" s="22" t="s">
        <v>719</v>
      </c>
      <c r="C756" s="21" t="s">
        <v>22</v>
      </c>
      <c r="D756" s="21" t="s">
        <v>720</v>
      </c>
      <c r="E756" s="106" t="s">
        <v>435</v>
      </c>
      <c r="F756" s="106"/>
      <c r="G756" s="23" t="s">
        <v>24</v>
      </c>
      <c r="H756" s="24">
        <v>0.40899999999999997</v>
      </c>
      <c r="I756" s="25">
        <v>28.5</v>
      </c>
      <c r="J756" s="25">
        <v>11.65</v>
      </c>
    </row>
    <row r="757" spans="1:10" ht="24" customHeight="1">
      <c r="A757" s="21" t="s">
        <v>436</v>
      </c>
      <c r="B757" s="22" t="s">
        <v>495</v>
      </c>
      <c r="C757" s="21" t="s">
        <v>22</v>
      </c>
      <c r="D757" s="21" t="s">
        <v>496</v>
      </c>
      <c r="E757" s="106" t="s">
        <v>435</v>
      </c>
      <c r="F757" s="106"/>
      <c r="G757" s="23" t="s">
        <v>24</v>
      </c>
      <c r="H757" s="24">
        <v>0.40899999999999997</v>
      </c>
      <c r="I757" s="25">
        <v>22.76</v>
      </c>
      <c r="J757" s="25">
        <v>9.3000000000000007</v>
      </c>
    </row>
    <row r="758" spans="1:10" ht="26.1" customHeight="1">
      <c r="A758" s="26" t="s">
        <v>439</v>
      </c>
      <c r="B758" s="27" t="s">
        <v>919</v>
      </c>
      <c r="C758" s="26" t="s">
        <v>22</v>
      </c>
      <c r="D758" s="26" t="s">
        <v>920</v>
      </c>
      <c r="E758" s="108" t="s">
        <v>479</v>
      </c>
      <c r="F758" s="108"/>
      <c r="G758" s="28" t="s">
        <v>34</v>
      </c>
      <c r="H758" s="29">
        <v>0.15809999999999999</v>
      </c>
      <c r="I758" s="30">
        <v>16.329999999999998</v>
      </c>
      <c r="J758" s="30">
        <v>2.58</v>
      </c>
    </row>
    <row r="759" spans="1:10" ht="15">
      <c r="A759" s="31"/>
      <c r="B759" s="31"/>
      <c r="C759" s="31"/>
      <c r="D759" s="31"/>
      <c r="E759" s="31" t="s">
        <v>459</v>
      </c>
      <c r="F759" s="32">
        <v>9.74</v>
      </c>
      <c r="G759" s="31" t="s">
        <v>460</v>
      </c>
      <c r="H759" s="32">
        <v>11.03</v>
      </c>
      <c r="I759" s="31" t="s">
        <v>461</v>
      </c>
      <c r="J759" s="32">
        <v>20.77</v>
      </c>
    </row>
    <row r="760" spans="1:10" ht="15">
      <c r="A760" s="31"/>
      <c r="B760" s="31"/>
      <c r="C760" s="31"/>
      <c r="D760" s="31"/>
      <c r="E760" s="31" t="s">
        <v>462</v>
      </c>
      <c r="F760" s="32">
        <v>10.790936</v>
      </c>
      <c r="G760" s="31"/>
      <c r="H760" s="107" t="s">
        <v>463</v>
      </c>
      <c r="I760" s="107"/>
      <c r="J760" s="32">
        <v>55.51</v>
      </c>
    </row>
    <row r="761" spans="1:10" ht="50.1" customHeight="1" thickBot="1">
      <c r="A761" s="16"/>
      <c r="B761" s="16"/>
      <c r="C761" s="16"/>
      <c r="D761" s="16"/>
      <c r="E761" s="16"/>
      <c r="F761" s="16"/>
      <c r="G761" s="16" t="s">
        <v>464</v>
      </c>
      <c r="H761" s="33">
        <v>230.4</v>
      </c>
      <c r="I761" s="16" t="s">
        <v>465</v>
      </c>
      <c r="J761" s="18">
        <v>12789.5</v>
      </c>
    </row>
    <row r="762" spans="1:10" ht="0.9" customHeight="1" thickTop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</row>
    <row r="763" spans="1:10" ht="24" customHeight="1">
      <c r="A763" s="6" t="s">
        <v>211</v>
      </c>
      <c r="B763" s="6"/>
      <c r="C763" s="6"/>
      <c r="D763" s="6" t="s">
        <v>212</v>
      </c>
      <c r="E763" s="6"/>
      <c r="F763" s="109"/>
      <c r="G763" s="109"/>
      <c r="H763" s="7"/>
      <c r="I763" s="6"/>
      <c r="J763" s="8">
        <v>917887.03</v>
      </c>
    </row>
    <row r="764" spans="1:10" ht="24" customHeight="1">
      <c r="A764" s="6" t="s">
        <v>213</v>
      </c>
      <c r="B764" s="6"/>
      <c r="C764" s="6"/>
      <c r="D764" s="6" t="s">
        <v>214</v>
      </c>
      <c r="E764" s="6"/>
      <c r="F764" s="109"/>
      <c r="G764" s="109"/>
      <c r="H764" s="7"/>
      <c r="I764" s="6"/>
      <c r="J764" s="8">
        <v>357665.38</v>
      </c>
    </row>
    <row r="765" spans="1:10" ht="18" customHeight="1">
      <c r="A765" s="3" t="s">
        <v>215</v>
      </c>
      <c r="B765" s="4" t="s">
        <v>9</v>
      </c>
      <c r="C765" s="3" t="s">
        <v>10</v>
      </c>
      <c r="D765" s="3" t="s">
        <v>11</v>
      </c>
      <c r="E765" s="110" t="s">
        <v>433</v>
      </c>
      <c r="F765" s="110"/>
      <c r="G765" s="5" t="s">
        <v>12</v>
      </c>
      <c r="H765" s="4" t="s">
        <v>13</v>
      </c>
      <c r="I765" s="4" t="s">
        <v>14</v>
      </c>
      <c r="J765" s="4" t="s">
        <v>16</v>
      </c>
    </row>
    <row r="766" spans="1:10" ht="39" customHeight="1">
      <c r="A766" s="10" t="s">
        <v>434</v>
      </c>
      <c r="B766" s="11" t="s">
        <v>216</v>
      </c>
      <c r="C766" s="10" t="s">
        <v>22</v>
      </c>
      <c r="D766" s="10" t="s">
        <v>217</v>
      </c>
      <c r="E766" s="111" t="s">
        <v>921</v>
      </c>
      <c r="F766" s="111"/>
      <c r="G766" s="12" t="s">
        <v>34</v>
      </c>
      <c r="H766" s="20">
        <v>1</v>
      </c>
      <c r="I766" s="13">
        <v>3.48</v>
      </c>
      <c r="J766" s="13">
        <v>3.48</v>
      </c>
    </row>
    <row r="767" spans="1:10" ht="24" customHeight="1">
      <c r="A767" s="21" t="s">
        <v>436</v>
      </c>
      <c r="B767" s="22" t="s">
        <v>719</v>
      </c>
      <c r="C767" s="21" t="s">
        <v>22</v>
      </c>
      <c r="D767" s="21" t="s">
        <v>720</v>
      </c>
      <c r="E767" s="106" t="s">
        <v>435</v>
      </c>
      <c r="F767" s="106"/>
      <c r="G767" s="23" t="s">
        <v>24</v>
      </c>
      <c r="H767" s="24">
        <v>4.4999999999999998E-2</v>
      </c>
      <c r="I767" s="25">
        <v>28.5</v>
      </c>
      <c r="J767" s="25">
        <v>1.28</v>
      </c>
    </row>
    <row r="768" spans="1:10" ht="24" customHeight="1">
      <c r="A768" s="21" t="s">
        <v>436</v>
      </c>
      <c r="B768" s="22" t="s">
        <v>495</v>
      </c>
      <c r="C768" s="21" t="s">
        <v>22</v>
      </c>
      <c r="D768" s="21" t="s">
        <v>496</v>
      </c>
      <c r="E768" s="106" t="s">
        <v>435</v>
      </c>
      <c r="F768" s="106"/>
      <c r="G768" s="23" t="s">
        <v>24</v>
      </c>
      <c r="H768" s="24">
        <v>8.8999999999999996E-2</v>
      </c>
      <c r="I768" s="25">
        <v>22.76</v>
      </c>
      <c r="J768" s="25">
        <v>2.02</v>
      </c>
    </row>
    <row r="769" spans="1:10" ht="39" customHeight="1">
      <c r="A769" s="21" t="s">
        <v>436</v>
      </c>
      <c r="B769" s="22" t="s">
        <v>922</v>
      </c>
      <c r="C769" s="21" t="s">
        <v>22</v>
      </c>
      <c r="D769" s="21" t="s">
        <v>923</v>
      </c>
      <c r="E769" s="106" t="s">
        <v>493</v>
      </c>
      <c r="F769" s="106"/>
      <c r="G769" s="23" t="s">
        <v>494</v>
      </c>
      <c r="H769" s="24">
        <v>2.5000000000000001E-2</v>
      </c>
      <c r="I769" s="25">
        <v>6.29</v>
      </c>
      <c r="J769" s="25">
        <v>0.15</v>
      </c>
    </row>
    <row r="770" spans="1:10" ht="39" customHeight="1">
      <c r="A770" s="21" t="s">
        <v>436</v>
      </c>
      <c r="B770" s="22" t="s">
        <v>924</v>
      </c>
      <c r="C770" s="21" t="s">
        <v>22</v>
      </c>
      <c r="D770" s="21" t="s">
        <v>925</v>
      </c>
      <c r="E770" s="106" t="s">
        <v>493</v>
      </c>
      <c r="F770" s="106"/>
      <c r="G770" s="23" t="s">
        <v>676</v>
      </c>
      <c r="H770" s="24">
        <v>4.2000000000000003E-2</v>
      </c>
      <c r="I770" s="25">
        <v>0.78</v>
      </c>
      <c r="J770" s="25">
        <v>0.03</v>
      </c>
    </row>
    <row r="771" spans="1:10" ht="15">
      <c r="A771" s="31"/>
      <c r="B771" s="31"/>
      <c r="C771" s="31"/>
      <c r="D771" s="31"/>
      <c r="E771" s="31" t="s">
        <v>459</v>
      </c>
      <c r="F771" s="32">
        <v>1.1299999999999999</v>
      </c>
      <c r="G771" s="31" t="s">
        <v>460</v>
      </c>
      <c r="H771" s="32">
        <v>1.28</v>
      </c>
      <c r="I771" s="31" t="s">
        <v>461</v>
      </c>
      <c r="J771" s="32">
        <v>2.41</v>
      </c>
    </row>
    <row r="772" spans="1:10" ht="15">
      <c r="A772" s="31"/>
      <c r="B772" s="31"/>
      <c r="C772" s="31"/>
      <c r="D772" s="31"/>
      <c r="E772" s="31" t="s">
        <v>462</v>
      </c>
      <c r="F772" s="32">
        <v>0.83972400000000003</v>
      </c>
      <c r="G772" s="31"/>
      <c r="H772" s="107" t="s">
        <v>463</v>
      </c>
      <c r="I772" s="107"/>
      <c r="J772" s="32">
        <v>4.32</v>
      </c>
    </row>
    <row r="773" spans="1:10" ht="50.1" customHeight="1" thickBot="1">
      <c r="A773" s="16"/>
      <c r="B773" s="16"/>
      <c r="C773" s="16"/>
      <c r="D773" s="16"/>
      <c r="E773" s="16"/>
      <c r="F773" s="16"/>
      <c r="G773" s="16" t="s">
        <v>464</v>
      </c>
      <c r="H773" s="33">
        <v>2582.34</v>
      </c>
      <c r="I773" s="16" t="s">
        <v>465</v>
      </c>
      <c r="J773" s="18">
        <v>11155.71</v>
      </c>
    </row>
    <row r="774" spans="1:10" ht="0.9" customHeight="1" thickTop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</row>
    <row r="775" spans="1:10" ht="18" customHeight="1">
      <c r="A775" s="3" t="s">
        <v>218</v>
      </c>
      <c r="B775" s="4" t="s">
        <v>9</v>
      </c>
      <c r="C775" s="3" t="s">
        <v>10</v>
      </c>
      <c r="D775" s="3" t="s">
        <v>11</v>
      </c>
      <c r="E775" s="110" t="s">
        <v>433</v>
      </c>
      <c r="F775" s="110"/>
      <c r="G775" s="5" t="s">
        <v>12</v>
      </c>
      <c r="H775" s="4" t="s">
        <v>13</v>
      </c>
      <c r="I775" s="4" t="s">
        <v>14</v>
      </c>
      <c r="J775" s="4" t="s">
        <v>16</v>
      </c>
    </row>
    <row r="776" spans="1:10" ht="39" customHeight="1">
      <c r="A776" s="10" t="s">
        <v>434</v>
      </c>
      <c r="B776" s="11" t="s">
        <v>219</v>
      </c>
      <c r="C776" s="10" t="s">
        <v>22</v>
      </c>
      <c r="D776" s="10" t="s">
        <v>220</v>
      </c>
      <c r="E776" s="111" t="s">
        <v>926</v>
      </c>
      <c r="F776" s="111"/>
      <c r="G776" s="12" t="s">
        <v>34</v>
      </c>
      <c r="H776" s="20">
        <v>1</v>
      </c>
      <c r="I776" s="13">
        <v>87.46</v>
      </c>
      <c r="J776" s="13">
        <v>87.46</v>
      </c>
    </row>
    <row r="777" spans="1:10" ht="24" customHeight="1">
      <c r="A777" s="21" t="s">
        <v>436</v>
      </c>
      <c r="B777" s="22" t="s">
        <v>679</v>
      </c>
      <c r="C777" s="21" t="s">
        <v>22</v>
      </c>
      <c r="D777" s="21" t="s">
        <v>680</v>
      </c>
      <c r="E777" s="106" t="s">
        <v>435</v>
      </c>
      <c r="F777" s="106"/>
      <c r="G777" s="23" t="s">
        <v>24</v>
      </c>
      <c r="H777" s="24">
        <v>9.7600000000000006E-2</v>
      </c>
      <c r="I777" s="25">
        <v>27.74</v>
      </c>
      <c r="J777" s="25">
        <v>2.7</v>
      </c>
    </row>
    <row r="778" spans="1:10" ht="24" customHeight="1">
      <c r="A778" s="21" t="s">
        <v>436</v>
      </c>
      <c r="B778" s="22" t="s">
        <v>719</v>
      </c>
      <c r="C778" s="21" t="s">
        <v>22</v>
      </c>
      <c r="D778" s="21" t="s">
        <v>720</v>
      </c>
      <c r="E778" s="106" t="s">
        <v>435</v>
      </c>
      <c r="F778" s="106"/>
      <c r="G778" s="23" t="s">
        <v>24</v>
      </c>
      <c r="H778" s="24">
        <v>0.1933</v>
      </c>
      <c r="I778" s="25">
        <v>28.5</v>
      </c>
      <c r="J778" s="25">
        <v>5.5</v>
      </c>
    </row>
    <row r="779" spans="1:10" ht="24" customHeight="1">
      <c r="A779" s="21" t="s">
        <v>436</v>
      </c>
      <c r="B779" s="22" t="s">
        <v>495</v>
      </c>
      <c r="C779" s="21" t="s">
        <v>22</v>
      </c>
      <c r="D779" s="21" t="s">
        <v>496</v>
      </c>
      <c r="E779" s="106" t="s">
        <v>435</v>
      </c>
      <c r="F779" s="106"/>
      <c r="G779" s="23" t="s">
        <v>24</v>
      </c>
      <c r="H779" s="24">
        <v>0.29089999999999999</v>
      </c>
      <c r="I779" s="25">
        <v>22.76</v>
      </c>
      <c r="J779" s="25">
        <v>6.62</v>
      </c>
    </row>
    <row r="780" spans="1:10" ht="39" customHeight="1">
      <c r="A780" s="21" t="s">
        <v>436</v>
      </c>
      <c r="B780" s="22" t="s">
        <v>927</v>
      </c>
      <c r="C780" s="21" t="s">
        <v>22</v>
      </c>
      <c r="D780" s="21" t="s">
        <v>928</v>
      </c>
      <c r="E780" s="106" t="s">
        <v>702</v>
      </c>
      <c r="F780" s="106"/>
      <c r="G780" s="23" t="s">
        <v>62</v>
      </c>
      <c r="H780" s="24">
        <v>7.3899999999999993E-2</v>
      </c>
      <c r="I780" s="25">
        <v>491.72</v>
      </c>
      <c r="J780" s="25">
        <v>36.33</v>
      </c>
    </row>
    <row r="781" spans="1:10" ht="26.1" customHeight="1">
      <c r="A781" s="26" t="s">
        <v>439</v>
      </c>
      <c r="B781" s="27" t="s">
        <v>774</v>
      </c>
      <c r="C781" s="26" t="s">
        <v>22</v>
      </c>
      <c r="D781" s="26" t="s">
        <v>775</v>
      </c>
      <c r="E781" s="108" t="s">
        <v>479</v>
      </c>
      <c r="F781" s="108"/>
      <c r="G781" s="28" t="s">
        <v>54</v>
      </c>
      <c r="H781" s="29">
        <v>0.45</v>
      </c>
      <c r="I781" s="30">
        <v>2.38</v>
      </c>
      <c r="J781" s="30">
        <v>1.07</v>
      </c>
    </row>
    <row r="782" spans="1:10" ht="24" customHeight="1">
      <c r="A782" s="26" t="s">
        <v>439</v>
      </c>
      <c r="B782" s="27" t="s">
        <v>707</v>
      </c>
      <c r="C782" s="26" t="s">
        <v>22</v>
      </c>
      <c r="D782" s="26" t="s">
        <v>708</v>
      </c>
      <c r="E782" s="108" t="s">
        <v>479</v>
      </c>
      <c r="F782" s="108"/>
      <c r="G782" s="28" t="s">
        <v>108</v>
      </c>
      <c r="H782" s="29">
        <v>2.4E-2</v>
      </c>
      <c r="I782" s="30">
        <v>20.34</v>
      </c>
      <c r="J782" s="30">
        <v>0.48</v>
      </c>
    </row>
    <row r="783" spans="1:10" ht="39" customHeight="1">
      <c r="A783" s="26" t="s">
        <v>439</v>
      </c>
      <c r="B783" s="27" t="s">
        <v>929</v>
      </c>
      <c r="C783" s="26" t="s">
        <v>22</v>
      </c>
      <c r="D783" s="26" t="s">
        <v>930</v>
      </c>
      <c r="E783" s="108" t="s">
        <v>479</v>
      </c>
      <c r="F783" s="108"/>
      <c r="G783" s="28" t="s">
        <v>34</v>
      </c>
      <c r="H783" s="29">
        <v>1.0815999999999999</v>
      </c>
      <c r="I783" s="30">
        <v>25.2</v>
      </c>
      <c r="J783" s="30">
        <v>27.25</v>
      </c>
    </row>
    <row r="784" spans="1:10" ht="39" customHeight="1">
      <c r="A784" s="26" t="s">
        <v>439</v>
      </c>
      <c r="B784" s="27" t="s">
        <v>931</v>
      </c>
      <c r="C784" s="26" t="s">
        <v>22</v>
      </c>
      <c r="D784" s="26" t="s">
        <v>932</v>
      </c>
      <c r="E784" s="108" t="s">
        <v>479</v>
      </c>
      <c r="F784" s="108"/>
      <c r="G784" s="28" t="s">
        <v>711</v>
      </c>
      <c r="H784" s="29">
        <v>0.1636</v>
      </c>
      <c r="I784" s="30">
        <v>22.76</v>
      </c>
      <c r="J784" s="30">
        <v>3.72</v>
      </c>
    </row>
    <row r="785" spans="1:10" ht="24" customHeight="1">
      <c r="A785" s="26" t="s">
        <v>439</v>
      </c>
      <c r="B785" s="27" t="s">
        <v>933</v>
      </c>
      <c r="C785" s="26" t="s">
        <v>22</v>
      </c>
      <c r="D785" s="26" t="s">
        <v>934</v>
      </c>
      <c r="E785" s="108" t="s">
        <v>479</v>
      </c>
      <c r="F785" s="108"/>
      <c r="G785" s="28" t="s">
        <v>108</v>
      </c>
      <c r="H785" s="29">
        <v>6.6699999999999995E-2</v>
      </c>
      <c r="I785" s="30">
        <v>30.99</v>
      </c>
      <c r="J785" s="30">
        <v>2.06</v>
      </c>
    </row>
    <row r="786" spans="1:10" ht="26.1" customHeight="1">
      <c r="A786" s="26" t="s">
        <v>439</v>
      </c>
      <c r="B786" s="27" t="s">
        <v>935</v>
      </c>
      <c r="C786" s="26" t="s">
        <v>22</v>
      </c>
      <c r="D786" s="26" t="s">
        <v>936</v>
      </c>
      <c r="E786" s="108" t="s">
        <v>479</v>
      </c>
      <c r="F786" s="108"/>
      <c r="G786" s="28" t="s">
        <v>108</v>
      </c>
      <c r="H786" s="29">
        <v>1.7391000000000001</v>
      </c>
      <c r="I786" s="30">
        <v>1</v>
      </c>
      <c r="J786" s="30">
        <v>1.73</v>
      </c>
    </row>
    <row r="787" spans="1:10" ht="26.1" customHeight="1">
      <c r="A787" s="26" t="s">
        <v>439</v>
      </c>
      <c r="B787" s="27" t="s">
        <v>937</v>
      </c>
      <c r="C787" s="26" t="s">
        <v>22</v>
      </c>
      <c r="D787" s="26" t="s">
        <v>938</v>
      </c>
      <c r="E787" s="108" t="s">
        <v>479</v>
      </c>
      <c r="F787" s="108"/>
      <c r="G787" s="28" t="s">
        <v>34</v>
      </c>
      <c r="H787" s="29">
        <v>2.5000000000000001E-3</v>
      </c>
      <c r="I787" s="30">
        <v>1</v>
      </c>
      <c r="J787" s="30">
        <v>0</v>
      </c>
    </row>
    <row r="788" spans="1:10" ht="15">
      <c r="A788" s="31"/>
      <c r="B788" s="31"/>
      <c r="C788" s="31"/>
      <c r="D788" s="31"/>
      <c r="E788" s="31" t="s">
        <v>459</v>
      </c>
      <c r="F788" s="32">
        <v>7.8</v>
      </c>
      <c r="G788" s="31" t="s">
        <v>460</v>
      </c>
      <c r="H788" s="32">
        <v>8.85</v>
      </c>
      <c r="I788" s="31" t="s">
        <v>461</v>
      </c>
      <c r="J788" s="32">
        <v>16.649999999999999</v>
      </c>
    </row>
    <row r="789" spans="1:10" ht="15">
      <c r="A789" s="31"/>
      <c r="B789" s="31"/>
      <c r="C789" s="31"/>
      <c r="D789" s="31"/>
      <c r="E789" s="31" t="s">
        <v>462</v>
      </c>
      <c r="F789" s="32">
        <v>21.104098</v>
      </c>
      <c r="G789" s="31"/>
      <c r="H789" s="107" t="s">
        <v>463</v>
      </c>
      <c r="I789" s="107"/>
      <c r="J789" s="32">
        <v>108.56</v>
      </c>
    </row>
    <row r="790" spans="1:10" ht="50.1" customHeight="1" thickBot="1">
      <c r="A790" s="16"/>
      <c r="B790" s="16"/>
      <c r="C790" s="16"/>
      <c r="D790" s="16"/>
      <c r="E790" s="16"/>
      <c r="F790" s="16"/>
      <c r="G790" s="16" t="s">
        <v>464</v>
      </c>
      <c r="H790" s="33">
        <v>2582.34</v>
      </c>
      <c r="I790" s="16" t="s">
        <v>465</v>
      </c>
      <c r="J790" s="18">
        <v>280338.83</v>
      </c>
    </row>
    <row r="791" spans="1:10" ht="0.9" customHeight="1" thickTop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</row>
    <row r="792" spans="1:10" ht="18" customHeight="1">
      <c r="A792" s="3" t="s">
        <v>221</v>
      </c>
      <c r="B792" s="4" t="s">
        <v>9</v>
      </c>
      <c r="C792" s="3" t="s">
        <v>10</v>
      </c>
      <c r="D792" s="3" t="s">
        <v>11</v>
      </c>
      <c r="E792" s="110" t="s">
        <v>433</v>
      </c>
      <c r="F792" s="110"/>
      <c r="G792" s="5" t="s">
        <v>12</v>
      </c>
      <c r="H792" s="4" t="s">
        <v>13</v>
      </c>
      <c r="I792" s="4" t="s">
        <v>14</v>
      </c>
      <c r="J792" s="4" t="s">
        <v>16</v>
      </c>
    </row>
    <row r="793" spans="1:10" ht="39" customHeight="1">
      <c r="A793" s="10" t="s">
        <v>434</v>
      </c>
      <c r="B793" s="11" t="s">
        <v>222</v>
      </c>
      <c r="C793" s="10" t="s">
        <v>22</v>
      </c>
      <c r="D793" s="10" t="s">
        <v>223</v>
      </c>
      <c r="E793" s="111" t="s">
        <v>939</v>
      </c>
      <c r="F793" s="111"/>
      <c r="G793" s="12" t="s">
        <v>44</v>
      </c>
      <c r="H793" s="20">
        <v>1</v>
      </c>
      <c r="I793" s="13">
        <v>721.46</v>
      </c>
      <c r="J793" s="13">
        <v>721.46</v>
      </c>
    </row>
    <row r="794" spans="1:10" ht="26.1" customHeight="1">
      <c r="A794" s="21" t="s">
        <v>436</v>
      </c>
      <c r="B794" s="22" t="s">
        <v>940</v>
      </c>
      <c r="C794" s="21" t="s">
        <v>22</v>
      </c>
      <c r="D794" s="21" t="s">
        <v>941</v>
      </c>
      <c r="E794" s="106" t="s">
        <v>939</v>
      </c>
      <c r="F794" s="106"/>
      <c r="G794" s="23" t="s">
        <v>34</v>
      </c>
      <c r="H794" s="24">
        <v>0.48</v>
      </c>
      <c r="I794" s="25">
        <v>175.12</v>
      </c>
      <c r="J794" s="25">
        <v>84.05</v>
      </c>
    </row>
    <row r="795" spans="1:10" ht="24" customHeight="1">
      <c r="A795" s="21" t="s">
        <v>436</v>
      </c>
      <c r="B795" s="22" t="s">
        <v>719</v>
      </c>
      <c r="C795" s="21" t="s">
        <v>22</v>
      </c>
      <c r="D795" s="21" t="s">
        <v>720</v>
      </c>
      <c r="E795" s="106" t="s">
        <v>435</v>
      </c>
      <c r="F795" s="106"/>
      <c r="G795" s="23" t="s">
        <v>24</v>
      </c>
      <c r="H795" s="24">
        <v>3.6040000000000001</v>
      </c>
      <c r="I795" s="25">
        <v>28.5</v>
      </c>
      <c r="J795" s="25">
        <v>102.71</v>
      </c>
    </row>
    <row r="796" spans="1:10" ht="24" customHeight="1">
      <c r="A796" s="21" t="s">
        <v>436</v>
      </c>
      <c r="B796" s="22" t="s">
        <v>495</v>
      </c>
      <c r="C796" s="21" t="s">
        <v>22</v>
      </c>
      <c r="D796" s="21" t="s">
        <v>496</v>
      </c>
      <c r="E796" s="106" t="s">
        <v>435</v>
      </c>
      <c r="F796" s="106"/>
      <c r="G796" s="23" t="s">
        <v>24</v>
      </c>
      <c r="H796" s="24">
        <v>7.2080000000000002</v>
      </c>
      <c r="I796" s="25">
        <v>22.76</v>
      </c>
      <c r="J796" s="25">
        <v>164.05</v>
      </c>
    </row>
    <row r="797" spans="1:10" ht="39" customHeight="1">
      <c r="A797" s="21" t="s">
        <v>436</v>
      </c>
      <c r="B797" s="22" t="s">
        <v>942</v>
      </c>
      <c r="C797" s="21" t="s">
        <v>22</v>
      </c>
      <c r="D797" s="21" t="s">
        <v>943</v>
      </c>
      <c r="E797" s="106" t="s">
        <v>702</v>
      </c>
      <c r="F797" s="106"/>
      <c r="G797" s="23" t="s">
        <v>62</v>
      </c>
      <c r="H797" s="24">
        <v>0.66502459999999997</v>
      </c>
      <c r="I797" s="25">
        <v>513.45000000000005</v>
      </c>
      <c r="J797" s="25">
        <v>341.45</v>
      </c>
    </row>
    <row r="798" spans="1:10" ht="26.1" customHeight="1">
      <c r="A798" s="26" t="s">
        <v>439</v>
      </c>
      <c r="B798" s="27" t="s">
        <v>944</v>
      </c>
      <c r="C798" s="26" t="s">
        <v>22</v>
      </c>
      <c r="D798" s="26" t="s">
        <v>945</v>
      </c>
      <c r="E798" s="108" t="s">
        <v>479</v>
      </c>
      <c r="F798" s="108"/>
      <c r="G798" s="28" t="s">
        <v>54</v>
      </c>
      <c r="H798" s="29">
        <v>7.48</v>
      </c>
      <c r="I798" s="30">
        <v>3.45</v>
      </c>
      <c r="J798" s="30">
        <v>25.8</v>
      </c>
    </row>
    <row r="799" spans="1:10" ht="26.1" customHeight="1">
      <c r="A799" s="26" t="s">
        <v>439</v>
      </c>
      <c r="B799" s="27" t="s">
        <v>946</v>
      </c>
      <c r="C799" s="26" t="s">
        <v>22</v>
      </c>
      <c r="D799" s="26" t="s">
        <v>947</v>
      </c>
      <c r="E799" s="108" t="s">
        <v>479</v>
      </c>
      <c r="F799" s="108"/>
      <c r="G799" s="28" t="s">
        <v>62</v>
      </c>
      <c r="H799" s="29">
        <v>2.7E-2</v>
      </c>
      <c r="I799" s="30">
        <v>98.72</v>
      </c>
      <c r="J799" s="30">
        <v>2.66</v>
      </c>
    </row>
    <row r="800" spans="1:10" ht="24" customHeight="1">
      <c r="A800" s="26" t="s">
        <v>439</v>
      </c>
      <c r="B800" s="27" t="s">
        <v>707</v>
      </c>
      <c r="C800" s="26" t="s">
        <v>22</v>
      </c>
      <c r="D800" s="26" t="s">
        <v>708</v>
      </c>
      <c r="E800" s="108" t="s">
        <v>479</v>
      </c>
      <c r="F800" s="108"/>
      <c r="G800" s="28" t="s">
        <v>108</v>
      </c>
      <c r="H800" s="29">
        <v>3.6695999999999999E-2</v>
      </c>
      <c r="I800" s="30">
        <v>20.34</v>
      </c>
      <c r="J800" s="30">
        <v>0.74</v>
      </c>
    </row>
    <row r="801" spans="1:10" ht="15">
      <c r="A801" s="31"/>
      <c r="B801" s="31"/>
      <c r="C801" s="31"/>
      <c r="D801" s="31"/>
      <c r="E801" s="31" t="s">
        <v>459</v>
      </c>
      <c r="F801" s="32">
        <v>121.05</v>
      </c>
      <c r="G801" s="31" t="s">
        <v>460</v>
      </c>
      <c r="H801" s="32">
        <v>137.19999999999999</v>
      </c>
      <c r="I801" s="31" t="s">
        <v>461</v>
      </c>
      <c r="J801" s="32">
        <v>258.25</v>
      </c>
    </row>
    <row r="802" spans="1:10" ht="15">
      <c r="A802" s="31"/>
      <c r="B802" s="31"/>
      <c r="C802" s="31"/>
      <c r="D802" s="31"/>
      <c r="E802" s="31" t="s">
        <v>462</v>
      </c>
      <c r="F802" s="32">
        <v>174.08829800000001</v>
      </c>
      <c r="G802" s="31"/>
      <c r="H802" s="107" t="s">
        <v>463</v>
      </c>
      <c r="I802" s="107"/>
      <c r="J802" s="32">
        <v>895.55</v>
      </c>
    </row>
    <row r="803" spans="1:10" ht="50.1" customHeight="1" thickBot="1">
      <c r="A803" s="16"/>
      <c r="B803" s="16"/>
      <c r="C803" s="16"/>
      <c r="D803" s="16"/>
      <c r="E803" s="16"/>
      <c r="F803" s="16"/>
      <c r="G803" s="16" t="s">
        <v>464</v>
      </c>
      <c r="H803" s="33">
        <v>16</v>
      </c>
      <c r="I803" s="16" t="s">
        <v>465</v>
      </c>
      <c r="J803" s="18">
        <v>14328.8</v>
      </c>
    </row>
    <row r="804" spans="1:10" ht="0.9" customHeight="1" thickTop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</row>
    <row r="805" spans="1:10" ht="18" customHeight="1">
      <c r="A805" s="3" t="s">
        <v>224</v>
      </c>
      <c r="B805" s="4" t="s">
        <v>9</v>
      </c>
      <c r="C805" s="3" t="s">
        <v>10</v>
      </c>
      <c r="D805" s="3" t="s">
        <v>11</v>
      </c>
      <c r="E805" s="110" t="s">
        <v>433</v>
      </c>
      <c r="F805" s="110"/>
      <c r="G805" s="5" t="s">
        <v>12</v>
      </c>
      <c r="H805" s="4" t="s">
        <v>13</v>
      </c>
      <c r="I805" s="4" t="s">
        <v>14</v>
      </c>
      <c r="J805" s="4" t="s">
        <v>16</v>
      </c>
    </row>
    <row r="806" spans="1:10" ht="51.9" customHeight="1">
      <c r="A806" s="10" t="s">
        <v>434</v>
      </c>
      <c r="B806" s="11" t="s">
        <v>225</v>
      </c>
      <c r="C806" s="10" t="s">
        <v>22</v>
      </c>
      <c r="D806" s="10" t="s">
        <v>226</v>
      </c>
      <c r="E806" s="111" t="s">
        <v>948</v>
      </c>
      <c r="F806" s="111"/>
      <c r="G806" s="12" t="s">
        <v>54</v>
      </c>
      <c r="H806" s="20">
        <v>1</v>
      </c>
      <c r="I806" s="13">
        <v>40.26</v>
      </c>
      <c r="J806" s="13">
        <v>40.26</v>
      </c>
    </row>
    <row r="807" spans="1:10" ht="24" customHeight="1">
      <c r="A807" s="21" t="s">
        <v>436</v>
      </c>
      <c r="B807" s="22" t="s">
        <v>719</v>
      </c>
      <c r="C807" s="21" t="s">
        <v>22</v>
      </c>
      <c r="D807" s="21" t="s">
        <v>720</v>
      </c>
      <c r="E807" s="106" t="s">
        <v>435</v>
      </c>
      <c r="F807" s="106"/>
      <c r="G807" s="23" t="s">
        <v>24</v>
      </c>
      <c r="H807" s="24">
        <v>0.21510000000000001</v>
      </c>
      <c r="I807" s="25">
        <v>28.5</v>
      </c>
      <c r="J807" s="25">
        <v>6.13</v>
      </c>
    </row>
    <row r="808" spans="1:10" ht="24" customHeight="1">
      <c r="A808" s="21" t="s">
        <v>436</v>
      </c>
      <c r="B808" s="22" t="s">
        <v>495</v>
      </c>
      <c r="C808" s="21" t="s">
        <v>22</v>
      </c>
      <c r="D808" s="21" t="s">
        <v>496</v>
      </c>
      <c r="E808" s="106" t="s">
        <v>435</v>
      </c>
      <c r="F808" s="106"/>
      <c r="G808" s="23" t="s">
        <v>24</v>
      </c>
      <c r="H808" s="24">
        <v>0.21510000000000001</v>
      </c>
      <c r="I808" s="25">
        <v>22.76</v>
      </c>
      <c r="J808" s="25">
        <v>4.8899999999999997</v>
      </c>
    </row>
    <row r="809" spans="1:10" ht="26.1" customHeight="1">
      <c r="A809" s="21" t="s">
        <v>436</v>
      </c>
      <c r="B809" s="22" t="s">
        <v>949</v>
      </c>
      <c r="C809" s="21" t="s">
        <v>22</v>
      </c>
      <c r="D809" s="21" t="s">
        <v>950</v>
      </c>
      <c r="E809" s="106" t="s">
        <v>848</v>
      </c>
      <c r="F809" s="106"/>
      <c r="G809" s="23" t="s">
        <v>62</v>
      </c>
      <c r="H809" s="24">
        <v>1.1999999999999999E-3</v>
      </c>
      <c r="I809" s="25">
        <v>683.64</v>
      </c>
      <c r="J809" s="25">
        <v>0.82</v>
      </c>
    </row>
    <row r="810" spans="1:10" ht="26.1" customHeight="1">
      <c r="A810" s="26" t="s">
        <v>439</v>
      </c>
      <c r="B810" s="27" t="s">
        <v>827</v>
      </c>
      <c r="C810" s="26" t="s">
        <v>22</v>
      </c>
      <c r="D810" s="26" t="s">
        <v>828</v>
      </c>
      <c r="E810" s="108" t="s">
        <v>479</v>
      </c>
      <c r="F810" s="108"/>
      <c r="G810" s="28" t="s">
        <v>62</v>
      </c>
      <c r="H810" s="29">
        <v>6.6E-3</v>
      </c>
      <c r="I810" s="30">
        <v>82</v>
      </c>
      <c r="J810" s="30">
        <v>0.54</v>
      </c>
    </row>
    <row r="811" spans="1:10" ht="26.1" customHeight="1">
      <c r="A811" s="26" t="s">
        <v>439</v>
      </c>
      <c r="B811" s="27" t="s">
        <v>951</v>
      </c>
      <c r="C811" s="26" t="s">
        <v>22</v>
      </c>
      <c r="D811" s="26" t="s">
        <v>952</v>
      </c>
      <c r="E811" s="108" t="s">
        <v>479</v>
      </c>
      <c r="F811" s="108"/>
      <c r="G811" s="28" t="s">
        <v>44</v>
      </c>
      <c r="H811" s="29">
        <v>1.0049999999999999</v>
      </c>
      <c r="I811" s="30">
        <v>27.75</v>
      </c>
      <c r="J811" s="30">
        <v>27.88</v>
      </c>
    </row>
    <row r="812" spans="1:10" ht="15">
      <c r="A812" s="31"/>
      <c r="B812" s="31"/>
      <c r="C812" s="31"/>
      <c r="D812" s="31"/>
      <c r="E812" s="31" t="s">
        <v>459</v>
      </c>
      <c r="F812" s="32">
        <v>3.89</v>
      </c>
      <c r="G812" s="31" t="s">
        <v>460</v>
      </c>
      <c r="H812" s="32">
        <v>4.41</v>
      </c>
      <c r="I812" s="31" t="s">
        <v>461</v>
      </c>
      <c r="J812" s="32">
        <v>8.3000000000000007</v>
      </c>
    </row>
    <row r="813" spans="1:10" ht="15">
      <c r="A813" s="31"/>
      <c r="B813" s="31"/>
      <c r="C813" s="31"/>
      <c r="D813" s="31"/>
      <c r="E813" s="31" t="s">
        <v>462</v>
      </c>
      <c r="F813" s="32">
        <v>9.7147380000000005</v>
      </c>
      <c r="G813" s="31"/>
      <c r="H813" s="107" t="s">
        <v>463</v>
      </c>
      <c r="I813" s="107"/>
      <c r="J813" s="32">
        <v>49.97</v>
      </c>
    </row>
    <row r="814" spans="1:10" ht="50.1" customHeight="1" thickBot="1">
      <c r="A814" s="16"/>
      <c r="B814" s="16"/>
      <c r="C814" s="16"/>
      <c r="D814" s="16"/>
      <c r="E814" s="16"/>
      <c r="F814" s="16"/>
      <c r="G814" s="16" t="s">
        <v>464</v>
      </c>
      <c r="H814" s="33">
        <v>934.5</v>
      </c>
      <c r="I814" s="16" t="s">
        <v>465</v>
      </c>
      <c r="J814" s="18">
        <v>46696.97</v>
      </c>
    </row>
    <row r="815" spans="1:10" ht="0.9" customHeight="1" thickTop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</row>
    <row r="816" spans="1:10" ht="18" customHeight="1">
      <c r="A816" s="3" t="s">
        <v>227</v>
      </c>
      <c r="B816" s="4" t="s">
        <v>9</v>
      </c>
      <c r="C816" s="3" t="s">
        <v>10</v>
      </c>
      <c r="D816" s="3" t="s">
        <v>11</v>
      </c>
      <c r="E816" s="110" t="s">
        <v>433</v>
      </c>
      <c r="F816" s="110"/>
      <c r="G816" s="5" t="s">
        <v>12</v>
      </c>
      <c r="H816" s="4" t="s">
        <v>13</v>
      </c>
      <c r="I816" s="4" t="s">
        <v>14</v>
      </c>
      <c r="J816" s="4" t="s">
        <v>16</v>
      </c>
    </row>
    <row r="817" spans="1:10" ht="51.9" customHeight="1">
      <c r="A817" s="10" t="s">
        <v>434</v>
      </c>
      <c r="B817" s="11" t="s">
        <v>228</v>
      </c>
      <c r="C817" s="10" t="s">
        <v>22</v>
      </c>
      <c r="D817" s="10" t="s">
        <v>229</v>
      </c>
      <c r="E817" s="111" t="s">
        <v>948</v>
      </c>
      <c r="F817" s="111"/>
      <c r="G817" s="12" t="s">
        <v>54</v>
      </c>
      <c r="H817" s="20">
        <v>1</v>
      </c>
      <c r="I817" s="13">
        <v>43.14</v>
      </c>
      <c r="J817" s="13">
        <v>43.14</v>
      </c>
    </row>
    <row r="818" spans="1:10" ht="24" customHeight="1">
      <c r="A818" s="21" t="s">
        <v>436</v>
      </c>
      <c r="B818" s="22" t="s">
        <v>719</v>
      </c>
      <c r="C818" s="21" t="s">
        <v>22</v>
      </c>
      <c r="D818" s="21" t="s">
        <v>720</v>
      </c>
      <c r="E818" s="106" t="s">
        <v>435</v>
      </c>
      <c r="F818" s="106"/>
      <c r="G818" s="23" t="s">
        <v>24</v>
      </c>
      <c r="H818" s="24">
        <v>0.27150000000000002</v>
      </c>
      <c r="I818" s="25">
        <v>28.5</v>
      </c>
      <c r="J818" s="25">
        <v>7.73</v>
      </c>
    </row>
    <row r="819" spans="1:10" ht="24" customHeight="1">
      <c r="A819" s="21" t="s">
        <v>436</v>
      </c>
      <c r="B819" s="22" t="s">
        <v>495</v>
      </c>
      <c r="C819" s="21" t="s">
        <v>22</v>
      </c>
      <c r="D819" s="21" t="s">
        <v>496</v>
      </c>
      <c r="E819" s="106" t="s">
        <v>435</v>
      </c>
      <c r="F819" s="106"/>
      <c r="G819" s="23" t="s">
        <v>24</v>
      </c>
      <c r="H819" s="24">
        <v>0.27150000000000002</v>
      </c>
      <c r="I819" s="25">
        <v>22.76</v>
      </c>
      <c r="J819" s="25">
        <v>6.17</v>
      </c>
    </row>
    <row r="820" spans="1:10" ht="26.1" customHeight="1">
      <c r="A820" s="21" t="s">
        <v>436</v>
      </c>
      <c r="B820" s="22" t="s">
        <v>949</v>
      </c>
      <c r="C820" s="21" t="s">
        <v>22</v>
      </c>
      <c r="D820" s="21" t="s">
        <v>950</v>
      </c>
      <c r="E820" s="106" t="s">
        <v>848</v>
      </c>
      <c r="F820" s="106"/>
      <c r="G820" s="23" t="s">
        <v>62</v>
      </c>
      <c r="H820" s="24">
        <v>1.1999999999999999E-3</v>
      </c>
      <c r="I820" s="25">
        <v>683.64</v>
      </c>
      <c r="J820" s="25">
        <v>0.82</v>
      </c>
    </row>
    <row r="821" spans="1:10" ht="26.1" customHeight="1">
      <c r="A821" s="26" t="s">
        <v>439</v>
      </c>
      <c r="B821" s="27" t="s">
        <v>827</v>
      </c>
      <c r="C821" s="26" t="s">
        <v>22</v>
      </c>
      <c r="D821" s="26" t="s">
        <v>828</v>
      </c>
      <c r="E821" s="108" t="s">
        <v>479</v>
      </c>
      <c r="F821" s="108"/>
      <c r="G821" s="28" t="s">
        <v>62</v>
      </c>
      <c r="H821" s="29">
        <v>6.6E-3</v>
      </c>
      <c r="I821" s="30">
        <v>82</v>
      </c>
      <c r="J821" s="30">
        <v>0.54</v>
      </c>
    </row>
    <row r="822" spans="1:10" ht="26.1" customHeight="1">
      <c r="A822" s="26" t="s">
        <v>439</v>
      </c>
      <c r="B822" s="27" t="s">
        <v>951</v>
      </c>
      <c r="C822" s="26" t="s">
        <v>22</v>
      </c>
      <c r="D822" s="26" t="s">
        <v>952</v>
      </c>
      <c r="E822" s="108" t="s">
        <v>479</v>
      </c>
      <c r="F822" s="108"/>
      <c r="G822" s="28" t="s">
        <v>44</v>
      </c>
      <c r="H822" s="29">
        <v>1.0049999999999999</v>
      </c>
      <c r="I822" s="30">
        <v>27.75</v>
      </c>
      <c r="J822" s="30">
        <v>27.88</v>
      </c>
    </row>
    <row r="823" spans="1:10" ht="15">
      <c r="A823" s="31"/>
      <c r="B823" s="31"/>
      <c r="C823" s="31"/>
      <c r="D823" s="31"/>
      <c r="E823" s="31" t="s">
        <v>459</v>
      </c>
      <c r="F823" s="32">
        <v>4.9000000000000004</v>
      </c>
      <c r="G823" s="31" t="s">
        <v>460</v>
      </c>
      <c r="H823" s="32">
        <v>5.55</v>
      </c>
      <c r="I823" s="31" t="s">
        <v>461</v>
      </c>
      <c r="J823" s="32">
        <v>10.45</v>
      </c>
    </row>
    <row r="824" spans="1:10" ht="15">
      <c r="A824" s="31"/>
      <c r="B824" s="31"/>
      <c r="C824" s="31"/>
      <c r="D824" s="31"/>
      <c r="E824" s="31" t="s">
        <v>462</v>
      </c>
      <c r="F824" s="32">
        <v>10.409682</v>
      </c>
      <c r="G824" s="31"/>
      <c r="H824" s="107" t="s">
        <v>463</v>
      </c>
      <c r="I824" s="107"/>
      <c r="J824" s="32">
        <v>53.55</v>
      </c>
    </row>
    <row r="825" spans="1:10" ht="50.1" customHeight="1" thickBot="1">
      <c r="A825" s="16"/>
      <c r="B825" s="16"/>
      <c r="C825" s="16"/>
      <c r="D825" s="16"/>
      <c r="E825" s="16"/>
      <c r="F825" s="16"/>
      <c r="G825" s="16" t="s">
        <v>464</v>
      </c>
      <c r="H825" s="33">
        <v>57.19</v>
      </c>
      <c r="I825" s="16" t="s">
        <v>465</v>
      </c>
      <c r="J825" s="18">
        <v>3062.52</v>
      </c>
    </row>
    <row r="826" spans="1:10" ht="0.9" customHeight="1" thickTop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</row>
    <row r="827" spans="1:10" ht="18" customHeight="1">
      <c r="A827" s="3" t="s">
        <v>230</v>
      </c>
      <c r="B827" s="4" t="s">
        <v>9</v>
      </c>
      <c r="C827" s="3" t="s">
        <v>10</v>
      </c>
      <c r="D827" s="3" t="s">
        <v>11</v>
      </c>
      <c r="E827" s="110" t="s">
        <v>433</v>
      </c>
      <c r="F827" s="110"/>
      <c r="G827" s="5" t="s">
        <v>12</v>
      </c>
      <c r="H827" s="4" t="s">
        <v>13</v>
      </c>
      <c r="I827" s="4" t="s">
        <v>14</v>
      </c>
      <c r="J827" s="4" t="s">
        <v>16</v>
      </c>
    </row>
    <row r="828" spans="1:10" ht="26.1" customHeight="1">
      <c r="A828" s="10" t="s">
        <v>434</v>
      </c>
      <c r="B828" s="11" t="s">
        <v>231</v>
      </c>
      <c r="C828" s="10" t="s">
        <v>22</v>
      </c>
      <c r="D828" s="10" t="s">
        <v>232</v>
      </c>
      <c r="E828" s="111" t="s">
        <v>953</v>
      </c>
      <c r="F828" s="111"/>
      <c r="G828" s="12" t="s">
        <v>54</v>
      </c>
      <c r="H828" s="20">
        <v>1</v>
      </c>
      <c r="I828" s="13">
        <v>1.69</v>
      </c>
      <c r="J828" s="13">
        <v>1.69</v>
      </c>
    </row>
    <row r="829" spans="1:10" ht="24" customHeight="1">
      <c r="A829" s="21" t="s">
        <v>436</v>
      </c>
      <c r="B829" s="22" t="s">
        <v>897</v>
      </c>
      <c r="C829" s="21" t="s">
        <v>22</v>
      </c>
      <c r="D829" s="21" t="s">
        <v>898</v>
      </c>
      <c r="E829" s="106" t="s">
        <v>435</v>
      </c>
      <c r="F829" s="106"/>
      <c r="G829" s="23" t="s">
        <v>24</v>
      </c>
      <c r="H829" s="24">
        <v>3.6999999999999998E-2</v>
      </c>
      <c r="I829" s="25">
        <v>30.21</v>
      </c>
      <c r="J829" s="25">
        <v>1.1100000000000001</v>
      </c>
    </row>
    <row r="830" spans="1:10" ht="24" customHeight="1">
      <c r="A830" s="21" t="s">
        <v>436</v>
      </c>
      <c r="B830" s="22" t="s">
        <v>495</v>
      </c>
      <c r="C830" s="21" t="s">
        <v>22</v>
      </c>
      <c r="D830" s="21" t="s">
        <v>496</v>
      </c>
      <c r="E830" s="106" t="s">
        <v>435</v>
      </c>
      <c r="F830" s="106"/>
      <c r="G830" s="23" t="s">
        <v>24</v>
      </c>
      <c r="H830" s="24">
        <v>1.6E-2</v>
      </c>
      <c r="I830" s="25">
        <v>22.76</v>
      </c>
      <c r="J830" s="25">
        <v>0.36</v>
      </c>
    </row>
    <row r="831" spans="1:10" ht="24" customHeight="1">
      <c r="A831" s="26" t="s">
        <v>439</v>
      </c>
      <c r="B831" s="27" t="s">
        <v>954</v>
      </c>
      <c r="C831" s="26" t="s">
        <v>22</v>
      </c>
      <c r="D831" s="26" t="s">
        <v>955</v>
      </c>
      <c r="E831" s="108" t="s">
        <v>479</v>
      </c>
      <c r="F831" s="108"/>
      <c r="G831" s="28" t="s">
        <v>108</v>
      </c>
      <c r="H831" s="29">
        <v>0.106</v>
      </c>
      <c r="I831" s="30">
        <v>2.12</v>
      </c>
      <c r="J831" s="30">
        <v>0.22</v>
      </c>
    </row>
    <row r="832" spans="1:10" ht="15">
      <c r="A832" s="31"/>
      <c r="B832" s="31"/>
      <c r="C832" s="31"/>
      <c r="D832" s="31"/>
      <c r="E832" s="31" t="s">
        <v>459</v>
      </c>
      <c r="F832" s="32">
        <v>0.49</v>
      </c>
      <c r="G832" s="31" t="s">
        <v>460</v>
      </c>
      <c r="H832" s="32">
        <v>0.55000000000000004</v>
      </c>
      <c r="I832" s="31" t="s">
        <v>461</v>
      </c>
      <c r="J832" s="32">
        <v>1.04</v>
      </c>
    </row>
    <row r="833" spans="1:10" ht="15">
      <c r="A833" s="31"/>
      <c r="B833" s="31"/>
      <c r="C833" s="31"/>
      <c r="D833" s="31"/>
      <c r="E833" s="31" t="s">
        <v>462</v>
      </c>
      <c r="F833" s="32">
        <v>0.40779700000000002</v>
      </c>
      <c r="G833" s="31"/>
      <c r="H833" s="107" t="s">
        <v>463</v>
      </c>
      <c r="I833" s="107"/>
      <c r="J833" s="32">
        <v>2.1</v>
      </c>
    </row>
    <row r="834" spans="1:10" ht="50.1" customHeight="1" thickBot="1">
      <c r="A834" s="16"/>
      <c r="B834" s="16"/>
      <c r="C834" s="16"/>
      <c r="D834" s="16"/>
      <c r="E834" s="16"/>
      <c r="F834" s="16"/>
      <c r="G834" s="16" t="s">
        <v>464</v>
      </c>
      <c r="H834" s="33">
        <v>991.69</v>
      </c>
      <c r="I834" s="16" t="s">
        <v>465</v>
      </c>
      <c r="J834" s="18">
        <v>2082.5500000000002</v>
      </c>
    </row>
    <row r="835" spans="1:10" ht="0.9" customHeight="1" thickTop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</row>
    <row r="836" spans="1:10" ht="24" customHeight="1">
      <c r="A836" s="6" t="s">
        <v>233</v>
      </c>
      <c r="B836" s="6"/>
      <c r="C836" s="6"/>
      <c r="D836" s="6" t="s">
        <v>234</v>
      </c>
      <c r="E836" s="6"/>
      <c r="F836" s="109"/>
      <c r="G836" s="109"/>
      <c r="H836" s="7"/>
      <c r="I836" s="6"/>
      <c r="J836" s="8">
        <v>157210.37</v>
      </c>
    </row>
    <row r="837" spans="1:10" ht="18" customHeight="1">
      <c r="A837" s="3" t="s">
        <v>235</v>
      </c>
      <c r="B837" s="4" t="s">
        <v>9</v>
      </c>
      <c r="C837" s="3" t="s">
        <v>10</v>
      </c>
      <c r="D837" s="3" t="s">
        <v>11</v>
      </c>
      <c r="E837" s="110" t="s">
        <v>433</v>
      </c>
      <c r="F837" s="110"/>
      <c r="G837" s="5" t="s">
        <v>12</v>
      </c>
      <c r="H837" s="4" t="s">
        <v>13</v>
      </c>
      <c r="I837" s="4" t="s">
        <v>14</v>
      </c>
      <c r="J837" s="4" t="s">
        <v>16</v>
      </c>
    </row>
    <row r="838" spans="1:10" ht="39" customHeight="1">
      <c r="A838" s="10" t="s">
        <v>434</v>
      </c>
      <c r="B838" s="11" t="s">
        <v>216</v>
      </c>
      <c r="C838" s="10" t="s">
        <v>22</v>
      </c>
      <c r="D838" s="10" t="s">
        <v>217</v>
      </c>
      <c r="E838" s="111" t="s">
        <v>921</v>
      </c>
      <c r="F838" s="111"/>
      <c r="G838" s="12" t="s">
        <v>34</v>
      </c>
      <c r="H838" s="20">
        <v>1</v>
      </c>
      <c r="I838" s="13">
        <v>3.48</v>
      </c>
      <c r="J838" s="13">
        <v>3.48</v>
      </c>
    </row>
    <row r="839" spans="1:10" ht="24" customHeight="1">
      <c r="A839" s="21" t="s">
        <v>436</v>
      </c>
      <c r="B839" s="22" t="s">
        <v>719</v>
      </c>
      <c r="C839" s="21" t="s">
        <v>22</v>
      </c>
      <c r="D839" s="21" t="s">
        <v>720</v>
      </c>
      <c r="E839" s="106" t="s">
        <v>435</v>
      </c>
      <c r="F839" s="106"/>
      <c r="G839" s="23" t="s">
        <v>24</v>
      </c>
      <c r="H839" s="24">
        <v>4.4999999999999998E-2</v>
      </c>
      <c r="I839" s="25">
        <v>28.5</v>
      </c>
      <c r="J839" s="25">
        <v>1.28</v>
      </c>
    </row>
    <row r="840" spans="1:10" ht="24" customHeight="1">
      <c r="A840" s="21" t="s">
        <v>436</v>
      </c>
      <c r="B840" s="22" t="s">
        <v>495</v>
      </c>
      <c r="C840" s="21" t="s">
        <v>22</v>
      </c>
      <c r="D840" s="21" t="s">
        <v>496</v>
      </c>
      <c r="E840" s="106" t="s">
        <v>435</v>
      </c>
      <c r="F840" s="106"/>
      <c r="G840" s="23" t="s">
        <v>24</v>
      </c>
      <c r="H840" s="24">
        <v>8.8999999999999996E-2</v>
      </c>
      <c r="I840" s="25">
        <v>22.76</v>
      </c>
      <c r="J840" s="25">
        <v>2.02</v>
      </c>
    </row>
    <row r="841" spans="1:10" ht="39" customHeight="1">
      <c r="A841" s="21" t="s">
        <v>436</v>
      </c>
      <c r="B841" s="22" t="s">
        <v>922</v>
      </c>
      <c r="C841" s="21" t="s">
        <v>22</v>
      </c>
      <c r="D841" s="21" t="s">
        <v>923</v>
      </c>
      <c r="E841" s="106" t="s">
        <v>493</v>
      </c>
      <c r="F841" s="106"/>
      <c r="G841" s="23" t="s">
        <v>494</v>
      </c>
      <c r="H841" s="24">
        <v>2.5000000000000001E-2</v>
      </c>
      <c r="I841" s="25">
        <v>6.29</v>
      </c>
      <c r="J841" s="25">
        <v>0.15</v>
      </c>
    </row>
    <row r="842" spans="1:10" ht="39" customHeight="1">
      <c r="A842" s="21" t="s">
        <v>436</v>
      </c>
      <c r="B842" s="22" t="s">
        <v>924</v>
      </c>
      <c r="C842" s="21" t="s">
        <v>22</v>
      </c>
      <c r="D842" s="21" t="s">
        <v>925</v>
      </c>
      <c r="E842" s="106" t="s">
        <v>493</v>
      </c>
      <c r="F842" s="106"/>
      <c r="G842" s="23" t="s">
        <v>676</v>
      </c>
      <c r="H842" s="24">
        <v>4.2000000000000003E-2</v>
      </c>
      <c r="I842" s="25">
        <v>0.78</v>
      </c>
      <c r="J842" s="25">
        <v>0.03</v>
      </c>
    </row>
    <row r="843" spans="1:10" ht="15">
      <c r="A843" s="31"/>
      <c r="B843" s="31"/>
      <c r="C843" s="31"/>
      <c r="D843" s="31"/>
      <c r="E843" s="31" t="s">
        <v>459</v>
      </c>
      <c r="F843" s="32">
        <v>1.1299999999999999</v>
      </c>
      <c r="G843" s="31" t="s">
        <v>460</v>
      </c>
      <c r="H843" s="32">
        <v>1.28</v>
      </c>
      <c r="I843" s="31" t="s">
        <v>461</v>
      </c>
      <c r="J843" s="32">
        <v>2.41</v>
      </c>
    </row>
    <row r="844" spans="1:10" ht="15">
      <c r="A844" s="31"/>
      <c r="B844" s="31"/>
      <c r="C844" s="31"/>
      <c r="D844" s="31"/>
      <c r="E844" s="31" t="s">
        <v>462</v>
      </c>
      <c r="F844" s="32">
        <v>0.83972400000000003</v>
      </c>
      <c r="G844" s="31"/>
      <c r="H844" s="107" t="s">
        <v>463</v>
      </c>
      <c r="I844" s="107"/>
      <c r="J844" s="32">
        <v>4.32</v>
      </c>
    </row>
    <row r="845" spans="1:10" ht="50.1" customHeight="1" thickBot="1">
      <c r="A845" s="16"/>
      <c r="B845" s="16"/>
      <c r="C845" s="16"/>
      <c r="D845" s="16"/>
      <c r="E845" s="16"/>
      <c r="F845" s="16"/>
      <c r="G845" s="16" t="s">
        <v>464</v>
      </c>
      <c r="H845" s="33">
        <v>1000.81</v>
      </c>
      <c r="I845" s="16" t="s">
        <v>465</v>
      </c>
      <c r="J845" s="18">
        <v>4323.5</v>
      </c>
    </row>
    <row r="846" spans="1:10" ht="0.9" customHeight="1" thickTop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</row>
    <row r="847" spans="1:10" ht="18" customHeight="1">
      <c r="A847" s="3" t="s">
        <v>236</v>
      </c>
      <c r="B847" s="4" t="s">
        <v>9</v>
      </c>
      <c r="C847" s="3" t="s">
        <v>10</v>
      </c>
      <c r="D847" s="3" t="s">
        <v>11</v>
      </c>
      <c r="E847" s="110" t="s">
        <v>433</v>
      </c>
      <c r="F847" s="110"/>
      <c r="G847" s="5" t="s">
        <v>12</v>
      </c>
      <c r="H847" s="4" t="s">
        <v>13</v>
      </c>
      <c r="I847" s="4" t="s">
        <v>14</v>
      </c>
      <c r="J847" s="4" t="s">
        <v>16</v>
      </c>
    </row>
    <row r="848" spans="1:10" ht="39" customHeight="1">
      <c r="A848" s="10" t="s">
        <v>434</v>
      </c>
      <c r="B848" s="11" t="s">
        <v>237</v>
      </c>
      <c r="C848" s="10" t="s">
        <v>22</v>
      </c>
      <c r="D848" s="10" t="s">
        <v>238</v>
      </c>
      <c r="E848" s="111" t="s">
        <v>956</v>
      </c>
      <c r="F848" s="111"/>
      <c r="G848" s="12" t="s">
        <v>34</v>
      </c>
      <c r="H848" s="20">
        <v>1</v>
      </c>
      <c r="I848" s="13">
        <v>113.93</v>
      </c>
      <c r="J848" s="13">
        <v>113.93</v>
      </c>
    </row>
    <row r="849" spans="1:10" ht="24" customHeight="1">
      <c r="A849" s="21" t="s">
        <v>436</v>
      </c>
      <c r="B849" s="22" t="s">
        <v>957</v>
      </c>
      <c r="C849" s="21" t="s">
        <v>22</v>
      </c>
      <c r="D849" s="21" t="s">
        <v>958</v>
      </c>
      <c r="E849" s="106" t="s">
        <v>435</v>
      </c>
      <c r="F849" s="106"/>
      <c r="G849" s="23" t="s">
        <v>24</v>
      </c>
      <c r="H849" s="24">
        <v>0.3725</v>
      </c>
      <c r="I849" s="25">
        <v>26.27</v>
      </c>
      <c r="J849" s="25">
        <v>9.7799999999999994</v>
      </c>
    </row>
    <row r="850" spans="1:10" ht="24" customHeight="1">
      <c r="A850" s="21" t="s">
        <v>436</v>
      </c>
      <c r="B850" s="22" t="s">
        <v>495</v>
      </c>
      <c r="C850" s="21" t="s">
        <v>22</v>
      </c>
      <c r="D850" s="21" t="s">
        <v>496</v>
      </c>
      <c r="E850" s="106" t="s">
        <v>435</v>
      </c>
      <c r="F850" s="106"/>
      <c r="G850" s="23" t="s">
        <v>24</v>
      </c>
      <c r="H850" s="24">
        <v>0.3725</v>
      </c>
      <c r="I850" s="25">
        <v>22.76</v>
      </c>
      <c r="J850" s="25">
        <v>8.4700000000000006</v>
      </c>
    </row>
    <row r="851" spans="1:10" ht="39" customHeight="1">
      <c r="A851" s="21" t="s">
        <v>436</v>
      </c>
      <c r="B851" s="22" t="s">
        <v>959</v>
      </c>
      <c r="C851" s="21" t="s">
        <v>22</v>
      </c>
      <c r="D851" s="21" t="s">
        <v>960</v>
      </c>
      <c r="E851" s="106" t="s">
        <v>493</v>
      </c>
      <c r="F851" s="106"/>
      <c r="G851" s="23" t="s">
        <v>494</v>
      </c>
      <c r="H851" s="24">
        <v>4.1000000000000003E-3</v>
      </c>
      <c r="I851" s="25">
        <v>10.050000000000001</v>
      </c>
      <c r="J851" s="25">
        <v>0.04</v>
      </c>
    </row>
    <row r="852" spans="1:10" ht="39" customHeight="1">
      <c r="A852" s="21" t="s">
        <v>436</v>
      </c>
      <c r="B852" s="22" t="s">
        <v>961</v>
      </c>
      <c r="C852" s="21" t="s">
        <v>22</v>
      </c>
      <c r="D852" s="21" t="s">
        <v>962</v>
      </c>
      <c r="E852" s="106" t="s">
        <v>493</v>
      </c>
      <c r="F852" s="106"/>
      <c r="G852" s="23" t="s">
        <v>676</v>
      </c>
      <c r="H852" s="24">
        <v>0.18210000000000001</v>
      </c>
      <c r="I852" s="25">
        <v>0.66</v>
      </c>
      <c r="J852" s="25">
        <v>0.12</v>
      </c>
    </row>
    <row r="853" spans="1:10" ht="51.9" customHeight="1">
      <c r="A853" s="21" t="s">
        <v>436</v>
      </c>
      <c r="B853" s="22" t="s">
        <v>745</v>
      </c>
      <c r="C853" s="21" t="s">
        <v>22</v>
      </c>
      <c r="D853" s="21" t="s">
        <v>746</v>
      </c>
      <c r="E853" s="106" t="s">
        <v>493</v>
      </c>
      <c r="F853" s="106"/>
      <c r="G853" s="23" t="s">
        <v>494</v>
      </c>
      <c r="H853" s="24">
        <v>4.9099999999999998E-2</v>
      </c>
      <c r="I853" s="25">
        <v>10.06</v>
      </c>
      <c r="J853" s="25">
        <v>0.49</v>
      </c>
    </row>
    <row r="854" spans="1:10" ht="51.9" customHeight="1">
      <c r="A854" s="21" t="s">
        <v>436</v>
      </c>
      <c r="B854" s="22" t="s">
        <v>747</v>
      </c>
      <c r="C854" s="21" t="s">
        <v>22</v>
      </c>
      <c r="D854" s="21" t="s">
        <v>748</v>
      </c>
      <c r="E854" s="106" t="s">
        <v>493</v>
      </c>
      <c r="F854" s="106"/>
      <c r="G854" s="23" t="s">
        <v>676</v>
      </c>
      <c r="H854" s="24">
        <v>0.1371</v>
      </c>
      <c r="I854" s="25">
        <v>0.62</v>
      </c>
      <c r="J854" s="25">
        <v>0.08</v>
      </c>
    </row>
    <row r="855" spans="1:10" ht="26.1" customHeight="1">
      <c r="A855" s="26" t="s">
        <v>439</v>
      </c>
      <c r="B855" s="27" t="s">
        <v>827</v>
      </c>
      <c r="C855" s="26" t="s">
        <v>22</v>
      </c>
      <c r="D855" s="26" t="s">
        <v>828</v>
      </c>
      <c r="E855" s="108" t="s">
        <v>479</v>
      </c>
      <c r="F855" s="108"/>
      <c r="G855" s="28" t="s">
        <v>62</v>
      </c>
      <c r="H855" s="29">
        <v>5.6800000000000003E-2</v>
      </c>
      <c r="I855" s="30">
        <v>82</v>
      </c>
      <c r="J855" s="30">
        <v>4.6500000000000004</v>
      </c>
    </row>
    <row r="856" spans="1:10" ht="26.1" customHeight="1">
      <c r="A856" s="26" t="s">
        <v>439</v>
      </c>
      <c r="B856" s="27" t="s">
        <v>963</v>
      </c>
      <c r="C856" s="26" t="s">
        <v>22</v>
      </c>
      <c r="D856" s="26" t="s">
        <v>964</v>
      </c>
      <c r="E856" s="108" t="s">
        <v>479</v>
      </c>
      <c r="F856" s="108"/>
      <c r="G856" s="28" t="s">
        <v>62</v>
      </c>
      <c r="H856" s="29">
        <v>9.7999999999999997E-3</v>
      </c>
      <c r="I856" s="30">
        <v>92.76</v>
      </c>
      <c r="J856" s="30">
        <v>0.9</v>
      </c>
    </row>
    <row r="857" spans="1:10" ht="51.9" customHeight="1">
      <c r="A857" s="26" t="s">
        <v>439</v>
      </c>
      <c r="B857" s="27" t="s">
        <v>965</v>
      </c>
      <c r="C857" s="26" t="s">
        <v>22</v>
      </c>
      <c r="D857" s="26" t="s">
        <v>966</v>
      </c>
      <c r="E857" s="108" t="s">
        <v>479</v>
      </c>
      <c r="F857" s="108"/>
      <c r="G857" s="28" t="s">
        <v>34</v>
      </c>
      <c r="H857" s="29">
        <v>1.03</v>
      </c>
      <c r="I857" s="30">
        <v>86.8</v>
      </c>
      <c r="J857" s="30">
        <v>89.4</v>
      </c>
    </row>
    <row r="858" spans="1:10" ht="15">
      <c r="A858" s="31"/>
      <c r="B858" s="31"/>
      <c r="C858" s="31"/>
      <c r="D858" s="31"/>
      <c r="E858" s="31" t="s">
        <v>459</v>
      </c>
      <c r="F858" s="32">
        <v>6.23</v>
      </c>
      <c r="G858" s="31" t="s">
        <v>460</v>
      </c>
      <c r="H858" s="32">
        <v>7.06</v>
      </c>
      <c r="I858" s="31" t="s">
        <v>461</v>
      </c>
      <c r="J858" s="32">
        <v>13.29</v>
      </c>
    </row>
    <row r="859" spans="1:10" ht="15">
      <c r="A859" s="31"/>
      <c r="B859" s="31"/>
      <c r="C859" s="31"/>
      <c r="D859" s="31"/>
      <c r="E859" s="31" t="s">
        <v>462</v>
      </c>
      <c r="F859" s="32">
        <v>27.491309000000001</v>
      </c>
      <c r="G859" s="31"/>
      <c r="H859" s="107" t="s">
        <v>463</v>
      </c>
      <c r="I859" s="107"/>
      <c r="J859" s="32">
        <v>141.41999999999999</v>
      </c>
    </row>
    <row r="860" spans="1:10" ht="50.1" customHeight="1" thickBot="1">
      <c r="A860" s="16"/>
      <c r="B860" s="16"/>
      <c r="C860" s="16"/>
      <c r="D860" s="16"/>
      <c r="E860" s="16"/>
      <c r="F860" s="16"/>
      <c r="G860" s="16" t="s">
        <v>464</v>
      </c>
      <c r="H860" s="33">
        <v>1000.81</v>
      </c>
      <c r="I860" s="16" t="s">
        <v>465</v>
      </c>
      <c r="J860" s="18">
        <v>141534.54999999999</v>
      </c>
    </row>
    <row r="861" spans="1:10" ht="0.9" customHeight="1" thickTop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</row>
    <row r="862" spans="1:10" ht="18" customHeight="1">
      <c r="A862" s="3" t="s">
        <v>239</v>
      </c>
      <c r="B862" s="4" t="s">
        <v>9</v>
      </c>
      <c r="C862" s="3" t="s">
        <v>10</v>
      </c>
      <c r="D862" s="3" t="s">
        <v>11</v>
      </c>
      <c r="E862" s="110" t="s">
        <v>433</v>
      </c>
      <c r="F862" s="110"/>
      <c r="G862" s="5" t="s">
        <v>12</v>
      </c>
      <c r="H862" s="4" t="s">
        <v>13</v>
      </c>
      <c r="I862" s="4" t="s">
        <v>14</v>
      </c>
      <c r="J862" s="4" t="s">
        <v>16</v>
      </c>
    </row>
    <row r="863" spans="1:10" ht="51.9" customHeight="1">
      <c r="A863" s="10" t="s">
        <v>434</v>
      </c>
      <c r="B863" s="11" t="s">
        <v>225</v>
      </c>
      <c r="C863" s="10" t="s">
        <v>22</v>
      </c>
      <c r="D863" s="10" t="s">
        <v>240</v>
      </c>
      <c r="E863" s="111" t="s">
        <v>948</v>
      </c>
      <c r="F863" s="111"/>
      <c r="G863" s="12" t="s">
        <v>54</v>
      </c>
      <c r="H863" s="20">
        <v>1</v>
      </c>
      <c r="I863" s="13">
        <v>40.26</v>
      </c>
      <c r="J863" s="13">
        <v>40.26</v>
      </c>
    </row>
    <row r="864" spans="1:10" ht="24" customHeight="1">
      <c r="A864" s="21" t="s">
        <v>436</v>
      </c>
      <c r="B864" s="22" t="s">
        <v>719</v>
      </c>
      <c r="C864" s="21" t="s">
        <v>22</v>
      </c>
      <c r="D864" s="21" t="s">
        <v>720</v>
      </c>
      <c r="E864" s="106" t="s">
        <v>435</v>
      </c>
      <c r="F864" s="106"/>
      <c r="G864" s="23" t="s">
        <v>24</v>
      </c>
      <c r="H864" s="24">
        <v>0.21510000000000001</v>
      </c>
      <c r="I864" s="25">
        <v>28.5</v>
      </c>
      <c r="J864" s="25">
        <v>6.13</v>
      </c>
    </row>
    <row r="865" spans="1:10" ht="24" customHeight="1">
      <c r="A865" s="21" t="s">
        <v>436</v>
      </c>
      <c r="B865" s="22" t="s">
        <v>495</v>
      </c>
      <c r="C865" s="21" t="s">
        <v>22</v>
      </c>
      <c r="D865" s="21" t="s">
        <v>496</v>
      </c>
      <c r="E865" s="106" t="s">
        <v>435</v>
      </c>
      <c r="F865" s="106"/>
      <c r="G865" s="23" t="s">
        <v>24</v>
      </c>
      <c r="H865" s="24">
        <v>0.21510000000000001</v>
      </c>
      <c r="I865" s="25">
        <v>22.76</v>
      </c>
      <c r="J865" s="25">
        <v>4.8899999999999997</v>
      </c>
    </row>
    <row r="866" spans="1:10" ht="26.1" customHeight="1">
      <c r="A866" s="21" t="s">
        <v>436</v>
      </c>
      <c r="B866" s="22" t="s">
        <v>949</v>
      </c>
      <c r="C866" s="21" t="s">
        <v>22</v>
      </c>
      <c r="D866" s="21" t="s">
        <v>950</v>
      </c>
      <c r="E866" s="106" t="s">
        <v>848</v>
      </c>
      <c r="F866" s="106"/>
      <c r="G866" s="23" t="s">
        <v>62</v>
      </c>
      <c r="H866" s="24">
        <v>1.1999999999999999E-3</v>
      </c>
      <c r="I866" s="25">
        <v>683.64</v>
      </c>
      <c r="J866" s="25">
        <v>0.82</v>
      </c>
    </row>
    <row r="867" spans="1:10" ht="26.1" customHeight="1">
      <c r="A867" s="26" t="s">
        <v>439</v>
      </c>
      <c r="B867" s="27" t="s">
        <v>827</v>
      </c>
      <c r="C867" s="26" t="s">
        <v>22</v>
      </c>
      <c r="D867" s="26" t="s">
        <v>828</v>
      </c>
      <c r="E867" s="108" t="s">
        <v>479</v>
      </c>
      <c r="F867" s="108"/>
      <c r="G867" s="28" t="s">
        <v>62</v>
      </c>
      <c r="H867" s="29">
        <v>6.6E-3</v>
      </c>
      <c r="I867" s="30">
        <v>82</v>
      </c>
      <c r="J867" s="30">
        <v>0.54</v>
      </c>
    </row>
    <row r="868" spans="1:10" ht="26.1" customHeight="1">
      <c r="A868" s="26" t="s">
        <v>439</v>
      </c>
      <c r="B868" s="27" t="s">
        <v>951</v>
      </c>
      <c r="C868" s="26" t="s">
        <v>22</v>
      </c>
      <c r="D868" s="26" t="s">
        <v>952</v>
      </c>
      <c r="E868" s="108" t="s">
        <v>479</v>
      </c>
      <c r="F868" s="108"/>
      <c r="G868" s="28" t="s">
        <v>44</v>
      </c>
      <c r="H868" s="29">
        <v>1.0049999999999999</v>
      </c>
      <c r="I868" s="30">
        <v>27.75</v>
      </c>
      <c r="J868" s="30">
        <v>27.88</v>
      </c>
    </row>
    <row r="869" spans="1:10" ht="15">
      <c r="A869" s="31"/>
      <c r="B869" s="31"/>
      <c r="C869" s="31"/>
      <c r="D869" s="31"/>
      <c r="E869" s="31" t="s">
        <v>459</v>
      </c>
      <c r="F869" s="32">
        <v>3.89</v>
      </c>
      <c r="G869" s="31" t="s">
        <v>460</v>
      </c>
      <c r="H869" s="32">
        <v>4.41</v>
      </c>
      <c r="I869" s="31" t="s">
        <v>461</v>
      </c>
      <c r="J869" s="32">
        <v>8.3000000000000007</v>
      </c>
    </row>
    <row r="870" spans="1:10" ht="15">
      <c r="A870" s="31"/>
      <c r="B870" s="31"/>
      <c r="C870" s="31"/>
      <c r="D870" s="31"/>
      <c r="E870" s="31" t="s">
        <v>462</v>
      </c>
      <c r="F870" s="32">
        <v>9.7147380000000005</v>
      </c>
      <c r="G870" s="31"/>
      <c r="H870" s="107" t="s">
        <v>463</v>
      </c>
      <c r="I870" s="107"/>
      <c r="J870" s="32">
        <v>49.97</v>
      </c>
    </row>
    <row r="871" spans="1:10" ht="50.1" customHeight="1" thickBot="1">
      <c r="A871" s="16"/>
      <c r="B871" s="16"/>
      <c r="C871" s="16"/>
      <c r="D871" s="16"/>
      <c r="E871" s="16"/>
      <c r="F871" s="16"/>
      <c r="G871" s="16" t="s">
        <v>464</v>
      </c>
      <c r="H871" s="33">
        <v>152.19999999999999</v>
      </c>
      <c r="I871" s="16" t="s">
        <v>465</v>
      </c>
      <c r="J871" s="18">
        <v>7605.43</v>
      </c>
    </row>
    <row r="872" spans="1:10" ht="0.9" customHeight="1" thickTop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</row>
    <row r="873" spans="1:10" ht="18" customHeight="1">
      <c r="A873" s="3" t="s">
        <v>241</v>
      </c>
      <c r="B873" s="4" t="s">
        <v>9</v>
      </c>
      <c r="C873" s="3" t="s">
        <v>10</v>
      </c>
      <c r="D873" s="3" t="s">
        <v>11</v>
      </c>
      <c r="E873" s="110" t="s">
        <v>433</v>
      </c>
      <c r="F873" s="110"/>
      <c r="G873" s="5" t="s">
        <v>12</v>
      </c>
      <c r="H873" s="4" t="s">
        <v>13</v>
      </c>
      <c r="I873" s="4" t="s">
        <v>14</v>
      </c>
      <c r="J873" s="4" t="s">
        <v>16</v>
      </c>
    </row>
    <row r="874" spans="1:10" ht="51.9" customHeight="1">
      <c r="A874" s="10" t="s">
        <v>434</v>
      </c>
      <c r="B874" s="11" t="s">
        <v>228</v>
      </c>
      <c r="C874" s="10" t="s">
        <v>22</v>
      </c>
      <c r="D874" s="10" t="s">
        <v>229</v>
      </c>
      <c r="E874" s="111" t="s">
        <v>948</v>
      </c>
      <c r="F874" s="111"/>
      <c r="G874" s="12" t="s">
        <v>54</v>
      </c>
      <c r="H874" s="20">
        <v>1</v>
      </c>
      <c r="I874" s="13">
        <v>43.14</v>
      </c>
      <c r="J874" s="13">
        <v>43.14</v>
      </c>
    </row>
    <row r="875" spans="1:10" ht="24" customHeight="1">
      <c r="A875" s="21" t="s">
        <v>436</v>
      </c>
      <c r="B875" s="22" t="s">
        <v>719</v>
      </c>
      <c r="C875" s="21" t="s">
        <v>22</v>
      </c>
      <c r="D875" s="21" t="s">
        <v>720</v>
      </c>
      <c r="E875" s="106" t="s">
        <v>435</v>
      </c>
      <c r="F875" s="106"/>
      <c r="G875" s="23" t="s">
        <v>24</v>
      </c>
      <c r="H875" s="24">
        <v>0.27150000000000002</v>
      </c>
      <c r="I875" s="25">
        <v>28.5</v>
      </c>
      <c r="J875" s="25">
        <v>7.73</v>
      </c>
    </row>
    <row r="876" spans="1:10" ht="24" customHeight="1">
      <c r="A876" s="21" t="s">
        <v>436</v>
      </c>
      <c r="B876" s="22" t="s">
        <v>495</v>
      </c>
      <c r="C876" s="21" t="s">
        <v>22</v>
      </c>
      <c r="D876" s="21" t="s">
        <v>496</v>
      </c>
      <c r="E876" s="106" t="s">
        <v>435</v>
      </c>
      <c r="F876" s="106"/>
      <c r="G876" s="23" t="s">
        <v>24</v>
      </c>
      <c r="H876" s="24">
        <v>0.27150000000000002</v>
      </c>
      <c r="I876" s="25">
        <v>22.76</v>
      </c>
      <c r="J876" s="25">
        <v>6.17</v>
      </c>
    </row>
    <row r="877" spans="1:10" ht="26.1" customHeight="1">
      <c r="A877" s="21" t="s">
        <v>436</v>
      </c>
      <c r="B877" s="22" t="s">
        <v>949</v>
      </c>
      <c r="C877" s="21" t="s">
        <v>22</v>
      </c>
      <c r="D877" s="21" t="s">
        <v>950</v>
      </c>
      <c r="E877" s="106" t="s">
        <v>848</v>
      </c>
      <c r="F877" s="106"/>
      <c r="G877" s="23" t="s">
        <v>62</v>
      </c>
      <c r="H877" s="24">
        <v>1.1999999999999999E-3</v>
      </c>
      <c r="I877" s="25">
        <v>683.64</v>
      </c>
      <c r="J877" s="25">
        <v>0.82</v>
      </c>
    </row>
    <row r="878" spans="1:10" ht="26.1" customHeight="1">
      <c r="A878" s="26" t="s">
        <v>439</v>
      </c>
      <c r="B878" s="27" t="s">
        <v>827</v>
      </c>
      <c r="C878" s="26" t="s">
        <v>22</v>
      </c>
      <c r="D878" s="26" t="s">
        <v>828</v>
      </c>
      <c r="E878" s="108" t="s">
        <v>479</v>
      </c>
      <c r="F878" s="108"/>
      <c r="G878" s="28" t="s">
        <v>62</v>
      </c>
      <c r="H878" s="29">
        <v>6.6E-3</v>
      </c>
      <c r="I878" s="30">
        <v>82</v>
      </c>
      <c r="J878" s="30">
        <v>0.54</v>
      </c>
    </row>
    <row r="879" spans="1:10" ht="26.1" customHeight="1">
      <c r="A879" s="26" t="s">
        <v>439</v>
      </c>
      <c r="B879" s="27" t="s">
        <v>951</v>
      </c>
      <c r="C879" s="26" t="s">
        <v>22</v>
      </c>
      <c r="D879" s="26" t="s">
        <v>952</v>
      </c>
      <c r="E879" s="108" t="s">
        <v>479</v>
      </c>
      <c r="F879" s="108"/>
      <c r="G879" s="28" t="s">
        <v>44</v>
      </c>
      <c r="H879" s="29">
        <v>1.0049999999999999</v>
      </c>
      <c r="I879" s="30">
        <v>27.75</v>
      </c>
      <c r="J879" s="30">
        <v>27.88</v>
      </c>
    </row>
    <row r="880" spans="1:10" ht="15">
      <c r="A880" s="31"/>
      <c r="B880" s="31"/>
      <c r="C880" s="31"/>
      <c r="D880" s="31"/>
      <c r="E880" s="31" t="s">
        <v>459</v>
      </c>
      <c r="F880" s="32">
        <v>4.9000000000000004</v>
      </c>
      <c r="G880" s="31" t="s">
        <v>460</v>
      </c>
      <c r="H880" s="32">
        <v>5.55</v>
      </c>
      <c r="I880" s="31" t="s">
        <v>461</v>
      </c>
      <c r="J880" s="32">
        <v>10.45</v>
      </c>
    </row>
    <row r="881" spans="1:10" ht="15">
      <c r="A881" s="31"/>
      <c r="B881" s="31"/>
      <c r="C881" s="31"/>
      <c r="D881" s="31"/>
      <c r="E881" s="31" t="s">
        <v>462</v>
      </c>
      <c r="F881" s="32">
        <v>10.409682</v>
      </c>
      <c r="G881" s="31"/>
      <c r="H881" s="107" t="s">
        <v>463</v>
      </c>
      <c r="I881" s="107"/>
      <c r="J881" s="32">
        <v>53.55</v>
      </c>
    </row>
    <row r="882" spans="1:10" ht="50.1" customHeight="1" thickBot="1">
      <c r="A882" s="16"/>
      <c r="B882" s="16"/>
      <c r="C882" s="16"/>
      <c r="D882" s="16"/>
      <c r="E882" s="16"/>
      <c r="F882" s="16"/>
      <c r="G882" s="16" t="s">
        <v>464</v>
      </c>
      <c r="H882" s="33">
        <v>61.59</v>
      </c>
      <c r="I882" s="16" t="s">
        <v>465</v>
      </c>
      <c r="J882" s="18">
        <v>3298.14</v>
      </c>
    </row>
    <row r="883" spans="1:10" ht="0.9" customHeight="1" thickTop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</row>
    <row r="884" spans="1:10" ht="18" customHeight="1">
      <c r="A884" s="3" t="s">
        <v>242</v>
      </c>
      <c r="B884" s="4" t="s">
        <v>9</v>
      </c>
      <c r="C884" s="3" t="s">
        <v>10</v>
      </c>
      <c r="D884" s="3" t="s">
        <v>11</v>
      </c>
      <c r="E884" s="110" t="s">
        <v>433</v>
      </c>
      <c r="F884" s="110"/>
      <c r="G884" s="5" t="s">
        <v>12</v>
      </c>
      <c r="H884" s="4" t="s">
        <v>13</v>
      </c>
      <c r="I884" s="4" t="s">
        <v>14</v>
      </c>
      <c r="J884" s="4" t="s">
        <v>16</v>
      </c>
    </row>
    <row r="885" spans="1:10" ht="26.1" customHeight="1">
      <c r="A885" s="10" t="s">
        <v>434</v>
      </c>
      <c r="B885" s="11" t="s">
        <v>231</v>
      </c>
      <c r="C885" s="10" t="s">
        <v>22</v>
      </c>
      <c r="D885" s="10" t="s">
        <v>232</v>
      </c>
      <c r="E885" s="111" t="s">
        <v>953</v>
      </c>
      <c r="F885" s="111"/>
      <c r="G885" s="12" t="s">
        <v>54</v>
      </c>
      <c r="H885" s="20">
        <v>1</v>
      </c>
      <c r="I885" s="13">
        <v>1.69</v>
      </c>
      <c r="J885" s="13">
        <v>1.69</v>
      </c>
    </row>
    <row r="886" spans="1:10" ht="24" customHeight="1">
      <c r="A886" s="21" t="s">
        <v>436</v>
      </c>
      <c r="B886" s="22" t="s">
        <v>897</v>
      </c>
      <c r="C886" s="21" t="s">
        <v>22</v>
      </c>
      <c r="D886" s="21" t="s">
        <v>898</v>
      </c>
      <c r="E886" s="106" t="s">
        <v>435</v>
      </c>
      <c r="F886" s="106"/>
      <c r="G886" s="23" t="s">
        <v>24</v>
      </c>
      <c r="H886" s="24">
        <v>3.6999999999999998E-2</v>
      </c>
      <c r="I886" s="25">
        <v>30.21</v>
      </c>
      <c r="J886" s="25">
        <v>1.1100000000000001</v>
      </c>
    </row>
    <row r="887" spans="1:10" ht="24" customHeight="1">
      <c r="A887" s="21" t="s">
        <v>436</v>
      </c>
      <c r="B887" s="22" t="s">
        <v>495</v>
      </c>
      <c r="C887" s="21" t="s">
        <v>22</v>
      </c>
      <c r="D887" s="21" t="s">
        <v>496</v>
      </c>
      <c r="E887" s="106" t="s">
        <v>435</v>
      </c>
      <c r="F887" s="106"/>
      <c r="G887" s="23" t="s">
        <v>24</v>
      </c>
      <c r="H887" s="24">
        <v>1.6E-2</v>
      </c>
      <c r="I887" s="25">
        <v>22.76</v>
      </c>
      <c r="J887" s="25">
        <v>0.36</v>
      </c>
    </row>
    <row r="888" spans="1:10" ht="24" customHeight="1">
      <c r="A888" s="26" t="s">
        <v>439</v>
      </c>
      <c r="B888" s="27" t="s">
        <v>954</v>
      </c>
      <c r="C888" s="26" t="s">
        <v>22</v>
      </c>
      <c r="D888" s="26" t="s">
        <v>955</v>
      </c>
      <c r="E888" s="108" t="s">
        <v>479</v>
      </c>
      <c r="F888" s="108"/>
      <c r="G888" s="28" t="s">
        <v>108</v>
      </c>
      <c r="H888" s="29">
        <v>0.106</v>
      </c>
      <c r="I888" s="30">
        <v>2.12</v>
      </c>
      <c r="J888" s="30">
        <v>0.22</v>
      </c>
    </row>
    <row r="889" spans="1:10" ht="15">
      <c r="A889" s="31"/>
      <c r="B889" s="31"/>
      <c r="C889" s="31"/>
      <c r="D889" s="31"/>
      <c r="E889" s="31" t="s">
        <v>459</v>
      </c>
      <c r="F889" s="32">
        <v>0.49</v>
      </c>
      <c r="G889" s="31" t="s">
        <v>460</v>
      </c>
      <c r="H889" s="32">
        <v>0.55000000000000004</v>
      </c>
      <c r="I889" s="31" t="s">
        <v>461</v>
      </c>
      <c r="J889" s="32">
        <v>1.04</v>
      </c>
    </row>
    <row r="890" spans="1:10" ht="15">
      <c r="A890" s="31"/>
      <c r="B890" s="31"/>
      <c r="C890" s="31"/>
      <c r="D890" s="31"/>
      <c r="E890" s="31" t="s">
        <v>462</v>
      </c>
      <c r="F890" s="32">
        <v>0.40779700000000002</v>
      </c>
      <c r="G890" s="31"/>
      <c r="H890" s="107" t="s">
        <v>463</v>
      </c>
      <c r="I890" s="107"/>
      <c r="J890" s="32">
        <v>2.1</v>
      </c>
    </row>
    <row r="891" spans="1:10" ht="50.1" customHeight="1" thickBot="1">
      <c r="A891" s="16"/>
      <c r="B891" s="16"/>
      <c r="C891" s="16"/>
      <c r="D891" s="16"/>
      <c r="E891" s="16"/>
      <c r="F891" s="16"/>
      <c r="G891" s="16" t="s">
        <v>464</v>
      </c>
      <c r="H891" s="33">
        <v>213.69</v>
      </c>
      <c r="I891" s="16" t="s">
        <v>465</v>
      </c>
      <c r="J891" s="18">
        <v>448.75</v>
      </c>
    </row>
    <row r="892" spans="1:10" ht="0.9" customHeight="1" thickTop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</row>
    <row r="893" spans="1:10" ht="24" customHeight="1">
      <c r="A893" s="6" t="s">
        <v>243</v>
      </c>
      <c r="B893" s="6"/>
      <c r="C893" s="6"/>
      <c r="D893" s="6" t="s">
        <v>244</v>
      </c>
      <c r="E893" s="6"/>
      <c r="F893" s="109"/>
      <c r="G893" s="109"/>
      <c r="H893" s="7"/>
      <c r="I893" s="6"/>
      <c r="J893" s="8">
        <v>403011.28</v>
      </c>
    </row>
    <row r="894" spans="1:10" ht="18" customHeight="1">
      <c r="A894" s="3" t="s">
        <v>245</v>
      </c>
      <c r="B894" s="4" t="s">
        <v>9</v>
      </c>
      <c r="C894" s="3" t="s">
        <v>10</v>
      </c>
      <c r="D894" s="3" t="s">
        <v>11</v>
      </c>
      <c r="E894" s="110" t="s">
        <v>433</v>
      </c>
      <c r="F894" s="110"/>
      <c r="G894" s="5" t="s">
        <v>12</v>
      </c>
      <c r="H894" s="4" t="s">
        <v>13</v>
      </c>
      <c r="I894" s="4" t="s">
        <v>14</v>
      </c>
      <c r="J894" s="4" t="s">
        <v>16</v>
      </c>
    </row>
    <row r="895" spans="1:10" ht="26.1" customHeight="1">
      <c r="A895" s="10" t="s">
        <v>434</v>
      </c>
      <c r="B895" s="11" t="s">
        <v>246</v>
      </c>
      <c r="C895" s="10" t="s">
        <v>32</v>
      </c>
      <c r="D895" s="10" t="s">
        <v>247</v>
      </c>
      <c r="E895" s="111" t="s">
        <v>967</v>
      </c>
      <c r="F895" s="111"/>
      <c r="G895" s="12" t="s">
        <v>34</v>
      </c>
      <c r="H895" s="20">
        <v>1</v>
      </c>
      <c r="I895" s="13">
        <v>42.19</v>
      </c>
      <c r="J895" s="13">
        <v>42.19</v>
      </c>
    </row>
    <row r="896" spans="1:10" ht="26.1" customHeight="1">
      <c r="A896" s="26" t="s">
        <v>439</v>
      </c>
      <c r="B896" s="27" t="s">
        <v>968</v>
      </c>
      <c r="C896" s="26" t="s">
        <v>32</v>
      </c>
      <c r="D896" s="26" t="s">
        <v>969</v>
      </c>
      <c r="E896" s="108" t="s">
        <v>479</v>
      </c>
      <c r="F896" s="108"/>
      <c r="G896" s="28" t="s">
        <v>62</v>
      </c>
      <c r="H896" s="29">
        <v>2.3300000000000001E-2</v>
      </c>
      <c r="I896" s="30">
        <v>84</v>
      </c>
      <c r="J896" s="30">
        <v>1.95</v>
      </c>
    </row>
    <row r="897" spans="1:10" ht="26.1" customHeight="1">
      <c r="A897" s="26" t="s">
        <v>439</v>
      </c>
      <c r="B897" s="27" t="s">
        <v>970</v>
      </c>
      <c r="C897" s="26" t="s">
        <v>32</v>
      </c>
      <c r="D897" s="26" t="s">
        <v>971</v>
      </c>
      <c r="E897" s="108" t="s">
        <v>479</v>
      </c>
      <c r="F897" s="108"/>
      <c r="G897" s="28" t="s">
        <v>108</v>
      </c>
      <c r="H897" s="29">
        <v>9.4499999999999993</v>
      </c>
      <c r="I897" s="30">
        <v>0.8</v>
      </c>
      <c r="J897" s="30">
        <v>7.56</v>
      </c>
    </row>
    <row r="898" spans="1:10" ht="26.1" customHeight="1">
      <c r="A898" s="26" t="s">
        <v>439</v>
      </c>
      <c r="B898" s="27" t="s">
        <v>972</v>
      </c>
      <c r="C898" s="26" t="s">
        <v>32</v>
      </c>
      <c r="D898" s="26" t="s">
        <v>973</v>
      </c>
      <c r="E898" s="108" t="s">
        <v>442</v>
      </c>
      <c r="F898" s="108"/>
      <c r="G898" s="28" t="s">
        <v>24</v>
      </c>
      <c r="H898" s="29">
        <v>0.75</v>
      </c>
      <c r="I898" s="30">
        <v>25.75</v>
      </c>
      <c r="J898" s="30">
        <v>19.309999999999999</v>
      </c>
    </row>
    <row r="899" spans="1:10" ht="26.1" customHeight="1">
      <c r="A899" s="26" t="s">
        <v>439</v>
      </c>
      <c r="B899" s="27" t="s">
        <v>488</v>
      </c>
      <c r="C899" s="26" t="s">
        <v>32</v>
      </c>
      <c r="D899" s="26" t="s">
        <v>489</v>
      </c>
      <c r="E899" s="108" t="s">
        <v>442</v>
      </c>
      <c r="F899" s="108"/>
      <c r="G899" s="28" t="s">
        <v>24</v>
      </c>
      <c r="H899" s="29">
        <v>0.64500000000000002</v>
      </c>
      <c r="I899" s="30">
        <v>20.74</v>
      </c>
      <c r="J899" s="30">
        <v>13.37</v>
      </c>
    </row>
    <row r="900" spans="1:10" ht="15">
      <c r="A900" s="31"/>
      <c r="B900" s="31"/>
      <c r="C900" s="31"/>
      <c r="D900" s="31"/>
      <c r="E900" s="31" t="s">
        <v>459</v>
      </c>
      <c r="F900" s="32">
        <v>15.32</v>
      </c>
      <c r="G900" s="31" t="s">
        <v>460</v>
      </c>
      <c r="H900" s="32">
        <v>17.36</v>
      </c>
      <c r="I900" s="31" t="s">
        <v>461</v>
      </c>
      <c r="J900" s="32">
        <v>32.68</v>
      </c>
    </row>
    <row r="901" spans="1:10" ht="15">
      <c r="A901" s="31"/>
      <c r="B901" s="31"/>
      <c r="C901" s="31"/>
      <c r="D901" s="31"/>
      <c r="E901" s="31" t="s">
        <v>462</v>
      </c>
      <c r="F901" s="32">
        <v>10.180446999999999</v>
      </c>
      <c r="G901" s="31"/>
      <c r="H901" s="107" t="s">
        <v>463</v>
      </c>
      <c r="I901" s="107"/>
      <c r="J901" s="32">
        <v>52.37</v>
      </c>
    </row>
    <row r="902" spans="1:10" ht="50.1" customHeight="1" thickBot="1">
      <c r="A902" s="16"/>
      <c r="B902" s="16"/>
      <c r="C902" s="16"/>
      <c r="D902" s="16"/>
      <c r="E902" s="16"/>
      <c r="F902" s="16"/>
      <c r="G902" s="16" t="s">
        <v>464</v>
      </c>
      <c r="H902" s="33">
        <v>536.64</v>
      </c>
      <c r="I902" s="16" t="s">
        <v>465</v>
      </c>
      <c r="J902" s="18">
        <v>28103.84</v>
      </c>
    </row>
    <row r="903" spans="1:10" ht="0.9" customHeight="1" thickTop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</row>
    <row r="904" spans="1:10" ht="18" customHeight="1">
      <c r="A904" s="3" t="s">
        <v>248</v>
      </c>
      <c r="B904" s="4" t="s">
        <v>9</v>
      </c>
      <c r="C904" s="3" t="s">
        <v>10</v>
      </c>
      <c r="D904" s="3" t="s">
        <v>11</v>
      </c>
      <c r="E904" s="110" t="s">
        <v>433</v>
      </c>
      <c r="F904" s="110"/>
      <c r="G904" s="5" t="s">
        <v>12</v>
      </c>
      <c r="H904" s="4" t="s">
        <v>13</v>
      </c>
      <c r="I904" s="4" t="s">
        <v>14</v>
      </c>
      <c r="J904" s="4" t="s">
        <v>16</v>
      </c>
    </row>
    <row r="905" spans="1:10" ht="26.1" customHeight="1">
      <c r="A905" s="10" t="s">
        <v>434</v>
      </c>
      <c r="B905" s="11" t="s">
        <v>249</v>
      </c>
      <c r="C905" s="10" t="s">
        <v>22</v>
      </c>
      <c r="D905" s="10" t="s">
        <v>250</v>
      </c>
      <c r="E905" s="111" t="s">
        <v>974</v>
      </c>
      <c r="F905" s="111"/>
      <c r="G905" s="12" t="s">
        <v>34</v>
      </c>
      <c r="H905" s="20">
        <v>1</v>
      </c>
      <c r="I905" s="13">
        <v>562.80999999999995</v>
      </c>
      <c r="J905" s="13">
        <v>562.80999999999995</v>
      </c>
    </row>
    <row r="906" spans="1:10" ht="26.1" customHeight="1">
      <c r="A906" s="21" t="s">
        <v>436</v>
      </c>
      <c r="B906" s="22" t="s">
        <v>694</v>
      </c>
      <c r="C906" s="21" t="s">
        <v>22</v>
      </c>
      <c r="D906" s="21" t="s">
        <v>695</v>
      </c>
      <c r="E906" s="106" t="s">
        <v>435</v>
      </c>
      <c r="F906" s="106"/>
      <c r="G906" s="23" t="s">
        <v>24</v>
      </c>
      <c r="H906" s="24">
        <v>0.45028000000000001</v>
      </c>
      <c r="I906" s="25">
        <v>22.98</v>
      </c>
      <c r="J906" s="25">
        <v>10.34</v>
      </c>
    </row>
    <row r="907" spans="1:10" ht="24" customHeight="1">
      <c r="A907" s="21" t="s">
        <v>436</v>
      </c>
      <c r="B907" s="22" t="s">
        <v>679</v>
      </c>
      <c r="C907" s="21" t="s">
        <v>22</v>
      </c>
      <c r="D907" s="21" t="s">
        <v>680</v>
      </c>
      <c r="E907" s="106" t="s">
        <v>435</v>
      </c>
      <c r="F907" s="106"/>
      <c r="G907" s="23" t="s">
        <v>24</v>
      </c>
      <c r="H907" s="24">
        <v>0.63040300000000005</v>
      </c>
      <c r="I907" s="25">
        <v>27.74</v>
      </c>
      <c r="J907" s="25">
        <v>17.48</v>
      </c>
    </row>
    <row r="908" spans="1:10" ht="26.1" customHeight="1">
      <c r="A908" s="26" t="s">
        <v>439</v>
      </c>
      <c r="B908" s="27" t="s">
        <v>975</v>
      </c>
      <c r="C908" s="26" t="s">
        <v>22</v>
      </c>
      <c r="D908" s="26" t="s">
        <v>976</v>
      </c>
      <c r="E908" s="108" t="s">
        <v>479</v>
      </c>
      <c r="F908" s="108"/>
      <c r="G908" s="28" t="s">
        <v>54</v>
      </c>
      <c r="H908" s="29">
        <v>2.1831800000000001</v>
      </c>
      <c r="I908" s="30">
        <v>18.010000000000002</v>
      </c>
      <c r="J908" s="30">
        <v>39.31</v>
      </c>
    </row>
    <row r="909" spans="1:10" ht="24" customHeight="1">
      <c r="A909" s="26" t="s">
        <v>439</v>
      </c>
      <c r="B909" s="27" t="s">
        <v>707</v>
      </c>
      <c r="C909" s="26" t="s">
        <v>22</v>
      </c>
      <c r="D909" s="26" t="s">
        <v>708</v>
      </c>
      <c r="E909" s="108" t="s">
        <v>479</v>
      </c>
      <c r="F909" s="108"/>
      <c r="G909" s="28" t="s">
        <v>108</v>
      </c>
      <c r="H909" s="29">
        <v>1.89E-2</v>
      </c>
      <c r="I909" s="30">
        <v>20.34</v>
      </c>
      <c r="J909" s="30">
        <v>0.38</v>
      </c>
    </row>
    <row r="910" spans="1:10" ht="39" customHeight="1">
      <c r="A910" s="26" t="s">
        <v>439</v>
      </c>
      <c r="B910" s="27" t="s">
        <v>977</v>
      </c>
      <c r="C910" s="26" t="s">
        <v>22</v>
      </c>
      <c r="D910" s="26" t="s">
        <v>978</v>
      </c>
      <c r="E910" s="108" t="s">
        <v>479</v>
      </c>
      <c r="F910" s="108"/>
      <c r="G910" s="28" t="s">
        <v>34</v>
      </c>
      <c r="H910" s="29">
        <v>1.0162</v>
      </c>
      <c r="I910" s="30">
        <v>486</v>
      </c>
      <c r="J910" s="30">
        <v>493.87</v>
      </c>
    </row>
    <row r="911" spans="1:10" ht="65.099999999999994" customHeight="1">
      <c r="A911" s="26" t="s">
        <v>439</v>
      </c>
      <c r="B911" s="27" t="s">
        <v>979</v>
      </c>
      <c r="C911" s="26" t="s">
        <v>22</v>
      </c>
      <c r="D911" s="26" t="s">
        <v>980</v>
      </c>
      <c r="E911" s="108" t="s">
        <v>456</v>
      </c>
      <c r="F911" s="108"/>
      <c r="G911" s="28" t="s">
        <v>981</v>
      </c>
      <c r="H911" s="29">
        <v>8.3500000000000002E-4</v>
      </c>
      <c r="I911" s="30">
        <v>38</v>
      </c>
      <c r="J911" s="30">
        <v>0.03</v>
      </c>
    </row>
    <row r="912" spans="1:10" ht="26.1" customHeight="1">
      <c r="A912" s="26" t="s">
        <v>439</v>
      </c>
      <c r="B912" s="27" t="s">
        <v>982</v>
      </c>
      <c r="C912" s="26" t="s">
        <v>22</v>
      </c>
      <c r="D912" s="26" t="s">
        <v>983</v>
      </c>
      <c r="E912" s="108" t="s">
        <v>479</v>
      </c>
      <c r="F912" s="108"/>
      <c r="G912" s="28" t="s">
        <v>108</v>
      </c>
      <c r="H912" s="29">
        <v>6.8750000000000006E-2</v>
      </c>
      <c r="I912" s="30">
        <v>20.5</v>
      </c>
      <c r="J912" s="30">
        <v>1.4</v>
      </c>
    </row>
    <row r="913" spans="1:10" ht="15">
      <c r="A913" s="31"/>
      <c r="B913" s="31"/>
      <c r="C913" s="31"/>
      <c r="D913" s="31"/>
      <c r="E913" s="31" t="s">
        <v>459</v>
      </c>
      <c r="F913" s="32">
        <v>9.8800000000000008</v>
      </c>
      <c r="G913" s="31" t="s">
        <v>460</v>
      </c>
      <c r="H913" s="32">
        <v>11.2</v>
      </c>
      <c r="I913" s="31" t="s">
        <v>461</v>
      </c>
      <c r="J913" s="32">
        <v>21.08</v>
      </c>
    </row>
    <row r="914" spans="1:10" ht="15">
      <c r="A914" s="31"/>
      <c r="B914" s="31"/>
      <c r="C914" s="31"/>
      <c r="D914" s="31"/>
      <c r="E914" s="31" t="s">
        <v>462</v>
      </c>
      <c r="F914" s="32">
        <v>135.80605299999999</v>
      </c>
      <c r="G914" s="31"/>
      <c r="H914" s="107" t="s">
        <v>463</v>
      </c>
      <c r="I914" s="107"/>
      <c r="J914" s="32">
        <v>698.62</v>
      </c>
    </row>
    <row r="915" spans="1:10" ht="50.1" customHeight="1" thickBot="1">
      <c r="A915" s="16"/>
      <c r="B915" s="16"/>
      <c r="C915" s="16"/>
      <c r="D915" s="16"/>
      <c r="E915" s="16"/>
      <c r="F915" s="16"/>
      <c r="G915" s="16" t="s">
        <v>464</v>
      </c>
      <c r="H915" s="33">
        <v>536.64</v>
      </c>
      <c r="I915" s="16" t="s">
        <v>465</v>
      </c>
      <c r="J915" s="18">
        <v>374907.44</v>
      </c>
    </row>
    <row r="916" spans="1:10" ht="0.9" customHeight="1" thickTop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</row>
    <row r="917" spans="1:10" ht="24" customHeight="1">
      <c r="A917" s="6" t="s">
        <v>251</v>
      </c>
      <c r="B917" s="6"/>
      <c r="C917" s="6"/>
      <c r="D917" s="6" t="s">
        <v>252</v>
      </c>
      <c r="E917" s="6"/>
      <c r="F917" s="109"/>
      <c r="G917" s="109"/>
      <c r="H917" s="7"/>
      <c r="I917" s="6"/>
      <c r="J917" s="8">
        <v>42598.69</v>
      </c>
    </row>
    <row r="918" spans="1:10" ht="24" customHeight="1">
      <c r="A918" s="6" t="s">
        <v>253</v>
      </c>
      <c r="B918" s="6"/>
      <c r="C918" s="6"/>
      <c r="D918" s="6" t="s">
        <v>254</v>
      </c>
      <c r="E918" s="6"/>
      <c r="F918" s="109"/>
      <c r="G918" s="109"/>
      <c r="H918" s="7"/>
      <c r="I918" s="6"/>
      <c r="J918" s="8">
        <v>9427.9699999999993</v>
      </c>
    </row>
    <row r="919" spans="1:10" ht="18" customHeight="1">
      <c r="A919" s="3" t="s">
        <v>255</v>
      </c>
      <c r="B919" s="4" t="s">
        <v>9</v>
      </c>
      <c r="C919" s="3" t="s">
        <v>10</v>
      </c>
      <c r="D919" s="3" t="s">
        <v>11</v>
      </c>
      <c r="E919" s="110" t="s">
        <v>433</v>
      </c>
      <c r="F919" s="110"/>
      <c r="G919" s="5" t="s">
        <v>12</v>
      </c>
      <c r="H919" s="4" t="s">
        <v>13</v>
      </c>
      <c r="I919" s="4" t="s">
        <v>14</v>
      </c>
      <c r="J919" s="4" t="s">
        <v>16</v>
      </c>
    </row>
    <row r="920" spans="1:10" ht="26.1" customHeight="1">
      <c r="A920" s="10" t="s">
        <v>434</v>
      </c>
      <c r="B920" s="11" t="s">
        <v>256</v>
      </c>
      <c r="C920" s="10" t="s">
        <v>22</v>
      </c>
      <c r="D920" s="10" t="s">
        <v>257</v>
      </c>
      <c r="E920" s="111" t="s">
        <v>529</v>
      </c>
      <c r="F920" s="111"/>
      <c r="G920" s="12" t="s">
        <v>34</v>
      </c>
      <c r="H920" s="20">
        <v>1</v>
      </c>
      <c r="I920" s="13">
        <v>19.63</v>
      </c>
      <c r="J920" s="13">
        <v>19.63</v>
      </c>
    </row>
    <row r="921" spans="1:10" ht="24" customHeight="1">
      <c r="A921" s="21" t="s">
        <v>436</v>
      </c>
      <c r="B921" s="22" t="s">
        <v>897</v>
      </c>
      <c r="C921" s="21" t="s">
        <v>22</v>
      </c>
      <c r="D921" s="21" t="s">
        <v>898</v>
      </c>
      <c r="E921" s="106" t="s">
        <v>435</v>
      </c>
      <c r="F921" s="106"/>
      <c r="G921" s="23" t="s">
        <v>24</v>
      </c>
      <c r="H921" s="24">
        <v>0.36099999999999999</v>
      </c>
      <c r="I921" s="25">
        <v>30.21</v>
      </c>
      <c r="J921" s="25">
        <v>10.9</v>
      </c>
    </row>
    <row r="922" spans="1:10" ht="24" customHeight="1">
      <c r="A922" s="21" t="s">
        <v>436</v>
      </c>
      <c r="B922" s="22" t="s">
        <v>495</v>
      </c>
      <c r="C922" s="21" t="s">
        <v>22</v>
      </c>
      <c r="D922" s="21" t="s">
        <v>496</v>
      </c>
      <c r="E922" s="106" t="s">
        <v>435</v>
      </c>
      <c r="F922" s="106"/>
      <c r="G922" s="23" t="s">
        <v>24</v>
      </c>
      <c r="H922" s="24">
        <v>0.1203</v>
      </c>
      <c r="I922" s="25">
        <v>22.76</v>
      </c>
      <c r="J922" s="25">
        <v>2.73</v>
      </c>
    </row>
    <row r="923" spans="1:10" ht="26.1" customHeight="1">
      <c r="A923" s="26" t="s">
        <v>439</v>
      </c>
      <c r="B923" s="27" t="s">
        <v>984</v>
      </c>
      <c r="C923" s="26" t="s">
        <v>22</v>
      </c>
      <c r="D923" s="26" t="s">
        <v>985</v>
      </c>
      <c r="E923" s="108" t="s">
        <v>479</v>
      </c>
      <c r="F923" s="108"/>
      <c r="G923" s="28" t="s">
        <v>44</v>
      </c>
      <c r="H923" s="29">
        <v>8.0199999999999994E-2</v>
      </c>
      <c r="I923" s="30">
        <v>1.48</v>
      </c>
      <c r="J923" s="30">
        <v>0.11</v>
      </c>
    </row>
    <row r="924" spans="1:10" ht="26.1" customHeight="1">
      <c r="A924" s="26" t="s">
        <v>439</v>
      </c>
      <c r="B924" s="27" t="s">
        <v>986</v>
      </c>
      <c r="C924" s="26" t="s">
        <v>22</v>
      </c>
      <c r="D924" s="26" t="s">
        <v>987</v>
      </c>
      <c r="E924" s="108">
        <v>0</v>
      </c>
      <c r="F924" s="108"/>
      <c r="G924" s="28" t="s">
        <v>108</v>
      </c>
      <c r="H924" s="29">
        <v>1.3389</v>
      </c>
      <c r="I924" s="30">
        <v>4.4000000000000004</v>
      </c>
      <c r="J924" s="30">
        <v>5.89</v>
      </c>
    </row>
    <row r="925" spans="1:10" ht="15">
      <c r="A925" s="31"/>
      <c r="B925" s="31"/>
      <c r="C925" s="31"/>
      <c r="D925" s="31"/>
      <c r="E925" s="31" t="s">
        <v>459</v>
      </c>
      <c r="F925" s="32">
        <v>4.5599999999999996</v>
      </c>
      <c r="G925" s="31" t="s">
        <v>460</v>
      </c>
      <c r="H925" s="32">
        <v>5.17</v>
      </c>
      <c r="I925" s="31" t="s">
        <v>461</v>
      </c>
      <c r="J925" s="32">
        <v>9.73</v>
      </c>
    </row>
    <row r="926" spans="1:10" ht="15">
      <c r="A926" s="31"/>
      <c r="B926" s="31"/>
      <c r="C926" s="31"/>
      <c r="D926" s="31"/>
      <c r="E926" s="31" t="s">
        <v>462</v>
      </c>
      <c r="F926" s="32">
        <v>4.7367189999999999</v>
      </c>
      <c r="G926" s="31"/>
      <c r="H926" s="107" t="s">
        <v>463</v>
      </c>
      <c r="I926" s="107"/>
      <c r="J926" s="32">
        <v>24.37</v>
      </c>
    </row>
    <row r="927" spans="1:10" ht="50.1" customHeight="1" thickBot="1">
      <c r="A927" s="16"/>
      <c r="B927" s="16"/>
      <c r="C927" s="16"/>
      <c r="D927" s="16"/>
      <c r="E927" s="16"/>
      <c r="F927" s="16"/>
      <c r="G927" s="16" t="s">
        <v>464</v>
      </c>
      <c r="H927" s="33">
        <v>230.4</v>
      </c>
      <c r="I927" s="16" t="s">
        <v>465</v>
      </c>
      <c r="J927" s="18">
        <v>5614.85</v>
      </c>
    </row>
    <row r="928" spans="1:10" ht="0.9" customHeight="1" thickTop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</row>
    <row r="929" spans="1:10" ht="18" customHeight="1">
      <c r="A929" s="3" t="s">
        <v>258</v>
      </c>
      <c r="B929" s="4" t="s">
        <v>9</v>
      </c>
      <c r="C929" s="3" t="s">
        <v>10</v>
      </c>
      <c r="D929" s="3" t="s">
        <v>11</v>
      </c>
      <c r="E929" s="110" t="s">
        <v>433</v>
      </c>
      <c r="F929" s="110"/>
      <c r="G929" s="5" t="s">
        <v>12</v>
      </c>
      <c r="H929" s="4" t="s">
        <v>13</v>
      </c>
      <c r="I929" s="4" t="s">
        <v>14</v>
      </c>
      <c r="J929" s="4" t="s">
        <v>16</v>
      </c>
    </row>
    <row r="930" spans="1:10" ht="26.1" customHeight="1">
      <c r="A930" s="10" t="s">
        <v>434</v>
      </c>
      <c r="B930" s="11" t="s">
        <v>259</v>
      </c>
      <c r="C930" s="10" t="s">
        <v>22</v>
      </c>
      <c r="D930" s="10" t="s">
        <v>260</v>
      </c>
      <c r="E930" s="111" t="s">
        <v>529</v>
      </c>
      <c r="F930" s="111"/>
      <c r="G930" s="12" t="s">
        <v>34</v>
      </c>
      <c r="H930" s="20">
        <v>1</v>
      </c>
      <c r="I930" s="13">
        <v>13.33</v>
      </c>
      <c r="J930" s="13">
        <v>13.33</v>
      </c>
    </row>
    <row r="931" spans="1:10" ht="24" customHeight="1">
      <c r="A931" s="21" t="s">
        <v>436</v>
      </c>
      <c r="B931" s="22" t="s">
        <v>897</v>
      </c>
      <c r="C931" s="21" t="s">
        <v>22</v>
      </c>
      <c r="D931" s="21" t="s">
        <v>898</v>
      </c>
      <c r="E931" s="106" t="s">
        <v>435</v>
      </c>
      <c r="F931" s="106"/>
      <c r="G931" s="23" t="s">
        <v>24</v>
      </c>
      <c r="H931" s="24">
        <v>0.16309999999999999</v>
      </c>
      <c r="I931" s="25">
        <v>30.21</v>
      </c>
      <c r="J931" s="25">
        <v>4.92</v>
      </c>
    </row>
    <row r="932" spans="1:10" ht="24" customHeight="1">
      <c r="A932" s="21" t="s">
        <v>436</v>
      </c>
      <c r="B932" s="22" t="s">
        <v>495</v>
      </c>
      <c r="C932" s="21" t="s">
        <v>22</v>
      </c>
      <c r="D932" s="21" t="s">
        <v>496</v>
      </c>
      <c r="E932" s="106" t="s">
        <v>435</v>
      </c>
      <c r="F932" s="106"/>
      <c r="G932" s="23" t="s">
        <v>24</v>
      </c>
      <c r="H932" s="24">
        <v>5.4399999999999997E-2</v>
      </c>
      <c r="I932" s="25">
        <v>22.76</v>
      </c>
      <c r="J932" s="25">
        <v>1.23</v>
      </c>
    </row>
    <row r="933" spans="1:10" ht="24" customHeight="1">
      <c r="A933" s="26" t="s">
        <v>439</v>
      </c>
      <c r="B933" s="27" t="s">
        <v>709</v>
      </c>
      <c r="C933" s="26" t="s">
        <v>22</v>
      </c>
      <c r="D933" s="26" t="s">
        <v>710</v>
      </c>
      <c r="E933" s="108" t="s">
        <v>479</v>
      </c>
      <c r="F933" s="108"/>
      <c r="G933" s="28" t="s">
        <v>711</v>
      </c>
      <c r="H933" s="29">
        <v>0.22850000000000001</v>
      </c>
      <c r="I933" s="30">
        <v>31.46</v>
      </c>
      <c r="J933" s="30">
        <v>7.18</v>
      </c>
    </row>
    <row r="934" spans="1:10" ht="15">
      <c r="A934" s="31"/>
      <c r="B934" s="31"/>
      <c r="C934" s="31"/>
      <c r="D934" s="31"/>
      <c r="E934" s="31" t="s">
        <v>459</v>
      </c>
      <c r="F934" s="32">
        <v>2.06</v>
      </c>
      <c r="G934" s="31" t="s">
        <v>460</v>
      </c>
      <c r="H934" s="32">
        <v>2.33</v>
      </c>
      <c r="I934" s="31" t="s">
        <v>461</v>
      </c>
      <c r="J934" s="32">
        <v>4.3899999999999997</v>
      </c>
    </row>
    <row r="935" spans="1:10" ht="15">
      <c r="A935" s="31"/>
      <c r="B935" s="31"/>
      <c r="C935" s="31"/>
      <c r="D935" s="31"/>
      <c r="E935" s="31" t="s">
        <v>462</v>
      </c>
      <c r="F935" s="32">
        <v>3.216529</v>
      </c>
      <c r="G935" s="31"/>
      <c r="H935" s="107" t="s">
        <v>463</v>
      </c>
      <c r="I935" s="107"/>
      <c r="J935" s="32">
        <v>16.55</v>
      </c>
    </row>
    <row r="936" spans="1:10" ht="50.1" customHeight="1" thickBot="1">
      <c r="A936" s="16"/>
      <c r="B936" s="16"/>
      <c r="C936" s="16"/>
      <c r="D936" s="16"/>
      <c r="E936" s="16"/>
      <c r="F936" s="16"/>
      <c r="G936" s="16" t="s">
        <v>464</v>
      </c>
      <c r="H936" s="33">
        <v>230.4</v>
      </c>
      <c r="I936" s="16" t="s">
        <v>465</v>
      </c>
      <c r="J936" s="18">
        <v>3813.12</v>
      </c>
    </row>
    <row r="937" spans="1:10" ht="0.9" customHeight="1" thickTop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</row>
    <row r="938" spans="1:10" ht="24" customHeight="1">
      <c r="A938" s="6" t="s">
        <v>261</v>
      </c>
      <c r="B938" s="6"/>
      <c r="C938" s="6"/>
      <c r="D938" s="6" t="s">
        <v>262</v>
      </c>
      <c r="E938" s="6"/>
      <c r="F938" s="109"/>
      <c r="G938" s="109"/>
      <c r="H938" s="7"/>
      <c r="I938" s="6"/>
      <c r="J938" s="8">
        <v>10250.4</v>
      </c>
    </row>
    <row r="939" spans="1:10" ht="18" customHeight="1">
      <c r="A939" s="3" t="s">
        <v>263</v>
      </c>
      <c r="B939" s="4" t="s">
        <v>9</v>
      </c>
      <c r="C939" s="3" t="s">
        <v>10</v>
      </c>
      <c r="D939" s="3" t="s">
        <v>11</v>
      </c>
      <c r="E939" s="110" t="s">
        <v>433</v>
      </c>
      <c r="F939" s="110"/>
      <c r="G939" s="5" t="s">
        <v>12</v>
      </c>
      <c r="H939" s="4" t="s">
        <v>13</v>
      </c>
      <c r="I939" s="4" t="s">
        <v>14</v>
      </c>
      <c r="J939" s="4" t="s">
        <v>16</v>
      </c>
    </row>
    <row r="940" spans="1:10" ht="26.1" customHeight="1">
      <c r="A940" s="10" t="s">
        <v>434</v>
      </c>
      <c r="B940" s="11" t="s">
        <v>264</v>
      </c>
      <c r="C940" s="10" t="s">
        <v>22</v>
      </c>
      <c r="D940" s="10" t="s">
        <v>265</v>
      </c>
      <c r="E940" s="111" t="s">
        <v>988</v>
      </c>
      <c r="F940" s="111"/>
      <c r="G940" s="12" t="s">
        <v>34</v>
      </c>
      <c r="H940" s="20">
        <v>1</v>
      </c>
      <c r="I940" s="13">
        <v>2.2200000000000002</v>
      </c>
      <c r="J940" s="13">
        <v>2.2200000000000002</v>
      </c>
    </row>
    <row r="941" spans="1:10" ht="24" customHeight="1">
      <c r="A941" s="21" t="s">
        <v>436</v>
      </c>
      <c r="B941" s="22" t="s">
        <v>897</v>
      </c>
      <c r="C941" s="21" t="s">
        <v>22</v>
      </c>
      <c r="D941" s="21" t="s">
        <v>898</v>
      </c>
      <c r="E941" s="106" t="s">
        <v>435</v>
      </c>
      <c r="F941" s="106"/>
      <c r="G941" s="23" t="s">
        <v>24</v>
      </c>
      <c r="H941" s="24">
        <v>5.4100000000000002E-2</v>
      </c>
      <c r="I941" s="25">
        <v>30.21</v>
      </c>
      <c r="J941" s="25">
        <v>1.63</v>
      </c>
    </row>
    <row r="942" spans="1:10" ht="26.1" customHeight="1">
      <c r="A942" s="26" t="s">
        <v>439</v>
      </c>
      <c r="B942" s="27" t="s">
        <v>984</v>
      </c>
      <c r="C942" s="26" t="s">
        <v>22</v>
      </c>
      <c r="D942" s="26" t="s">
        <v>985</v>
      </c>
      <c r="E942" s="108" t="s">
        <v>479</v>
      </c>
      <c r="F942" s="108"/>
      <c r="G942" s="28" t="s">
        <v>44</v>
      </c>
      <c r="H942" s="29">
        <v>0.4</v>
      </c>
      <c r="I942" s="30">
        <v>1.48</v>
      </c>
      <c r="J942" s="30">
        <v>0.59</v>
      </c>
    </row>
    <row r="943" spans="1:10" ht="15">
      <c r="A943" s="31"/>
      <c r="B943" s="31"/>
      <c r="C943" s="31"/>
      <c r="D943" s="31"/>
      <c r="E943" s="31" t="s">
        <v>459</v>
      </c>
      <c r="F943" s="32">
        <v>0.54</v>
      </c>
      <c r="G943" s="31" t="s">
        <v>460</v>
      </c>
      <c r="H943" s="32">
        <v>0.62</v>
      </c>
      <c r="I943" s="31" t="s">
        <v>461</v>
      </c>
      <c r="J943" s="32">
        <v>1.1599999999999999</v>
      </c>
    </row>
    <row r="944" spans="1:10" ht="15">
      <c r="A944" s="31"/>
      <c r="B944" s="31"/>
      <c r="C944" s="31"/>
      <c r="D944" s="31"/>
      <c r="E944" s="31" t="s">
        <v>462</v>
      </c>
      <c r="F944" s="32">
        <v>0.535686</v>
      </c>
      <c r="G944" s="31"/>
      <c r="H944" s="107" t="s">
        <v>463</v>
      </c>
      <c r="I944" s="107"/>
      <c r="J944" s="32">
        <v>2.76</v>
      </c>
    </row>
    <row r="945" spans="1:10" ht="50.1" customHeight="1" thickBot="1">
      <c r="A945" s="16"/>
      <c r="B945" s="16"/>
      <c r="C945" s="16"/>
      <c r="D945" s="16"/>
      <c r="E945" s="16"/>
      <c r="F945" s="16"/>
      <c r="G945" s="16" t="s">
        <v>464</v>
      </c>
      <c r="H945" s="33">
        <v>240</v>
      </c>
      <c r="I945" s="16" t="s">
        <v>465</v>
      </c>
      <c r="J945" s="18">
        <v>662.4</v>
      </c>
    </row>
    <row r="946" spans="1:10" ht="0.9" customHeight="1" thickTop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</row>
    <row r="947" spans="1:10" ht="18" customHeight="1">
      <c r="A947" s="3" t="s">
        <v>266</v>
      </c>
      <c r="B947" s="4" t="s">
        <v>9</v>
      </c>
      <c r="C947" s="3" t="s">
        <v>10</v>
      </c>
      <c r="D947" s="3" t="s">
        <v>11</v>
      </c>
      <c r="E947" s="110" t="s">
        <v>433</v>
      </c>
      <c r="F947" s="110"/>
      <c r="G947" s="5" t="s">
        <v>12</v>
      </c>
      <c r="H947" s="4" t="s">
        <v>13</v>
      </c>
      <c r="I947" s="4" t="s">
        <v>14</v>
      </c>
      <c r="J947" s="4" t="s">
        <v>16</v>
      </c>
    </row>
    <row r="948" spans="1:10" ht="26.1" customHeight="1">
      <c r="A948" s="10" t="s">
        <v>434</v>
      </c>
      <c r="B948" s="11" t="s">
        <v>267</v>
      </c>
      <c r="C948" s="10" t="s">
        <v>22</v>
      </c>
      <c r="D948" s="10" t="s">
        <v>268</v>
      </c>
      <c r="E948" s="111" t="s">
        <v>988</v>
      </c>
      <c r="F948" s="111"/>
      <c r="G948" s="12" t="s">
        <v>34</v>
      </c>
      <c r="H948" s="20">
        <v>1</v>
      </c>
      <c r="I948" s="13">
        <v>32.18</v>
      </c>
      <c r="J948" s="13">
        <v>32.18</v>
      </c>
    </row>
    <row r="949" spans="1:10" ht="24" customHeight="1">
      <c r="A949" s="21" t="s">
        <v>436</v>
      </c>
      <c r="B949" s="22" t="s">
        <v>897</v>
      </c>
      <c r="C949" s="21" t="s">
        <v>22</v>
      </c>
      <c r="D949" s="21" t="s">
        <v>898</v>
      </c>
      <c r="E949" s="106" t="s">
        <v>435</v>
      </c>
      <c r="F949" s="106"/>
      <c r="G949" s="23" t="s">
        <v>24</v>
      </c>
      <c r="H949" s="24">
        <v>0.70760000000000001</v>
      </c>
      <c r="I949" s="25">
        <v>30.21</v>
      </c>
      <c r="J949" s="25">
        <v>21.37</v>
      </c>
    </row>
    <row r="950" spans="1:10" ht="24" customHeight="1">
      <c r="A950" s="26" t="s">
        <v>439</v>
      </c>
      <c r="B950" s="27" t="s">
        <v>899</v>
      </c>
      <c r="C950" s="26" t="s">
        <v>22</v>
      </c>
      <c r="D950" s="26" t="s">
        <v>900</v>
      </c>
      <c r="E950" s="108" t="s">
        <v>479</v>
      </c>
      <c r="F950" s="108"/>
      <c r="G950" s="28" t="s">
        <v>711</v>
      </c>
      <c r="H950" s="29">
        <v>4.0599999999999997E-2</v>
      </c>
      <c r="I950" s="30">
        <v>17.8</v>
      </c>
      <c r="J950" s="30">
        <v>0.72</v>
      </c>
    </row>
    <row r="951" spans="1:10" ht="26.1" customHeight="1">
      <c r="A951" s="26" t="s">
        <v>439</v>
      </c>
      <c r="B951" s="27" t="s">
        <v>989</v>
      </c>
      <c r="C951" s="26" t="s">
        <v>22</v>
      </c>
      <c r="D951" s="26" t="s">
        <v>990</v>
      </c>
      <c r="E951" s="108" t="s">
        <v>479</v>
      </c>
      <c r="F951" s="108"/>
      <c r="G951" s="28" t="s">
        <v>711</v>
      </c>
      <c r="H951" s="29">
        <v>0.27060000000000001</v>
      </c>
      <c r="I951" s="30">
        <v>37.32</v>
      </c>
      <c r="J951" s="30">
        <v>10.09</v>
      </c>
    </row>
    <row r="952" spans="1:10" ht="15">
      <c r="A952" s="31"/>
      <c r="B952" s="31"/>
      <c r="C952" s="31"/>
      <c r="D952" s="31"/>
      <c r="E952" s="31" t="s">
        <v>459</v>
      </c>
      <c r="F952" s="32">
        <v>7.15</v>
      </c>
      <c r="G952" s="31" t="s">
        <v>460</v>
      </c>
      <c r="H952" s="32">
        <v>8.11</v>
      </c>
      <c r="I952" s="31" t="s">
        <v>461</v>
      </c>
      <c r="J952" s="32">
        <v>15.26</v>
      </c>
    </row>
    <row r="953" spans="1:10" ht="15">
      <c r="A953" s="31"/>
      <c r="B953" s="31"/>
      <c r="C953" s="31"/>
      <c r="D953" s="31"/>
      <c r="E953" s="31" t="s">
        <v>462</v>
      </c>
      <c r="F953" s="32">
        <v>7.765034</v>
      </c>
      <c r="G953" s="31"/>
      <c r="H953" s="107" t="s">
        <v>463</v>
      </c>
      <c r="I953" s="107"/>
      <c r="J953" s="32">
        <v>39.950000000000003</v>
      </c>
    </row>
    <row r="954" spans="1:10" ht="50.1" customHeight="1" thickBot="1">
      <c r="A954" s="16"/>
      <c r="B954" s="16"/>
      <c r="C954" s="16"/>
      <c r="D954" s="16"/>
      <c r="E954" s="16"/>
      <c r="F954" s="16"/>
      <c r="G954" s="16" t="s">
        <v>464</v>
      </c>
      <c r="H954" s="33">
        <v>240</v>
      </c>
      <c r="I954" s="16" t="s">
        <v>465</v>
      </c>
      <c r="J954" s="18">
        <v>9588</v>
      </c>
    </row>
    <row r="955" spans="1:10" ht="0.9" customHeight="1" thickTop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</row>
    <row r="956" spans="1:10" ht="24" customHeight="1">
      <c r="A956" s="6" t="s">
        <v>269</v>
      </c>
      <c r="B956" s="6"/>
      <c r="C956" s="6"/>
      <c r="D956" s="6" t="s">
        <v>244</v>
      </c>
      <c r="E956" s="6"/>
      <c r="F956" s="109"/>
      <c r="G956" s="109"/>
      <c r="H956" s="7"/>
      <c r="I956" s="6"/>
      <c r="J956" s="8">
        <v>22920.32</v>
      </c>
    </row>
    <row r="957" spans="1:10" ht="18" customHeight="1">
      <c r="A957" s="3" t="s">
        <v>270</v>
      </c>
      <c r="B957" s="4" t="s">
        <v>9</v>
      </c>
      <c r="C957" s="3" t="s">
        <v>10</v>
      </c>
      <c r="D957" s="3" t="s">
        <v>11</v>
      </c>
      <c r="E957" s="110" t="s">
        <v>433</v>
      </c>
      <c r="F957" s="110"/>
      <c r="G957" s="5" t="s">
        <v>12</v>
      </c>
      <c r="H957" s="4" t="s">
        <v>13</v>
      </c>
      <c r="I957" s="4" t="s">
        <v>14</v>
      </c>
      <c r="J957" s="4" t="s">
        <v>16</v>
      </c>
    </row>
    <row r="958" spans="1:10" ht="26.1" customHeight="1">
      <c r="A958" s="10" t="s">
        <v>434</v>
      </c>
      <c r="B958" s="11" t="s">
        <v>264</v>
      </c>
      <c r="C958" s="10" t="s">
        <v>22</v>
      </c>
      <c r="D958" s="10" t="s">
        <v>265</v>
      </c>
      <c r="E958" s="111" t="s">
        <v>988</v>
      </c>
      <c r="F958" s="111"/>
      <c r="G958" s="12" t="s">
        <v>34</v>
      </c>
      <c r="H958" s="20">
        <v>1</v>
      </c>
      <c r="I958" s="13">
        <v>2.2200000000000002</v>
      </c>
      <c r="J958" s="13">
        <v>2.2200000000000002</v>
      </c>
    </row>
    <row r="959" spans="1:10" ht="24" customHeight="1">
      <c r="A959" s="21" t="s">
        <v>436</v>
      </c>
      <c r="B959" s="22" t="s">
        <v>897</v>
      </c>
      <c r="C959" s="21" t="s">
        <v>22</v>
      </c>
      <c r="D959" s="21" t="s">
        <v>898</v>
      </c>
      <c r="E959" s="106" t="s">
        <v>435</v>
      </c>
      <c r="F959" s="106"/>
      <c r="G959" s="23" t="s">
        <v>24</v>
      </c>
      <c r="H959" s="24">
        <v>5.4100000000000002E-2</v>
      </c>
      <c r="I959" s="25">
        <v>30.21</v>
      </c>
      <c r="J959" s="25">
        <v>1.63</v>
      </c>
    </row>
    <row r="960" spans="1:10" ht="26.1" customHeight="1">
      <c r="A960" s="26" t="s">
        <v>439</v>
      </c>
      <c r="B960" s="27" t="s">
        <v>984</v>
      </c>
      <c r="C960" s="26" t="s">
        <v>22</v>
      </c>
      <c r="D960" s="26" t="s">
        <v>985</v>
      </c>
      <c r="E960" s="108" t="s">
        <v>479</v>
      </c>
      <c r="F960" s="108"/>
      <c r="G960" s="28" t="s">
        <v>44</v>
      </c>
      <c r="H960" s="29">
        <v>0.4</v>
      </c>
      <c r="I960" s="30">
        <v>1.48</v>
      </c>
      <c r="J960" s="30">
        <v>0.59</v>
      </c>
    </row>
    <row r="961" spans="1:10" ht="15">
      <c r="A961" s="31"/>
      <c r="B961" s="31"/>
      <c r="C961" s="31"/>
      <c r="D961" s="31"/>
      <c r="E961" s="31" t="s">
        <v>459</v>
      </c>
      <c r="F961" s="32">
        <v>0.54</v>
      </c>
      <c r="G961" s="31" t="s">
        <v>460</v>
      </c>
      <c r="H961" s="32">
        <v>0.62</v>
      </c>
      <c r="I961" s="31" t="s">
        <v>461</v>
      </c>
      <c r="J961" s="32">
        <v>1.1599999999999999</v>
      </c>
    </row>
    <row r="962" spans="1:10" ht="15">
      <c r="A962" s="31"/>
      <c r="B962" s="31"/>
      <c r="C962" s="31"/>
      <c r="D962" s="31"/>
      <c r="E962" s="31" t="s">
        <v>462</v>
      </c>
      <c r="F962" s="32">
        <v>0.535686</v>
      </c>
      <c r="G962" s="31"/>
      <c r="H962" s="107" t="s">
        <v>463</v>
      </c>
      <c r="I962" s="107"/>
      <c r="J962" s="32">
        <v>2.76</v>
      </c>
    </row>
    <row r="963" spans="1:10" ht="50.1" customHeight="1" thickBot="1">
      <c r="A963" s="16"/>
      <c r="B963" s="16"/>
      <c r="C963" s="16"/>
      <c r="D963" s="16"/>
      <c r="E963" s="16"/>
      <c r="F963" s="16"/>
      <c r="G963" s="16" t="s">
        <v>464</v>
      </c>
      <c r="H963" s="33">
        <v>536.65</v>
      </c>
      <c r="I963" s="16" t="s">
        <v>465</v>
      </c>
      <c r="J963" s="18">
        <v>1481.15</v>
      </c>
    </row>
    <row r="964" spans="1:10" ht="0.9" customHeight="1" thickTop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</row>
    <row r="965" spans="1:10" ht="18" customHeight="1">
      <c r="A965" s="3" t="s">
        <v>271</v>
      </c>
      <c r="B965" s="4" t="s">
        <v>9</v>
      </c>
      <c r="C965" s="3" t="s">
        <v>10</v>
      </c>
      <c r="D965" s="3" t="s">
        <v>11</v>
      </c>
      <c r="E965" s="110" t="s">
        <v>433</v>
      </c>
      <c r="F965" s="110"/>
      <c r="G965" s="5" t="s">
        <v>12</v>
      </c>
      <c r="H965" s="4" t="s">
        <v>13</v>
      </c>
      <c r="I965" s="4" t="s">
        <v>14</v>
      </c>
      <c r="J965" s="4" t="s">
        <v>16</v>
      </c>
    </row>
    <row r="966" spans="1:10" ht="26.1" customHeight="1">
      <c r="A966" s="10" t="s">
        <v>434</v>
      </c>
      <c r="B966" s="11" t="s">
        <v>267</v>
      </c>
      <c r="C966" s="10" t="s">
        <v>22</v>
      </c>
      <c r="D966" s="10" t="s">
        <v>268</v>
      </c>
      <c r="E966" s="111" t="s">
        <v>988</v>
      </c>
      <c r="F966" s="111"/>
      <c r="G966" s="12" t="s">
        <v>34</v>
      </c>
      <c r="H966" s="20">
        <v>1</v>
      </c>
      <c r="I966" s="13">
        <v>32.18</v>
      </c>
      <c r="J966" s="13">
        <v>32.18</v>
      </c>
    </row>
    <row r="967" spans="1:10" ht="24" customHeight="1">
      <c r="A967" s="21" t="s">
        <v>436</v>
      </c>
      <c r="B967" s="22" t="s">
        <v>897</v>
      </c>
      <c r="C967" s="21" t="s">
        <v>22</v>
      </c>
      <c r="D967" s="21" t="s">
        <v>898</v>
      </c>
      <c r="E967" s="106" t="s">
        <v>435</v>
      </c>
      <c r="F967" s="106"/>
      <c r="G967" s="23" t="s">
        <v>24</v>
      </c>
      <c r="H967" s="24">
        <v>0.70760000000000001</v>
      </c>
      <c r="I967" s="25">
        <v>30.21</v>
      </c>
      <c r="J967" s="25">
        <v>21.37</v>
      </c>
    </row>
    <row r="968" spans="1:10" ht="24" customHeight="1">
      <c r="A968" s="26" t="s">
        <v>439</v>
      </c>
      <c r="B968" s="27" t="s">
        <v>899</v>
      </c>
      <c r="C968" s="26" t="s">
        <v>22</v>
      </c>
      <c r="D968" s="26" t="s">
        <v>900</v>
      </c>
      <c r="E968" s="108" t="s">
        <v>479</v>
      </c>
      <c r="F968" s="108"/>
      <c r="G968" s="28" t="s">
        <v>711</v>
      </c>
      <c r="H968" s="29">
        <v>4.0599999999999997E-2</v>
      </c>
      <c r="I968" s="30">
        <v>17.8</v>
      </c>
      <c r="J968" s="30">
        <v>0.72</v>
      </c>
    </row>
    <row r="969" spans="1:10" ht="26.1" customHeight="1">
      <c r="A969" s="26" t="s">
        <v>439</v>
      </c>
      <c r="B969" s="27" t="s">
        <v>989</v>
      </c>
      <c r="C969" s="26" t="s">
        <v>22</v>
      </c>
      <c r="D969" s="26" t="s">
        <v>990</v>
      </c>
      <c r="E969" s="108" t="s">
        <v>479</v>
      </c>
      <c r="F969" s="108"/>
      <c r="G969" s="28" t="s">
        <v>711</v>
      </c>
      <c r="H969" s="29">
        <v>0.27060000000000001</v>
      </c>
      <c r="I969" s="30">
        <v>37.32</v>
      </c>
      <c r="J969" s="30">
        <v>10.09</v>
      </c>
    </row>
    <row r="970" spans="1:10" ht="15">
      <c r="A970" s="31"/>
      <c r="B970" s="31"/>
      <c r="C970" s="31"/>
      <c r="D970" s="31"/>
      <c r="E970" s="31" t="s">
        <v>459</v>
      </c>
      <c r="F970" s="32">
        <v>7.15</v>
      </c>
      <c r="G970" s="31" t="s">
        <v>460</v>
      </c>
      <c r="H970" s="32">
        <v>8.11</v>
      </c>
      <c r="I970" s="31" t="s">
        <v>461</v>
      </c>
      <c r="J970" s="32">
        <v>15.26</v>
      </c>
    </row>
    <row r="971" spans="1:10" ht="15">
      <c r="A971" s="31"/>
      <c r="B971" s="31"/>
      <c r="C971" s="31"/>
      <c r="D971" s="31"/>
      <c r="E971" s="31" t="s">
        <v>462</v>
      </c>
      <c r="F971" s="32">
        <v>7.765034</v>
      </c>
      <c r="G971" s="31"/>
      <c r="H971" s="107" t="s">
        <v>463</v>
      </c>
      <c r="I971" s="107"/>
      <c r="J971" s="32">
        <v>39.950000000000003</v>
      </c>
    </row>
    <row r="972" spans="1:10" ht="50.1" customHeight="1" thickBot="1">
      <c r="A972" s="16"/>
      <c r="B972" s="16"/>
      <c r="C972" s="16"/>
      <c r="D972" s="16"/>
      <c r="E972" s="16"/>
      <c r="F972" s="16"/>
      <c r="G972" s="16" t="s">
        <v>464</v>
      </c>
      <c r="H972" s="33">
        <v>536.65</v>
      </c>
      <c r="I972" s="16" t="s">
        <v>465</v>
      </c>
      <c r="J972" s="18">
        <v>21439.17</v>
      </c>
    </row>
    <row r="973" spans="1:10" ht="0.9" customHeight="1" thickTop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</row>
    <row r="974" spans="1:10" ht="24" customHeight="1">
      <c r="A974" s="6" t="s">
        <v>272</v>
      </c>
      <c r="B974" s="6"/>
      <c r="C974" s="6"/>
      <c r="D974" s="6" t="s">
        <v>273</v>
      </c>
      <c r="E974" s="6"/>
      <c r="F974" s="109"/>
      <c r="G974" s="109"/>
      <c r="H974" s="7"/>
      <c r="I974" s="6"/>
      <c r="J974" s="8">
        <v>225731.71</v>
      </c>
    </row>
    <row r="975" spans="1:10" ht="18" customHeight="1">
      <c r="A975" s="3" t="s">
        <v>274</v>
      </c>
      <c r="B975" s="4" t="s">
        <v>9</v>
      </c>
      <c r="C975" s="3" t="s">
        <v>10</v>
      </c>
      <c r="D975" s="3" t="s">
        <v>11</v>
      </c>
      <c r="E975" s="110" t="s">
        <v>433</v>
      </c>
      <c r="F975" s="110"/>
      <c r="G975" s="5" t="s">
        <v>12</v>
      </c>
      <c r="H975" s="4" t="s">
        <v>13</v>
      </c>
      <c r="I975" s="4" t="s">
        <v>14</v>
      </c>
      <c r="J975" s="4" t="s">
        <v>16</v>
      </c>
    </row>
    <row r="976" spans="1:10" ht="65.099999999999994" customHeight="1">
      <c r="A976" s="10" t="s">
        <v>434</v>
      </c>
      <c r="B976" s="11" t="s">
        <v>275</v>
      </c>
      <c r="C976" s="10" t="s">
        <v>32</v>
      </c>
      <c r="D976" s="10" t="s">
        <v>276</v>
      </c>
      <c r="E976" s="111" t="s">
        <v>991</v>
      </c>
      <c r="F976" s="111"/>
      <c r="G976" s="12" t="s">
        <v>44</v>
      </c>
      <c r="H976" s="20">
        <v>1</v>
      </c>
      <c r="I976" s="13">
        <v>6604.78</v>
      </c>
      <c r="J976" s="13">
        <v>6604.78</v>
      </c>
    </row>
    <row r="977" spans="1:10" ht="65.099999999999994" customHeight="1">
      <c r="A977" s="26" t="s">
        <v>439</v>
      </c>
      <c r="B977" s="27" t="s">
        <v>992</v>
      </c>
      <c r="C977" s="26" t="s">
        <v>32</v>
      </c>
      <c r="D977" s="26" t="s">
        <v>993</v>
      </c>
      <c r="E977" s="108" t="s">
        <v>479</v>
      </c>
      <c r="F977" s="108"/>
      <c r="G977" s="28" t="s">
        <v>34</v>
      </c>
      <c r="H977" s="29">
        <v>2.58</v>
      </c>
      <c r="I977" s="30">
        <v>339.3</v>
      </c>
      <c r="J977" s="30">
        <v>875.39</v>
      </c>
    </row>
    <row r="978" spans="1:10" ht="26.1" customHeight="1">
      <c r="A978" s="26" t="s">
        <v>439</v>
      </c>
      <c r="B978" s="27" t="s">
        <v>994</v>
      </c>
      <c r="C978" s="26" t="s">
        <v>32</v>
      </c>
      <c r="D978" s="26" t="s">
        <v>995</v>
      </c>
      <c r="E978" s="108" t="s">
        <v>479</v>
      </c>
      <c r="F978" s="108"/>
      <c r="G978" s="28" t="s">
        <v>44</v>
      </c>
      <c r="H978" s="29">
        <v>4</v>
      </c>
      <c r="I978" s="30">
        <v>7.14</v>
      </c>
      <c r="J978" s="30">
        <v>28.56</v>
      </c>
    </row>
    <row r="979" spans="1:10" ht="51.9" customHeight="1">
      <c r="A979" s="26" t="s">
        <v>439</v>
      </c>
      <c r="B979" s="27" t="s">
        <v>996</v>
      </c>
      <c r="C979" s="26" t="s">
        <v>32</v>
      </c>
      <c r="D979" s="26" t="s">
        <v>997</v>
      </c>
      <c r="E979" s="108" t="s">
        <v>479</v>
      </c>
      <c r="F979" s="108"/>
      <c r="G979" s="28" t="s">
        <v>62</v>
      </c>
      <c r="H979" s="29">
        <v>7.0000000000000007E-2</v>
      </c>
      <c r="I979" s="30">
        <v>676.07</v>
      </c>
      <c r="J979" s="30">
        <v>47.32</v>
      </c>
    </row>
    <row r="980" spans="1:10" ht="39" customHeight="1">
      <c r="A980" s="26" t="s">
        <v>439</v>
      </c>
      <c r="B980" s="27" t="s">
        <v>998</v>
      </c>
      <c r="C980" s="26" t="s">
        <v>32</v>
      </c>
      <c r="D980" s="26" t="s">
        <v>999</v>
      </c>
      <c r="E980" s="108" t="s">
        <v>479</v>
      </c>
      <c r="F980" s="108"/>
      <c r="G980" s="28" t="s">
        <v>34</v>
      </c>
      <c r="H980" s="29">
        <v>6.81</v>
      </c>
      <c r="I980" s="30">
        <v>4.43</v>
      </c>
      <c r="J980" s="30">
        <v>30.16</v>
      </c>
    </row>
    <row r="981" spans="1:10" ht="39" customHeight="1">
      <c r="A981" s="26" t="s">
        <v>439</v>
      </c>
      <c r="B981" s="27" t="s">
        <v>1000</v>
      </c>
      <c r="C981" s="26" t="s">
        <v>32</v>
      </c>
      <c r="D981" s="26" t="s">
        <v>1001</v>
      </c>
      <c r="E981" s="108" t="s">
        <v>479</v>
      </c>
      <c r="F981" s="108"/>
      <c r="G981" s="28" t="s">
        <v>44</v>
      </c>
      <c r="H981" s="29">
        <v>2</v>
      </c>
      <c r="I981" s="30">
        <v>35.92</v>
      </c>
      <c r="J981" s="30">
        <v>71.84</v>
      </c>
    </row>
    <row r="982" spans="1:10" ht="26.1" customHeight="1">
      <c r="A982" s="26" t="s">
        <v>439</v>
      </c>
      <c r="B982" s="27" t="s">
        <v>1002</v>
      </c>
      <c r="C982" s="26" t="s">
        <v>32</v>
      </c>
      <c r="D982" s="26" t="s">
        <v>1003</v>
      </c>
      <c r="E982" s="108" t="s">
        <v>479</v>
      </c>
      <c r="F982" s="108"/>
      <c r="G982" s="28" t="s">
        <v>54</v>
      </c>
      <c r="H982" s="29">
        <v>20</v>
      </c>
      <c r="I982" s="30">
        <v>0.51</v>
      </c>
      <c r="J982" s="30">
        <v>10.199999999999999</v>
      </c>
    </row>
    <row r="983" spans="1:10" ht="26.1" customHeight="1">
      <c r="A983" s="26" t="s">
        <v>439</v>
      </c>
      <c r="B983" s="27" t="s">
        <v>1004</v>
      </c>
      <c r="C983" s="26" t="s">
        <v>32</v>
      </c>
      <c r="D983" s="26" t="s">
        <v>1005</v>
      </c>
      <c r="E983" s="108" t="s">
        <v>479</v>
      </c>
      <c r="F983" s="108"/>
      <c r="G983" s="28" t="s">
        <v>44</v>
      </c>
      <c r="H983" s="29">
        <v>2</v>
      </c>
      <c r="I983" s="30">
        <v>2.04</v>
      </c>
      <c r="J983" s="30">
        <v>4.08</v>
      </c>
    </row>
    <row r="984" spans="1:10" ht="26.1" customHeight="1">
      <c r="A984" s="26" t="s">
        <v>439</v>
      </c>
      <c r="B984" s="27" t="s">
        <v>1006</v>
      </c>
      <c r="C984" s="26" t="s">
        <v>32</v>
      </c>
      <c r="D984" s="26" t="s">
        <v>1007</v>
      </c>
      <c r="E984" s="108" t="s">
        <v>442</v>
      </c>
      <c r="F984" s="108"/>
      <c r="G984" s="28" t="s">
        <v>24</v>
      </c>
      <c r="H984" s="29">
        <v>9.49</v>
      </c>
      <c r="I984" s="30">
        <v>21.65</v>
      </c>
      <c r="J984" s="30">
        <v>205.45</v>
      </c>
    </row>
    <row r="985" spans="1:10" ht="26.1" customHeight="1">
      <c r="A985" s="26" t="s">
        <v>439</v>
      </c>
      <c r="B985" s="27" t="s">
        <v>1008</v>
      </c>
      <c r="C985" s="26" t="s">
        <v>32</v>
      </c>
      <c r="D985" s="26" t="s">
        <v>1009</v>
      </c>
      <c r="E985" s="108" t="s">
        <v>479</v>
      </c>
      <c r="F985" s="108"/>
      <c r="G985" s="28" t="s">
        <v>44</v>
      </c>
      <c r="H985" s="29">
        <v>4</v>
      </c>
      <c r="I985" s="30">
        <v>0.66</v>
      </c>
      <c r="J985" s="30">
        <v>2.64</v>
      </c>
    </row>
    <row r="986" spans="1:10" ht="26.1" customHeight="1">
      <c r="A986" s="26" t="s">
        <v>439</v>
      </c>
      <c r="B986" s="27" t="s">
        <v>1010</v>
      </c>
      <c r="C986" s="26" t="s">
        <v>32</v>
      </c>
      <c r="D986" s="26" t="s">
        <v>1011</v>
      </c>
      <c r="E986" s="108" t="s">
        <v>479</v>
      </c>
      <c r="F986" s="108"/>
      <c r="G986" s="28" t="s">
        <v>44</v>
      </c>
      <c r="H986" s="29">
        <v>2</v>
      </c>
      <c r="I986" s="30">
        <v>5.59</v>
      </c>
      <c r="J986" s="30">
        <v>11.18</v>
      </c>
    </row>
    <row r="987" spans="1:10" ht="51.9" customHeight="1">
      <c r="A987" s="26" t="s">
        <v>439</v>
      </c>
      <c r="B987" s="27" t="s">
        <v>1012</v>
      </c>
      <c r="C987" s="26" t="s">
        <v>32</v>
      </c>
      <c r="D987" s="26" t="s">
        <v>1013</v>
      </c>
      <c r="E987" s="108" t="s">
        <v>479</v>
      </c>
      <c r="F987" s="108"/>
      <c r="G987" s="28" t="s">
        <v>44</v>
      </c>
      <c r="H987" s="29">
        <v>1</v>
      </c>
      <c r="I987" s="30">
        <v>9.9600000000000009</v>
      </c>
      <c r="J987" s="30">
        <v>9.9600000000000009</v>
      </c>
    </row>
    <row r="988" spans="1:10" ht="26.1" customHeight="1">
      <c r="A988" s="26" t="s">
        <v>439</v>
      </c>
      <c r="B988" s="27" t="s">
        <v>1014</v>
      </c>
      <c r="C988" s="26" t="s">
        <v>32</v>
      </c>
      <c r="D988" s="26" t="s">
        <v>1015</v>
      </c>
      <c r="E988" s="108" t="s">
        <v>479</v>
      </c>
      <c r="F988" s="108"/>
      <c r="G988" s="28" t="s">
        <v>44</v>
      </c>
      <c r="H988" s="29">
        <v>4</v>
      </c>
      <c r="I988" s="30">
        <v>1.28</v>
      </c>
      <c r="J988" s="30">
        <v>5.12</v>
      </c>
    </row>
    <row r="989" spans="1:10" ht="51.9" customHeight="1">
      <c r="A989" s="26" t="s">
        <v>439</v>
      </c>
      <c r="B989" s="27" t="s">
        <v>1016</v>
      </c>
      <c r="C989" s="26" t="s">
        <v>32</v>
      </c>
      <c r="D989" s="26" t="s">
        <v>1017</v>
      </c>
      <c r="E989" s="108" t="s">
        <v>479</v>
      </c>
      <c r="F989" s="108"/>
      <c r="G989" s="28" t="s">
        <v>44</v>
      </c>
      <c r="H989" s="29">
        <v>2</v>
      </c>
      <c r="I989" s="30">
        <v>4.07</v>
      </c>
      <c r="J989" s="30">
        <v>8.14</v>
      </c>
    </row>
    <row r="990" spans="1:10" ht="51.9" customHeight="1">
      <c r="A990" s="26" t="s">
        <v>439</v>
      </c>
      <c r="B990" s="27" t="s">
        <v>1018</v>
      </c>
      <c r="C990" s="26" t="s">
        <v>32</v>
      </c>
      <c r="D990" s="26" t="s">
        <v>1019</v>
      </c>
      <c r="E990" s="108" t="s">
        <v>479</v>
      </c>
      <c r="F990" s="108"/>
      <c r="G990" s="28" t="s">
        <v>44</v>
      </c>
      <c r="H990" s="29">
        <v>3</v>
      </c>
      <c r="I990" s="30">
        <v>160.52000000000001</v>
      </c>
      <c r="J990" s="30">
        <v>481.56</v>
      </c>
    </row>
    <row r="991" spans="1:10" ht="26.1" customHeight="1">
      <c r="A991" s="26" t="s">
        <v>439</v>
      </c>
      <c r="B991" s="27" t="s">
        <v>1020</v>
      </c>
      <c r="C991" s="26" t="s">
        <v>32</v>
      </c>
      <c r="D991" s="26" t="s">
        <v>1021</v>
      </c>
      <c r="E991" s="108" t="s">
        <v>479</v>
      </c>
      <c r="F991" s="108"/>
      <c r="G991" s="28" t="s">
        <v>44</v>
      </c>
      <c r="H991" s="29">
        <v>1</v>
      </c>
      <c r="I991" s="30">
        <v>150.36000000000001</v>
      </c>
      <c r="J991" s="30">
        <v>150.36000000000001</v>
      </c>
    </row>
    <row r="992" spans="1:10" ht="39" customHeight="1">
      <c r="A992" s="26" t="s">
        <v>439</v>
      </c>
      <c r="B992" s="27" t="s">
        <v>1022</v>
      </c>
      <c r="C992" s="26" t="s">
        <v>32</v>
      </c>
      <c r="D992" s="26" t="s">
        <v>1023</v>
      </c>
      <c r="E992" s="108" t="s">
        <v>479</v>
      </c>
      <c r="F992" s="108"/>
      <c r="G992" s="28" t="s">
        <v>44</v>
      </c>
      <c r="H992" s="29">
        <v>2</v>
      </c>
      <c r="I992" s="30">
        <v>18.760000000000002</v>
      </c>
      <c r="J992" s="30">
        <v>37.520000000000003</v>
      </c>
    </row>
    <row r="993" spans="1:10" ht="26.1" customHeight="1">
      <c r="A993" s="26" t="s">
        <v>439</v>
      </c>
      <c r="B993" s="27" t="s">
        <v>1024</v>
      </c>
      <c r="C993" s="26" t="s">
        <v>32</v>
      </c>
      <c r="D993" s="26" t="s">
        <v>1025</v>
      </c>
      <c r="E993" s="108" t="s">
        <v>479</v>
      </c>
      <c r="F993" s="108"/>
      <c r="G993" s="28" t="s">
        <v>54</v>
      </c>
      <c r="H993" s="29">
        <v>30</v>
      </c>
      <c r="I993" s="30">
        <v>26.64</v>
      </c>
      <c r="J993" s="30">
        <v>799.2</v>
      </c>
    </row>
    <row r="994" spans="1:10" ht="26.1" customHeight="1">
      <c r="A994" s="26" t="s">
        <v>439</v>
      </c>
      <c r="B994" s="27" t="s">
        <v>1026</v>
      </c>
      <c r="C994" s="26" t="s">
        <v>32</v>
      </c>
      <c r="D994" s="26" t="s">
        <v>1027</v>
      </c>
      <c r="E994" s="108" t="s">
        <v>479</v>
      </c>
      <c r="F994" s="108"/>
      <c r="G994" s="28" t="s">
        <v>44</v>
      </c>
      <c r="H994" s="29">
        <v>1</v>
      </c>
      <c r="I994" s="30">
        <v>253.07</v>
      </c>
      <c r="J994" s="30">
        <v>253.07</v>
      </c>
    </row>
    <row r="995" spans="1:10" ht="26.1" customHeight="1">
      <c r="A995" s="26" t="s">
        <v>439</v>
      </c>
      <c r="B995" s="27" t="s">
        <v>1028</v>
      </c>
      <c r="C995" s="26" t="s">
        <v>32</v>
      </c>
      <c r="D995" s="26" t="s">
        <v>1029</v>
      </c>
      <c r="E995" s="108" t="s">
        <v>479</v>
      </c>
      <c r="F995" s="108"/>
      <c r="G995" s="28" t="s">
        <v>54</v>
      </c>
      <c r="H995" s="29">
        <v>15</v>
      </c>
      <c r="I995" s="30">
        <v>18.63</v>
      </c>
      <c r="J995" s="30">
        <v>279.45</v>
      </c>
    </row>
    <row r="996" spans="1:10" ht="26.1" customHeight="1">
      <c r="A996" s="26" t="s">
        <v>439</v>
      </c>
      <c r="B996" s="27" t="s">
        <v>1030</v>
      </c>
      <c r="C996" s="26" t="s">
        <v>32</v>
      </c>
      <c r="D996" s="26" t="s">
        <v>1031</v>
      </c>
      <c r="E996" s="108" t="s">
        <v>479</v>
      </c>
      <c r="F996" s="108"/>
      <c r="G996" s="28" t="s">
        <v>44</v>
      </c>
      <c r="H996" s="29">
        <v>1</v>
      </c>
      <c r="I996" s="30">
        <v>124.72</v>
      </c>
      <c r="J996" s="30">
        <v>124.72</v>
      </c>
    </row>
    <row r="997" spans="1:10" ht="51.9" customHeight="1">
      <c r="A997" s="26" t="s">
        <v>439</v>
      </c>
      <c r="B997" s="27" t="s">
        <v>1032</v>
      </c>
      <c r="C997" s="26" t="s">
        <v>32</v>
      </c>
      <c r="D997" s="26" t="s">
        <v>1033</v>
      </c>
      <c r="E997" s="108" t="s">
        <v>479</v>
      </c>
      <c r="F997" s="108"/>
      <c r="G997" s="28" t="s">
        <v>34</v>
      </c>
      <c r="H997" s="29">
        <v>7.29</v>
      </c>
      <c r="I997" s="30">
        <v>4.66</v>
      </c>
      <c r="J997" s="30">
        <v>33.97</v>
      </c>
    </row>
    <row r="998" spans="1:10" ht="39" customHeight="1">
      <c r="A998" s="26" t="s">
        <v>439</v>
      </c>
      <c r="B998" s="27" t="s">
        <v>1034</v>
      </c>
      <c r="C998" s="26" t="s">
        <v>32</v>
      </c>
      <c r="D998" s="26" t="s">
        <v>1035</v>
      </c>
      <c r="E998" s="108" t="s">
        <v>479</v>
      </c>
      <c r="F998" s="108"/>
      <c r="G998" s="28" t="s">
        <v>62</v>
      </c>
      <c r="H998" s="29">
        <v>0.17</v>
      </c>
      <c r="I998" s="30">
        <v>82.96</v>
      </c>
      <c r="J998" s="30">
        <v>14.1</v>
      </c>
    </row>
    <row r="999" spans="1:10" ht="39" customHeight="1">
      <c r="A999" s="26" t="s">
        <v>439</v>
      </c>
      <c r="B999" s="27" t="s">
        <v>1036</v>
      </c>
      <c r="C999" s="26" t="s">
        <v>32</v>
      </c>
      <c r="D999" s="26" t="s">
        <v>1037</v>
      </c>
      <c r="E999" s="108" t="s">
        <v>479</v>
      </c>
      <c r="F999" s="108"/>
      <c r="G999" s="28" t="s">
        <v>44</v>
      </c>
      <c r="H999" s="29">
        <v>3</v>
      </c>
      <c r="I999" s="30">
        <v>58.85</v>
      </c>
      <c r="J999" s="30">
        <v>176.55</v>
      </c>
    </row>
    <row r="1000" spans="1:10" ht="51.9" customHeight="1">
      <c r="A1000" s="26" t="s">
        <v>439</v>
      </c>
      <c r="B1000" s="27" t="s">
        <v>1038</v>
      </c>
      <c r="C1000" s="26" t="s">
        <v>32</v>
      </c>
      <c r="D1000" s="26" t="s">
        <v>1039</v>
      </c>
      <c r="E1000" s="108" t="s">
        <v>479</v>
      </c>
      <c r="F1000" s="108"/>
      <c r="G1000" s="28" t="s">
        <v>62</v>
      </c>
      <c r="H1000" s="29">
        <v>0.02</v>
      </c>
      <c r="I1000" s="30">
        <v>431.21</v>
      </c>
      <c r="J1000" s="30">
        <v>8.6199999999999992</v>
      </c>
    </row>
    <row r="1001" spans="1:10" ht="39" customHeight="1">
      <c r="A1001" s="26" t="s">
        <v>439</v>
      </c>
      <c r="B1001" s="27" t="s">
        <v>1040</v>
      </c>
      <c r="C1001" s="26" t="s">
        <v>32</v>
      </c>
      <c r="D1001" s="26" t="s">
        <v>1041</v>
      </c>
      <c r="E1001" s="108" t="s">
        <v>479</v>
      </c>
      <c r="F1001" s="108"/>
      <c r="G1001" s="28" t="s">
        <v>44</v>
      </c>
      <c r="H1001" s="29">
        <v>2</v>
      </c>
      <c r="I1001" s="30">
        <v>14.58</v>
      </c>
      <c r="J1001" s="30">
        <v>29.16</v>
      </c>
    </row>
    <row r="1002" spans="1:10" ht="26.1" customHeight="1">
      <c r="A1002" s="26" t="s">
        <v>439</v>
      </c>
      <c r="B1002" s="27" t="s">
        <v>1042</v>
      </c>
      <c r="C1002" s="26" t="s">
        <v>32</v>
      </c>
      <c r="D1002" s="26" t="s">
        <v>1043</v>
      </c>
      <c r="E1002" s="108" t="s">
        <v>479</v>
      </c>
      <c r="F1002" s="108"/>
      <c r="G1002" s="28" t="s">
        <v>54</v>
      </c>
      <c r="H1002" s="29">
        <v>2</v>
      </c>
      <c r="I1002" s="30">
        <v>12.1</v>
      </c>
      <c r="J1002" s="30">
        <v>24.2</v>
      </c>
    </row>
    <row r="1003" spans="1:10" ht="26.1" customHeight="1">
      <c r="A1003" s="26" t="s">
        <v>439</v>
      </c>
      <c r="B1003" s="27" t="s">
        <v>1044</v>
      </c>
      <c r="C1003" s="26" t="s">
        <v>32</v>
      </c>
      <c r="D1003" s="26" t="s">
        <v>1045</v>
      </c>
      <c r="E1003" s="108" t="s">
        <v>479</v>
      </c>
      <c r="F1003" s="108"/>
      <c r="G1003" s="28" t="s">
        <v>54</v>
      </c>
      <c r="H1003" s="29">
        <v>14</v>
      </c>
      <c r="I1003" s="30">
        <v>6.4</v>
      </c>
      <c r="J1003" s="30">
        <v>89.6</v>
      </c>
    </row>
    <row r="1004" spans="1:10" ht="51.9" customHeight="1">
      <c r="A1004" s="26" t="s">
        <v>439</v>
      </c>
      <c r="B1004" s="27" t="s">
        <v>1046</v>
      </c>
      <c r="C1004" s="26" t="s">
        <v>32</v>
      </c>
      <c r="D1004" s="26" t="s">
        <v>1047</v>
      </c>
      <c r="E1004" s="108" t="s">
        <v>479</v>
      </c>
      <c r="F1004" s="108"/>
      <c r="G1004" s="28" t="s">
        <v>34</v>
      </c>
      <c r="H1004" s="29">
        <v>6.81</v>
      </c>
      <c r="I1004" s="30">
        <v>52.34</v>
      </c>
      <c r="J1004" s="30">
        <v>356.43</v>
      </c>
    </row>
    <row r="1005" spans="1:10" ht="26.1" customHeight="1">
      <c r="A1005" s="26" t="s">
        <v>439</v>
      </c>
      <c r="B1005" s="27" t="s">
        <v>1048</v>
      </c>
      <c r="C1005" s="26" t="s">
        <v>32</v>
      </c>
      <c r="D1005" s="26" t="s">
        <v>1049</v>
      </c>
      <c r="E1005" s="108" t="s">
        <v>479</v>
      </c>
      <c r="F1005" s="108"/>
      <c r="G1005" s="28" t="s">
        <v>44</v>
      </c>
      <c r="H1005" s="29">
        <v>1</v>
      </c>
      <c r="I1005" s="30">
        <v>4.3600000000000003</v>
      </c>
      <c r="J1005" s="30">
        <v>4.3600000000000003</v>
      </c>
    </row>
    <row r="1006" spans="1:10" ht="26.1" customHeight="1">
      <c r="A1006" s="26" t="s">
        <v>439</v>
      </c>
      <c r="B1006" s="27" t="s">
        <v>1050</v>
      </c>
      <c r="C1006" s="26" t="s">
        <v>32</v>
      </c>
      <c r="D1006" s="26" t="s">
        <v>1051</v>
      </c>
      <c r="E1006" s="108" t="s">
        <v>479</v>
      </c>
      <c r="F1006" s="108"/>
      <c r="G1006" s="28" t="s">
        <v>44</v>
      </c>
      <c r="H1006" s="29">
        <v>1</v>
      </c>
      <c r="I1006" s="30">
        <v>546.72</v>
      </c>
      <c r="J1006" s="30">
        <v>546.72</v>
      </c>
    </row>
    <row r="1007" spans="1:10" ht="26.1" customHeight="1">
      <c r="A1007" s="26" t="s">
        <v>439</v>
      </c>
      <c r="B1007" s="27" t="s">
        <v>1052</v>
      </c>
      <c r="C1007" s="26" t="s">
        <v>32</v>
      </c>
      <c r="D1007" s="26" t="s">
        <v>1053</v>
      </c>
      <c r="E1007" s="108" t="s">
        <v>442</v>
      </c>
      <c r="F1007" s="108"/>
      <c r="G1007" s="28" t="s">
        <v>24</v>
      </c>
      <c r="H1007" s="29">
        <v>6.91</v>
      </c>
      <c r="I1007" s="30">
        <v>29.06</v>
      </c>
      <c r="J1007" s="30">
        <v>200.8</v>
      </c>
    </row>
    <row r="1008" spans="1:10" ht="26.1" customHeight="1">
      <c r="A1008" s="26" t="s">
        <v>439</v>
      </c>
      <c r="B1008" s="27" t="s">
        <v>1054</v>
      </c>
      <c r="C1008" s="26" t="s">
        <v>32</v>
      </c>
      <c r="D1008" s="26" t="s">
        <v>1055</v>
      </c>
      <c r="E1008" s="108" t="s">
        <v>479</v>
      </c>
      <c r="F1008" s="108"/>
      <c r="G1008" s="28" t="s">
        <v>54</v>
      </c>
      <c r="H1008" s="29">
        <v>6</v>
      </c>
      <c r="I1008" s="30">
        <v>21.44</v>
      </c>
      <c r="J1008" s="30">
        <v>128.63999999999999</v>
      </c>
    </row>
    <row r="1009" spans="1:10" ht="26.1" customHeight="1">
      <c r="A1009" s="26" t="s">
        <v>439</v>
      </c>
      <c r="B1009" s="27" t="s">
        <v>1056</v>
      </c>
      <c r="C1009" s="26" t="s">
        <v>32</v>
      </c>
      <c r="D1009" s="26" t="s">
        <v>1057</v>
      </c>
      <c r="E1009" s="108" t="s">
        <v>479</v>
      </c>
      <c r="F1009" s="108"/>
      <c r="G1009" s="28" t="s">
        <v>44</v>
      </c>
      <c r="H1009" s="29">
        <v>2</v>
      </c>
      <c r="I1009" s="30">
        <v>2.11</v>
      </c>
      <c r="J1009" s="30">
        <v>4.22</v>
      </c>
    </row>
    <row r="1010" spans="1:10" ht="39" customHeight="1">
      <c r="A1010" s="26" t="s">
        <v>439</v>
      </c>
      <c r="B1010" s="27" t="s">
        <v>1058</v>
      </c>
      <c r="C1010" s="26" t="s">
        <v>32</v>
      </c>
      <c r="D1010" s="26" t="s">
        <v>1059</v>
      </c>
      <c r="E1010" s="108" t="s">
        <v>479</v>
      </c>
      <c r="F1010" s="108"/>
      <c r="G1010" s="28" t="s">
        <v>44</v>
      </c>
      <c r="H1010" s="29">
        <v>4</v>
      </c>
      <c r="I1010" s="30">
        <v>3.86</v>
      </c>
      <c r="J1010" s="30">
        <v>15.44</v>
      </c>
    </row>
    <row r="1011" spans="1:10" ht="26.1" customHeight="1">
      <c r="A1011" s="26" t="s">
        <v>439</v>
      </c>
      <c r="B1011" s="27" t="s">
        <v>1060</v>
      </c>
      <c r="C1011" s="26" t="s">
        <v>32</v>
      </c>
      <c r="D1011" s="26" t="s">
        <v>1061</v>
      </c>
      <c r="E1011" s="108" t="s">
        <v>479</v>
      </c>
      <c r="F1011" s="108"/>
      <c r="G1011" s="28" t="s">
        <v>54</v>
      </c>
      <c r="H1011" s="29">
        <v>3</v>
      </c>
      <c r="I1011" s="30">
        <v>5.29</v>
      </c>
      <c r="J1011" s="30">
        <v>15.87</v>
      </c>
    </row>
    <row r="1012" spans="1:10" ht="39" customHeight="1">
      <c r="A1012" s="26" t="s">
        <v>439</v>
      </c>
      <c r="B1012" s="27" t="s">
        <v>1062</v>
      </c>
      <c r="C1012" s="26" t="s">
        <v>32</v>
      </c>
      <c r="D1012" s="26" t="s">
        <v>1063</v>
      </c>
      <c r="E1012" s="108" t="s">
        <v>479</v>
      </c>
      <c r="F1012" s="108"/>
      <c r="G1012" s="28" t="s">
        <v>44</v>
      </c>
      <c r="H1012" s="29">
        <v>3</v>
      </c>
      <c r="I1012" s="30">
        <v>61.26</v>
      </c>
      <c r="J1012" s="30">
        <v>183.78</v>
      </c>
    </row>
    <row r="1013" spans="1:10" ht="39" customHeight="1">
      <c r="A1013" s="26" t="s">
        <v>439</v>
      </c>
      <c r="B1013" s="27" t="s">
        <v>1064</v>
      </c>
      <c r="C1013" s="26" t="s">
        <v>32</v>
      </c>
      <c r="D1013" s="26" t="s">
        <v>1065</v>
      </c>
      <c r="E1013" s="108" t="s">
        <v>479</v>
      </c>
      <c r="F1013" s="108"/>
      <c r="G1013" s="28" t="s">
        <v>34</v>
      </c>
      <c r="H1013" s="29">
        <v>0.48</v>
      </c>
      <c r="I1013" s="30">
        <v>21.1</v>
      </c>
      <c r="J1013" s="30">
        <v>10.119999999999999</v>
      </c>
    </row>
    <row r="1014" spans="1:10" ht="26.1" customHeight="1">
      <c r="A1014" s="26" t="s">
        <v>439</v>
      </c>
      <c r="B1014" s="27" t="s">
        <v>1066</v>
      </c>
      <c r="C1014" s="26" t="s">
        <v>32</v>
      </c>
      <c r="D1014" s="26" t="s">
        <v>1067</v>
      </c>
      <c r="E1014" s="108" t="s">
        <v>479</v>
      </c>
      <c r="F1014" s="108"/>
      <c r="G1014" s="28" t="s">
        <v>44</v>
      </c>
      <c r="H1014" s="29">
        <v>2</v>
      </c>
      <c r="I1014" s="30">
        <v>3.94</v>
      </c>
      <c r="J1014" s="30">
        <v>7.88</v>
      </c>
    </row>
    <row r="1015" spans="1:10" ht="39" customHeight="1">
      <c r="A1015" s="26" t="s">
        <v>439</v>
      </c>
      <c r="B1015" s="27" t="s">
        <v>1068</v>
      </c>
      <c r="C1015" s="26" t="s">
        <v>32</v>
      </c>
      <c r="D1015" s="26" t="s">
        <v>1069</v>
      </c>
      <c r="E1015" s="108" t="s">
        <v>479</v>
      </c>
      <c r="F1015" s="108"/>
      <c r="G1015" s="28" t="s">
        <v>44</v>
      </c>
      <c r="H1015" s="29">
        <v>2</v>
      </c>
      <c r="I1015" s="30">
        <v>10.79</v>
      </c>
      <c r="J1015" s="30">
        <v>21.58</v>
      </c>
    </row>
    <row r="1016" spans="1:10" ht="39" customHeight="1">
      <c r="A1016" s="26" t="s">
        <v>439</v>
      </c>
      <c r="B1016" s="27" t="s">
        <v>1070</v>
      </c>
      <c r="C1016" s="26" t="s">
        <v>32</v>
      </c>
      <c r="D1016" s="26" t="s">
        <v>1071</v>
      </c>
      <c r="E1016" s="108" t="s">
        <v>479</v>
      </c>
      <c r="F1016" s="108"/>
      <c r="G1016" s="28" t="s">
        <v>44</v>
      </c>
      <c r="H1016" s="29">
        <v>6</v>
      </c>
      <c r="I1016" s="30">
        <v>1.45</v>
      </c>
      <c r="J1016" s="30">
        <v>8.6999999999999993</v>
      </c>
    </row>
    <row r="1017" spans="1:10" ht="26.1" customHeight="1">
      <c r="A1017" s="26" t="s">
        <v>439</v>
      </c>
      <c r="B1017" s="27" t="s">
        <v>1072</v>
      </c>
      <c r="C1017" s="26" t="s">
        <v>32</v>
      </c>
      <c r="D1017" s="26" t="s">
        <v>1073</v>
      </c>
      <c r="E1017" s="108" t="s">
        <v>479</v>
      </c>
      <c r="F1017" s="108"/>
      <c r="G1017" s="28" t="s">
        <v>44</v>
      </c>
      <c r="H1017" s="29">
        <v>4</v>
      </c>
      <c r="I1017" s="30">
        <v>0.91</v>
      </c>
      <c r="J1017" s="30">
        <v>3.64</v>
      </c>
    </row>
    <row r="1018" spans="1:10" ht="26.1" customHeight="1">
      <c r="A1018" s="26" t="s">
        <v>439</v>
      </c>
      <c r="B1018" s="27" t="s">
        <v>1074</v>
      </c>
      <c r="C1018" s="26" t="s">
        <v>32</v>
      </c>
      <c r="D1018" s="26" t="s">
        <v>1075</v>
      </c>
      <c r="E1018" s="108" t="s">
        <v>479</v>
      </c>
      <c r="F1018" s="108"/>
      <c r="G1018" s="28" t="s">
        <v>62</v>
      </c>
      <c r="H1018" s="29">
        <v>0.02</v>
      </c>
      <c r="I1018" s="30">
        <v>136.24</v>
      </c>
      <c r="J1018" s="30">
        <v>2.72</v>
      </c>
    </row>
    <row r="1019" spans="1:10" ht="39" customHeight="1">
      <c r="A1019" s="26" t="s">
        <v>439</v>
      </c>
      <c r="B1019" s="27" t="s">
        <v>1076</v>
      </c>
      <c r="C1019" s="26" t="s">
        <v>32</v>
      </c>
      <c r="D1019" s="26" t="s">
        <v>1077</v>
      </c>
      <c r="E1019" s="108" t="s">
        <v>479</v>
      </c>
      <c r="F1019" s="108"/>
      <c r="G1019" s="28" t="s">
        <v>44</v>
      </c>
      <c r="H1019" s="29">
        <v>5</v>
      </c>
      <c r="I1019" s="30">
        <v>4.3499999999999996</v>
      </c>
      <c r="J1019" s="30">
        <v>21.75</v>
      </c>
    </row>
    <row r="1020" spans="1:10" ht="65.099999999999994" customHeight="1">
      <c r="A1020" s="26" t="s">
        <v>439</v>
      </c>
      <c r="B1020" s="27" t="s">
        <v>1078</v>
      </c>
      <c r="C1020" s="26" t="s">
        <v>32</v>
      </c>
      <c r="D1020" s="26" t="s">
        <v>1079</v>
      </c>
      <c r="E1020" s="108" t="s">
        <v>479</v>
      </c>
      <c r="F1020" s="108"/>
      <c r="G1020" s="28" t="s">
        <v>34</v>
      </c>
      <c r="H1020" s="29">
        <v>2.5</v>
      </c>
      <c r="I1020" s="30">
        <v>47.76</v>
      </c>
      <c r="J1020" s="30">
        <v>119.4</v>
      </c>
    </row>
    <row r="1021" spans="1:10" ht="39" customHeight="1">
      <c r="A1021" s="26" t="s">
        <v>439</v>
      </c>
      <c r="B1021" s="27" t="s">
        <v>1080</v>
      </c>
      <c r="C1021" s="26" t="s">
        <v>32</v>
      </c>
      <c r="D1021" s="26" t="s">
        <v>1081</v>
      </c>
      <c r="E1021" s="108" t="s">
        <v>479</v>
      </c>
      <c r="F1021" s="108"/>
      <c r="G1021" s="28" t="s">
        <v>34</v>
      </c>
      <c r="H1021" s="29">
        <v>6.81</v>
      </c>
      <c r="I1021" s="30">
        <v>11.98</v>
      </c>
      <c r="J1021" s="30">
        <v>81.58</v>
      </c>
    </row>
    <row r="1022" spans="1:10" ht="26.1" customHeight="1">
      <c r="A1022" s="26" t="s">
        <v>439</v>
      </c>
      <c r="B1022" s="27" t="s">
        <v>1082</v>
      </c>
      <c r="C1022" s="26" t="s">
        <v>32</v>
      </c>
      <c r="D1022" s="26" t="s">
        <v>1083</v>
      </c>
      <c r="E1022" s="108" t="s">
        <v>479</v>
      </c>
      <c r="F1022" s="108"/>
      <c r="G1022" s="28" t="s">
        <v>44</v>
      </c>
      <c r="H1022" s="29">
        <v>1</v>
      </c>
      <c r="I1022" s="30">
        <v>1025.6400000000001</v>
      </c>
      <c r="J1022" s="30">
        <v>1025.6400000000001</v>
      </c>
    </row>
    <row r="1023" spans="1:10" ht="26.1" customHeight="1">
      <c r="A1023" s="26" t="s">
        <v>439</v>
      </c>
      <c r="B1023" s="27" t="s">
        <v>1084</v>
      </c>
      <c r="C1023" s="26" t="s">
        <v>32</v>
      </c>
      <c r="D1023" s="26" t="s">
        <v>1085</v>
      </c>
      <c r="E1023" s="108" t="s">
        <v>479</v>
      </c>
      <c r="F1023" s="108"/>
      <c r="G1023" s="28" t="s">
        <v>62</v>
      </c>
      <c r="H1023" s="29">
        <v>0.1</v>
      </c>
      <c r="I1023" s="30">
        <v>49.74</v>
      </c>
      <c r="J1023" s="30">
        <v>4.97</v>
      </c>
    </row>
    <row r="1024" spans="1:10" ht="39" customHeight="1">
      <c r="A1024" s="26" t="s">
        <v>439</v>
      </c>
      <c r="B1024" s="27" t="s">
        <v>1086</v>
      </c>
      <c r="C1024" s="26" t="s">
        <v>32</v>
      </c>
      <c r="D1024" s="26" t="s">
        <v>1087</v>
      </c>
      <c r="E1024" s="108" t="s">
        <v>479</v>
      </c>
      <c r="F1024" s="108"/>
      <c r="G1024" s="28" t="s">
        <v>34</v>
      </c>
      <c r="H1024" s="29">
        <v>0.48</v>
      </c>
      <c r="I1024" s="30">
        <v>28.12</v>
      </c>
      <c r="J1024" s="30">
        <v>13.49</v>
      </c>
    </row>
    <row r="1025" spans="1:10" ht="26.1" customHeight="1">
      <c r="A1025" s="26" t="s">
        <v>439</v>
      </c>
      <c r="B1025" s="27" t="s">
        <v>1088</v>
      </c>
      <c r="C1025" s="26" t="s">
        <v>32</v>
      </c>
      <c r="D1025" s="26" t="s">
        <v>1089</v>
      </c>
      <c r="E1025" s="108" t="s">
        <v>479</v>
      </c>
      <c r="F1025" s="108"/>
      <c r="G1025" s="28" t="s">
        <v>34</v>
      </c>
      <c r="H1025" s="29">
        <v>0.48</v>
      </c>
      <c r="I1025" s="30">
        <v>31.11</v>
      </c>
      <c r="J1025" s="30">
        <v>14.93</v>
      </c>
    </row>
    <row r="1026" spans="1:10" ht="15">
      <c r="A1026" s="31"/>
      <c r="B1026" s="31"/>
      <c r="C1026" s="31"/>
      <c r="D1026" s="31"/>
      <c r="E1026" s="31" t="s">
        <v>459</v>
      </c>
      <c r="F1026" s="32">
        <v>190.42</v>
      </c>
      <c r="G1026" s="31" t="s">
        <v>460</v>
      </c>
      <c r="H1026" s="32">
        <v>215.83</v>
      </c>
      <c r="I1026" s="31" t="s">
        <v>461</v>
      </c>
      <c r="J1026" s="32">
        <v>406.25</v>
      </c>
    </row>
    <row r="1027" spans="1:10" ht="15">
      <c r="A1027" s="31"/>
      <c r="B1027" s="31"/>
      <c r="C1027" s="31"/>
      <c r="D1027" s="31"/>
      <c r="E1027" s="31" t="s">
        <v>462</v>
      </c>
      <c r="F1027" s="32">
        <v>1593.733414</v>
      </c>
      <c r="G1027" s="31"/>
      <c r="H1027" s="107" t="s">
        <v>463</v>
      </c>
      <c r="I1027" s="107"/>
      <c r="J1027" s="32">
        <v>8198.51</v>
      </c>
    </row>
    <row r="1028" spans="1:10" ht="50.1" customHeight="1" thickBot="1">
      <c r="A1028" s="16"/>
      <c r="B1028" s="16"/>
      <c r="C1028" s="16"/>
      <c r="D1028" s="16"/>
      <c r="E1028" s="16"/>
      <c r="F1028" s="16"/>
      <c r="G1028" s="16" t="s">
        <v>464</v>
      </c>
      <c r="H1028" s="33">
        <v>1</v>
      </c>
      <c r="I1028" s="16" t="s">
        <v>465</v>
      </c>
      <c r="J1028" s="18">
        <v>8198.51</v>
      </c>
    </row>
    <row r="1029" spans="1:10" ht="0.9" customHeight="1" thickTop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</row>
    <row r="1030" spans="1:10" ht="18" customHeight="1">
      <c r="A1030" s="3" t="s">
        <v>277</v>
      </c>
      <c r="B1030" s="4" t="s">
        <v>9</v>
      </c>
      <c r="C1030" s="3" t="s">
        <v>10</v>
      </c>
      <c r="D1030" s="3" t="s">
        <v>11</v>
      </c>
      <c r="E1030" s="110" t="s">
        <v>433</v>
      </c>
      <c r="F1030" s="110"/>
      <c r="G1030" s="5" t="s">
        <v>12</v>
      </c>
      <c r="H1030" s="4" t="s">
        <v>13</v>
      </c>
      <c r="I1030" s="4" t="s">
        <v>14</v>
      </c>
      <c r="J1030" s="4" t="s">
        <v>16</v>
      </c>
    </row>
    <row r="1031" spans="1:10" ht="51.9" customHeight="1">
      <c r="A1031" s="10" t="s">
        <v>434</v>
      </c>
      <c r="B1031" s="11" t="s">
        <v>278</v>
      </c>
      <c r="C1031" s="10" t="s">
        <v>22</v>
      </c>
      <c r="D1031" s="10" t="s">
        <v>279</v>
      </c>
      <c r="E1031" s="111" t="s">
        <v>509</v>
      </c>
      <c r="F1031" s="111"/>
      <c r="G1031" s="12" t="s">
        <v>44</v>
      </c>
      <c r="H1031" s="20">
        <v>1</v>
      </c>
      <c r="I1031" s="13">
        <v>996.9</v>
      </c>
      <c r="J1031" s="13">
        <v>996.9</v>
      </c>
    </row>
    <row r="1032" spans="1:10" ht="51.9" customHeight="1">
      <c r="A1032" s="21" t="s">
        <v>436</v>
      </c>
      <c r="B1032" s="22" t="s">
        <v>1090</v>
      </c>
      <c r="C1032" s="21" t="s">
        <v>22</v>
      </c>
      <c r="D1032" s="21" t="s">
        <v>1091</v>
      </c>
      <c r="E1032" s="106" t="s">
        <v>848</v>
      </c>
      <c r="F1032" s="106"/>
      <c r="G1032" s="23" t="s">
        <v>62</v>
      </c>
      <c r="H1032" s="24">
        <v>1.34219E-2</v>
      </c>
      <c r="I1032" s="25">
        <v>715.89</v>
      </c>
      <c r="J1032" s="25">
        <v>9.6</v>
      </c>
    </row>
    <row r="1033" spans="1:10" ht="26.1" customHeight="1">
      <c r="A1033" s="21" t="s">
        <v>436</v>
      </c>
      <c r="B1033" s="22" t="s">
        <v>1092</v>
      </c>
      <c r="C1033" s="21" t="s">
        <v>22</v>
      </c>
      <c r="D1033" s="21" t="s">
        <v>1093</v>
      </c>
      <c r="E1033" s="106" t="s">
        <v>435</v>
      </c>
      <c r="F1033" s="106"/>
      <c r="G1033" s="23" t="s">
        <v>24</v>
      </c>
      <c r="H1033" s="24">
        <v>1.9456</v>
      </c>
      <c r="I1033" s="25">
        <v>23.83</v>
      </c>
      <c r="J1033" s="25">
        <v>46.36</v>
      </c>
    </row>
    <row r="1034" spans="1:10" ht="24" customHeight="1">
      <c r="A1034" s="21" t="s">
        <v>436</v>
      </c>
      <c r="B1034" s="22" t="s">
        <v>1094</v>
      </c>
      <c r="C1034" s="21" t="s">
        <v>22</v>
      </c>
      <c r="D1034" s="21" t="s">
        <v>1095</v>
      </c>
      <c r="E1034" s="106" t="s">
        <v>435</v>
      </c>
      <c r="F1034" s="106"/>
      <c r="G1034" s="23" t="s">
        <v>24</v>
      </c>
      <c r="H1034" s="24">
        <v>1.9456</v>
      </c>
      <c r="I1034" s="25">
        <v>31.14</v>
      </c>
      <c r="J1034" s="25">
        <v>60.58</v>
      </c>
    </row>
    <row r="1035" spans="1:10" ht="39" customHeight="1">
      <c r="A1035" s="26" t="s">
        <v>439</v>
      </c>
      <c r="B1035" s="27" t="s">
        <v>1096</v>
      </c>
      <c r="C1035" s="26" t="s">
        <v>22</v>
      </c>
      <c r="D1035" s="26" t="s">
        <v>1097</v>
      </c>
      <c r="E1035" s="108" t="s">
        <v>479</v>
      </c>
      <c r="F1035" s="108"/>
      <c r="G1035" s="28" t="s">
        <v>44</v>
      </c>
      <c r="H1035" s="29">
        <v>1</v>
      </c>
      <c r="I1035" s="30">
        <v>876.36</v>
      </c>
      <c r="J1035" s="30">
        <v>876.36</v>
      </c>
    </row>
    <row r="1036" spans="1:10" ht="26.1" customHeight="1">
      <c r="A1036" s="26" t="s">
        <v>439</v>
      </c>
      <c r="B1036" s="27" t="s">
        <v>1098</v>
      </c>
      <c r="C1036" s="26" t="s">
        <v>22</v>
      </c>
      <c r="D1036" s="26" t="s">
        <v>1099</v>
      </c>
      <c r="E1036" s="108" t="s">
        <v>479</v>
      </c>
      <c r="F1036" s="108"/>
      <c r="G1036" s="28" t="s">
        <v>44</v>
      </c>
      <c r="H1036" s="29">
        <v>3</v>
      </c>
      <c r="I1036" s="30">
        <v>1</v>
      </c>
      <c r="J1036" s="30">
        <v>3</v>
      </c>
    </row>
    <row r="1037" spans="1:10" ht="24" customHeight="1">
      <c r="A1037" s="26" t="s">
        <v>439</v>
      </c>
      <c r="B1037" s="27" t="s">
        <v>1100</v>
      </c>
      <c r="C1037" s="26" t="s">
        <v>22</v>
      </c>
      <c r="D1037" s="26" t="s">
        <v>1101</v>
      </c>
      <c r="E1037" s="108" t="s">
        <v>479</v>
      </c>
      <c r="F1037" s="108"/>
      <c r="G1037" s="28" t="s">
        <v>44</v>
      </c>
      <c r="H1037" s="29">
        <v>1</v>
      </c>
      <c r="I1037" s="30">
        <v>1</v>
      </c>
      <c r="J1037" s="30">
        <v>1</v>
      </c>
    </row>
    <row r="1038" spans="1:10" ht="15">
      <c r="A1038" s="31"/>
      <c r="B1038" s="31"/>
      <c r="C1038" s="31"/>
      <c r="D1038" s="31"/>
      <c r="E1038" s="31" t="s">
        <v>459</v>
      </c>
      <c r="F1038" s="32">
        <v>39.01</v>
      </c>
      <c r="G1038" s="31" t="s">
        <v>460</v>
      </c>
      <c r="H1038" s="32">
        <v>44.22</v>
      </c>
      <c r="I1038" s="31" t="s">
        <v>461</v>
      </c>
      <c r="J1038" s="32">
        <v>83.23</v>
      </c>
    </row>
    <row r="1039" spans="1:10" ht="15">
      <c r="A1039" s="31"/>
      <c r="B1039" s="31"/>
      <c r="C1039" s="31"/>
      <c r="D1039" s="31"/>
      <c r="E1039" s="31" t="s">
        <v>462</v>
      </c>
      <c r="F1039" s="32">
        <v>240.55197000000001</v>
      </c>
      <c r="G1039" s="31"/>
      <c r="H1039" s="107" t="s">
        <v>463</v>
      </c>
      <c r="I1039" s="107"/>
      <c r="J1039" s="32">
        <v>1237.45</v>
      </c>
    </row>
    <row r="1040" spans="1:10" ht="50.1" customHeight="1" thickBot="1">
      <c r="A1040" s="16"/>
      <c r="B1040" s="16"/>
      <c r="C1040" s="16"/>
      <c r="D1040" s="16"/>
      <c r="E1040" s="16"/>
      <c r="F1040" s="16"/>
      <c r="G1040" s="16" t="s">
        <v>464</v>
      </c>
      <c r="H1040" s="33">
        <v>1</v>
      </c>
      <c r="I1040" s="16" t="s">
        <v>465</v>
      </c>
      <c r="J1040" s="18">
        <v>1237.45</v>
      </c>
    </row>
    <row r="1041" spans="1:10" ht="0.9" customHeight="1" thickTop="1">
      <c r="A1041" s="34"/>
      <c r="B1041" s="34"/>
      <c r="C1041" s="34"/>
      <c r="D1041" s="34"/>
      <c r="E1041" s="34"/>
      <c r="F1041" s="34"/>
      <c r="G1041" s="34"/>
      <c r="H1041" s="34"/>
      <c r="I1041" s="34"/>
      <c r="J1041" s="34"/>
    </row>
    <row r="1042" spans="1:10" ht="18" customHeight="1">
      <c r="A1042" s="3" t="s">
        <v>280</v>
      </c>
      <c r="B1042" s="4" t="s">
        <v>9</v>
      </c>
      <c r="C1042" s="3" t="s">
        <v>10</v>
      </c>
      <c r="D1042" s="3" t="s">
        <v>11</v>
      </c>
      <c r="E1042" s="110" t="s">
        <v>433</v>
      </c>
      <c r="F1042" s="110"/>
      <c r="G1042" s="5" t="s">
        <v>12</v>
      </c>
      <c r="H1042" s="4" t="s">
        <v>13</v>
      </c>
      <c r="I1042" s="4" t="s">
        <v>14</v>
      </c>
      <c r="J1042" s="4" t="s">
        <v>16</v>
      </c>
    </row>
    <row r="1043" spans="1:10" ht="26.1" customHeight="1">
      <c r="A1043" s="10" t="s">
        <v>434</v>
      </c>
      <c r="B1043" s="11" t="s">
        <v>281</v>
      </c>
      <c r="C1043" s="10" t="s">
        <v>22</v>
      </c>
      <c r="D1043" s="10" t="s">
        <v>282</v>
      </c>
      <c r="E1043" s="111" t="s">
        <v>622</v>
      </c>
      <c r="F1043" s="111"/>
      <c r="G1043" s="12" t="s">
        <v>44</v>
      </c>
      <c r="H1043" s="20">
        <v>1</v>
      </c>
      <c r="I1043" s="13">
        <v>70.12</v>
      </c>
      <c r="J1043" s="13">
        <v>70.12</v>
      </c>
    </row>
    <row r="1044" spans="1:10" ht="26.1" customHeight="1">
      <c r="A1044" s="21" t="s">
        <v>436</v>
      </c>
      <c r="B1044" s="22" t="s">
        <v>1092</v>
      </c>
      <c r="C1044" s="21" t="s">
        <v>22</v>
      </c>
      <c r="D1044" s="21" t="s">
        <v>1093</v>
      </c>
      <c r="E1044" s="106" t="s">
        <v>435</v>
      </c>
      <c r="F1044" s="106"/>
      <c r="G1044" s="23" t="s">
        <v>24</v>
      </c>
      <c r="H1044" s="24">
        <v>0.24840000000000001</v>
      </c>
      <c r="I1044" s="25">
        <v>23.83</v>
      </c>
      <c r="J1044" s="25">
        <v>5.91</v>
      </c>
    </row>
    <row r="1045" spans="1:10" ht="24" customHeight="1">
      <c r="A1045" s="21" t="s">
        <v>436</v>
      </c>
      <c r="B1045" s="22" t="s">
        <v>1094</v>
      </c>
      <c r="C1045" s="21" t="s">
        <v>22</v>
      </c>
      <c r="D1045" s="21" t="s">
        <v>1095</v>
      </c>
      <c r="E1045" s="106" t="s">
        <v>435</v>
      </c>
      <c r="F1045" s="106"/>
      <c r="G1045" s="23" t="s">
        <v>24</v>
      </c>
      <c r="H1045" s="24">
        <v>0.24840000000000001</v>
      </c>
      <c r="I1045" s="25">
        <v>31.14</v>
      </c>
      <c r="J1045" s="25">
        <v>7.73</v>
      </c>
    </row>
    <row r="1046" spans="1:10" ht="39" customHeight="1">
      <c r="A1046" s="26" t="s">
        <v>439</v>
      </c>
      <c r="B1046" s="27" t="s">
        <v>1102</v>
      </c>
      <c r="C1046" s="26" t="s">
        <v>22</v>
      </c>
      <c r="D1046" s="26" t="s">
        <v>1103</v>
      </c>
      <c r="E1046" s="108" t="s">
        <v>479</v>
      </c>
      <c r="F1046" s="108"/>
      <c r="G1046" s="28" t="s">
        <v>44</v>
      </c>
      <c r="H1046" s="29">
        <v>1</v>
      </c>
      <c r="I1046" s="30">
        <v>56.48</v>
      </c>
      <c r="J1046" s="30">
        <v>56.48</v>
      </c>
    </row>
    <row r="1047" spans="1:10" ht="15">
      <c r="A1047" s="31"/>
      <c r="B1047" s="31"/>
      <c r="C1047" s="31"/>
      <c r="D1047" s="31"/>
      <c r="E1047" s="31" t="s">
        <v>459</v>
      </c>
      <c r="F1047" s="32">
        <v>4.83</v>
      </c>
      <c r="G1047" s="31" t="s">
        <v>460</v>
      </c>
      <c r="H1047" s="32">
        <v>5.48</v>
      </c>
      <c r="I1047" s="31" t="s">
        <v>461</v>
      </c>
      <c r="J1047" s="32">
        <v>10.31</v>
      </c>
    </row>
    <row r="1048" spans="1:10" ht="15">
      <c r="A1048" s="31"/>
      <c r="B1048" s="31"/>
      <c r="C1048" s="31"/>
      <c r="D1048" s="31"/>
      <c r="E1048" s="31" t="s">
        <v>462</v>
      </c>
      <c r="F1048" s="32">
        <v>16.919955999999999</v>
      </c>
      <c r="G1048" s="31"/>
      <c r="H1048" s="107" t="s">
        <v>463</v>
      </c>
      <c r="I1048" s="107"/>
      <c r="J1048" s="32">
        <v>87.04</v>
      </c>
    </row>
    <row r="1049" spans="1:10" ht="50.1" customHeight="1" thickBot="1">
      <c r="A1049" s="16"/>
      <c r="B1049" s="16"/>
      <c r="C1049" s="16"/>
      <c r="D1049" s="16"/>
      <c r="E1049" s="16"/>
      <c r="F1049" s="16"/>
      <c r="G1049" s="16" t="s">
        <v>464</v>
      </c>
      <c r="H1049" s="33">
        <v>1</v>
      </c>
      <c r="I1049" s="16" t="s">
        <v>465</v>
      </c>
      <c r="J1049" s="18">
        <v>87.04</v>
      </c>
    </row>
    <row r="1050" spans="1:10" ht="0.9" customHeight="1" thickTop="1">
      <c r="A1050" s="34"/>
      <c r="B1050" s="34"/>
      <c r="C1050" s="34"/>
      <c r="D1050" s="34"/>
      <c r="E1050" s="34"/>
      <c r="F1050" s="34"/>
      <c r="G1050" s="34"/>
      <c r="H1050" s="34"/>
      <c r="I1050" s="34"/>
      <c r="J1050" s="34"/>
    </row>
    <row r="1051" spans="1:10" ht="18" customHeight="1">
      <c r="A1051" s="3" t="s">
        <v>283</v>
      </c>
      <c r="B1051" s="4" t="s">
        <v>9</v>
      </c>
      <c r="C1051" s="3" t="s">
        <v>10</v>
      </c>
      <c r="D1051" s="3" t="s">
        <v>11</v>
      </c>
      <c r="E1051" s="110" t="s">
        <v>433</v>
      </c>
      <c r="F1051" s="110"/>
      <c r="G1051" s="5" t="s">
        <v>12</v>
      </c>
      <c r="H1051" s="4" t="s">
        <v>13</v>
      </c>
      <c r="I1051" s="4" t="s">
        <v>14</v>
      </c>
      <c r="J1051" s="4" t="s">
        <v>16</v>
      </c>
    </row>
    <row r="1052" spans="1:10" ht="26.1" customHeight="1">
      <c r="A1052" s="10" t="s">
        <v>434</v>
      </c>
      <c r="B1052" s="11" t="s">
        <v>284</v>
      </c>
      <c r="C1052" s="10" t="s">
        <v>22</v>
      </c>
      <c r="D1052" s="10" t="s">
        <v>285</v>
      </c>
      <c r="E1052" s="111" t="s">
        <v>509</v>
      </c>
      <c r="F1052" s="111"/>
      <c r="G1052" s="12" t="s">
        <v>44</v>
      </c>
      <c r="H1052" s="20">
        <v>1</v>
      </c>
      <c r="I1052" s="13">
        <v>61.25</v>
      </c>
      <c r="J1052" s="13">
        <v>61.25</v>
      </c>
    </row>
    <row r="1053" spans="1:10" ht="26.1" customHeight="1">
      <c r="A1053" s="21" t="s">
        <v>436</v>
      </c>
      <c r="B1053" s="22" t="s">
        <v>1092</v>
      </c>
      <c r="C1053" s="21" t="s">
        <v>22</v>
      </c>
      <c r="D1053" s="21" t="s">
        <v>1093</v>
      </c>
      <c r="E1053" s="106" t="s">
        <v>435</v>
      </c>
      <c r="F1053" s="106"/>
      <c r="G1053" s="23" t="s">
        <v>24</v>
      </c>
      <c r="H1053" s="24">
        <v>9.3685000000000004E-2</v>
      </c>
      <c r="I1053" s="25">
        <v>23.83</v>
      </c>
      <c r="J1053" s="25">
        <v>2.23</v>
      </c>
    </row>
    <row r="1054" spans="1:10" ht="24" customHeight="1">
      <c r="A1054" s="21" t="s">
        <v>436</v>
      </c>
      <c r="B1054" s="22" t="s">
        <v>1094</v>
      </c>
      <c r="C1054" s="21" t="s">
        <v>22</v>
      </c>
      <c r="D1054" s="21" t="s">
        <v>1095</v>
      </c>
      <c r="E1054" s="106" t="s">
        <v>435</v>
      </c>
      <c r="F1054" s="106"/>
      <c r="G1054" s="23" t="s">
        <v>24</v>
      </c>
      <c r="H1054" s="24">
        <v>9.3685000000000004E-2</v>
      </c>
      <c r="I1054" s="25">
        <v>31.14</v>
      </c>
      <c r="J1054" s="25">
        <v>2.91</v>
      </c>
    </row>
    <row r="1055" spans="1:10" ht="39" customHeight="1">
      <c r="A1055" s="26" t="s">
        <v>439</v>
      </c>
      <c r="B1055" s="27" t="s">
        <v>1104</v>
      </c>
      <c r="C1055" s="26" t="s">
        <v>22</v>
      </c>
      <c r="D1055" s="26" t="s">
        <v>1105</v>
      </c>
      <c r="E1055" s="108" t="s">
        <v>479</v>
      </c>
      <c r="F1055" s="108"/>
      <c r="G1055" s="28" t="s">
        <v>44</v>
      </c>
      <c r="H1055" s="29">
        <v>2</v>
      </c>
      <c r="I1055" s="30">
        <v>1.5</v>
      </c>
      <c r="J1055" s="30">
        <v>3</v>
      </c>
    </row>
    <row r="1056" spans="1:10" ht="24" customHeight="1">
      <c r="A1056" s="26" t="s">
        <v>439</v>
      </c>
      <c r="B1056" s="27" t="s">
        <v>1106</v>
      </c>
      <c r="C1056" s="26" t="s">
        <v>22</v>
      </c>
      <c r="D1056" s="26" t="s">
        <v>1107</v>
      </c>
      <c r="E1056" s="108" t="s">
        <v>479</v>
      </c>
      <c r="F1056" s="108"/>
      <c r="G1056" s="28" t="s">
        <v>44</v>
      </c>
      <c r="H1056" s="29">
        <v>1</v>
      </c>
      <c r="I1056" s="30">
        <v>53.11</v>
      </c>
      <c r="J1056" s="30">
        <v>53.11</v>
      </c>
    </row>
    <row r="1057" spans="1:10" ht="15">
      <c r="A1057" s="31"/>
      <c r="B1057" s="31"/>
      <c r="C1057" s="31"/>
      <c r="D1057" s="31"/>
      <c r="E1057" s="31" t="s">
        <v>459</v>
      </c>
      <c r="F1057" s="32">
        <v>1.82</v>
      </c>
      <c r="G1057" s="31" t="s">
        <v>460</v>
      </c>
      <c r="H1057" s="32">
        <v>2.06</v>
      </c>
      <c r="I1057" s="31" t="s">
        <v>461</v>
      </c>
      <c r="J1057" s="32">
        <v>3.88</v>
      </c>
    </row>
    <row r="1058" spans="1:10" ht="15">
      <c r="A1058" s="31"/>
      <c r="B1058" s="31"/>
      <c r="C1058" s="31"/>
      <c r="D1058" s="31"/>
      <c r="E1058" s="31" t="s">
        <v>462</v>
      </c>
      <c r="F1058" s="32">
        <v>14.779624999999999</v>
      </c>
      <c r="G1058" s="31"/>
      <c r="H1058" s="107" t="s">
        <v>463</v>
      </c>
      <c r="I1058" s="107"/>
      <c r="J1058" s="32">
        <v>76.03</v>
      </c>
    </row>
    <row r="1059" spans="1:10" ht="50.1" customHeight="1" thickBot="1">
      <c r="A1059" s="16"/>
      <c r="B1059" s="16"/>
      <c r="C1059" s="16"/>
      <c r="D1059" s="16"/>
      <c r="E1059" s="16"/>
      <c r="F1059" s="16"/>
      <c r="G1059" s="16" t="s">
        <v>464</v>
      </c>
      <c r="H1059" s="33">
        <v>13</v>
      </c>
      <c r="I1059" s="16" t="s">
        <v>465</v>
      </c>
      <c r="J1059" s="18">
        <v>988.39</v>
      </c>
    </row>
    <row r="1060" spans="1:10" ht="0.9" customHeight="1" thickTop="1">
      <c r="A1060" s="34"/>
      <c r="B1060" s="34"/>
      <c r="C1060" s="34"/>
      <c r="D1060" s="34"/>
      <c r="E1060" s="34"/>
      <c r="F1060" s="34"/>
      <c r="G1060" s="34"/>
      <c r="H1060" s="34"/>
      <c r="I1060" s="34"/>
      <c r="J1060" s="34"/>
    </row>
    <row r="1061" spans="1:10" ht="18" customHeight="1">
      <c r="A1061" s="3" t="s">
        <v>286</v>
      </c>
      <c r="B1061" s="4" t="s">
        <v>9</v>
      </c>
      <c r="C1061" s="3" t="s">
        <v>10</v>
      </c>
      <c r="D1061" s="3" t="s">
        <v>11</v>
      </c>
      <c r="E1061" s="110" t="s">
        <v>433</v>
      </c>
      <c r="F1061" s="110"/>
      <c r="G1061" s="5" t="s">
        <v>12</v>
      </c>
      <c r="H1061" s="4" t="s">
        <v>13</v>
      </c>
      <c r="I1061" s="4" t="s">
        <v>14</v>
      </c>
      <c r="J1061" s="4" t="s">
        <v>16</v>
      </c>
    </row>
    <row r="1062" spans="1:10" ht="39" customHeight="1">
      <c r="A1062" s="10" t="s">
        <v>434</v>
      </c>
      <c r="B1062" s="11" t="s">
        <v>287</v>
      </c>
      <c r="C1062" s="10" t="s">
        <v>22</v>
      </c>
      <c r="D1062" s="10" t="s">
        <v>288</v>
      </c>
      <c r="E1062" s="111" t="s">
        <v>509</v>
      </c>
      <c r="F1062" s="111"/>
      <c r="G1062" s="12" t="s">
        <v>44</v>
      </c>
      <c r="H1062" s="20">
        <v>1</v>
      </c>
      <c r="I1062" s="13">
        <v>162.96</v>
      </c>
      <c r="J1062" s="13">
        <v>162.96</v>
      </c>
    </row>
    <row r="1063" spans="1:10" ht="26.1" customHeight="1">
      <c r="A1063" s="21" t="s">
        <v>436</v>
      </c>
      <c r="B1063" s="22" t="s">
        <v>1092</v>
      </c>
      <c r="C1063" s="21" t="s">
        <v>22</v>
      </c>
      <c r="D1063" s="21" t="s">
        <v>1093</v>
      </c>
      <c r="E1063" s="106" t="s">
        <v>435</v>
      </c>
      <c r="F1063" s="106"/>
      <c r="G1063" s="23" t="s">
        <v>24</v>
      </c>
      <c r="H1063" s="24">
        <v>0.72713499999999998</v>
      </c>
      <c r="I1063" s="25">
        <v>23.83</v>
      </c>
      <c r="J1063" s="25">
        <v>17.32</v>
      </c>
    </row>
    <row r="1064" spans="1:10" ht="24" customHeight="1">
      <c r="A1064" s="21" t="s">
        <v>436</v>
      </c>
      <c r="B1064" s="22" t="s">
        <v>1094</v>
      </c>
      <c r="C1064" s="21" t="s">
        <v>22</v>
      </c>
      <c r="D1064" s="21" t="s">
        <v>1095</v>
      </c>
      <c r="E1064" s="106" t="s">
        <v>435</v>
      </c>
      <c r="F1064" s="106"/>
      <c r="G1064" s="23" t="s">
        <v>24</v>
      </c>
      <c r="H1064" s="24">
        <v>0.72713499999999998</v>
      </c>
      <c r="I1064" s="25">
        <v>31.14</v>
      </c>
      <c r="J1064" s="25">
        <v>22.64</v>
      </c>
    </row>
    <row r="1065" spans="1:10" ht="39" customHeight="1">
      <c r="A1065" s="26" t="s">
        <v>439</v>
      </c>
      <c r="B1065" s="27" t="s">
        <v>1108</v>
      </c>
      <c r="C1065" s="26" t="s">
        <v>22</v>
      </c>
      <c r="D1065" s="26" t="s">
        <v>1109</v>
      </c>
      <c r="E1065" s="108" t="s">
        <v>479</v>
      </c>
      <c r="F1065" s="108"/>
      <c r="G1065" s="28" t="s">
        <v>44</v>
      </c>
      <c r="H1065" s="29">
        <v>3</v>
      </c>
      <c r="I1065" s="30">
        <v>3.17</v>
      </c>
      <c r="J1065" s="30">
        <v>9.51</v>
      </c>
    </row>
    <row r="1066" spans="1:10" ht="26.1" customHeight="1">
      <c r="A1066" s="26" t="s">
        <v>439</v>
      </c>
      <c r="B1066" s="27" t="s">
        <v>1110</v>
      </c>
      <c r="C1066" s="26" t="s">
        <v>22</v>
      </c>
      <c r="D1066" s="26" t="s">
        <v>1111</v>
      </c>
      <c r="E1066" s="108" t="s">
        <v>479</v>
      </c>
      <c r="F1066" s="108"/>
      <c r="G1066" s="28" t="s">
        <v>44</v>
      </c>
      <c r="H1066" s="29">
        <v>1</v>
      </c>
      <c r="I1066" s="30">
        <v>113.49</v>
      </c>
      <c r="J1066" s="30">
        <v>113.49</v>
      </c>
    </row>
    <row r="1067" spans="1:10" ht="15">
      <c r="A1067" s="31"/>
      <c r="B1067" s="31"/>
      <c r="C1067" s="31"/>
      <c r="D1067" s="31"/>
      <c r="E1067" s="31" t="s">
        <v>459</v>
      </c>
      <c r="F1067" s="32">
        <v>14.15</v>
      </c>
      <c r="G1067" s="31" t="s">
        <v>460</v>
      </c>
      <c r="H1067" s="32">
        <v>16.04</v>
      </c>
      <c r="I1067" s="31" t="s">
        <v>461</v>
      </c>
      <c r="J1067" s="32">
        <v>30.19</v>
      </c>
    </row>
    <row r="1068" spans="1:10" ht="15">
      <c r="A1068" s="31"/>
      <c r="B1068" s="31"/>
      <c r="C1068" s="31"/>
      <c r="D1068" s="31"/>
      <c r="E1068" s="31" t="s">
        <v>462</v>
      </c>
      <c r="F1068" s="32">
        <v>39.322248000000002</v>
      </c>
      <c r="G1068" s="31"/>
      <c r="H1068" s="107" t="s">
        <v>463</v>
      </c>
      <c r="I1068" s="107"/>
      <c r="J1068" s="32">
        <v>202.28</v>
      </c>
    </row>
    <row r="1069" spans="1:10" ht="50.1" customHeight="1" thickBot="1">
      <c r="A1069" s="16"/>
      <c r="B1069" s="16"/>
      <c r="C1069" s="16"/>
      <c r="D1069" s="16"/>
      <c r="E1069" s="16"/>
      <c r="F1069" s="16"/>
      <c r="G1069" s="16" t="s">
        <v>464</v>
      </c>
      <c r="H1069" s="33">
        <v>2</v>
      </c>
      <c r="I1069" s="16" t="s">
        <v>465</v>
      </c>
      <c r="J1069" s="18">
        <v>404.56</v>
      </c>
    </row>
    <row r="1070" spans="1:10" ht="0.9" customHeight="1" thickTop="1">
      <c r="A1070" s="34"/>
      <c r="B1070" s="34"/>
      <c r="C1070" s="34"/>
      <c r="D1070" s="34"/>
      <c r="E1070" s="34"/>
      <c r="F1070" s="34"/>
      <c r="G1070" s="34"/>
      <c r="H1070" s="34"/>
      <c r="I1070" s="34"/>
      <c r="J1070" s="34"/>
    </row>
    <row r="1071" spans="1:10" ht="18" customHeight="1">
      <c r="A1071" s="3" t="s">
        <v>289</v>
      </c>
      <c r="B1071" s="4" t="s">
        <v>9</v>
      </c>
      <c r="C1071" s="3" t="s">
        <v>10</v>
      </c>
      <c r="D1071" s="3" t="s">
        <v>11</v>
      </c>
      <c r="E1071" s="110" t="s">
        <v>433</v>
      </c>
      <c r="F1071" s="110"/>
      <c r="G1071" s="5" t="s">
        <v>12</v>
      </c>
      <c r="H1071" s="4" t="s">
        <v>13</v>
      </c>
      <c r="I1071" s="4" t="s">
        <v>14</v>
      </c>
      <c r="J1071" s="4" t="s">
        <v>16</v>
      </c>
    </row>
    <row r="1072" spans="1:10" ht="26.1" customHeight="1">
      <c r="A1072" s="10" t="s">
        <v>434</v>
      </c>
      <c r="B1072" s="11" t="s">
        <v>290</v>
      </c>
      <c r="C1072" s="10" t="s">
        <v>65</v>
      </c>
      <c r="D1072" s="10" t="s">
        <v>291</v>
      </c>
      <c r="E1072" s="111" t="s">
        <v>903</v>
      </c>
      <c r="F1072" s="111"/>
      <c r="G1072" s="12" t="s">
        <v>202</v>
      </c>
      <c r="H1072" s="20">
        <v>1</v>
      </c>
      <c r="I1072" s="13">
        <v>73.37</v>
      </c>
      <c r="J1072" s="13">
        <v>73.37</v>
      </c>
    </row>
    <row r="1073" spans="1:10" ht="24" customHeight="1">
      <c r="A1073" s="21" t="s">
        <v>436</v>
      </c>
      <c r="B1073" s="22" t="s">
        <v>1094</v>
      </c>
      <c r="C1073" s="21" t="s">
        <v>22</v>
      </c>
      <c r="D1073" s="21" t="s">
        <v>1095</v>
      </c>
      <c r="E1073" s="106" t="s">
        <v>435</v>
      </c>
      <c r="F1073" s="106"/>
      <c r="G1073" s="23" t="s">
        <v>24</v>
      </c>
      <c r="H1073" s="24">
        <v>0.13</v>
      </c>
      <c r="I1073" s="25">
        <v>31.14</v>
      </c>
      <c r="J1073" s="25">
        <v>4.04</v>
      </c>
    </row>
    <row r="1074" spans="1:10" ht="26.1" customHeight="1">
      <c r="A1074" s="26" t="s">
        <v>439</v>
      </c>
      <c r="B1074" s="27" t="s">
        <v>1112</v>
      </c>
      <c r="C1074" s="26" t="s">
        <v>22</v>
      </c>
      <c r="D1074" s="26" t="s">
        <v>1113</v>
      </c>
      <c r="E1074" s="108" t="s">
        <v>479</v>
      </c>
      <c r="F1074" s="108"/>
      <c r="G1074" s="28" t="s">
        <v>44</v>
      </c>
      <c r="H1074" s="29">
        <v>1</v>
      </c>
      <c r="I1074" s="30">
        <v>69.33</v>
      </c>
      <c r="J1074" s="30">
        <v>69.33</v>
      </c>
    </row>
    <row r="1075" spans="1:10" ht="15">
      <c r="A1075" s="31"/>
      <c r="B1075" s="31"/>
      <c r="C1075" s="31"/>
      <c r="D1075" s="31"/>
      <c r="E1075" s="31" t="s">
        <v>459</v>
      </c>
      <c r="F1075" s="32">
        <v>1.49</v>
      </c>
      <c r="G1075" s="31" t="s">
        <v>460</v>
      </c>
      <c r="H1075" s="32">
        <v>1.68</v>
      </c>
      <c r="I1075" s="31" t="s">
        <v>461</v>
      </c>
      <c r="J1075" s="32">
        <v>3.17</v>
      </c>
    </row>
    <row r="1076" spans="1:10" ht="15">
      <c r="A1076" s="31"/>
      <c r="B1076" s="31"/>
      <c r="C1076" s="31"/>
      <c r="D1076" s="31"/>
      <c r="E1076" s="31" t="s">
        <v>462</v>
      </c>
      <c r="F1076" s="32">
        <v>17.704180999999998</v>
      </c>
      <c r="G1076" s="31"/>
      <c r="H1076" s="107" t="s">
        <v>463</v>
      </c>
      <c r="I1076" s="107"/>
      <c r="J1076" s="32">
        <v>91.07</v>
      </c>
    </row>
    <row r="1077" spans="1:10" ht="50.1" customHeight="1" thickBot="1">
      <c r="A1077" s="16"/>
      <c r="B1077" s="16"/>
      <c r="C1077" s="16"/>
      <c r="D1077" s="16"/>
      <c r="E1077" s="16"/>
      <c r="F1077" s="16"/>
      <c r="G1077" s="16" t="s">
        <v>464</v>
      </c>
      <c r="H1077" s="33">
        <v>4</v>
      </c>
      <c r="I1077" s="16" t="s">
        <v>465</v>
      </c>
      <c r="J1077" s="18">
        <v>364.28</v>
      </c>
    </row>
    <row r="1078" spans="1:10" ht="0.9" customHeight="1" thickTop="1">
      <c r="A1078" s="34"/>
      <c r="B1078" s="34"/>
      <c r="C1078" s="34"/>
      <c r="D1078" s="34"/>
      <c r="E1078" s="34"/>
      <c r="F1078" s="34"/>
      <c r="G1078" s="34"/>
      <c r="H1078" s="34"/>
      <c r="I1078" s="34"/>
      <c r="J1078" s="34"/>
    </row>
    <row r="1079" spans="1:10" ht="18" customHeight="1">
      <c r="A1079" s="3" t="s">
        <v>292</v>
      </c>
      <c r="B1079" s="4" t="s">
        <v>9</v>
      </c>
      <c r="C1079" s="3" t="s">
        <v>10</v>
      </c>
      <c r="D1079" s="3" t="s">
        <v>11</v>
      </c>
      <c r="E1079" s="110" t="s">
        <v>433</v>
      </c>
      <c r="F1079" s="110"/>
      <c r="G1079" s="5" t="s">
        <v>12</v>
      </c>
      <c r="H1079" s="4" t="s">
        <v>13</v>
      </c>
      <c r="I1079" s="4" t="s">
        <v>14</v>
      </c>
      <c r="J1079" s="4" t="s">
        <v>16</v>
      </c>
    </row>
    <row r="1080" spans="1:10" ht="26.1" customHeight="1">
      <c r="A1080" s="10" t="s">
        <v>434</v>
      </c>
      <c r="B1080" s="11" t="s">
        <v>293</v>
      </c>
      <c r="C1080" s="10" t="s">
        <v>22</v>
      </c>
      <c r="D1080" s="10" t="s">
        <v>294</v>
      </c>
      <c r="E1080" s="111" t="s">
        <v>509</v>
      </c>
      <c r="F1080" s="111"/>
      <c r="G1080" s="12" t="s">
        <v>44</v>
      </c>
      <c r="H1080" s="20">
        <v>1</v>
      </c>
      <c r="I1080" s="13">
        <v>179.26</v>
      </c>
      <c r="J1080" s="13">
        <v>179.26</v>
      </c>
    </row>
    <row r="1081" spans="1:10" ht="26.1" customHeight="1">
      <c r="A1081" s="21" t="s">
        <v>436</v>
      </c>
      <c r="B1081" s="22" t="s">
        <v>1092</v>
      </c>
      <c r="C1081" s="21" t="s">
        <v>22</v>
      </c>
      <c r="D1081" s="21" t="s">
        <v>1093</v>
      </c>
      <c r="E1081" s="106" t="s">
        <v>435</v>
      </c>
      <c r="F1081" s="106"/>
      <c r="G1081" s="23" t="s">
        <v>24</v>
      </c>
      <c r="H1081" s="24">
        <v>0.353163</v>
      </c>
      <c r="I1081" s="25">
        <v>23.83</v>
      </c>
      <c r="J1081" s="25">
        <v>8.41</v>
      </c>
    </row>
    <row r="1082" spans="1:10" ht="24" customHeight="1">
      <c r="A1082" s="21" t="s">
        <v>436</v>
      </c>
      <c r="B1082" s="22" t="s">
        <v>1094</v>
      </c>
      <c r="C1082" s="21" t="s">
        <v>22</v>
      </c>
      <c r="D1082" s="21" t="s">
        <v>1095</v>
      </c>
      <c r="E1082" s="106" t="s">
        <v>435</v>
      </c>
      <c r="F1082" s="106"/>
      <c r="G1082" s="23" t="s">
        <v>24</v>
      </c>
      <c r="H1082" s="24">
        <v>0.353163</v>
      </c>
      <c r="I1082" s="25">
        <v>31.14</v>
      </c>
      <c r="J1082" s="25">
        <v>10.99</v>
      </c>
    </row>
    <row r="1083" spans="1:10" ht="39" customHeight="1">
      <c r="A1083" s="26" t="s">
        <v>439</v>
      </c>
      <c r="B1083" s="27" t="s">
        <v>1114</v>
      </c>
      <c r="C1083" s="26" t="s">
        <v>22</v>
      </c>
      <c r="D1083" s="26" t="s">
        <v>1115</v>
      </c>
      <c r="E1083" s="108" t="s">
        <v>479</v>
      </c>
      <c r="F1083" s="108"/>
      <c r="G1083" s="28" t="s">
        <v>44</v>
      </c>
      <c r="H1083" s="29">
        <v>2</v>
      </c>
      <c r="I1083" s="30">
        <v>2.29</v>
      </c>
      <c r="J1083" s="30">
        <v>4.58</v>
      </c>
    </row>
    <row r="1084" spans="1:10" ht="26.1" customHeight="1">
      <c r="A1084" s="26" t="s">
        <v>439</v>
      </c>
      <c r="B1084" s="27" t="s">
        <v>1116</v>
      </c>
      <c r="C1084" s="26" t="s">
        <v>22</v>
      </c>
      <c r="D1084" s="26" t="s">
        <v>1117</v>
      </c>
      <c r="E1084" s="108" t="s">
        <v>479</v>
      </c>
      <c r="F1084" s="108"/>
      <c r="G1084" s="28" t="s">
        <v>44</v>
      </c>
      <c r="H1084" s="29">
        <v>1</v>
      </c>
      <c r="I1084" s="30">
        <v>155.28</v>
      </c>
      <c r="J1084" s="30">
        <v>155.28</v>
      </c>
    </row>
    <row r="1085" spans="1:10" ht="15">
      <c r="A1085" s="31"/>
      <c r="B1085" s="31"/>
      <c r="C1085" s="31"/>
      <c r="D1085" s="31"/>
      <c r="E1085" s="31" t="s">
        <v>459</v>
      </c>
      <c r="F1085" s="32">
        <v>6.87</v>
      </c>
      <c r="G1085" s="31" t="s">
        <v>460</v>
      </c>
      <c r="H1085" s="32">
        <v>7.79</v>
      </c>
      <c r="I1085" s="31" t="s">
        <v>461</v>
      </c>
      <c r="J1085" s="32">
        <v>14.66</v>
      </c>
    </row>
    <row r="1086" spans="1:10" ht="15">
      <c r="A1086" s="31"/>
      <c r="B1086" s="31"/>
      <c r="C1086" s="31"/>
      <c r="D1086" s="31"/>
      <c r="E1086" s="31" t="s">
        <v>462</v>
      </c>
      <c r="F1086" s="32">
        <v>43.255437999999998</v>
      </c>
      <c r="G1086" s="31"/>
      <c r="H1086" s="107" t="s">
        <v>463</v>
      </c>
      <c r="I1086" s="107"/>
      <c r="J1086" s="32">
        <v>222.52</v>
      </c>
    </row>
    <row r="1087" spans="1:10" ht="50.1" customHeight="1" thickBot="1">
      <c r="A1087" s="16"/>
      <c r="B1087" s="16"/>
      <c r="C1087" s="16"/>
      <c r="D1087" s="16"/>
      <c r="E1087" s="16"/>
      <c r="F1087" s="16"/>
      <c r="G1087" s="16" t="s">
        <v>464</v>
      </c>
      <c r="H1087" s="33">
        <v>1</v>
      </c>
      <c r="I1087" s="16" t="s">
        <v>465</v>
      </c>
      <c r="J1087" s="18">
        <v>222.52</v>
      </c>
    </row>
    <row r="1088" spans="1:10" ht="0.9" customHeight="1" thickTop="1">
      <c r="A1088" s="34"/>
      <c r="B1088" s="34"/>
      <c r="C1088" s="34"/>
      <c r="D1088" s="34"/>
      <c r="E1088" s="34"/>
      <c r="F1088" s="34"/>
      <c r="G1088" s="34"/>
      <c r="H1088" s="34"/>
      <c r="I1088" s="34"/>
      <c r="J1088" s="34"/>
    </row>
    <row r="1089" spans="1:10" ht="18" customHeight="1">
      <c r="A1089" s="3" t="s">
        <v>295</v>
      </c>
      <c r="B1089" s="4" t="s">
        <v>9</v>
      </c>
      <c r="C1089" s="3" t="s">
        <v>10</v>
      </c>
      <c r="D1089" s="3" t="s">
        <v>11</v>
      </c>
      <c r="E1089" s="110" t="s">
        <v>433</v>
      </c>
      <c r="F1089" s="110"/>
      <c r="G1089" s="5" t="s">
        <v>12</v>
      </c>
      <c r="H1089" s="4" t="s">
        <v>13</v>
      </c>
      <c r="I1089" s="4" t="s">
        <v>14</v>
      </c>
      <c r="J1089" s="4" t="s">
        <v>16</v>
      </c>
    </row>
    <row r="1090" spans="1:10" ht="39" customHeight="1">
      <c r="A1090" s="10" t="s">
        <v>434</v>
      </c>
      <c r="B1090" s="11" t="s">
        <v>296</v>
      </c>
      <c r="C1090" s="10" t="s">
        <v>22</v>
      </c>
      <c r="D1090" s="10" t="s">
        <v>297</v>
      </c>
      <c r="E1090" s="111" t="s">
        <v>579</v>
      </c>
      <c r="F1090" s="111"/>
      <c r="G1090" s="12" t="s">
        <v>54</v>
      </c>
      <c r="H1090" s="20">
        <v>1</v>
      </c>
      <c r="I1090" s="13">
        <v>5.34</v>
      </c>
      <c r="J1090" s="13">
        <v>5.34</v>
      </c>
    </row>
    <row r="1091" spans="1:10" ht="26.1" customHeight="1">
      <c r="A1091" s="21" t="s">
        <v>436</v>
      </c>
      <c r="B1091" s="22" t="s">
        <v>1092</v>
      </c>
      <c r="C1091" s="21" t="s">
        <v>22</v>
      </c>
      <c r="D1091" s="21" t="s">
        <v>1093</v>
      </c>
      <c r="E1091" s="106" t="s">
        <v>435</v>
      </c>
      <c r="F1091" s="106"/>
      <c r="G1091" s="23" t="s">
        <v>24</v>
      </c>
      <c r="H1091" s="24">
        <v>2.9000000000000001E-2</v>
      </c>
      <c r="I1091" s="25">
        <v>23.83</v>
      </c>
      <c r="J1091" s="25">
        <v>0.69</v>
      </c>
    </row>
    <row r="1092" spans="1:10" ht="24" customHeight="1">
      <c r="A1092" s="21" t="s">
        <v>436</v>
      </c>
      <c r="B1092" s="22" t="s">
        <v>1094</v>
      </c>
      <c r="C1092" s="21" t="s">
        <v>22</v>
      </c>
      <c r="D1092" s="21" t="s">
        <v>1095</v>
      </c>
      <c r="E1092" s="106" t="s">
        <v>435</v>
      </c>
      <c r="F1092" s="106"/>
      <c r="G1092" s="23" t="s">
        <v>24</v>
      </c>
      <c r="H1092" s="24">
        <v>2.9000000000000001E-2</v>
      </c>
      <c r="I1092" s="25">
        <v>31.14</v>
      </c>
      <c r="J1092" s="25">
        <v>0.9</v>
      </c>
    </row>
    <row r="1093" spans="1:10" ht="51.9" customHeight="1">
      <c r="A1093" s="26" t="s">
        <v>439</v>
      </c>
      <c r="B1093" s="27" t="s">
        <v>1118</v>
      </c>
      <c r="C1093" s="26" t="s">
        <v>22</v>
      </c>
      <c r="D1093" s="26" t="s">
        <v>1119</v>
      </c>
      <c r="E1093" s="108" t="s">
        <v>479</v>
      </c>
      <c r="F1093" s="108"/>
      <c r="G1093" s="28" t="s">
        <v>54</v>
      </c>
      <c r="H1093" s="29">
        <v>1.2434000000000001</v>
      </c>
      <c r="I1093" s="30">
        <v>2.99</v>
      </c>
      <c r="J1093" s="30">
        <v>3.71</v>
      </c>
    </row>
    <row r="1094" spans="1:10" ht="26.1" customHeight="1">
      <c r="A1094" s="26" t="s">
        <v>439</v>
      </c>
      <c r="B1094" s="27" t="s">
        <v>1120</v>
      </c>
      <c r="C1094" s="26" t="s">
        <v>22</v>
      </c>
      <c r="D1094" s="26" t="s">
        <v>1121</v>
      </c>
      <c r="E1094" s="108" t="s">
        <v>479</v>
      </c>
      <c r="F1094" s="108"/>
      <c r="G1094" s="28" t="s">
        <v>44</v>
      </c>
      <c r="H1094" s="29">
        <v>9.4000000000000004E-3</v>
      </c>
      <c r="I1094" s="30">
        <v>4.8600000000000003</v>
      </c>
      <c r="J1094" s="30">
        <v>0.04</v>
      </c>
    </row>
    <row r="1095" spans="1:10" ht="15">
      <c r="A1095" s="31"/>
      <c r="B1095" s="31"/>
      <c r="C1095" s="31"/>
      <c r="D1095" s="31"/>
      <c r="E1095" s="31" t="s">
        <v>459</v>
      </c>
      <c r="F1095" s="32">
        <v>0.56000000000000005</v>
      </c>
      <c r="G1095" s="31" t="s">
        <v>460</v>
      </c>
      <c r="H1095" s="32">
        <v>0.63</v>
      </c>
      <c r="I1095" s="31" t="s">
        <v>461</v>
      </c>
      <c r="J1095" s="32">
        <v>1.19</v>
      </c>
    </row>
    <row r="1096" spans="1:10" ht="15">
      <c r="A1096" s="31"/>
      <c r="B1096" s="31"/>
      <c r="C1096" s="31"/>
      <c r="D1096" s="31"/>
      <c r="E1096" s="31" t="s">
        <v>462</v>
      </c>
      <c r="F1096" s="32">
        <v>1.2885420000000001</v>
      </c>
      <c r="G1096" s="31"/>
      <c r="H1096" s="107" t="s">
        <v>463</v>
      </c>
      <c r="I1096" s="107"/>
      <c r="J1096" s="32">
        <v>6.63</v>
      </c>
    </row>
    <row r="1097" spans="1:10" ht="50.1" customHeight="1" thickBot="1">
      <c r="A1097" s="16"/>
      <c r="B1097" s="16"/>
      <c r="C1097" s="16"/>
      <c r="D1097" s="16"/>
      <c r="E1097" s="16"/>
      <c r="F1097" s="16"/>
      <c r="G1097" s="16" t="s">
        <v>464</v>
      </c>
      <c r="H1097" s="33">
        <v>5641.7</v>
      </c>
      <c r="I1097" s="16" t="s">
        <v>465</v>
      </c>
      <c r="J1097" s="18">
        <v>37404.47</v>
      </c>
    </row>
    <row r="1098" spans="1:10" ht="0.9" customHeight="1" thickTop="1">
      <c r="A1098" s="34"/>
      <c r="B1098" s="34"/>
      <c r="C1098" s="34"/>
      <c r="D1098" s="34"/>
      <c r="E1098" s="34"/>
      <c r="F1098" s="34"/>
      <c r="G1098" s="34"/>
      <c r="H1098" s="34"/>
      <c r="I1098" s="34"/>
      <c r="J1098" s="34"/>
    </row>
    <row r="1099" spans="1:10" ht="18" customHeight="1">
      <c r="A1099" s="3" t="s">
        <v>298</v>
      </c>
      <c r="B1099" s="4" t="s">
        <v>9</v>
      </c>
      <c r="C1099" s="3" t="s">
        <v>10</v>
      </c>
      <c r="D1099" s="3" t="s">
        <v>11</v>
      </c>
      <c r="E1099" s="110" t="s">
        <v>433</v>
      </c>
      <c r="F1099" s="110"/>
      <c r="G1099" s="5" t="s">
        <v>12</v>
      </c>
      <c r="H1099" s="4" t="s">
        <v>13</v>
      </c>
      <c r="I1099" s="4" t="s">
        <v>14</v>
      </c>
      <c r="J1099" s="4" t="s">
        <v>16</v>
      </c>
    </row>
    <row r="1100" spans="1:10" ht="51.9" customHeight="1">
      <c r="A1100" s="10" t="s">
        <v>434</v>
      </c>
      <c r="B1100" s="11" t="s">
        <v>299</v>
      </c>
      <c r="C1100" s="10" t="s">
        <v>22</v>
      </c>
      <c r="D1100" s="10" t="s">
        <v>300</v>
      </c>
      <c r="E1100" s="111" t="s">
        <v>1122</v>
      </c>
      <c r="F1100" s="111"/>
      <c r="G1100" s="12" t="s">
        <v>54</v>
      </c>
      <c r="H1100" s="20">
        <v>1</v>
      </c>
      <c r="I1100" s="13">
        <v>28.14</v>
      </c>
      <c r="J1100" s="13">
        <v>28.14</v>
      </c>
    </row>
    <row r="1101" spans="1:10" ht="26.1" customHeight="1">
      <c r="A1101" s="21" t="s">
        <v>436</v>
      </c>
      <c r="B1101" s="22" t="s">
        <v>1092</v>
      </c>
      <c r="C1101" s="21" t="s">
        <v>22</v>
      </c>
      <c r="D1101" s="21" t="s">
        <v>1093</v>
      </c>
      <c r="E1101" s="106" t="s">
        <v>435</v>
      </c>
      <c r="F1101" s="106"/>
      <c r="G1101" s="23" t="s">
        <v>24</v>
      </c>
      <c r="H1101" s="24">
        <v>5.1999999999999995E-4</v>
      </c>
      <c r="I1101" s="25">
        <v>23.83</v>
      </c>
      <c r="J1101" s="25">
        <v>0.01</v>
      </c>
    </row>
    <row r="1102" spans="1:10" ht="24" customHeight="1">
      <c r="A1102" s="21" t="s">
        <v>436</v>
      </c>
      <c r="B1102" s="22" t="s">
        <v>1094</v>
      </c>
      <c r="C1102" s="21" t="s">
        <v>22</v>
      </c>
      <c r="D1102" s="21" t="s">
        <v>1095</v>
      </c>
      <c r="E1102" s="106" t="s">
        <v>435</v>
      </c>
      <c r="F1102" s="106"/>
      <c r="G1102" s="23" t="s">
        <v>24</v>
      </c>
      <c r="H1102" s="24">
        <v>2.5999999999999999E-3</v>
      </c>
      <c r="I1102" s="25">
        <v>31.14</v>
      </c>
      <c r="J1102" s="25">
        <v>0.08</v>
      </c>
    </row>
    <row r="1103" spans="1:10" ht="51.9" customHeight="1">
      <c r="A1103" s="26" t="s">
        <v>439</v>
      </c>
      <c r="B1103" s="27" t="s">
        <v>1123</v>
      </c>
      <c r="C1103" s="26" t="s">
        <v>22</v>
      </c>
      <c r="D1103" s="26" t="s">
        <v>1124</v>
      </c>
      <c r="E1103" s="108" t="s">
        <v>479</v>
      </c>
      <c r="F1103" s="108"/>
      <c r="G1103" s="28" t="s">
        <v>54</v>
      </c>
      <c r="H1103" s="29">
        <v>1.0401</v>
      </c>
      <c r="I1103" s="30">
        <v>26.97</v>
      </c>
      <c r="J1103" s="30">
        <v>28.05</v>
      </c>
    </row>
    <row r="1104" spans="1:10" ht="15">
      <c r="A1104" s="31"/>
      <c r="B1104" s="31"/>
      <c r="C1104" s="31"/>
      <c r="D1104" s="31"/>
      <c r="E1104" s="31" t="s">
        <v>459</v>
      </c>
      <c r="F1104" s="32">
        <v>0.03</v>
      </c>
      <c r="G1104" s="31" t="s">
        <v>460</v>
      </c>
      <c r="H1104" s="32">
        <v>0.03</v>
      </c>
      <c r="I1104" s="31" t="s">
        <v>461</v>
      </c>
      <c r="J1104" s="32">
        <v>0.06</v>
      </c>
    </row>
    <row r="1105" spans="1:10" ht="15">
      <c r="A1105" s="31"/>
      <c r="B1105" s="31"/>
      <c r="C1105" s="31"/>
      <c r="D1105" s="31"/>
      <c r="E1105" s="31" t="s">
        <v>462</v>
      </c>
      <c r="F1105" s="32">
        <v>6.7901819999999997</v>
      </c>
      <c r="G1105" s="31"/>
      <c r="H1105" s="107" t="s">
        <v>463</v>
      </c>
      <c r="I1105" s="107"/>
      <c r="J1105" s="32">
        <v>34.93</v>
      </c>
    </row>
    <row r="1106" spans="1:10" ht="50.1" customHeight="1" thickBot="1">
      <c r="A1106" s="16"/>
      <c r="B1106" s="16"/>
      <c r="C1106" s="16"/>
      <c r="D1106" s="16"/>
      <c r="E1106" s="16"/>
      <c r="F1106" s="16"/>
      <c r="G1106" s="16" t="s">
        <v>464</v>
      </c>
      <c r="H1106" s="33">
        <v>25.2</v>
      </c>
      <c r="I1106" s="16" t="s">
        <v>465</v>
      </c>
      <c r="J1106" s="18">
        <v>880.24</v>
      </c>
    </row>
    <row r="1107" spans="1:10" ht="0.9" customHeight="1" thickTop="1">
      <c r="A1107" s="34"/>
      <c r="B1107" s="34"/>
      <c r="C1107" s="34"/>
      <c r="D1107" s="34"/>
      <c r="E1107" s="34"/>
      <c r="F1107" s="34"/>
      <c r="G1107" s="34"/>
      <c r="H1107" s="34"/>
      <c r="I1107" s="34"/>
      <c r="J1107" s="34"/>
    </row>
    <row r="1108" spans="1:10" ht="18" customHeight="1">
      <c r="A1108" s="3" t="s">
        <v>301</v>
      </c>
      <c r="B1108" s="4" t="s">
        <v>9</v>
      </c>
      <c r="C1108" s="3" t="s">
        <v>10</v>
      </c>
      <c r="D1108" s="3" t="s">
        <v>11</v>
      </c>
      <c r="E1108" s="110" t="s">
        <v>433</v>
      </c>
      <c r="F1108" s="110"/>
      <c r="G1108" s="5" t="s">
        <v>12</v>
      </c>
      <c r="H1108" s="4" t="s">
        <v>13</v>
      </c>
      <c r="I1108" s="4" t="s">
        <v>14</v>
      </c>
      <c r="J1108" s="4" t="s">
        <v>16</v>
      </c>
    </row>
    <row r="1109" spans="1:10" ht="39" customHeight="1">
      <c r="A1109" s="10" t="s">
        <v>434</v>
      </c>
      <c r="B1109" s="11" t="s">
        <v>302</v>
      </c>
      <c r="C1109" s="10" t="s">
        <v>22</v>
      </c>
      <c r="D1109" s="10" t="s">
        <v>303</v>
      </c>
      <c r="E1109" s="111" t="s">
        <v>619</v>
      </c>
      <c r="F1109" s="111"/>
      <c r="G1109" s="12" t="s">
        <v>44</v>
      </c>
      <c r="H1109" s="20">
        <v>1</v>
      </c>
      <c r="I1109" s="13">
        <v>17.829999999999998</v>
      </c>
      <c r="J1109" s="13">
        <v>17.829999999999998</v>
      </c>
    </row>
    <row r="1110" spans="1:10" ht="26.1" customHeight="1">
      <c r="A1110" s="21" t="s">
        <v>436</v>
      </c>
      <c r="B1110" s="22" t="s">
        <v>1092</v>
      </c>
      <c r="C1110" s="21" t="s">
        <v>22</v>
      </c>
      <c r="D1110" s="21" t="s">
        <v>1093</v>
      </c>
      <c r="E1110" s="106" t="s">
        <v>435</v>
      </c>
      <c r="F1110" s="106"/>
      <c r="G1110" s="23" t="s">
        <v>24</v>
      </c>
      <c r="H1110" s="24">
        <v>0.1147754</v>
      </c>
      <c r="I1110" s="25">
        <v>23.83</v>
      </c>
      <c r="J1110" s="25">
        <v>2.73</v>
      </c>
    </row>
    <row r="1111" spans="1:10" ht="24" customHeight="1">
      <c r="A1111" s="21" t="s">
        <v>436</v>
      </c>
      <c r="B1111" s="22" t="s">
        <v>1094</v>
      </c>
      <c r="C1111" s="21" t="s">
        <v>22</v>
      </c>
      <c r="D1111" s="21" t="s">
        <v>1095</v>
      </c>
      <c r="E1111" s="106" t="s">
        <v>435</v>
      </c>
      <c r="F1111" s="106"/>
      <c r="G1111" s="23" t="s">
        <v>24</v>
      </c>
      <c r="H1111" s="24">
        <v>0.2295508</v>
      </c>
      <c r="I1111" s="25">
        <v>31.14</v>
      </c>
      <c r="J1111" s="25">
        <v>7.14</v>
      </c>
    </row>
    <row r="1112" spans="1:10" ht="39" customHeight="1">
      <c r="A1112" s="26" t="s">
        <v>439</v>
      </c>
      <c r="B1112" s="27" t="s">
        <v>1125</v>
      </c>
      <c r="C1112" s="26" t="s">
        <v>22</v>
      </c>
      <c r="D1112" s="26" t="s">
        <v>1126</v>
      </c>
      <c r="E1112" s="108" t="s">
        <v>479</v>
      </c>
      <c r="F1112" s="108"/>
      <c r="G1112" s="28" t="s">
        <v>44</v>
      </c>
      <c r="H1112" s="29">
        <v>2</v>
      </c>
      <c r="I1112" s="30">
        <v>0.14000000000000001</v>
      </c>
      <c r="J1112" s="30">
        <v>0.28000000000000003</v>
      </c>
    </row>
    <row r="1113" spans="1:10" ht="24" customHeight="1">
      <c r="A1113" s="26" t="s">
        <v>439</v>
      </c>
      <c r="B1113" s="27" t="s">
        <v>1127</v>
      </c>
      <c r="C1113" s="26" t="s">
        <v>22</v>
      </c>
      <c r="D1113" s="26" t="s">
        <v>1128</v>
      </c>
      <c r="E1113" s="108" t="s">
        <v>479</v>
      </c>
      <c r="F1113" s="108"/>
      <c r="G1113" s="28" t="s">
        <v>44</v>
      </c>
      <c r="H1113" s="29">
        <v>1</v>
      </c>
      <c r="I1113" s="30">
        <v>7.68</v>
      </c>
      <c r="J1113" s="30">
        <v>7.68</v>
      </c>
    </row>
    <row r="1114" spans="1:10" ht="15">
      <c r="A1114" s="31"/>
      <c r="B1114" s="31"/>
      <c r="C1114" s="31"/>
      <c r="D1114" s="31"/>
      <c r="E1114" s="31" t="s">
        <v>459</v>
      </c>
      <c r="F1114" s="32">
        <v>3.54</v>
      </c>
      <c r="G1114" s="31" t="s">
        <v>460</v>
      </c>
      <c r="H1114" s="32">
        <v>4.0199999999999996</v>
      </c>
      <c r="I1114" s="31" t="s">
        <v>461</v>
      </c>
      <c r="J1114" s="32">
        <v>7.56</v>
      </c>
    </row>
    <row r="1115" spans="1:10" ht="15">
      <c r="A1115" s="31"/>
      <c r="B1115" s="31"/>
      <c r="C1115" s="31"/>
      <c r="D1115" s="31"/>
      <c r="E1115" s="31" t="s">
        <v>462</v>
      </c>
      <c r="F1115" s="32">
        <v>4.3023790000000002</v>
      </c>
      <c r="G1115" s="31"/>
      <c r="H1115" s="107" t="s">
        <v>463</v>
      </c>
      <c r="I1115" s="107"/>
      <c r="J1115" s="32">
        <v>22.13</v>
      </c>
    </row>
    <row r="1116" spans="1:10" ht="50.1" customHeight="1" thickBot="1">
      <c r="A1116" s="16"/>
      <c r="B1116" s="16"/>
      <c r="C1116" s="16"/>
      <c r="D1116" s="16"/>
      <c r="E1116" s="16"/>
      <c r="F1116" s="16"/>
      <c r="G1116" s="16" t="s">
        <v>464</v>
      </c>
      <c r="H1116" s="33">
        <v>150</v>
      </c>
      <c r="I1116" s="16" t="s">
        <v>465</v>
      </c>
      <c r="J1116" s="18">
        <v>3319.5</v>
      </c>
    </row>
    <row r="1117" spans="1:10" ht="0.9" customHeight="1" thickTop="1">
      <c r="A1117" s="34"/>
      <c r="B1117" s="34"/>
      <c r="C1117" s="34"/>
      <c r="D1117" s="34"/>
      <c r="E1117" s="34"/>
      <c r="F1117" s="34"/>
      <c r="G1117" s="34"/>
      <c r="H1117" s="34"/>
      <c r="I1117" s="34"/>
      <c r="J1117" s="34"/>
    </row>
    <row r="1118" spans="1:10" ht="18" customHeight="1">
      <c r="A1118" s="3" t="s">
        <v>304</v>
      </c>
      <c r="B1118" s="4" t="s">
        <v>9</v>
      </c>
      <c r="C1118" s="3" t="s">
        <v>10</v>
      </c>
      <c r="D1118" s="3" t="s">
        <v>11</v>
      </c>
      <c r="E1118" s="110" t="s">
        <v>433</v>
      </c>
      <c r="F1118" s="110"/>
      <c r="G1118" s="5" t="s">
        <v>12</v>
      </c>
      <c r="H1118" s="4" t="s">
        <v>13</v>
      </c>
      <c r="I1118" s="4" t="s">
        <v>14</v>
      </c>
      <c r="J1118" s="4" t="s">
        <v>16</v>
      </c>
    </row>
    <row r="1119" spans="1:10" ht="39" customHeight="1">
      <c r="A1119" s="10" t="s">
        <v>434</v>
      </c>
      <c r="B1119" s="11" t="s">
        <v>305</v>
      </c>
      <c r="C1119" s="10" t="s">
        <v>22</v>
      </c>
      <c r="D1119" s="10" t="s">
        <v>306</v>
      </c>
      <c r="E1119" s="111" t="s">
        <v>579</v>
      </c>
      <c r="F1119" s="111"/>
      <c r="G1119" s="12" t="s">
        <v>54</v>
      </c>
      <c r="H1119" s="20">
        <v>1</v>
      </c>
      <c r="I1119" s="13">
        <v>15.93</v>
      </c>
      <c r="J1119" s="13">
        <v>15.93</v>
      </c>
    </row>
    <row r="1120" spans="1:10" ht="26.1" customHeight="1">
      <c r="A1120" s="21" t="s">
        <v>436</v>
      </c>
      <c r="B1120" s="22" t="s">
        <v>1092</v>
      </c>
      <c r="C1120" s="21" t="s">
        <v>22</v>
      </c>
      <c r="D1120" s="21" t="s">
        <v>1093</v>
      </c>
      <c r="E1120" s="106" t="s">
        <v>435</v>
      </c>
      <c r="F1120" s="106"/>
      <c r="G1120" s="23" t="s">
        <v>24</v>
      </c>
      <c r="H1120" s="24">
        <v>0.13900000000000001</v>
      </c>
      <c r="I1120" s="25">
        <v>23.83</v>
      </c>
      <c r="J1120" s="25">
        <v>3.31</v>
      </c>
    </row>
    <row r="1121" spans="1:10" ht="24" customHeight="1">
      <c r="A1121" s="21" t="s">
        <v>436</v>
      </c>
      <c r="B1121" s="22" t="s">
        <v>1094</v>
      </c>
      <c r="C1121" s="21" t="s">
        <v>22</v>
      </c>
      <c r="D1121" s="21" t="s">
        <v>1095</v>
      </c>
      <c r="E1121" s="106" t="s">
        <v>435</v>
      </c>
      <c r="F1121" s="106"/>
      <c r="G1121" s="23" t="s">
        <v>24</v>
      </c>
      <c r="H1121" s="24">
        <v>0.13900000000000001</v>
      </c>
      <c r="I1121" s="25">
        <v>31.14</v>
      </c>
      <c r="J1121" s="25">
        <v>4.32</v>
      </c>
    </row>
    <row r="1122" spans="1:10" ht="26.1" customHeight="1">
      <c r="A1122" s="26" t="s">
        <v>439</v>
      </c>
      <c r="B1122" s="27" t="s">
        <v>1129</v>
      </c>
      <c r="C1122" s="26" t="s">
        <v>22</v>
      </c>
      <c r="D1122" s="26" t="s">
        <v>1130</v>
      </c>
      <c r="E1122" s="108" t="s">
        <v>479</v>
      </c>
      <c r="F1122" s="108"/>
      <c r="G1122" s="28" t="s">
        <v>54</v>
      </c>
      <c r="H1122" s="29">
        <v>1.0169999999999999</v>
      </c>
      <c r="I1122" s="30">
        <v>8.17</v>
      </c>
      <c r="J1122" s="30">
        <v>8.3000000000000007</v>
      </c>
    </row>
    <row r="1123" spans="1:10" ht="15">
      <c r="A1123" s="31"/>
      <c r="B1123" s="31"/>
      <c r="C1123" s="31"/>
      <c r="D1123" s="31"/>
      <c r="E1123" s="31" t="s">
        <v>459</v>
      </c>
      <c r="F1123" s="32">
        <v>2.7</v>
      </c>
      <c r="G1123" s="31" t="s">
        <v>460</v>
      </c>
      <c r="H1123" s="32">
        <v>3.06</v>
      </c>
      <c r="I1123" s="31" t="s">
        <v>461</v>
      </c>
      <c r="J1123" s="32">
        <v>5.76</v>
      </c>
    </row>
    <row r="1124" spans="1:10" ht="15">
      <c r="A1124" s="31"/>
      <c r="B1124" s="31"/>
      <c r="C1124" s="31"/>
      <c r="D1124" s="31"/>
      <c r="E1124" s="31" t="s">
        <v>462</v>
      </c>
      <c r="F1124" s="32">
        <v>3.843909</v>
      </c>
      <c r="G1124" s="31"/>
      <c r="H1124" s="107" t="s">
        <v>463</v>
      </c>
      <c r="I1124" s="107"/>
      <c r="J1124" s="32">
        <v>19.77</v>
      </c>
    </row>
    <row r="1125" spans="1:10" ht="50.1" customHeight="1" thickBot="1">
      <c r="A1125" s="16"/>
      <c r="B1125" s="16"/>
      <c r="C1125" s="16"/>
      <c r="D1125" s="16"/>
      <c r="E1125" s="16"/>
      <c r="F1125" s="16"/>
      <c r="G1125" s="16" t="s">
        <v>464</v>
      </c>
      <c r="H1125" s="33">
        <v>305.2</v>
      </c>
      <c r="I1125" s="16" t="s">
        <v>465</v>
      </c>
      <c r="J1125" s="18">
        <v>6033.8</v>
      </c>
    </row>
    <row r="1126" spans="1:10" ht="0.9" customHeight="1" thickTop="1">
      <c r="A1126" s="34"/>
      <c r="B1126" s="34"/>
      <c r="C1126" s="34"/>
      <c r="D1126" s="34"/>
      <c r="E1126" s="34"/>
      <c r="F1126" s="34"/>
      <c r="G1126" s="34"/>
      <c r="H1126" s="34"/>
      <c r="I1126" s="34"/>
      <c r="J1126" s="34"/>
    </row>
    <row r="1127" spans="1:10" ht="18" customHeight="1">
      <c r="A1127" s="3" t="s">
        <v>307</v>
      </c>
      <c r="B1127" s="4" t="s">
        <v>9</v>
      </c>
      <c r="C1127" s="3" t="s">
        <v>10</v>
      </c>
      <c r="D1127" s="3" t="s">
        <v>11</v>
      </c>
      <c r="E1127" s="110" t="s">
        <v>433</v>
      </c>
      <c r="F1127" s="110"/>
      <c r="G1127" s="5" t="s">
        <v>12</v>
      </c>
      <c r="H1127" s="4" t="s">
        <v>13</v>
      </c>
      <c r="I1127" s="4" t="s">
        <v>14</v>
      </c>
      <c r="J1127" s="4" t="s">
        <v>16</v>
      </c>
    </row>
    <row r="1128" spans="1:10" ht="39" customHeight="1">
      <c r="A1128" s="10" t="s">
        <v>434</v>
      </c>
      <c r="B1128" s="11" t="s">
        <v>308</v>
      </c>
      <c r="C1128" s="10" t="s">
        <v>22</v>
      </c>
      <c r="D1128" s="10" t="s">
        <v>309</v>
      </c>
      <c r="E1128" s="111" t="s">
        <v>579</v>
      </c>
      <c r="F1128" s="111"/>
      <c r="G1128" s="12" t="s">
        <v>54</v>
      </c>
      <c r="H1128" s="20">
        <v>1</v>
      </c>
      <c r="I1128" s="13">
        <v>13.61</v>
      </c>
      <c r="J1128" s="13">
        <v>13.61</v>
      </c>
    </row>
    <row r="1129" spans="1:10" ht="26.1" customHeight="1">
      <c r="A1129" s="21" t="s">
        <v>436</v>
      </c>
      <c r="B1129" s="22" t="s">
        <v>1092</v>
      </c>
      <c r="C1129" s="21" t="s">
        <v>22</v>
      </c>
      <c r="D1129" s="21" t="s">
        <v>1093</v>
      </c>
      <c r="E1129" s="106" t="s">
        <v>435</v>
      </c>
      <c r="F1129" s="106"/>
      <c r="G1129" s="23" t="s">
        <v>24</v>
      </c>
      <c r="H1129" s="24">
        <v>8.5999999999999993E-2</v>
      </c>
      <c r="I1129" s="25">
        <v>23.83</v>
      </c>
      <c r="J1129" s="25">
        <v>2.04</v>
      </c>
    </row>
    <row r="1130" spans="1:10" ht="24" customHeight="1">
      <c r="A1130" s="21" t="s">
        <v>436</v>
      </c>
      <c r="B1130" s="22" t="s">
        <v>1094</v>
      </c>
      <c r="C1130" s="21" t="s">
        <v>22</v>
      </c>
      <c r="D1130" s="21" t="s">
        <v>1095</v>
      </c>
      <c r="E1130" s="106" t="s">
        <v>435</v>
      </c>
      <c r="F1130" s="106"/>
      <c r="G1130" s="23" t="s">
        <v>24</v>
      </c>
      <c r="H1130" s="24">
        <v>8.5999999999999993E-2</v>
      </c>
      <c r="I1130" s="25">
        <v>31.14</v>
      </c>
      <c r="J1130" s="25">
        <v>2.67</v>
      </c>
    </row>
    <row r="1131" spans="1:10" ht="26.1" customHeight="1">
      <c r="A1131" s="26" t="s">
        <v>439</v>
      </c>
      <c r="B1131" s="27" t="s">
        <v>1131</v>
      </c>
      <c r="C1131" s="26" t="s">
        <v>22</v>
      </c>
      <c r="D1131" s="26" t="s">
        <v>1132</v>
      </c>
      <c r="E1131" s="108" t="s">
        <v>479</v>
      </c>
      <c r="F1131" s="108"/>
      <c r="G1131" s="28" t="s">
        <v>54</v>
      </c>
      <c r="H1131" s="29">
        <v>1.1000000000000001</v>
      </c>
      <c r="I1131" s="30">
        <v>8.06</v>
      </c>
      <c r="J1131" s="30">
        <v>8.86</v>
      </c>
    </row>
    <row r="1132" spans="1:10" ht="26.1" customHeight="1">
      <c r="A1132" s="26" t="s">
        <v>439</v>
      </c>
      <c r="B1132" s="27" t="s">
        <v>1133</v>
      </c>
      <c r="C1132" s="26" t="s">
        <v>22</v>
      </c>
      <c r="D1132" s="26" t="s">
        <v>1134</v>
      </c>
      <c r="E1132" s="108" t="s">
        <v>479</v>
      </c>
      <c r="F1132" s="108"/>
      <c r="G1132" s="28" t="s">
        <v>108</v>
      </c>
      <c r="H1132" s="29">
        <v>2E-3</v>
      </c>
      <c r="I1132" s="30">
        <v>20.43</v>
      </c>
      <c r="J1132" s="30">
        <v>0.04</v>
      </c>
    </row>
    <row r="1133" spans="1:10" ht="15">
      <c r="A1133" s="31"/>
      <c r="B1133" s="31"/>
      <c r="C1133" s="31"/>
      <c r="D1133" s="31"/>
      <c r="E1133" s="31" t="s">
        <v>459</v>
      </c>
      <c r="F1133" s="32">
        <v>1.67</v>
      </c>
      <c r="G1133" s="31" t="s">
        <v>460</v>
      </c>
      <c r="H1133" s="32">
        <v>1.9</v>
      </c>
      <c r="I1133" s="31" t="s">
        <v>461</v>
      </c>
      <c r="J1133" s="32">
        <v>3.57</v>
      </c>
    </row>
    <row r="1134" spans="1:10" ht="15">
      <c r="A1134" s="31"/>
      <c r="B1134" s="31"/>
      <c r="C1134" s="31"/>
      <c r="D1134" s="31"/>
      <c r="E1134" s="31" t="s">
        <v>462</v>
      </c>
      <c r="F1134" s="32">
        <v>3.2840929999999999</v>
      </c>
      <c r="G1134" s="31"/>
      <c r="H1134" s="107" t="s">
        <v>463</v>
      </c>
      <c r="I1134" s="107"/>
      <c r="J1134" s="32">
        <v>16.89</v>
      </c>
    </row>
    <row r="1135" spans="1:10" ht="50.1" customHeight="1" thickBot="1">
      <c r="A1135" s="16"/>
      <c r="B1135" s="16"/>
      <c r="C1135" s="16"/>
      <c r="D1135" s="16"/>
      <c r="E1135" s="16"/>
      <c r="F1135" s="16"/>
      <c r="G1135" s="16" t="s">
        <v>464</v>
      </c>
      <c r="H1135" s="33">
        <v>740.1</v>
      </c>
      <c r="I1135" s="16" t="s">
        <v>465</v>
      </c>
      <c r="J1135" s="18">
        <v>12500.29</v>
      </c>
    </row>
    <row r="1136" spans="1:10" ht="0.9" customHeight="1" thickTop="1">
      <c r="A1136" s="34"/>
      <c r="B1136" s="34"/>
      <c r="C1136" s="34"/>
      <c r="D1136" s="34"/>
      <c r="E1136" s="34"/>
      <c r="F1136" s="34"/>
      <c r="G1136" s="34"/>
      <c r="H1136" s="34"/>
      <c r="I1136" s="34"/>
      <c r="J1136" s="34"/>
    </row>
    <row r="1137" spans="1:10" ht="18" customHeight="1">
      <c r="A1137" s="3" t="s">
        <v>310</v>
      </c>
      <c r="B1137" s="4" t="s">
        <v>9</v>
      </c>
      <c r="C1137" s="3" t="s">
        <v>10</v>
      </c>
      <c r="D1137" s="3" t="s">
        <v>11</v>
      </c>
      <c r="E1137" s="110" t="s">
        <v>433</v>
      </c>
      <c r="F1137" s="110"/>
      <c r="G1137" s="5" t="s">
        <v>12</v>
      </c>
      <c r="H1137" s="4" t="s">
        <v>13</v>
      </c>
      <c r="I1137" s="4" t="s">
        <v>14</v>
      </c>
      <c r="J1137" s="4" t="s">
        <v>16</v>
      </c>
    </row>
    <row r="1138" spans="1:10" ht="39" customHeight="1">
      <c r="A1138" s="10" t="s">
        <v>434</v>
      </c>
      <c r="B1138" s="11" t="s">
        <v>311</v>
      </c>
      <c r="C1138" s="10" t="s">
        <v>22</v>
      </c>
      <c r="D1138" s="10" t="s">
        <v>312</v>
      </c>
      <c r="E1138" s="111" t="s">
        <v>1135</v>
      </c>
      <c r="F1138" s="111"/>
      <c r="G1138" s="12" t="s">
        <v>54</v>
      </c>
      <c r="H1138" s="20">
        <v>1</v>
      </c>
      <c r="I1138" s="13">
        <v>9.85</v>
      </c>
      <c r="J1138" s="13">
        <v>9.85</v>
      </c>
    </row>
    <row r="1139" spans="1:10" ht="26.1" customHeight="1">
      <c r="A1139" s="21" t="s">
        <v>436</v>
      </c>
      <c r="B1139" s="22" t="s">
        <v>1092</v>
      </c>
      <c r="C1139" s="21" t="s">
        <v>22</v>
      </c>
      <c r="D1139" s="21" t="s">
        <v>1093</v>
      </c>
      <c r="E1139" s="106" t="s">
        <v>435</v>
      </c>
      <c r="F1139" s="106"/>
      <c r="G1139" s="23" t="s">
        <v>24</v>
      </c>
      <c r="H1139" s="24">
        <v>6.7199999999999996E-2</v>
      </c>
      <c r="I1139" s="25">
        <v>23.83</v>
      </c>
      <c r="J1139" s="25">
        <v>1.6</v>
      </c>
    </row>
    <row r="1140" spans="1:10" ht="24" customHeight="1">
      <c r="A1140" s="21" t="s">
        <v>436</v>
      </c>
      <c r="B1140" s="22" t="s">
        <v>1094</v>
      </c>
      <c r="C1140" s="21" t="s">
        <v>22</v>
      </c>
      <c r="D1140" s="21" t="s">
        <v>1095</v>
      </c>
      <c r="E1140" s="106" t="s">
        <v>435</v>
      </c>
      <c r="F1140" s="106"/>
      <c r="G1140" s="23" t="s">
        <v>24</v>
      </c>
      <c r="H1140" s="24">
        <v>6.7199999999999996E-2</v>
      </c>
      <c r="I1140" s="25">
        <v>31.14</v>
      </c>
      <c r="J1140" s="25">
        <v>2.09</v>
      </c>
    </row>
    <row r="1141" spans="1:10" ht="39" customHeight="1">
      <c r="A1141" s="26" t="s">
        <v>439</v>
      </c>
      <c r="B1141" s="27" t="s">
        <v>1136</v>
      </c>
      <c r="C1141" s="26" t="s">
        <v>22</v>
      </c>
      <c r="D1141" s="26" t="s">
        <v>1137</v>
      </c>
      <c r="E1141" s="108" t="s">
        <v>479</v>
      </c>
      <c r="F1141" s="108"/>
      <c r="G1141" s="28" t="s">
        <v>54</v>
      </c>
      <c r="H1141" s="29">
        <v>1.1000000000000001</v>
      </c>
      <c r="I1141" s="30">
        <v>5.6</v>
      </c>
      <c r="J1141" s="30">
        <v>6.16</v>
      </c>
    </row>
    <row r="1142" spans="1:10" ht="15">
      <c r="A1142" s="31"/>
      <c r="B1142" s="31"/>
      <c r="C1142" s="31"/>
      <c r="D1142" s="31"/>
      <c r="E1142" s="31" t="s">
        <v>459</v>
      </c>
      <c r="F1142" s="32">
        <v>1.3</v>
      </c>
      <c r="G1142" s="31" t="s">
        <v>460</v>
      </c>
      <c r="H1142" s="32">
        <v>1.48</v>
      </c>
      <c r="I1142" s="31" t="s">
        <v>461</v>
      </c>
      <c r="J1142" s="32">
        <v>2.78</v>
      </c>
    </row>
    <row r="1143" spans="1:10" ht="15">
      <c r="A1143" s="31"/>
      <c r="B1143" s="31"/>
      <c r="C1143" s="31"/>
      <c r="D1143" s="31"/>
      <c r="E1143" s="31" t="s">
        <v>462</v>
      </c>
      <c r="F1143" s="32">
        <v>2.3768050000000001</v>
      </c>
      <c r="G1143" s="31"/>
      <c r="H1143" s="107" t="s">
        <v>463</v>
      </c>
      <c r="I1143" s="107"/>
      <c r="J1143" s="32">
        <v>12.23</v>
      </c>
    </row>
    <row r="1144" spans="1:10" ht="50.1" customHeight="1" thickBot="1">
      <c r="A1144" s="16"/>
      <c r="B1144" s="16"/>
      <c r="C1144" s="16"/>
      <c r="D1144" s="16"/>
      <c r="E1144" s="16"/>
      <c r="F1144" s="16"/>
      <c r="G1144" s="16" t="s">
        <v>464</v>
      </c>
      <c r="H1144" s="33">
        <v>619.79999999999995</v>
      </c>
      <c r="I1144" s="16" t="s">
        <v>465</v>
      </c>
      <c r="J1144" s="18">
        <v>7580.15</v>
      </c>
    </row>
    <row r="1145" spans="1:10" ht="0.9" customHeight="1" thickTop="1">
      <c r="A1145" s="34"/>
      <c r="B1145" s="34"/>
      <c r="C1145" s="34"/>
      <c r="D1145" s="34"/>
      <c r="E1145" s="34"/>
      <c r="F1145" s="34"/>
      <c r="G1145" s="34"/>
      <c r="H1145" s="34"/>
      <c r="I1145" s="34"/>
      <c r="J1145" s="34"/>
    </row>
    <row r="1146" spans="1:10" ht="18" customHeight="1">
      <c r="A1146" s="3" t="s">
        <v>313</v>
      </c>
      <c r="B1146" s="4" t="s">
        <v>9</v>
      </c>
      <c r="C1146" s="3" t="s">
        <v>10</v>
      </c>
      <c r="D1146" s="3" t="s">
        <v>11</v>
      </c>
      <c r="E1146" s="110" t="s">
        <v>433</v>
      </c>
      <c r="F1146" s="110"/>
      <c r="G1146" s="5" t="s">
        <v>12</v>
      </c>
      <c r="H1146" s="4" t="s">
        <v>13</v>
      </c>
      <c r="I1146" s="4" t="s">
        <v>14</v>
      </c>
      <c r="J1146" s="4" t="s">
        <v>16</v>
      </c>
    </row>
    <row r="1147" spans="1:10" ht="39" customHeight="1">
      <c r="A1147" s="10" t="s">
        <v>434</v>
      </c>
      <c r="B1147" s="11" t="s">
        <v>314</v>
      </c>
      <c r="C1147" s="10" t="s">
        <v>22</v>
      </c>
      <c r="D1147" s="10" t="s">
        <v>315</v>
      </c>
      <c r="E1147" s="111" t="s">
        <v>1135</v>
      </c>
      <c r="F1147" s="111"/>
      <c r="G1147" s="12" t="s">
        <v>54</v>
      </c>
      <c r="H1147" s="20">
        <v>1</v>
      </c>
      <c r="I1147" s="13">
        <v>14.04</v>
      </c>
      <c r="J1147" s="13">
        <v>14.04</v>
      </c>
    </row>
    <row r="1148" spans="1:10" ht="26.1" customHeight="1">
      <c r="A1148" s="21" t="s">
        <v>436</v>
      </c>
      <c r="B1148" s="22" t="s">
        <v>1092</v>
      </c>
      <c r="C1148" s="21" t="s">
        <v>22</v>
      </c>
      <c r="D1148" s="21" t="s">
        <v>1093</v>
      </c>
      <c r="E1148" s="106" t="s">
        <v>435</v>
      </c>
      <c r="F1148" s="106"/>
      <c r="G1148" s="23" t="s">
        <v>24</v>
      </c>
      <c r="H1148" s="24">
        <v>9.4500000000000001E-2</v>
      </c>
      <c r="I1148" s="25">
        <v>23.83</v>
      </c>
      <c r="J1148" s="25">
        <v>2.25</v>
      </c>
    </row>
    <row r="1149" spans="1:10" ht="24" customHeight="1">
      <c r="A1149" s="21" t="s">
        <v>436</v>
      </c>
      <c r="B1149" s="22" t="s">
        <v>1094</v>
      </c>
      <c r="C1149" s="21" t="s">
        <v>22</v>
      </c>
      <c r="D1149" s="21" t="s">
        <v>1095</v>
      </c>
      <c r="E1149" s="106" t="s">
        <v>435</v>
      </c>
      <c r="F1149" s="106"/>
      <c r="G1149" s="23" t="s">
        <v>24</v>
      </c>
      <c r="H1149" s="24">
        <v>9.4500000000000001E-2</v>
      </c>
      <c r="I1149" s="25">
        <v>31.14</v>
      </c>
      <c r="J1149" s="25">
        <v>2.94</v>
      </c>
    </row>
    <row r="1150" spans="1:10" ht="39" customHeight="1">
      <c r="A1150" s="26" t="s">
        <v>439</v>
      </c>
      <c r="B1150" s="27" t="s">
        <v>1138</v>
      </c>
      <c r="C1150" s="26" t="s">
        <v>22</v>
      </c>
      <c r="D1150" s="26" t="s">
        <v>1139</v>
      </c>
      <c r="E1150" s="108" t="s">
        <v>479</v>
      </c>
      <c r="F1150" s="108"/>
      <c r="G1150" s="28" t="s">
        <v>54</v>
      </c>
      <c r="H1150" s="29">
        <v>1.1000000000000001</v>
      </c>
      <c r="I1150" s="30">
        <v>8.0500000000000007</v>
      </c>
      <c r="J1150" s="30">
        <v>8.85</v>
      </c>
    </row>
    <row r="1151" spans="1:10" ht="15">
      <c r="A1151" s="31"/>
      <c r="B1151" s="31"/>
      <c r="C1151" s="31"/>
      <c r="D1151" s="31"/>
      <c r="E1151" s="31" t="s">
        <v>459</v>
      </c>
      <c r="F1151" s="32">
        <v>1.83</v>
      </c>
      <c r="G1151" s="31" t="s">
        <v>460</v>
      </c>
      <c r="H1151" s="32">
        <v>2.08</v>
      </c>
      <c r="I1151" s="31" t="s">
        <v>461</v>
      </c>
      <c r="J1151" s="32">
        <v>3.91</v>
      </c>
    </row>
    <row r="1152" spans="1:10" ht="15">
      <c r="A1152" s="31"/>
      <c r="B1152" s="31"/>
      <c r="C1152" s="31"/>
      <c r="D1152" s="31"/>
      <c r="E1152" s="31" t="s">
        <v>462</v>
      </c>
      <c r="F1152" s="32">
        <v>3.3878520000000001</v>
      </c>
      <c r="G1152" s="31"/>
      <c r="H1152" s="107" t="s">
        <v>463</v>
      </c>
      <c r="I1152" s="107"/>
      <c r="J1152" s="32">
        <v>17.43</v>
      </c>
    </row>
    <row r="1153" spans="1:10" ht="50.1" customHeight="1" thickBot="1">
      <c r="A1153" s="16"/>
      <c r="B1153" s="16"/>
      <c r="C1153" s="16"/>
      <c r="D1153" s="16"/>
      <c r="E1153" s="16"/>
      <c r="F1153" s="16"/>
      <c r="G1153" s="16" t="s">
        <v>464</v>
      </c>
      <c r="H1153" s="33">
        <v>11</v>
      </c>
      <c r="I1153" s="16" t="s">
        <v>465</v>
      </c>
      <c r="J1153" s="18">
        <v>191.73</v>
      </c>
    </row>
    <row r="1154" spans="1:10" ht="0.9" customHeight="1" thickTop="1">
      <c r="A1154" s="34"/>
      <c r="B1154" s="34"/>
      <c r="C1154" s="34"/>
      <c r="D1154" s="34"/>
      <c r="E1154" s="34"/>
      <c r="F1154" s="34"/>
      <c r="G1154" s="34"/>
      <c r="H1154" s="34"/>
      <c r="I1154" s="34"/>
      <c r="J1154" s="34"/>
    </row>
    <row r="1155" spans="1:10" ht="18" customHeight="1">
      <c r="A1155" s="3" t="s">
        <v>316</v>
      </c>
      <c r="B1155" s="4" t="s">
        <v>9</v>
      </c>
      <c r="C1155" s="3" t="s">
        <v>10</v>
      </c>
      <c r="D1155" s="3" t="s">
        <v>11</v>
      </c>
      <c r="E1155" s="110" t="s">
        <v>433</v>
      </c>
      <c r="F1155" s="110"/>
      <c r="G1155" s="5" t="s">
        <v>12</v>
      </c>
      <c r="H1155" s="4" t="s">
        <v>13</v>
      </c>
      <c r="I1155" s="4" t="s">
        <v>14</v>
      </c>
      <c r="J1155" s="4" t="s">
        <v>16</v>
      </c>
    </row>
    <row r="1156" spans="1:10" ht="39" customHeight="1">
      <c r="A1156" s="10" t="s">
        <v>434</v>
      </c>
      <c r="B1156" s="11" t="s">
        <v>317</v>
      </c>
      <c r="C1156" s="10" t="s">
        <v>22</v>
      </c>
      <c r="D1156" s="10" t="s">
        <v>318</v>
      </c>
      <c r="E1156" s="111" t="s">
        <v>636</v>
      </c>
      <c r="F1156" s="111"/>
      <c r="G1156" s="12" t="s">
        <v>44</v>
      </c>
      <c r="H1156" s="20">
        <v>1</v>
      </c>
      <c r="I1156" s="13">
        <v>210.84</v>
      </c>
      <c r="J1156" s="13">
        <v>210.84</v>
      </c>
    </row>
    <row r="1157" spans="1:10" ht="39" customHeight="1">
      <c r="A1157" s="21" t="s">
        <v>436</v>
      </c>
      <c r="B1157" s="22" t="s">
        <v>1140</v>
      </c>
      <c r="C1157" s="21" t="s">
        <v>22</v>
      </c>
      <c r="D1157" s="21" t="s">
        <v>1141</v>
      </c>
      <c r="E1157" s="106" t="s">
        <v>848</v>
      </c>
      <c r="F1157" s="106"/>
      <c r="G1157" s="23" t="s">
        <v>62</v>
      </c>
      <c r="H1157" s="24">
        <v>2.6100000000000002E-2</v>
      </c>
      <c r="I1157" s="25">
        <v>713.76</v>
      </c>
      <c r="J1157" s="25">
        <v>18.62</v>
      </c>
    </row>
    <row r="1158" spans="1:10" ht="39" customHeight="1">
      <c r="A1158" s="21" t="s">
        <v>436</v>
      </c>
      <c r="B1158" s="22" t="s">
        <v>1142</v>
      </c>
      <c r="C1158" s="21" t="s">
        <v>22</v>
      </c>
      <c r="D1158" s="21" t="s">
        <v>1143</v>
      </c>
      <c r="E1158" s="106" t="s">
        <v>1144</v>
      </c>
      <c r="F1158" s="106"/>
      <c r="G1158" s="23" t="s">
        <v>62</v>
      </c>
      <c r="H1158" s="24">
        <v>4.9000000000000002E-2</v>
      </c>
      <c r="I1158" s="25">
        <v>267.52999999999997</v>
      </c>
      <c r="J1158" s="25">
        <v>13.1</v>
      </c>
    </row>
    <row r="1159" spans="1:10" ht="39" customHeight="1">
      <c r="A1159" s="21" t="s">
        <v>436</v>
      </c>
      <c r="B1159" s="22" t="s">
        <v>1145</v>
      </c>
      <c r="C1159" s="21" t="s">
        <v>22</v>
      </c>
      <c r="D1159" s="21" t="s">
        <v>1146</v>
      </c>
      <c r="E1159" s="106" t="s">
        <v>848</v>
      </c>
      <c r="F1159" s="106"/>
      <c r="G1159" s="23" t="s">
        <v>62</v>
      </c>
      <c r="H1159" s="24">
        <v>6.4000000000000003E-3</v>
      </c>
      <c r="I1159" s="25">
        <v>501.7</v>
      </c>
      <c r="J1159" s="25">
        <v>3.21</v>
      </c>
    </row>
    <row r="1160" spans="1:10" ht="24" customHeight="1">
      <c r="A1160" s="21" t="s">
        <v>436</v>
      </c>
      <c r="B1160" s="22" t="s">
        <v>719</v>
      </c>
      <c r="C1160" s="21" t="s">
        <v>22</v>
      </c>
      <c r="D1160" s="21" t="s">
        <v>720</v>
      </c>
      <c r="E1160" s="106" t="s">
        <v>435</v>
      </c>
      <c r="F1160" s="106"/>
      <c r="G1160" s="23" t="s">
        <v>24</v>
      </c>
      <c r="H1160" s="24">
        <v>1.3764000000000001</v>
      </c>
      <c r="I1160" s="25">
        <v>28.5</v>
      </c>
      <c r="J1160" s="25">
        <v>39.22</v>
      </c>
    </row>
    <row r="1161" spans="1:10" ht="24" customHeight="1">
      <c r="A1161" s="21" t="s">
        <v>436</v>
      </c>
      <c r="B1161" s="22" t="s">
        <v>495</v>
      </c>
      <c r="C1161" s="21" t="s">
        <v>22</v>
      </c>
      <c r="D1161" s="21" t="s">
        <v>496</v>
      </c>
      <c r="E1161" s="106" t="s">
        <v>435</v>
      </c>
      <c r="F1161" s="106"/>
      <c r="G1161" s="23" t="s">
        <v>24</v>
      </c>
      <c r="H1161" s="24">
        <v>1.0813999999999999</v>
      </c>
      <c r="I1161" s="25">
        <v>22.76</v>
      </c>
      <c r="J1161" s="25">
        <v>24.61</v>
      </c>
    </row>
    <row r="1162" spans="1:10" ht="39" customHeight="1">
      <c r="A1162" s="21" t="s">
        <v>436</v>
      </c>
      <c r="B1162" s="22" t="s">
        <v>1147</v>
      </c>
      <c r="C1162" s="21" t="s">
        <v>22</v>
      </c>
      <c r="D1162" s="21" t="s">
        <v>1148</v>
      </c>
      <c r="E1162" s="106" t="s">
        <v>1149</v>
      </c>
      <c r="F1162" s="106"/>
      <c r="G1162" s="23" t="s">
        <v>62</v>
      </c>
      <c r="H1162" s="24">
        <v>2.52E-2</v>
      </c>
      <c r="I1162" s="25">
        <v>3014.29</v>
      </c>
      <c r="J1162" s="25">
        <v>75.959999999999994</v>
      </c>
    </row>
    <row r="1163" spans="1:10" ht="26.1" customHeight="1">
      <c r="A1163" s="26" t="s">
        <v>439</v>
      </c>
      <c r="B1163" s="27" t="s">
        <v>1150</v>
      </c>
      <c r="C1163" s="26" t="s">
        <v>22</v>
      </c>
      <c r="D1163" s="26" t="s">
        <v>1151</v>
      </c>
      <c r="E1163" s="108" t="s">
        <v>479</v>
      </c>
      <c r="F1163" s="108"/>
      <c r="G1163" s="28" t="s">
        <v>44</v>
      </c>
      <c r="H1163" s="29">
        <v>10.036099999999999</v>
      </c>
      <c r="I1163" s="30">
        <v>3.6</v>
      </c>
      <c r="J1163" s="30">
        <v>36.119999999999997</v>
      </c>
    </row>
    <row r="1164" spans="1:10" ht="15">
      <c r="A1164" s="31"/>
      <c r="B1164" s="31"/>
      <c r="C1164" s="31"/>
      <c r="D1164" s="31"/>
      <c r="E1164" s="31" t="s">
        <v>459</v>
      </c>
      <c r="F1164" s="32">
        <v>44.43</v>
      </c>
      <c r="G1164" s="31" t="s">
        <v>460</v>
      </c>
      <c r="H1164" s="32">
        <v>50.36</v>
      </c>
      <c r="I1164" s="31" t="s">
        <v>461</v>
      </c>
      <c r="J1164" s="32">
        <v>94.79</v>
      </c>
    </row>
    <row r="1165" spans="1:10" ht="15">
      <c r="A1165" s="31"/>
      <c r="B1165" s="31"/>
      <c r="C1165" s="31"/>
      <c r="D1165" s="31"/>
      <c r="E1165" s="31" t="s">
        <v>462</v>
      </c>
      <c r="F1165" s="32">
        <v>50.875692000000001</v>
      </c>
      <c r="G1165" s="31"/>
      <c r="H1165" s="107" t="s">
        <v>463</v>
      </c>
      <c r="I1165" s="107"/>
      <c r="J1165" s="32">
        <v>261.72000000000003</v>
      </c>
    </row>
    <row r="1166" spans="1:10" ht="50.1" customHeight="1" thickBot="1">
      <c r="A1166" s="16"/>
      <c r="B1166" s="16"/>
      <c r="C1166" s="16"/>
      <c r="D1166" s="16"/>
      <c r="E1166" s="16"/>
      <c r="F1166" s="16"/>
      <c r="G1166" s="16" t="s">
        <v>464</v>
      </c>
      <c r="H1166" s="33">
        <v>36</v>
      </c>
      <c r="I1166" s="16" t="s">
        <v>465</v>
      </c>
      <c r="J1166" s="18">
        <v>9421.92</v>
      </c>
    </row>
    <row r="1167" spans="1:10" ht="0.9" customHeight="1" thickTop="1">
      <c r="A1167" s="34"/>
      <c r="B1167" s="34"/>
      <c r="C1167" s="34"/>
      <c r="D1167" s="34"/>
      <c r="E1167" s="34"/>
      <c r="F1167" s="34"/>
      <c r="G1167" s="34"/>
      <c r="H1167" s="34"/>
      <c r="I1167" s="34"/>
      <c r="J1167" s="34"/>
    </row>
    <row r="1168" spans="1:10" ht="18" customHeight="1">
      <c r="A1168" s="3" t="s">
        <v>319</v>
      </c>
      <c r="B1168" s="4" t="s">
        <v>9</v>
      </c>
      <c r="C1168" s="3" t="s">
        <v>10</v>
      </c>
      <c r="D1168" s="3" t="s">
        <v>11</v>
      </c>
      <c r="E1168" s="110" t="s">
        <v>433</v>
      </c>
      <c r="F1168" s="110"/>
      <c r="G1168" s="5" t="s">
        <v>12</v>
      </c>
      <c r="H1168" s="4" t="s">
        <v>13</v>
      </c>
      <c r="I1168" s="4" t="s">
        <v>14</v>
      </c>
      <c r="J1168" s="4" t="s">
        <v>16</v>
      </c>
    </row>
    <row r="1169" spans="1:10" ht="26.1" customHeight="1">
      <c r="A1169" s="10" t="s">
        <v>434</v>
      </c>
      <c r="B1169" s="11" t="s">
        <v>320</v>
      </c>
      <c r="C1169" s="10" t="s">
        <v>22</v>
      </c>
      <c r="D1169" s="10" t="s">
        <v>321</v>
      </c>
      <c r="E1169" s="111" t="s">
        <v>1152</v>
      </c>
      <c r="F1169" s="111"/>
      <c r="G1169" s="12" t="s">
        <v>44</v>
      </c>
      <c r="H1169" s="20">
        <v>1</v>
      </c>
      <c r="I1169" s="13">
        <v>32.92</v>
      </c>
      <c r="J1169" s="13">
        <v>32.92</v>
      </c>
    </row>
    <row r="1170" spans="1:10" ht="26.1" customHeight="1">
      <c r="A1170" s="21" t="s">
        <v>436</v>
      </c>
      <c r="B1170" s="22" t="s">
        <v>1092</v>
      </c>
      <c r="C1170" s="21" t="s">
        <v>22</v>
      </c>
      <c r="D1170" s="21" t="s">
        <v>1093</v>
      </c>
      <c r="E1170" s="106" t="s">
        <v>435</v>
      </c>
      <c r="F1170" s="106"/>
      <c r="G1170" s="23" t="s">
        <v>24</v>
      </c>
      <c r="H1170" s="24">
        <v>1.46E-2</v>
      </c>
      <c r="I1170" s="25">
        <v>23.83</v>
      </c>
      <c r="J1170" s="25">
        <v>0.34</v>
      </c>
    </row>
    <row r="1171" spans="1:10" ht="24" customHeight="1">
      <c r="A1171" s="21" t="s">
        <v>436</v>
      </c>
      <c r="B1171" s="22" t="s">
        <v>1094</v>
      </c>
      <c r="C1171" s="21" t="s">
        <v>22</v>
      </c>
      <c r="D1171" s="21" t="s">
        <v>1095</v>
      </c>
      <c r="E1171" s="106" t="s">
        <v>435</v>
      </c>
      <c r="F1171" s="106"/>
      <c r="G1171" s="23" t="s">
        <v>24</v>
      </c>
      <c r="H1171" s="24">
        <v>1.46E-2</v>
      </c>
      <c r="I1171" s="25">
        <v>31.14</v>
      </c>
      <c r="J1171" s="25">
        <v>0.45</v>
      </c>
    </row>
    <row r="1172" spans="1:10" ht="26.1" customHeight="1">
      <c r="A1172" s="26" t="s">
        <v>439</v>
      </c>
      <c r="B1172" s="27" t="s">
        <v>1153</v>
      </c>
      <c r="C1172" s="26" t="s">
        <v>22</v>
      </c>
      <c r="D1172" s="26" t="s">
        <v>1154</v>
      </c>
      <c r="E1172" s="108" t="s">
        <v>479</v>
      </c>
      <c r="F1172" s="108"/>
      <c r="G1172" s="28" t="s">
        <v>44</v>
      </c>
      <c r="H1172" s="29">
        <v>1</v>
      </c>
      <c r="I1172" s="30">
        <v>32.03</v>
      </c>
      <c r="J1172" s="30">
        <v>32.03</v>
      </c>
    </row>
    <row r="1173" spans="1:10" ht="26.1" customHeight="1">
      <c r="A1173" s="26" t="s">
        <v>439</v>
      </c>
      <c r="B1173" s="27" t="s">
        <v>1120</v>
      </c>
      <c r="C1173" s="26" t="s">
        <v>22</v>
      </c>
      <c r="D1173" s="26" t="s">
        <v>1121</v>
      </c>
      <c r="E1173" s="108" t="s">
        <v>479</v>
      </c>
      <c r="F1173" s="108"/>
      <c r="G1173" s="28" t="s">
        <v>44</v>
      </c>
      <c r="H1173" s="29">
        <v>2.1000000000000001E-2</v>
      </c>
      <c r="I1173" s="30">
        <v>4.8600000000000003</v>
      </c>
      <c r="J1173" s="30">
        <v>0.1</v>
      </c>
    </row>
    <row r="1174" spans="1:10" ht="15">
      <c r="A1174" s="31"/>
      <c r="B1174" s="31"/>
      <c r="C1174" s="31"/>
      <c r="D1174" s="31"/>
      <c r="E1174" s="31" t="s">
        <v>459</v>
      </c>
      <c r="F1174" s="32">
        <v>0.28000000000000003</v>
      </c>
      <c r="G1174" s="31" t="s">
        <v>460</v>
      </c>
      <c r="H1174" s="32">
        <v>0.31</v>
      </c>
      <c r="I1174" s="31" t="s">
        <v>461</v>
      </c>
      <c r="J1174" s="32">
        <v>0.59</v>
      </c>
    </row>
    <row r="1175" spans="1:10" ht="15">
      <c r="A1175" s="31"/>
      <c r="B1175" s="31"/>
      <c r="C1175" s="31"/>
      <c r="D1175" s="31"/>
      <c r="E1175" s="31" t="s">
        <v>462</v>
      </c>
      <c r="F1175" s="32">
        <v>7.9435960000000003</v>
      </c>
      <c r="G1175" s="31"/>
      <c r="H1175" s="107" t="s">
        <v>463</v>
      </c>
      <c r="I1175" s="107"/>
      <c r="J1175" s="32">
        <v>40.86</v>
      </c>
    </row>
    <row r="1176" spans="1:10" ht="50.1" customHeight="1" thickBot="1">
      <c r="A1176" s="16"/>
      <c r="B1176" s="16"/>
      <c r="C1176" s="16"/>
      <c r="D1176" s="16"/>
      <c r="E1176" s="16"/>
      <c r="F1176" s="16"/>
      <c r="G1176" s="16" t="s">
        <v>464</v>
      </c>
      <c r="H1176" s="33">
        <v>32</v>
      </c>
      <c r="I1176" s="16" t="s">
        <v>465</v>
      </c>
      <c r="J1176" s="18">
        <v>1307.52</v>
      </c>
    </row>
    <row r="1177" spans="1:10" ht="0.9" customHeight="1" thickTop="1">
      <c r="A1177" s="34"/>
      <c r="B1177" s="34"/>
      <c r="C1177" s="34"/>
      <c r="D1177" s="34"/>
      <c r="E1177" s="34"/>
      <c r="F1177" s="34"/>
      <c r="G1177" s="34"/>
      <c r="H1177" s="34"/>
      <c r="I1177" s="34"/>
      <c r="J1177" s="34"/>
    </row>
    <row r="1178" spans="1:10" ht="18" customHeight="1">
      <c r="A1178" s="3" t="s">
        <v>322</v>
      </c>
      <c r="B1178" s="4" t="s">
        <v>9</v>
      </c>
      <c r="C1178" s="3" t="s">
        <v>10</v>
      </c>
      <c r="D1178" s="3" t="s">
        <v>11</v>
      </c>
      <c r="E1178" s="110" t="s">
        <v>433</v>
      </c>
      <c r="F1178" s="110"/>
      <c r="G1178" s="5" t="s">
        <v>12</v>
      </c>
      <c r="H1178" s="4" t="s">
        <v>13</v>
      </c>
      <c r="I1178" s="4" t="s">
        <v>14</v>
      </c>
      <c r="J1178" s="4" t="s">
        <v>16</v>
      </c>
    </row>
    <row r="1179" spans="1:10" ht="24" customHeight="1">
      <c r="A1179" s="10" t="s">
        <v>434</v>
      </c>
      <c r="B1179" s="11" t="s">
        <v>323</v>
      </c>
      <c r="C1179" s="10" t="s">
        <v>22</v>
      </c>
      <c r="D1179" s="10" t="s">
        <v>324</v>
      </c>
      <c r="E1179" s="111" t="s">
        <v>606</v>
      </c>
      <c r="F1179" s="111"/>
      <c r="G1179" s="12" t="s">
        <v>62</v>
      </c>
      <c r="H1179" s="20">
        <v>1</v>
      </c>
      <c r="I1179" s="13">
        <v>90.03</v>
      </c>
      <c r="J1179" s="13">
        <v>90.03</v>
      </c>
    </row>
    <row r="1180" spans="1:10" ht="24" customHeight="1">
      <c r="A1180" s="21" t="s">
        <v>436</v>
      </c>
      <c r="B1180" s="22" t="s">
        <v>495</v>
      </c>
      <c r="C1180" s="21" t="s">
        <v>22</v>
      </c>
      <c r="D1180" s="21" t="s">
        <v>496</v>
      </c>
      <c r="E1180" s="106" t="s">
        <v>435</v>
      </c>
      <c r="F1180" s="106"/>
      <c r="G1180" s="23" t="s">
        <v>24</v>
      </c>
      <c r="H1180" s="24">
        <v>3.9557666999999999</v>
      </c>
      <c r="I1180" s="25">
        <v>22.76</v>
      </c>
      <c r="J1180" s="25">
        <v>90.03</v>
      </c>
    </row>
    <row r="1181" spans="1:10" ht="15">
      <c r="A1181" s="31"/>
      <c r="B1181" s="31"/>
      <c r="C1181" s="31"/>
      <c r="D1181" s="31"/>
      <c r="E1181" s="31" t="s">
        <v>459</v>
      </c>
      <c r="F1181" s="32">
        <v>30.07</v>
      </c>
      <c r="G1181" s="31" t="s">
        <v>460</v>
      </c>
      <c r="H1181" s="32">
        <v>34.090000000000003</v>
      </c>
      <c r="I1181" s="31" t="s">
        <v>461</v>
      </c>
      <c r="J1181" s="32">
        <v>64.16</v>
      </c>
    </row>
    <row r="1182" spans="1:10" ht="15">
      <c r="A1182" s="31"/>
      <c r="B1182" s="31"/>
      <c r="C1182" s="31"/>
      <c r="D1182" s="31"/>
      <c r="E1182" s="31" t="s">
        <v>462</v>
      </c>
      <c r="F1182" s="32">
        <v>21.724239000000001</v>
      </c>
      <c r="G1182" s="31"/>
      <c r="H1182" s="107" t="s">
        <v>463</v>
      </c>
      <c r="I1182" s="107"/>
      <c r="J1182" s="32">
        <v>111.75</v>
      </c>
    </row>
    <row r="1183" spans="1:10" ht="50.1" customHeight="1" thickBot="1">
      <c r="A1183" s="16"/>
      <c r="B1183" s="16"/>
      <c r="C1183" s="16"/>
      <c r="D1183" s="16"/>
      <c r="E1183" s="16"/>
      <c r="F1183" s="16"/>
      <c r="G1183" s="16" t="s">
        <v>464</v>
      </c>
      <c r="H1183" s="33">
        <v>122.39</v>
      </c>
      <c r="I1183" s="16" t="s">
        <v>465</v>
      </c>
      <c r="J1183" s="18">
        <v>13677.08</v>
      </c>
    </row>
    <row r="1184" spans="1:10" ht="0.9" customHeight="1" thickTop="1">
      <c r="A1184" s="34"/>
      <c r="B1184" s="34"/>
      <c r="C1184" s="34"/>
      <c r="D1184" s="34"/>
      <c r="E1184" s="34"/>
      <c r="F1184" s="34"/>
      <c r="G1184" s="34"/>
      <c r="H1184" s="34"/>
      <c r="I1184" s="34"/>
      <c r="J1184" s="34"/>
    </row>
    <row r="1185" spans="1:10" ht="18" customHeight="1">
      <c r="A1185" s="3" t="s">
        <v>325</v>
      </c>
      <c r="B1185" s="4" t="s">
        <v>9</v>
      </c>
      <c r="C1185" s="3" t="s">
        <v>10</v>
      </c>
      <c r="D1185" s="3" t="s">
        <v>11</v>
      </c>
      <c r="E1185" s="110" t="s">
        <v>433</v>
      </c>
      <c r="F1185" s="110"/>
      <c r="G1185" s="5" t="s">
        <v>12</v>
      </c>
      <c r="H1185" s="4" t="s">
        <v>13</v>
      </c>
      <c r="I1185" s="4" t="s">
        <v>14</v>
      </c>
      <c r="J1185" s="4" t="s">
        <v>16</v>
      </c>
    </row>
    <row r="1186" spans="1:10" ht="26.1" customHeight="1">
      <c r="A1186" s="10" t="s">
        <v>434</v>
      </c>
      <c r="B1186" s="11" t="s">
        <v>326</v>
      </c>
      <c r="C1186" s="10" t="s">
        <v>22</v>
      </c>
      <c r="D1186" s="10" t="s">
        <v>327</v>
      </c>
      <c r="E1186" s="111" t="s">
        <v>1155</v>
      </c>
      <c r="F1186" s="111"/>
      <c r="G1186" s="12" t="s">
        <v>62</v>
      </c>
      <c r="H1186" s="20">
        <v>1</v>
      </c>
      <c r="I1186" s="13">
        <v>27.31</v>
      </c>
      <c r="J1186" s="13">
        <v>27.31</v>
      </c>
    </row>
    <row r="1187" spans="1:10" ht="65.099999999999994" customHeight="1">
      <c r="A1187" s="21" t="s">
        <v>436</v>
      </c>
      <c r="B1187" s="22" t="s">
        <v>729</v>
      </c>
      <c r="C1187" s="21" t="s">
        <v>22</v>
      </c>
      <c r="D1187" s="21" t="s">
        <v>730</v>
      </c>
      <c r="E1187" s="106" t="s">
        <v>493</v>
      </c>
      <c r="F1187" s="106"/>
      <c r="G1187" s="23" t="s">
        <v>494</v>
      </c>
      <c r="H1187" s="24">
        <v>5.4000000000000003E-3</v>
      </c>
      <c r="I1187" s="25">
        <v>319.69</v>
      </c>
      <c r="J1187" s="25">
        <v>1.72</v>
      </c>
    </row>
    <row r="1188" spans="1:10" ht="65.099999999999994" customHeight="1">
      <c r="A1188" s="21" t="s">
        <v>436</v>
      </c>
      <c r="B1188" s="22" t="s">
        <v>731</v>
      </c>
      <c r="C1188" s="21" t="s">
        <v>22</v>
      </c>
      <c r="D1188" s="21" t="s">
        <v>732</v>
      </c>
      <c r="E1188" s="106" t="s">
        <v>493</v>
      </c>
      <c r="F1188" s="106"/>
      <c r="G1188" s="23" t="s">
        <v>676</v>
      </c>
      <c r="H1188" s="24">
        <v>5.9999999999999995E-4</v>
      </c>
      <c r="I1188" s="25">
        <v>74.08</v>
      </c>
      <c r="J1188" s="25">
        <v>0.04</v>
      </c>
    </row>
    <row r="1189" spans="1:10" ht="24" customHeight="1">
      <c r="A1189" s="21" t="s">
        <v>436</v>
      </c>
      <c r="B1189" s="22" t="s">
        <v>495</v>
      </c>
      <c r="C1189" s="21" t="s">
        <v>22</v>
      </c>
      <c r="D1189" s="21" t="s">
        <v>496</v>
      </c>
      <c r="E1189" s="106" t="s">
        <v>435</v>
      </c>
      <c r="F1189" s="106"/>
      <c r="G1189" s="23" t="s">
        <v>24</v>
      </c>
      <c r="H1189" s="24">
        <v>0.78659999999999997</v>
      </c>
      <c r="I1189" s="25">
        <v>22.76</v>
      </c>
      <c r="J1189" s="25">
        <v>17.899999999999999</v>
      </c>
    </row>
    <row r="1190" spans="1:10" ht="39" customHeight="1">
      <c r="A1190" s="21" t="s">
        <v>436</v>
      </c>
      <c r="B1190" s="22" t="s">
        <v>1156</v>
      </c>
      <c r="C1190" s="21" t="s">
        <v>22</v>
      </c>
      <c r="D1190" s="21" t="s">
        <v>1157</v>
      </c>
      <c r="E1190" s="106" t="s">
        <v>493</v>
      </c>
      <c r="F1190" s="106"/>
      <c r="G1190" s="23" t="s">
        <v>494</v>
      </c>
      <c r="H1190" s="24">
        <v>0.19620000000000001</v>
      </c>
      <c r="I1190" s="25">
        <v>39.04</v>
      </c>
      <c r="J1190" s="25">
        <v>7.65</v>
      </c>
    </row>
    <row r="1191" spans="1:10" ht="15">
      <c r="A1191" s="31"/>
      <c r="B1191" s="31"/>
      <c r="C1191" s="31"/>
      <c r="D1191" s="31"/>
      <c r="E1191" s="31" t="s">
        <v>459</v>
      </c>
      <c r="F1191" s="32">
        <v>8.36</v>
      </c>
      <c r="G1191" s="31" t="s">
        <v>460</v>
      </c>
      <c r="H1191" s="32">
        <v>9.48</v>
      </c>
      <c r="I1191" s="31" t="s">
        <v>461</v>
      </c>
      <c r="J1191" s="32">
        <v>17.84</v>
      </c>
    </row>
    <row r="1192" spans="1:10" ht="15">
      <c r="A1192" s="31"/>
      <c r="B1192" s="31"/>
      <c r="C1192" s="31"/>
      <c r="D1192" s="31"/>
      <c r="E1192" s="31" t="s">
        <v>462</v>
      </c>
      <c r="F1192" s="32">
        <v>6.5899029999999996</v>
      </c>
      <c r="G1192" s="31"/>
      <c r="H1192" s="107" t="s">
        <v>463</v>
      </c>
      <c r="I1192" s="107"/>
      <c r="J1192" s="32">
        <v>33.9</v>
      </c>
    </row>
    <row r="1193" spans="1:10" ht="50.1" customHeight="1" thickBot="1">
      <c r="A1193" s="16"/>
      <c r="B1193" s="16"/>
      <c r="C1193" s="16"/>
      <c r="D1193" s="16"/>
      <c r="E1193" s="16"/>
      <c r="F1193" s="16"/>
      <c r="G1193" s="16" t="s">
        <v>464</v>
      </c>
      <c r="H1193" s="33">
        <v>110.15</v>
      </c>
      <c r="I1193" s="16" t="s">
        <v>465</v>
      </c>
      <c r="J1193" s="18">
        <v>3734.09</v>
      </c>
    </row>
    <row r="1194" spans="1:10" ht="0.9" customHeight="1" thickTop="1">
      <c r="A1194" s="34"/>
      <c r="B1194" s="34"/>
      <c r="C1194" s="34"/>
      <c r="D1194" s="34"/>
      <c r="E1194" s="34"/>
      <c r="F1194" s="34"/>
      <c r="G1194" s="34"/>
      <c r="H1194" s="34"/>
      <c r="I1194" s="34"/>
      <c r="J1194" s="34"/>
    </row>
    <row r="1195" spans="1:10" ht="18" customHeight="1">
      <c r="A1195" s="3" t="s">
        <v>328</v>
      </c>
      <c r="B1195" s="4" t="s">
        <v>9</v>
      </c>
      <c r="C1195" s="3" t="s">
        <v>10</v>
      </c>
      <c r="D1195" s="3" t="s">
        <v>11</v>
      </c>
      <c r="E1195" s="110" t="s">
        <v>433</v>
      </c>
      <c r="F1195" s="110"/>
      <c r="G1195" s="5" t="s">
        <v>12</v>
      </c>
      <c r="H1195" s="4" t="s">
        <v>13</v>
      </c>
      <c r="I1195" s="4" t="s">
        <v>14</v>
      </c>
      <c r="J1195" s="4" t="s">
        <v>16</v>
      </c>
    </row>
    <row r="1196" spans="1:10" ht="39" customHeight="1">
      <c r="A1196" s="10" t="s">
        <v>434</v>
      </c>
      <c r="B1196" s="11" t="s">
        <v>329</v>
      </c>
      <c r="C1196" s="10" t="s">
        <v>22</v>
      </c>
      <c r="D1196" s="10" t="s">
        <v>330</v>
      </c>
      <c r="E1196" s="111" t="s">
        <v>1158</v>
      </c>
      <c r="F1196" s="111"/>
      <c r="G1196" s="12" t="s">
        <v>44</v>
      </c>
      <c r="H1196" s="20">
        <v>1</v>
      </c>
      <c r="I1196" s="13">
        <v>606.76</v>
      </c>
      <c r="J1196" s="13">
        <v>606.76</v>
      </c>
    </row>
    <row r="1197" spans="1:10" ht="26.1" customHeight="1">
      <c r="A1197" s="21" t="s">
        <v>436</v>
      </c>
      <c r="B1197" s="22" t="s">
        <v>1092</v>
      </c>
      <c r="C1197" s="21" t="s">
        <v>22</v>
      </c>
      <c r="D1197" s="21" t="s">
        <v>1093</v>
      </c>
      <c r="E1197" s="106" t="s">
        <v>435</v>
      </c>
      <c r="F1197" s="106"/>
      <c r="G1197" s="23" t="s">
        <v>24</v>
      </c>
      <c r="H1197" s="24">
        <v>0.87754549999999998</v>
      </c>
      <c r="I1197" s="25">
        <v>23.83</v>
      </c>
      <c r="J1197" s="25">
        <v>20.91</v>
      </c>
    </row>
    <row r="1198" spans="1:10" ht="24" customHeight="1">
      <c r="A1198" s="21" t="s">
        <v>436</v>
      </c>
      <c r="B1198" s="22" t="s">
        <v>1094</v>
      </c>
      <c r="C1198" s="21" t="s">
        <v>22</v>
      </c>
      <c r="D1198" s="21" t="s">
        <v>1095</v>
      </c>
      <c r="E1198" s="106" t="s">
        <v>435</v>
      </c>
      <c r="F1198" s="106"/>
      <c r="G1198" s="23" t="s">
        <v>24</v>
      </c>
      <c r="H1198" s="24">
        <v>3.9489545000000001</v>
      </c>
      <c r="I1198" s="25">
        <v>31.14</v>
      </c>
      <c r="J1198" s="25">
        <v>122.97</v>
      </c>
    </row>
    <row r="1199" spans="1:10" ht="24" customHeight="1">
      <c r="A1199" s="26" t="s">
        <v>439</v>
      </c>
      <c r="B1199" s="27" t="s">
        <v>1159</v>
      </c>
      <c r="C1199" s="26" t="s">
        <v>22</v>
      </c>
      <c r="D1199" s="26" t="s">
        <v>1160</v>
      </c>
      <c r="E1199" s="108" t="s">
        <v>479</v>
      </c>
      <c r="F1199" s="108"/>
      <c r="G1199" s="28" t="s">
        <v>54</v>
      </c>
      <c r="H1199" s="29">
        <v>2</v>
      </c>
      <c r="I1199" s="30">
        <v>41.6</v>
      </c>
      <c r="J1199" s="30">
        <v>83.2</v>
      </c>
    </row>
    <row r="1200" spans="1:10" ht="26.1" customHeight="1">
      <c r="A1200" s="26" t="s">
        <v>439</v>
      </c>
      <c r="B1200" s="27" t="s">
        <v>1161</v>
      </c>
      <c r="C1200" s="26" t="s">
        <v>22</v>
      </c>
      <c r="D1200" s="26" t="s">
        <v>1162</v>
      </c>
      <c r="E1200" s="108" t="s">
        <v>479</v>
      </c>
      <c r="F1200" s="108"/>
      <c r="G1200" s="28" t="s">
        <v>44</v>
      </c>
      <c r="H1200" s="29">
        <v>4</v>
      </c>
      <c r="I1200" s="30">
        <v>27.15</v>
      </c>
      <c r="J1200" s="30">
        <v>108.6</v>
      </c>
    </row>
    <row r="1201" spans="1:10" ht="26.1" customHeight="1">
      <c r="A1201" s="26" t="s">
        <v>439</v>
      </c>
      <c r="B1201" s="27" t="s">
        <v>1163</v>
      </c>
      <c r="C1201" s="26" t="s">
        <v>22</v>
      </c>
      <c r="D1201" s="26" t="s">
        <v>1164</v>
      </c>
      <c r="E1201" s="108" t="s">
        <v>479</v>
      </c>
      <c r="F1201" s="108"/>
      <c r="G1201" s="28" t="s">
        <v>44</v>
      </c>
      <c r="H1201" s="29">
        <v>1</v>
      </c>
      <c r="I1201" s="30">
        <v>271.08</v>
      </c>
      <c r="J1201" s="30">
        <v>271.08</v>
      </c>
    </row>
    <row r="1202" spans="1:10" ht="15">
      <c r="A1202" s="31"/>
      <c r="B1202" s="31"/>
      <c r="C1202" s="31"/>
      <c r="D1202" s="31"/>
      <c r="E1202" s="31" t="s">
        <v>459</v>
      </c>
      <c r="F1202" s="32">
        <v>52.24</v>
      </c>
      <c r="G1202" s="31" t="s">
        <v>460</v>
      </c>
      <c r="H1202" s="32">
        <v>59.2</v>
      </c>
      <c r="I1202" s="31" t="s">
        <v>461</v>
      </c>
      <c r="J1202" s="32">
        <v>111.44</v>
      </c>
    </row>
    <row r="1203" spans="1:10" ht="15">
      <c r="A1203" s="31"/>
      <c r="B1203" s="31"/>
      <c r="C1203" s="31"/>
      <c r="D1203" s="31"/>
      <c r="E1203" s="31" t="s">
        <v>462</v>
      </c>
      <c r="F1203" s="32">
        <v>146.41118800000001</v>
      </c>
      <c r="G1203" s="31"/>
      <c r="H1203" s="107" t="s">
        <v>463</v>
      </c>
      <c r="I1203" s="107"/>
      <c r="J1203" s="32">
        <v>753.17</v>
      </c>
    </row>
    <row r="1204" spans="1:10" ht="50.1" customHeight="1" thickBot="1">
      <c r="A1204" s="16"/>
      <c r="B1204" s="16"/>
      <c r="C1204" s="16"/>
      <c r="D1204" s="16"/>
      <c r="E1204" s="16"/>
      <c r="F1204" s="16"/>
      <c r="G1204" s="16" t="s">
        <v>464</v>
      </c>
      <c r="H1204" s="33">
        <v>59</v>
      </c>
      <c r="I1204" s="16" t="s">
        <v>465</v>
      </c>
      <c r="J1204" s="18">
        <v>44437.03</v>
      </c>
    </row>
    <row r="1205" spans="1:10" ht="0.9" customHeight="1" thickTop="1">
      <c r="A1205" s="34"/>
      <c r="B1205" s="34"/>
      <c r="C1205" s="34"/>
      <c r="D1205" s="34"/>
      <c r="E1205" s="34"/>
      <c r="F1205" s="34"/>
      <c r="G1205" s="34"/>
      <c r="H1205" s="34"/>
      <c r="I1205" s="34"/>
      <c r="J1205" s="34"/>
    </row>
    <row r="1206" spans="1:10" ht="18" customHeight="1">
      <c r="A1206" s="3" t="s">
        <v>331</v>
      </c>
      <c r="B1206" s="4" t="s">
        <v>9</v>
      </c>
      <c r="C1206" s="3" t="s">
        <v>10</v>
      </c>
      <c r="D1206" s="3" t="s">
        <v>11</v>
      </c>
      <c r="E1206" s="110" t="s">
        <v>433</v>
      </c>
      <c r="F1206" s="110"/>
      <c r="G1206" s="5" t="s">
        <v>12</v>
      </c>
      <c r="H1206" s="4" t="s">
        <v>13</v>
      </c>
      <c r="I1206" s="4" t="s">
        <v>14</v>
      </c>
      <c r="J1206" s="4" t="s">
        <v>16</v>
      </c>
    </row>
    <row r="1207" spans="1:10" ht="51.9" customHeight="1">
      <c r="A1207" s="10" t="s">
        <v>434</v>
      </c>
      <c r="B1207" s="11" t="s">
        <v>332</v>
      </c>
      <c r="C1207" s="10" t="s">
        <v>22</v>
      </c>
      <c r="D1207" s="10" t="s">
        <v>333</v>
      </c>
      <c r="E1207" s="111" t="s">
        <v>1152</v>
      </c>
      <c r="F1207" s="111"/>
      <c r="G1207" s="12" t="s">
        <v>44</v>
      </c>
      <c r="H1207" s="20">
        <v>1</v>
      </c>
      <c r="I1207" s="13">
        <v>135.19</v>
      </c>
      <c r="J1207" s="13">
        <v>135.19</v>
      </c>
    </row>
    <row r="1208" spans="1:10" ht="65.099999999999994" customHeight="1">
      <c r="A1208" s="21" t="s">
        <v>436</v>
      </c>
      <c r="B1208" s="22" t="s">
        <v>1165</v>
      </c>
      <c r="C1208" s="21" t="s">
        <v>22</v>
      </c>
      <c r="D1208" s="21" t="s">
        <v>1166</v>
      </c>
      <c r="E1208" s="106" t="s">
        <v>493</v>
      </c>
      <c r="F1208" s="106"/>
      <c r="G1208" s="23" t="s">
        <v>494</v>
      </c>
      <c r="H1208" s="24">
        <v>0.20160710000000001</v>
      </c>
      <c r="I1208" s="25">
        <v>276.67</v>
      </c>
      <c r="J1208" s="25">
        <v>55.77</v>
      </c>
    </row>
    <row r="1209" spans="1:10" ht="65.099999999999994" customHeight="1">
      <c r="A1209" s="21" t="s">
        <v>436</v>
      </c>
      <c r="B1209" s="22" t="s">
        <v>1167</v>
      </c>
      <c r="C1209" s="21" t="s">
        <v>22</v>
      </c>
      <c r="D1209" s="21" t="s">
        <v>1168</v>
      </c>
      <c r="E1209" s="106" t="s">
        <v>493</v>
      </c>
      <c r="F1209" s="106"/>
      <c r="G1209" s="23" t="s">
        <v>676</v>
      </c>
      <c r="H1209" s="24">
        <v>5.1701400000000002E-2</v>
      </c>
      <c r="I1209" s="25">
        <v>71.41</v>
      </c>
      <c r="J1209" s="25">
        <v>3.69</v>
      </c>
    </row>
    <row r="1210" spans="1:10" ht="26.1" customHeight="1">
      <c r="A1210" s="21" t="s">
        <v>436</v>
      </c>
      <c r="B1210" s="22" t="s">
        <v>1092</v>
      </c>
      <c r="C1210" s="21" t="s">
        <v>22</v>
      </c>
      <c r="D1210" s="21" t="s">
        <v>1093</v>
      </c>
      <c r="E1210" s="106" t="s">
        <v>435</v>
      </c>
      <c r="F1210" s="106"/>
      <c r="G1210" s="23" t="s">
        <v>24</v>
      </c>
      <c r="H1210" s="24">
        <v>0.57399999999999995</v>
      </c>
      <c r="I1210" s="25">
        <v>23.83</v>
      </c>
      <c r="J1210" s="25">
        <v>13.67</v>
      </c>
    </row>
    <row r="1211" spans="1:10" ht="24" customHeight="1">
      <c r="A1211" s="21" t="s">
        <v>436</v>
      </c>
      <c r="B1211" s="22" t="s">
        <v>1094</v>
      </c>
      <c r="C1211" s="21" t="s">
        <v>22</v>
      </c>
      <c r="D1211" s="21" t="s">
        <v>1095</v>
      </c>
      <c r="E1211" s="106" t="s">
        <v>435</v>
      </c>
      <c r="F1211" s="106"/>
      <c r="G1211" s="23" t="s">
        <v>24</v>
      </c>
      <c r="H1211" s="24">
        <v>0.57399999999999995</v>
      </c>
      <c r="I1211" s="25">
        <v>31.14</v>
      </c>
      <c r="J1211" s="25">
        <v>17.87</v>
      </c>
    </row>
    <row r="1212" spans="1:10" ht="51.9" customHeight="1">
      <c r="A1212" s="26" t="s">
        <v>439</v>
      </c>
      <c r="B1212" s="27" t="s">
        <v>1118</v>
      </c>
      <c r="C1212" s="26" t="s">
        <v>22</v>
      </c>
      <c r="D1212" s="26" t="s">
        <v>1119</v>
      </c>
      <c r="E1212" s="108" t="s">
        <v>479</v>
      </c>
      <c r="F1212" s="108"/>
      <c r="G1212" s="28" t="s">
        <v>54</v>
      </c>
      <c r="H1212" s="29">
        <v>3</v>
      </c>
      <c r="I1212" s="30">
        <v>2.99</v>
      </c>
      <c r="J1212" s="30">
        <v>8.9700000000000006</v>
      </c>
    </row>
    <row r="1213" spans="1:10" ht="26.1" customHeight="1">
      <c r="A1213" s="26" t="s">
        <v>439</v>
      </c>
      <c r="B1213" s="27" t="s">
        <v>1169</v>
      </c>
      <c r="C1213" s="26" t="s">
        <v>22</v>
      </c>
      <c r="D1213" s="26" t="s">
        <v>1170</v>
      </c>
      <c r="E1213" s="108" t="s">
        <v>479</v>
      </c>
      <c r="F1213" s="108"/>
      <c r="G1213" s="28" t="s">
        <v>44</v>
      </c>
      <c r="H1213" s="29">
        <v>1</v>
      </c>
      <c r="I1213" s="30">
        <v>35.22</v>
      </c>
      <c r="J1213" s="30">
        <v>35.22</v>
      </c>
    </row>
    <row r="1214" spans="1:10" ht="15">
      <c r="A1214" s="31"/>
      <c r="B1214" s="31"/>
      <c r="C1214" s="31"/>
      <c r="D1214" s="31"/>
      <c r="E1214" s="31" t="s">
        <v>459</v>
      </c>
      <c r="F1214" s="32">
        <v>13.9</v>
      </c>
      <c r="G1214" s="31" t="s">
        <v>460</v>
      </c>
      <c r="H1214" s="32">
        <v>15.76</v>
      </c>
      <c r="I1214" s="31" t="s">
        <v>461</v>
      </c>
      <c r="J1214" s="32">
        <v>29.66</v>
      </c>
    </row>
    <row r="1215" spans="1:10" ht="15">
      <c r="A1215" s="31"/>
      <c r="B1215" s="31"/>
      <c r="C1215" s="31"/>
      <c r="D1215" s="31"/>
      <c r="E1215" s="31" t="s">
        <v>462</v>
      </c>
      <c r="F1215" s="32">
        <v>32.621347</v>
      </c>
      <c r="G1215" s="31"/>
      <c r="H1215" s="107" t="s">
        <v>463</v>
      </c>
      <c r="I1215" s="107"/>
      <c r="J1215" s="32">
        <v>167.81</v>
      </c>
    </row>
    <row r="1216" spans="1:10" ht="50.1" customHeight="1" thickBot="1">
      <c r="A1216" s="16"/>
      <c r="B1216" s="16"/>
      <c r="C1216" s="16"/>
      <c r="D1216" s="16"/>
      <c r="E1216" s="16"/>
      <c r="F1216" s="16"/>
      <c r="G1216" s="16" t="s">
        <v>464</v>
      </c>
      <c r="H1216" s="33">
        <v>118</v>
      </c>
      <c r="I1216" s="16" t="s">
        <v>465</v>
      </c>
      <c r="J1216" s="18">
        <v>19801.580000000002</v>
      </c>
    </row>
    <row r="1217" spans="1:10" ht="0.9" customHeight="1" thickTop="1">
      <c r="A1217" s="34"/>
      <c r="B1217" s="34"/>
      <c r="C1217" s="34"/>
      <c r="D1217" s="34"/>
      <c r="E1217" s="34"/>
      <c r="F1217" s="34"/>
      <c r="G1217" s="34"/>
      <c r="H1217" s="34"/>
      <c r="I1217" s="34"/>
      <c r="J1217" s="34"/>
    </row>
    <row r="1218" spans="1:10" ht="18" customHeight="1">
      <c r="A1218" s="3" t="s">
        <v>334</v>
      </c>
      <c r="B1218" s="4" t="s">
        <v>9</v>
      </c>
      <c r="C1218" s="3" t="s">
        <v>10</v>
      </c>
      <c r="D1218" s="3" t="s">
        <v>11</v>
      </c>
      <c r="E1218" s="110" t="s">
        <v>433</v>
      </c>
      <c r="F1218" s="110"/>
      <c r="G1218" s="5" t="s">
        <v>12</v>
      </c>
      <c r="H1218" s="4" t="s">
        <v>13</v>
      </c>
      <c r="I1218" s="4" t="s">
        <v>14</v>
      </c>
      <c r="J1218" s="4" t="s">
        <v>16</v>
      </c>
    </row>
    <row r="1219" spans="1:10" ht="39" customHeight="1">
      <c r="A1219" s="10" t="s">
        <v>434</v>
      </c>
      <c r="B1219" s="11" t="s">
        <v>335</v>
      </c>
      <c r="C1219" s="10" t="s">
        <v>22</v>
      </c>
      <c r="D1219" s="10" t="s">
        <v>336</v>
      </c>
      <c r="E1219" s="111" t="s">
        <v>1152</v>
      </c>
      <c r="F1219" s="111"/>
      <c r="G1219" s="12" t="s">
        <v>44</v>
      </c>
      <c r="H1219" s="20">
        <v>1</v>
      </c>
      <c r="I1219" s="13">
        <v>303.85000000000002</v>
      </c>
      <c r="J1219" s="13">
        <v>303.85000000000002</v>
      </c>
    </row>
    <row r="1220" spans="1:10" ht="65.099999999999994" customHeight="1">
      <c r="A1220" s="21" t="s">
        <v>436</v>
      </c>
      <c r="B1220" s="22" t="s">
        <v>1165</v>
      </c>
      <c r="C1220" s="21" t="s">
        <v>22</v>
      </c>
      <c r="D1220" s="21" t="s">
        <v>1166</v>
      </c>
      <c r="E1220" s="106" t="s">
        <v>493</v>
      </c>
      <c r="F1220" s="106"/>
      <c r="G1220" s="23" t="s">
        <v>494</v>
      </c>
      <c r="H1220" s="24">
        <v>0.20160710000000001</v>
      </c>
      <c r="I1220" s="25">
        <v>276.67</v>
      </c>
      <c r="J1220" s="25">
        <v>55.77</v>
      </c>
    </row>
    <row r="1221" spans="1:10" ht="65.099999999999994" customHeight="1">
      <c r="A1221" s="21" t="s">
        <v>436</v>
      </c>
      <c r="B1221" s="22" t="s">
        <v>1167</v>
      </c>
      <c r="C1221" s="21" t="s">
        <v>22</v>
      </c>
      <c r="D1221" s="21" t="s">
        <v>1168</v>
      </c>
      <c r="E1221" s="106" t="s">
        <v>493</v>
      </c>
      <c r="F1221" s="106"/>
      <c r="G1221" s="23" t="s">
        <v>676</v>
      </c>
      <c r="H1221" s="24">
        <v>5.1701400000000002E-2</v>
      </c>
      <c r="I1221" s="25">
        <v>71.41</v>
      </c>
      <c r="J1221" s="25">
        <v>3.69</v>
      </c>
    </row>
    <row r="1222" spans="1:10" ht="26.1" customHeight="1">
      <c r="A1222" s="21" t="s">
        <v>436</v>
      </c>
      <c r="B1222" s="22" t="s">
        <v>1092</v>
      </c>
      <c r="C1222" s="21" t="s">
        <v>22</v>
      </c>
      <c r="D1222" s="21" t="s">
        <v>1093</v>
      </c>
      <c r="E1222" s="106" t="s">
        <v>435</v>
      </c>
      <c r="F1222" s="106"/>
      <c r="G1222" s="23" t="s">
        <v>24</v>
      </c>
      <c r="H1222" s="24">
        <v>0.2064</v>
      </c>
      <c r="I1222" s="25">
        <v>23.83</v>
      </c>
      <c r="J1222" s="25">
        <v>4.91</v>
      </c>
    </row>
    <row r="1223" spans="1:10" ht="24" customHeight="1">
      <c r="A1223" s="21" t="s">
        <v>436</v>
      </c>
      <c r="B1223" s="22" t="s">
        <v>1094</v>
      </c>
      <c r="C1223" s="21" t="s">
        <v>22</v>
      </c>
      <c r="D1223" s="21" t="s">
        <v>1095</v>
      </c>
      <c r="E1223" s="106" t="s">
        <v>435</v>
      </c>
      <c r="F1223" s="106"/>
      <c r="G1223" s="23" t="s">
        <v>24</v>
      </c>
      <c r="H1223" s="24">
        <v>0.2064</v>
      </c>
      <c r="I1223" s="25">
        <v>31.14</v>
      </c>
      <c r="J1223" s="25">
        <v>6.42</v>
      </c>
    </row>
    <row r="1224" spans="1:10" ht="26.1" customHeight="1">
      <c r="A1224" s="26" t="s">
        <v>439</v>
      </c>
      <c r="B1224" s="27" t="s">
        <v>1120</v>
      </c>
      <c r="C1224" s="26" t="s">
        <v>22</v>
      </c>
      <c r="D1224" s="26" t="s">
        <v>1121</v>
      </c>
      <c r="E1224" s="108" t="s">
        <v>479</v>
      </c>
      <c r="F1224" s="108"/>
      <c r="G1224" s="28" t="s">
        <v>44</v>
      </c>
      <c r="H1224" s="29">
        <v>1.4E-2</v>
      </c>
      <c r="I1224" s="30">
        <v>4.8600000000000003</v>
      </c>
      <c r="J1224" s="30">
        <v>0.06</v>
      </c>
    </row>
    <row r="1225" spans="1:10" ht="26.1" customHeight="1">
      <c r="A1225" s="26" t="s">
        <v>439</v>
      </c>
      <c r="B1225" s="27" t="s">
        <v>1171</v>
      </c>
      <c r="C1225" s="26" t="s">
        <v>22</v>
      </c>
      <c r="D1225" s="26" t="s">
        <v>1172</v>
      </c>
      <c r="E1225" s="108" t="s">
        <v>479</v>
      </c>
      <c r="F1225" s="108"/>
      <c r="G1225" s="28" t="s">
        <v>44</v>
      </c>
      <c r="H1225" s="29">
        <v>1</v>
      </c>
      <c r="I1225" s="30">
        <v>233</v>
      </c>
      <c r="J1225" s="30">
        <v>233</v>
      </c>
    </row>
    <row r="1226" spans="1:10" ht="15">
      <c r="A1226" s="31"/>
      <c r="B1226" s="31"/>
      <c r="C1226" s="31"/>
      <c r="D1226" s="31"/>
      <c r="E1226" s="31" t="s">
        <v>459</v>
      </c>
      <c r="F1226" s="32">
        <v>6.75</v>
      </c>
      <c r="G1226" s="31" t="s">
        <v>460</v>
      </c>
      <c r="H1226" s="32">
        <v>7.65</v>
      </c>
      <c r="I1226" s="31" t="s">
        <v>461</v>
      </c>
      <c r="J1226" s="32">
        <v>14.4</v>
      </c>
    </row>
    <row r="1227" spans="1:10" ht="15">
      <c r="A1227" s="31"/>
      <c r="B1227" s="31"/>
      <c r="C1227" s="31"/>
      <c r="D1227" s="31"/>
      <c r="E1227" s="31" t="s">
        <v>462</v>
      </c>
      <c r="F1227" s="32">
        <v>73.319005000000004</v>
      </c>
      <c r="G1227" s="31"/>
      <c r="H1227" s="107" t="s">
        <v>463</v>
      </c>
      <c r="I1227" s="107"/>
      <c r="J1227" s="32">
        <v>377.17</v>
      </c>
    </row>
    <row r="1228" spans="1:10" ht="50.1" customHeight="1" thickBot="1">
      <c r="A1228" s="16"/>
      <c r="B1228" s="16"/>
      <c r="C1228" s="16"/>
      <c r="D1228" s="16"/>
      <c r="E1228" s="16"/>
      <c r="F1228" s="16"/>
      <c r="G1228" s="16" t="s">
        <v>464</v>
      </c>
      <c r="H1228" s="33">
        <v>118</v>
      </c>
      <c r="I1228" s="16" t="s">
        <v>465</v>
      </c>
      <c r="J1228" s="18">
        <v>44506.06</v>
      </c>
    </row>
    <row r="1229" spans="1:10" ht="0.9" customHeight="1" thickTop="1">
      <c r="A1229" s="34"/>
      <c r="B1229" s="34"/>
      <c r="C1229" s="34"/>
      <c r="D1229" s="34"/>
      <c r="E1229" s="34"/>
      <c r="F1229" s="34"/>
      <c r="G1229" s="34"/>
      <c r="H1229" s="34"/>
      <c r="I1229" s="34"/>
      <c r="J1229" s="34"/>
    </row>
    <row r="1230" spans="1:10" ht="18" customHeight="1">
      <c r="A1230" s="3" t="s">
        <v>337</v>
      </c>
      <c r="B1230" s="4" t="s">
        <v>9</v>
      </c>
      <c r="C1230" s="3" t="s">
        <v>10</v>
      </c>
      <c r="D1230" s="3" t="s">
        <v>11</v>
      </c>
      <c r="E1230" s="110" t="s">
        <v>433</v>
      </c>
      <c r="F1230" s="110"/>
      <c r="G1230" s="5" t="s">
        <v>12</v>
      </c>
      <c r="H1230" s="4" t="s">
        <v>13</v>
      </c>
      <c r="I1230" s="4" t="s">
        <v>14</v>
      </c>
      <c r="J1230" s="4" t="s">
        <v>16</v>
      </c>
    </row>
    <row r="1231" spans="1:10" ht="39" customHeight="1">
      <c r="A1231" s="10" t="s">
        <v>434</v>
      </c>
      <c r="B1231" s="11" t="s">
        <v>338</v>
      </c>
      <c r="C1231" s="10" t="s">
        <v>339</v>
      </c>
      <c r="D1231" s="10" t="s">
        <v>340</v>
      </c>
      <c r="E1231" s="111">
        <v>41.11</v>
      </c>
      <c r="F1231" s="111"/>
      <c r="G1231" s="12" t="s">
        <v>44</v>
      </c>
      <c r="H1231" s="20">
        <v>1</v>
      </c>
      <c r="I1231" s="13">
        <v>101.33</v>
      </c>
      <c r="J1231" s="13">
        <v>101.33</v>
      </c>
    </row>
    <row r="1232" spans="1:10" ht="24" customHeight="1">
      <c r="A1232" s="26" t="s">
        <v>439</v>
      </c>
      <c r="B1232" s="27" t="s">
        <v>1173</v>
      </c>
      <c r="C1232" s="26" t="s">
        <v>339</v>
      </c>
      <c r="D1232" s="26" t="s">
        <v>1174</v>
      </c>
      <c r="E1232" s="108" t="s">
        <v>442</v>
      </c>
      <c r="F1232" s="108"/>
      <c r="G1232" s="28" t="s">
        <v>24</v>
      </c>
      <c r="H1232" s="29">
        <v>0.5</v>
      </c>
      <c r="I1232" s="30">
        <v>33.119999999999997</v>
      </c>
      <c r="J1232" s="30">
        <v>16.559999999999999</v>
      </c>
    </row>
    <row r="1233" spans="1:10" ht="24" customHeight="1">
      <c r="A1233" s="26" t="s">
        <v>439</v>
      </c>
      <c r="B1233" s="27" t="s">
        <v>1175</v>
      </c>
      <c r="C1233" s="26" t="s">
        <v>339</v>
      </c>
      <c r="D1233" s="26" t="s">
        <v>1176</v>
      </c>
      <c r="E1233" s="108" t="s">
        <v>442</v>
      </c>
      <c r="F1233" s="108"/>
      <c r="G1233" s="28" t="s">
        <v>24</v>
      </c>
      <c r="H1233" s="29">
        <v>1</v>
      </c>
      <c r="I1233" s="30">
        <v>22.71</v>
      </c>
      <c r="J1233" s="30">
        <v>22.71</v>
      </c>
    </row>
    <row r="1234" spans="1:10" ht="26.1" customHeight="1">
      <c r="A1234" s="26" t="s">
        <v>439</v>
      </c>
      <c r="B1234" s="27" t="s">
        <v>1177</v>
      </c>
      <c r="C1234" s="26" t="s">
        <v>339</v>
      </c>
      <c r="D1234" s="26" t="s">
        <v>1178</v>
      </c>
      <c r="E1234" s="108" t="s">
        <v>479</v>
      </c>
      <c r="F1234" s="108"/>
      <c r="G1234" s="28" t="s">
        <v>44</v>
      </c>
      <c r="H1234" s="29">
        <v>0.01</v>
      </c>
      <c r="I1234" s="30">
        <v>31.96</v>
      </c>
      <c r="J1234" s="30">
        <v>0.31</v>
      </c>
    </row>
    <row r="1235" spans="1:10" ht="51.9" customHeight="1">
      <c r="A1235" s="26" t="s">
        <v>439</v>
      </c>
      <c r="B1235" s="27" t="s">
        <v>1179</v>
      </c>
      <c r="C1235" s="26" t="s">
        <v>339</v>
      </c>
      <c r="D1235" s="26" t="s">
        <v>1180</v>
      </c>
      <c r="E1235" s="108" t="s">
        <v>479</v>
      </c>
      <c r="F1235" s="108"/>
      <c r="G1235" s="28" t="s">
        <v>44</v>
      </c>
      <c r="H1235" s="29">
        <v>1</v>
      </c>
      <c r="I1235" s="30">
        <v>61.75</v>
      </c>
      <c r="J1235" s="30">
        <v>61.75</v>
      </c>
    </row>
    <row r="1236" spans="1:10" ht="15">
      <c r="A1236" s="31"/>
      <c r="B1236" s="31"/>
      <c r="C1236" s="31"/>
      <c r="D1236" s="31"/>
      <c r="E1236" s="31" t="s">
        <v>459</v>
      </c>
      <c r="F1236" s="32">
        <v>18.41</v>
      </c>
      <c r="G1236" s="31" t="s">
        <v>460</v>
      </c>
      <c r="H1236" s="32">
        <v>20.86</v>
      </c>
      <c r="I1236" s="31" t="s">
        <v>461</v>
      </c>
      <c r="J1236" s="32">
        <v>39.270000000000003</v>
      </c>
    </row>
    <row r="1237" spans="1:10" ht="15">
      <c r="A1237" s="31"/>
      <c r="B1237" s="31"/>
      <c r="C1237" s="31"/>
      <c r="D1237" s="31"/>
      <c r="E1237" s="31" t="s">
        <v>462</v>
      </c>
      <c r="F1237" s="32">
        <v>24.450928999999999</v>
      </c>
      <c r="G1237" s="31"/>
      <c r="H1237" s="107" t="s">
        <v>463</v>
      </c>
      <c r="I1237" s="107"/>
      <c r="J1237" s="32">
        <v>125.78</v>
      </c>
    </row>
    <row r="1238" spans="1:10" ht="50.1" customHeight="1" thickBot="1">
      <c r="A1238" s="16"/>
      <c r="B1238" s="16"/>
      <c r="C1238" s="16"/>
      <c r="D1238" s="16"/>
      <c r="E1238" s="16"/>
      <c r="F1238" s="16"/>
      <c r="G1238" s="16" t="s">
        <v>464</v>
      </c>
      <c r="H1238" s="33">
        <v>75</v>
      </c>
      <c r="I1238" s="16" t="s">
        <v>465</v>
      </c>
      <c r="J1238" s="18">
        <v>9433.5</v>
      </c>
    </row>
    <row r="1239" spans="1:10" ht="0.9" customHeight="1" thickTop="1">
      <c r="A1239" s="34"/>
      <c r="B1239" s="34"/>
      <c r="C1239" s="34"/>
      <c r="D1239" s="34"/>
      <c r="E1239" s="34"/>
      <c r="F1239" s="34"/>
      <c r="G1239" s="34"/>
      <c r="H1239" s="34"/>
      <c r="I1239" s="34"/>
      <c r="J1239" s="34"/>
    </row>
    <row r="1240" spans="1:10" ht="24" customHeight="1">
      <c r="A1240" s="6" t="s">
        <v>341</v>
      </c>
      <c r="B1240" s="6"/>
      <c r="C1240" s="6"/>
      <c r="D1240" s="6" t="s">
        <v>342</v>
      </c>
      <c r="E1240" s="6"/>
      <c r="F1240" s="109"/>
      <c r="G1240" s="109"/>
      <c r="H1240" s="7"/>
      <c r="I1240" s="6"/>
      <c r="J1240" s="8">
        <v>8682.9</v>
      </c>
    </row>
    <row r="1241" spans="1:10" ht="18" customHeight="1">
      <c r="A1241" s="3" t="s">
        <v>343</v>
      </c>
      <c r="B1241" s="4" t="s">
        <v>9</v>
      </c>
      <c r="C1241" s="3" t="s">
        <v>10</v>
      </c>
      <c r="D1241" s="3" t="s">
        <v>11</v>
      </c>
      <c r="E1241" s="110" t="s">
        <v>433</v>
      </c>
      <c r="F1241" s="110"/>
      <c r="G1241" s="5" t="s">
        <v>12</v>
      </c>
      <c r="H1241" s="4" t="s">
        <v>13</v>
      </c>
      <c r="I1241" s="4" t="s">
        <v>14</v>
      </c>
      <c r="J1241" s="4" t="s">
        <v>16</v>
      </c>
    </row>
    <row r="1242" spans="1:10" ht="51.9" customHeight="1">
      <c r="A1242" s="10" t="s">
        <v>434</v>
      </c>
      <c r="B1242" s="11" t="s">
        <v>344</v>
      </c>
      <c r="C1242" s="10" t="s">
        <v>22</v>
      </c>
      <c r="D1242" s="10" t="s">
        <v>345</v>
      </c>
      <c r="E1242" s="111" t="s">
        <v>1181</v>
      </c>
      <c r="F1242" s="111"/>
      <c r="G1242" s="12" t="s">
        <v>44</v>
      </c>
      <c r="H1242" s="20">
        <v>1</v>
      </c>
      <c r="I1242" s="13">
        <v>325.48</v>
      </c>
      <c r="J1242" s="13">
        <v>325.48</v>
      </c>
    </row>
    <row r="1243" spans="1:10" ht="39" customHeight="1">
      <c r="A1243" s="21" t="s">
        <v>436</v>
      </c>
      <c r="B1243" s="22" t="s">
        <v>1182</v>
      </c>
      <c r="C1243" s="21" t="s">
        <v>22</v>
      </c>
      <c r="D1243" s="21" t="s">
        <v>1183</v>
      </c>
      <c r="E1243" s="106" t="s">
        <v>493</v>
      </c>
      <c r="F1243" s="106"/>
      <c r="G1243" s="23" t="s">
        <v>494</v>
      </c>
      <c r="H1243" s="24">
        <v>1.5993999999999999</v>
      </c>
      <c r="I1243" s="25">
        <v>0.86</v>
      </c>
      <c r="J1243" s="25">
        <v>1.37</v>
      </c>
    </row>
    <row r="1244" spans="1:10" ht="39" customHeight="1">
      <c r="A1244" s="21" t="s">
        <v>436</v>
      </c>
      <c r="B1244" s="22" t="s">
        <v>1184</v>
      </c>
      <c r="C1244" s="21" t="s">
        <v>22</v>
      </c>
      <c r="D1244" s="21" t="s">
        <v>1185</v>
      </c>
      <c r="E1244" s="106" t="s">
        <v>493</v>
      </c>
      <c r="F1244" s="106"/>
      <c r="G1244" s="23" t="s">
        <v>676</v>
      </c>
      <c r="H1244" s="24">
        <v>0.7359</v>
      </c>
      <c r="I1244" s="25">
        <v>0.05</v>
      </c>
      <c r="J1244" s="25">
        <v>0.03</v>
      </c>
    </row>
    <row r="1245" spans="1:10" ht="26.1" customHeight="1">
      <c r="A1245" s="21" t="s">
        <v>436</v>
      </c>
      <c r="B1245" s="22" t="s">
        <v>1186</v>
      </c>
      <c r="C1245" s="21" t="s">
        <v>22</v>
      </c>
      <c r="D1245" s="21" t="s">
        <v>1187</v>
      </c>
      <c r="E1245" s="106" t="s">
        <v>435</v>
      </c>
      <c r="F1245" s="106"/>
      <c r="G1245" s="23" t="s">
        <v>24</v>
      </c>
      <c r="H1245" s="24">
        <v>2.3353000000000002</v>
      </c>
      <c r="I1245" s="25">
        <v>22.99</v>
      </c>
      <c r="J1245" s="25">
        <v>53.68</v>
      </c>
    </row>
    <row r="1246" spans="1:10" ht="26.1" customHeight="1">
      <c r="A1246" s="21" t="s">
        <v>436</v>
      </c>
      <c r="B1246" s="22" t="s">
        <v>1188</v>
      </c>
      <c r="C1246" s="21" t="s">
        <v>22</v>
      </c>
      <c r="D1246" s="21" t="s">
        <v>1189</v>
      </c>
      <c r="E1246" s="106" t="s">
        <v>435</v>
      </c>
      <c r="F1246" s="106"/>
      <c r="G1246" s="23" t="s">
        <v>24</v>
      </c>
      <c r="H1246" s="24">
        <v>2.3353000000000002</v>
      </c>
      <c r="I1246" s="25">
        <v>27.84</v>
      </c>
      <c r="J1246" s="25">
        <v>65.010000000000005</v>
      </c>
    </row>
    <row r="1247" spans="1:10" ht="24" customHeight="1">
      <c r="A1247" s="26" t="s">
        <v>439</v>
      </c>
      <c r="B1247" s="27" t="s">
        <v>1190</v>
      </c>
      <c r="C1247" s="26" t="s">
        <v>22</v>
      </c>
      <c r="D1247" s="26" t="s">
        <v>1191</v>
      </c>
      <c r="E1247" s="108" t="s">
        <v>479</v>
      </c>
      <c r="F1247" s="108"/>
      <c r="G1247" s="28" t="s">
        <v>44</v>
      </c>
      <c r="H1247" s="29">
        <v>1.32E-2</v>
      </c>
      <c r="I1247" s="30">
        <v>19.170000000000002</v>
      </c>
      <c r="J1247" s="30">
        <v>0.25</v>
      </c>
    </row>
    <row r="1248" spans="1:10" ht="26.1" customHeight="1">
      <c r="A1248" s="26" t="s">
        <v>439</v>
      </c>
      <c r="B1248" s="27" t="s">
        <v>1192</v>
      </c>
      <c r="C1248" s="26" t="s">
        <v>22</v>
      </c>
      <c r="D1248" s="26" t="s">
        <v>1193</v>
      </c>
      <c r="E1248" s="108" t="s">
        <v>479</v>
      </c>
      <c r="F1248" s="108"/>
      <c r="G1248" s="28" t="s">
        <v>44</v>
      </c>
      <c r="H1248" s="29">
        <v>1</v>
      </c>
      <c r="I1248" s="30">
        <v>28.69</v>
      </c>
      <c r="J1248" s="30">
        <v>28.69</v>
      </c>
    </row>
    <row r="1249" spans="1:10" ht="26.1" customHeight="1">
      <c r="A1249" s="26" t="s">
        <v>439</v>
      </c>
      <c r="B1249" s="27" t="s">
        <v>1194</v>
      </c>
      <c r="C1249" s="26" t="s">
        <v>22</v>
      </c>
      <c r="D1249" s="26" t="s">
        <v>1195</v>
      </c>
      <c r="E1249" s="108" t="s">
        <v>479</v>
      </c>
      <c r="F1249" s="108"/>
      <c r="G1249" s="28" t="s">
        <v>54</v>
      </c>
      <c r="H1249" s="29">
        <v>3.0400999999999998</v>
      </c>
      <c r="I1249" s="30">
        <v>14.78</v>
      </c>
      <c r="J1249" s="30">
        <v>44.93</v>
      </c>
    </row>
    <row r="1250" spans="1:10" ht="26.1" customHeight="1">
      <c r="A1250" s="26" t="s">
        <v>439</v>
      </c>
      <c r="B1250" s="27" t="s">
        <v>1196</v>
      </c>
      <c r="C1250" s="26" t="s">
        <v>22</v>
      </c>
      <c r="D1250" s="26" t="s">
        <v>1197</v>
      </c>
      <c r="E1250" s="108" t="s">
        <v>479</v>
      </c>
      <c r="F1250" s="108"/>
      <c r="G1250" s="28" t="s">
        <v>44</v>
      </c>
      <c r="H1250" s="29">
        <v>2</v>
      </c>
      <c r="I1250" s="30">
        <v>2.85</v>
      </c>
      <c r="J1250" s="30">
        <v>5.7</v>
      </c>
    </row>
    <row r="1251" spans="1:10" ht="26.1" customHeight="1">
      <c r="A1251" s="26" t="s">
        <v>439</v>
      </c>
      <c r="B1251" s="27" t="s">
        <v>1198</v>
      </c>
      <c r="C1251" s="26" t="s">
        <v>22</v>
      </c>
      <c r="D1251" s="26" t="s">
        <v>1199</v>
      </c>
      <c r="E1251" s="108" t="s">
        <v>479</v>
      </c>
      <c r="F1251" s="108"/>
      <c r="G1251" s="28" t="s">
        <v>44</v>
      </c>
      <c r="H1251" s="29">
        <v>2</v>
      </c>
      <c r="I1251" s="30">
        <v>16.21</v>
      </c>
      <c r="J1251" s="30">
        <v>32.42</v>
      </c>
    </row>
    <row r="1252" spans="1:10" ht="24" customHeight="1">
      <c r="A1252" s="26" t="s">
        <v>439</v>
      </c>
      <c r="B1252" s="27" t="s">
        <v>1200</v>
      </c>
      <c r="C1252" s="26" t="s">
        <v>22</v>
      </c>
      <c r="D1252" s="26" t="s">
        <v>1201</v>
      </c>
      <c r="E1252" s="108" t="s">
        <v>479</v>
      </c>
      <c r="F1252" s="108"/>
      <c r="G1252" s="28" t="s">
        <v>54</v>
      </c>
      <c r="H1252" s="29">
        <v>0.96</v>
      </c>
      <c r="I1252" s="30">
        <v>27.04</v>
      </c>
      <c r="J1252" s="30">
        <v>25.95</v>
      </c>
    </row>
    <row r="1253" spans="1:10" ht="39" customHeight="1">
      <c r="A1253" s="26" t="s">
        <v>439</v>
      </c>
      <c r="B1253" s="27" t="s">
        <v>1202</v>
      </c>
      <c r="C1253" s="26" t="s">
        <v>22</v>
      </c>
      <c r="D1253" s="26" t="s">
        <v>1203</v>
      </c>
      <c r="E1253" s="108" t="s">
        <v>479</v>
      </c>
      <c r="F1253" s="108"/>
      <c r="G1253" s="28" t="s">
        <v>44</v>
      </c>
      <c r="H1253" s="29">
        <v>2</v>
      </c>
      <c r="I1253" s="30">
        <v>21.12</v>
      </c>
      <c r="J1253" s="30">
        <v>42.24</v>
      </c>
    </row>
    <row r="1254" spans="1:10" ht="26.1" customHeight="1">
      <c r="A1254" s="26" t="s">
        <v>439</v>
      </c>
      <c r="B1254" s="27" t="s">
        <v>1204</v>
      </c>
      <c r="C1254" s="26" t="s">
        <v>22</v>
      </c>
      <c r="D1254" s="26" t="s">
        <v>1205</v>
      </c>
      <c r="E1254" s="108" t="s">
        <v>479</v>
      </c>
      <c r="F1254" s="108"/>
      <c r="G1254" s="28" t="s">
        <v>44</v>
      </c>
      <c r="H1254" s="29">
        <v>1</v>
      </c>
      <c r="I1254" s="30">
        <v>25.21</v>
      </c>
      <c r="J1254" s="30">
        <v>25.21</v>
      </c>
    </row>
    <row r="1255" spans="1:10" ht="15">
      <c r="A1255" s="31"/>
      <c r="B1255" s="31"/>
      <c r="C1255" s="31"/>
      <c r="D1255" s="31"/>
      <c r="E1255" s="31" t="s">
        <v>459</v>
      </c>
      <c r="F1255" s="32">
        <v>42.06</v>
      </c>
      <c r="G1255" s="31" t="s">
        <v>460</v>
      </c>
      <c r="H1255" s="32">
        <v>47.67</v>
      </c>
      <c r="I1255" s="31" t="s">
        <v>461</v>
      </c>
      <c r="J1255" s="32">
        <v>89.73</v>
      </c>
    </row>
    <row r="1256" spans="1:10" ht="15">
      <c r="A1256" s="31"/>
      <c r="B1256" s="31"/>
      <c r="C1256" s="31"/>
      <c r="D1256" s="31"/>
      <c r="E1256" s="31" t="s">
        <v>462</v>
      </c>
      <c r="F1256" s="32">
        <v>78.538324000000003</v>
      </c>
      <c r="G1256" s="31"/>
      <c r="H1256" s="107" t="s">
        <v>463</v>
      </c>
      <c r="I1256" s="107"/>
      <c r="J1256" s="32">
        <v>404.02</v>
      </c>
    </row>
    <row r="1257" spans="1:10" ht="50.1" customHeight="1" thickBot="1">
      <c r="A1257" s="16"/>
      <c r="B1257" s="16"/>
      <c r="C1257" s="16"/>
      <c r="D1257" s="16"/>
      <c r="E1257" s="16"/>
      <c r="F1257" s="16"/>
      <c r="G1257" s="16" t="s">
        <v>464</v>
      </c>
      <c r="H1257" s="33">
        <v>1</v>
      </c>
      <c r="I1257" s="16" t="s">
        <v>465</v>
      </c>
      <c r="J1257" s="18">
        <v>404.02</v>
      </c>
    </row>
    <row r="1258" spans="1:10" ht="0.9" customHeight="1" thickTop="1">
      <c r="A1258" s="34"/>
      <c r="B1258" s="34"/>
      <c r="C1258" s="34"/>
      <c r="D1258" s="34"/>
      <c r="E1258" s="34"/>
      <c r="F1258" s="34"/>
      <c r="G1258" s="34"/>
      <c r="H1258" s="34"/>
      <c r="I1258" s="34"/>
      <c r="J1258" s="34"/>
    </row>
    <row r="1259" spans="1:10" ht="18" customHeight="1">
      <c r="A1259" s="3" t="s">
        <v>346</v>
      </c>
      <c r="B1259" s="4" t="s">
        <v>9</v>
      </c>
      <c r="C1259" s="3" t="s">
        <v>10</v>
      </c>
      <c r="D1259" s="3" t="s">
        <v>11</v>
      </c>
      <c r="E1259" s="110" t="s">
        <v>433</v>
      </c>
      <c r="F1259" s="110"/>
      <c r="G1259" s="5" t="s">
        <v>12</v>
      </c>
      <c r="H1259" s="4" t="s">
        <v>13</v>
      </c>
      <c r="I1259" s="4" t="s">
        <v>14</v>
      </c>
      <c r="J1259" s="4" t="s">
        <v>16</v>
      </c>
    </row>
    <row r="1260" spans="1:10" ht="26.1" customHeight="1">
      <c r="A1260" s="10" t="s">
        <v>434</v>
      </c>
      <c r="B1260" s="11" t="s">
        <v>347</v>
      </c>
      <c r="C1260" s="10" t="s">
        <v>22</v>
      </c>
      <c r="D1260" s="10" t="s">
        <v>348</v>
      </c>
      <c r="E1260" s="111" t="s">
        <v>1181</v>
      </c>
      <c r="F1260" s="111"/>
      <c r="G1260" s="12" t="s">
        <v>44</v>
      </c>
      <c r="H1260" s="20">
        <v>1</v>
      </c>
      <c r="I1260" s="13">
        <v>166.3</v>
      </c>
      <c r="J1260" s="13">
        <v>166.3</v>
      </c>
    </row>
    <row r="1261" spans="1:10" ht="26.1" customHeight="1">
      <c r="A1261" s="21" t="s">
        <v>436</v>
      </c>
      <c r="B1261" s="22" t="s">
        <v>1186</v>
      </c>
      <c r="C1261" s="21" t="s">
        <v>22</v>
      </c>
      <c r="D1261" s="21" t="s">
        <v>1187</v>
      </c>
      <c r="E1261" s="106" t="s">
        <v>435</v>
      </c>
      <c r="F1261" s="106"/>
      <c r="G1261" s="23" t="s">
        <v>24</v>
      </c>
      <c r="H1261" s="24">
        <v>0.5343</v>
      </c>
      <c r="I1261" s="25">
        <v>22.99</v>
      </c>
      <c r="J1261" s="25">
        <v>12.28</v>
      </c>
    </row>
    <row r="1262" spans="1:10" ht="26.1" customHeight="1">
      <c r="A1262" s="21" t="s">
        <v>436</v>
      </c>
      <c r="B1262" s="22" t="s">
        <v>1188</v>
      </c>
      <c r="C1262" s="21" t="s">
        <v>22</v>
      </c>
      <c r="D1262" s="21" t="s">
        <v>1189</v>
      </c>
      <c r="E1262" s="106" t="s">
        <v>435</v>
      </c>
      <c r="F1262" s="106"/>
      <c r="G1262" s="23" t="s">
        <v>24</v>
      </c>
      <c r="H1262" s="24">
        <v>0.5343</v>
      </c>
      <c r="I1262" s="25">
        <v>27.84</v>
      </c>
      <c r="J1262" s="25">
        <v>14.87</v>
      </c>
    </row>
    <row r="1263" spans="1:10" ht="24" customHeight="1">
      <c r="A1263" s="26" t="s">
        <v>439</v>
      </c>
      <c r="B1263" s="27" t="s">
        <v>1190</v>
      </c>
      <c r="C1263" s="26" t="s">
        <v>22</v>
      </c>
      <c r="D1263" s="26" t="s">
        <v>1191</v>
      </c>
      <c r="E1263" s="108" t="s">
        <v>479</v>
      </c>
      <c r="F1263" s="108"/>
      <c r="G1263" s="28" t="s">
        <v>44</v>
      </c>
      <c r="H1263" s="29">
        <v>1.32E-2</v>
      </c>
      <c r="I1263" s="30">
        <v>19.170000000000002</v>
      </c>
      <c r="J1263" s="30">
        <v>0.25</v>
      </c>
    </row>
    <row r="1264" spans="1:10" ht="51.9" customHeight="1">
      <c r="A1264" s="26" t="s">
        <v>439</v>
      </c>
      <c r="B1264" s="27" t="s">
        <v>1206</v>
      </c>
      <c r="C1264" s="26" t="s">
        <v>22</v>
      </c>
      <c r="D1264" s="26" t="s">
        <v>1207</v>
      </c>
      <c r="E1264" s="108" t="s">
        <v>479</v>
      </c>
      <c r="F1264" s="108"/>
      <c r="G1264" s="28" t="s">
        <v>44</v>
      </c>
      <c r="H1264" s="29">
        <v>1</v>
      </c>
      <c r="I1264" s="30">
        <v>138.9</v>
      </c>
      <c r="J1264" s="30">
        <v>138.9</v>
      </c>
    </row>
    <row r="1265" spans="1:10" ht="15">
      <c r="A1265" s="31"/>
      <c r="B1265" s="31"/>
      <c r="C1265" s="31"/>
      <c r="D1265" s="31"/>
      <c r="E1265" s="31" t="s">
        <v>459</v>
      </c>
      <c r="F1265" s="32">
        <v>9.6199999999999992</v>
      </c>
      <c r="G1265" s="31" t="s">
        <v>460</v>
      </c>
      <c r="H1265" s="32">
        <v>10.91</v>
      </c>
      <c r="I1265" s="31" t="s">
        <v>461</v>
      </c>
      <c r="J1265" s="32">
        <v>20.53</v>
      </c>
    </row>
    <row r="1266" spans="1:10" ht="15">
      <c r="A1266" s="31"/>
      <c r="B1266" s="31"/>
      <c r="C1266" s="31"/>
      <c r="D1266" s="31"/>
      <c r="E1266" s="31" t="s">
        <v>462</v>
      </c>
      <c r="F1266" s="32">
        <v>40.128189999999996</v>
      </c>
      <c r="G1266" s="31"/>
      <c r="H1266" s="107" t="s">
        <v>463</v>
      </c>
      <c r="I1266" s="107"/>
      <c r="J1266" s="32">
        <v>206.43</v>
      </c>
    </row>
    <row r="1267" spans="1:10" ht="50.1" customHeight="1" thickBot="1">
      <c r="A1267" s="16"/>
      <c r="B1267" s="16"/>
      <c r="C1267" s="16"/>
      <c r="D1267" s="16"/>
      <c r="E1267" s="16"/>
      <c r="F1267" s="16"/>
      <c r="G1267" s="16" t="s">
        <v>464</v>
      </c>
      <c r="H1267" s="33">
        <v>1</v>
      </c>
      <c r="I1267" s="16" t="s">
        <v>465</v>
      </c>
      <c r="J1267" s="18">
        <v>206.43</v>
      </c>
    </row>
    <row r="1268" spans="1:10" ht="0.9" customHeight="1" thickTop="1">
      <c r="A1268" s="34"/>
      <c r="B1268" s="34"/>
      <c r="C1268" s="34"/>
      <c r="D1268" s="34"/>
      <c r="E1268" s="34"/>
      <c r="F1268" s="34"/>
      <c r="G1268" s="34"/>
      <c r="H1268" s="34"/>
      <c r="I1268" s="34"/>
      <c r="J1268" s="34"/>
    </row>
    <row r="1269" spans="1:10" ht="18" customHeight="1">
      <c r="A1269" s="3" t="s">
        <v>349</v>
      </c>
      <c r="B1269" s="4" t="s">
        <v>9</v>
      </c>
      <c r="C1269" s="3" t="s">
        <v>10</v>
      </c>
      <c r="D1269" s="3" t="s">
        <v>11</v>
      </c>
      <c r="E1269" s="110" t="s">
        <v>433</v>
      </c>
      <c r="F1269" s="110"/>
      <c r="G1269" s="5" t="s">
        <v>12</v>
      </c>
      <c r="H1269" s="4" t="s">
        <v>13</v>
      </c>
      <c r="I1269" s="4" t="s">
        <v>14</v>
      </c>
      <c r="J1269" s="4" t="s">
        <v>16</v>
      </c>
    </row>
    <row r="1270" spans="1:10" ht="39" customHeight="1">
      <c r="A1270" s="10" t="s">
        <v>434</v>
      </c>
      <c r="B1270" s="11" t="s">
        <v>350</v>
      </c>
      <c r="C1270" s="10" t="s">
        <v>22</v>
      </c>
      <c r="D1270" s="10" t="s">
        <v>351</v>
      </c>
      <c r="E1270" s="111" t="s">
        <v>1208</v>
      </c>
      <c r="F1270" s="111"/>
      <c r="G1270" s="12" t="s">
        <v>54</v>
      </c>
      <c r="H1270" s="20">
        <v>1</v>
      </c>
      <c r="I1270" s="13">
        <v>24.1</v>
      </c>
      <c r="J1270" s="13">
        <v>24.1</v>
      </c>
    </row>
    <row r="1271" spans="1:10" ht="26.1" customHeight="1">
      <c r="A1271" s="21" t="s">
        <v>436</v>
      </c>
      <c r="B1271" s="22" t="s">
        <v>1186</v>
      </c>
      <c r="C1271" s="21" t="s">
        <v>22</v>
      </c>
      <c r="D1271" s="21" t="s">
        <v>1187</v>
      </c>
      <c r="E1271" s="106" t="s">
        <v>435</v>
      </c>
      <c r="F1271" s="106"/>
      <c r="G1271" s="23" t="s">
        <v>24</v>
      </c>
      <c r="H1271" s="24">
        <v>0.38</v>
      </c>
      <c r="I1271" s="25">
        <v>22.99</v>
      </c>
      <c r="J1271" s="25">
        <v>8.73</v>
      </c>
    </row>
    <row r="1272" spans="1:10" ht="26.1" customHeight="1">
      <c r="A1272" s="21" t="s">
        <v>436</v>
      </c>
      <c r="B1272" s="22" t="s">
        <v>1188</v>
      </c>
      <c r="C1272" s="21" t="s">
        <v>22</v>
      </c>
      <c r="D1272" s="21" t="s">
        <v>1189</v>
      </c>
      <c r="E1272" s="106" t="s">
        <v>435</v>
      </c>
      <c r="F1272" s="106"/>
      <c r="G1272" s="23" t="s">
        <v>24</v>
      </c>
      <c r="H1272" s="24">
        <v>0.38</v>
      </c>
      <c r="I1272" s="25">
        <v>27.84</v>
      </c>
      <c r="J1272" s="25">
        <v>10.57</v>
      </c>
    </row>
    <row r="1273" spans="1:10" ht="26.1" customHeight="1">
      <c r="A1273" s="26" t="s">
        <v>439</v>
      </c>
      <c r="B1273" s="27" t="s">
        <v>1209</v>
      </c>
      <c r="C1273" s="26" t="s">
        <v>22</v>
      </c>
      <c r="D1273" s="26" t="s">
        <v>1210</v>
      </c>
      <c r="E1273" s="108" t="s">
        <v>479</v>
      </c>
      <c r="F1273" s="108"/>
      <c r="G1273" s="28" t="s">
        <v>54</v>
      </c>
      <c r="H1273" s="29">
        <v>1.0492999999999999</v>
      </c>
      <c r="I1273" s="30">
        <v>4.33</v>
      </c>
      <c r="J1273" s="30">
        <v>4.54</v>
      </c>
    </row>
    <row r="1274" spans="1:10" ht="24" customHeight="1">
      <c r="A1274" s="26" t="s">
        <v>439</v>
      </c>
      <c r="B1274" s="27" t="s">
        <v>1211</v>
      </c>
      <c r="C1274" s="26" t="s">
        <v>22</v>
      </c>
      <c r="D1274" s="26" t="s">
        <v>1212</v>
      </c>
      <c r="E1274" s="108" t="s">
        <v>479</v>
      </c>
      <c r="F1274" s="108"/>
      <c r="G1274" s="28" t="s">
        <v>44</v>
      </c>
      <c r="H1274" s="29">
        <v>8.8599999999999998E-2</v>
      </c>
      <c r="I1274" s="30">
        <v>3.02</v>
      </c>
      <c r="J1274" s="30">
        <v>0.26</v>
      </c>
    </row>
    <row r="1275" spans="1:10" ht="15">
      <c r="A1275" s="31"/>
      <c r="B1275" s="31"/>
      <c r="C1275" s="31"/>
      <c r="D1275" s="31"/>
      <c r="E1275" s="31" t="s">
        <v>459</v>
      </c>
      <c r="F1275" s="32">
        <v>6.84</v>
      </c>
      <c r="G1275" s="31" t="s">
        <v>460</v>
      </c>
      <c r="H1275" s="32">
        <v>7.76</v>
      </c>
      <c r="I1275" s="31" t="s">
        <v>461</v>
      </c>
      <c r="J1275" s="32">
        <v>14.6</v>
      </c>
    </row>
    <row r="1276" spans="1:10" ht="15">
      <c r="A1276" s="31"/>
      <c r="B1276" s="31"/>
      <c r="C1276" s="31"/>
      <c r="D1276" s="31"/>
      <c r="E1276" s="31" t="s">
        <v>462</v>
      </c>
      <c r="F1276" s="32">
        <v>5.8153300000000003</v>
      </c>
      <c r="G1276" s="31"/>
      <c r="H1276" s="107" t="s">
        <v>463</v>
      </c>
      <c r="I1276" s="107"/>
      <c r="J1276" s="32">
        <v>29.92</v>
      </c>
    </row>
    <row r="1277" spans="1:10" ht="50.1" customHeight="1" thickBot="1">
      <c r="A1277" s="16"/>
      <c r="B1277" s="16"/>
      <c r="C1277" s="16"/>
      <c r="D1277" s="16"/>
      <c r="E1277" s="16"/>
      <c r="F1277" s="16"/>
      <c r="G1277" s="16" t="s">
        <v>464</v>
      </c>
      <c r="H1277" s="33">
        <v>137.41</v>
      </c>
      <c r="I1277" s="16" t="s">
        <v>465</v>
      </c>
      <c r="J1277" s="18">
        <v>4111.3100000000004</v>
      </c>
    </row>
    <row r="1278" spans="1:10" ht="0.9" customHeight="1" thickTop="1">
      <c r="A1278" s="34"/>
      <c r="B1278" s="34"/>
      <c r="C1278" s="34"/>
      <c r="D1278" s="34"/>
      <c r="E1278" s="34"/>
      <c r="F1278" s="34"/>
      <c r="G1278" s="34"/>
      <c r="H1278" s="34"/>
      <c r="I1278" s="34"/>
      <c r="J1278" s="34"/>
    </row>
    <row r="1279" spans="1:10" ht="18" customHeight="1">
      <c r="A1279" s="3" t="s">
        <v>352</v>
      </c>
      <c r="B1279" s="4" t="s">
        <v>9</v>
      </c>
      <c r="C1279" s="3" t="s">
        <v>10</v>
      </c>
      <c r="D1279" s="3" t="s">
        <v>11</v>
      </c>
      <c r="E1279" s="110" t="s">
        <v>433</v>
      </c>
      <c r="F1279" s="110"/>
      <c r="G1279" s="5" t="s">
        <v>12</v>
      </c>
      <c r="H1279" s="4" t="s">
        <v>13</v>
      </c>
      <c r="I1279" s="4" t="s">
        <v>14</v>
      </c>
      <c r="J1279" s="4" t="s">
        <v>16</v>
      </c>
    </row>
    <row r="1280" spans="1:10" ht="51.9" customHeight="1">
      <c r="A1280" s="10" t="s">
        <v>434</v>
      </c>
      <c r="B1280" s="11" t="s">
        <v>353</v>
      </c>
      <c r="C1280" s="10" t="s">
        <v>22</v>
      </c>
      <c r="D1280" s="10" t="s">
        <v>354</v>
      </c>
      <c r="E1280" s="111" t="s">
        <v>1213</v>
      </c>
      <c r="F1280" s="111"/>
      <c r="G1280" s="12" t="s">
        <v>44</v>
      </c>
      <c r="H1280" s="20">
        <v>1</v>
      </c>
      <c r="I1280" s="13">
        <v>3.59</v>
      </c>
      <c r="J1280" s="13">
        <v>3.59</v>
      </c>
    </row>
    <row r="1281" spans="1:10" ht="26.1" customHeight="1">
      <c r="A1281" s="21" t="s">
        <v>436</v>
      </c>
      <c r="B1281" s="22" t="s">
        <v>1186</v>
      </c>
      <c r="C1281" s="21" t="s">
        <v>22</v>
      </c>
      <c r="D1281" s="21" t="s">
        <v>1187</v>
      </c>
      <c r="E1281" s="106" t="s">
        <v>435</v>
      </c>
      <c r="F1281" s="106"/>
      <c r="G1281" s="23" t="s">
        <v>24</v>
      </c>
      <c r="H1281" s="24">
        <v>3.8399999999999997E-2</v>
      </c>
      <c r="I1281" s="25">
        <v>22.99</v>
      </c>
      <c r="J1281" s="25">
        <v>0.88</v>
      </c>
    </row>
    <row r="1282" spans="1:10" ht="26.1" customHeight="1">
      <c r="A1282" s="21" t="s">
        <v>436</v>
      </c>
      <c r="B1282" s="22" t="s">
        <v>1188</v>
      </c>
      <c r="C1282" s="21" t="s">
        <v>22</v>
      </c>
      <c r="D1282" s="21" t="s">
        <v>1189</v>
      </c>
      <c r="E1282" s="106" t="s">
        <v>435</v>
      </c>
      <c r="F1282" s="106"/>
      <c r="G1282" s="23" t="s">
        <v>24</v>
      </c>
      <c r="H1282" s="24">
        <v>3.8399999999999997E-2</v>
      </c>
      <c r="I1282" s="25">
        <v>27.84</v>
      </c>
      <c r="J1282" s="25">
        <v>1.06</v>
      </c>
    </row>
    <row r="1283" spans="1:10" ht="26.1" customHeight="1">
      <c r="A1283" s="26" t="s">
        <v>439</v>
      </c>
      <c r="B1283" s="27" t="s">
        <v>1214</v>
      </c>
      <c r="C1283" s="26" t="s">
        <v>22</v>
      </c>
      <c r="D1283" s="26" t="s">
        <v>1215</v>
      </c>
      <c r="E1283" s="108" t="s">
        <v>479</v>
      </c>
      <c r="F1283" s="108"/>
      <c r="G1283" s="28" t="s">
        <v>44</v>
      </c>
      <c r="H1283" s="29">
        <v>1</v>
      </c>
      <c r="I1283" s="30">
        <v>0.93</v>
      </c>
      <c r="J1283" s="30">
        <v>0.93</v>
      </c>
    </row>
    <row r="1284" spans="1:10" ht="24" customHeight="1">
      <c r="A1284" s="26" t="s">
        <v>439</v>
      </c>
      <c r="B1284" s="27" t="s">
        <v>1216</v>
      </c>
      <c r="C1284" s="26" t="s">
        <v>22</v>
      </c>
      <c r="D1284" s="26" t="s">
        <v>1217</v>
      </c>
      <c r="E1284" s="108" t="s">
        <v>479</v>
      </c>
      <c r="F1284" s="108"/>
      <c r="G1284" s="28" t="s">
        <v>44</v>
      </c>
      <c r="H1284" s="29">
        <v>3.5000000000000001E-3</v>
      </c>
      <c r="I1284" s="30">
        <v>77.86</v>
      </c>
      <c r="J1284" s="30">
        <v>0.27</v>
      </c>
    </row>
    <row r="1285" spans="1:10" ht="24" customHeight="1">
      <c r="A1285" s="26" t="s">
        <v>439</v>
      </c>
      <c r="B1285" s="27" t="s">
        <v>1190</v>
      </c>
      <c r="C1285" s="26" t="s">
        <v>22</v>
      </c>
      <c r="D1285" s="26" t="s">
        <v>1191</v>
      </c>
      <c r="E1285" s="108" t="s">
        <v>479</v>
      </c>
      <c r="F1285" s="108"/>
      <c r="G1285" s="28" t="s">
        <v>44</v>
      </c>
      <c r="H1285" s="29">
        <v>5.3E-3</v>
      </c>
      <c r="I1285" s="30">
        <v>19.170000000000002</v>
      </c>
      <c r="J1285" s="30">
        <v>0.1</v>
      </c>
    </row>
    <row r="1286" spans="1:10" ht="24" customHeight="1">
      <c r="A1286" s="26" t="s">
        <v>439</v>
      </c>
      <c r="B1286" s="27" t="s">
        <v>1218</v>
      </c>
      <c r="C1286" s="26" t="s">
        <v>22</v>
      </c>
      <c r="D1286" s="26" t="s">
        <v>1219</v>
      </c>
      <c r="E1286" s="108" t="s">
        <v>479</v>
      </c>
      <c r="F1286" s="108"/>
      <c r="G1286" s="28" t="s">
        <v>44</v>
      </c>
      <c r="H1286" s="29">
        <v>4.0000000000000001E-3</v>
      </c>
      <c r="I1286" s="30">
        <v>88.22</v>
      </c>
      <c r="J1286" s="30">
        <v>0.35</v>
      </c>
    </row>
    <row r="1287" spans="1:10" ht="15">
      <c r="A1287" s="31"/>
      <c r="B1287" s="31"/>
      <c r="C1287" s="31"/>
      <c r="D1287" s="31"/>
      <c r="E1287" s="31" t="s">
        <v>459</v>
      </c>
      <c r="F1287" s="32">
        <v>0.69</v>
      </c>
      <c r="G1287" s="31" t="s">
        <v>460</v>
      </c>
      <c r="H1287" s="32">
        <v>0.78</v>
      </c>
      <c r="I1287" s="31" t="s">
        <v>461</v>
      </c>
      <c r="J1287" s="32">
        <v>1.47</v>
      </c>
    </row>
    <row r="1288" spans="1:10" ht="15">
      <c r="A1288" s="31"/>
      <c r="B1288" s="31"/>
      <c r="C1288" s="31"/>
      <c r="D1288" s="31"/>
      <c r="E1288" s="31" t="s">
        <v>462</v>
      </c>
      <c r="F1288" s="32">
        <v>0.86626700000000001</v>
      </c>
      <c r="G1288" s="31"/>
      <c r="H1288" s="107" t="s">
        <v>463</v>
      </c>
      <c r="I1288" s="107"/>
      <c r="J1288" s="32">
        <v>4.46</v>
      </c>
    </row>
    <row r="1289" spans="1:10" ht="50.1" customHeight="1" thickBot="1">
      <c r="A1289" s="16"/>
      <c r="B1289" s="16"/>
      <c r="C1289" s="16"/>
      <c r="D1289" s="16"/>
      <c r="E1289" s="16"/>
      <c r="F1289" s="16"/>
      <c r="G1289" s="16" t="s">
        <v>464</v>
      </c>
      <c r="H1289" s="33">
        <v>3</v>
      </c>
      <c r="I1289" s="16" t="s">
        <v>465</v>
      </c>
      <c r="J1289" s="18">
        <v>13.38</v>
      </c>
    </row>
    <row r="1290" spans="1:10" ht="0.9" customHeight="1" thickTop="1">
      <c r="A1290" s="34"/>
      <c r="B1290" s="34"/>
      <c r="C1290" s="34"/>
      <c r="D1290" s="34"/>
      <c r="E1290" s="34"/>
      <c r="F1290" s="34"/>
      <c r="G1290" s="34"/>
      <c r="H1290" s="34"/>
      <c r="I1290" s="34"/>
      <c r="J1290" s="34"/>
    </row>
    <row r="1291" spans="1:10" ht="18" customHeight="1">
      <c r="A1291" s="3" t="s">
        <v>355</v>
      </c>
      <c r="B1291" s="4" t="s">
        <v>9</v>
      </c>
      <c r="C1291" s="3" t="s">
        <v>10</v>
      </c>
      <c r="D1291" s="3" t="s">
        <v>11</v>
      </c>
      <c r="E1291" s="110" t="s">
        <v>433</v>
      </c>
      <c r="F1291" s="110"/>
      <c r="G1291" s="5" t="s">
        <v>12</v>
      </c>
      <c r="H1291" s="4" t="s">
        <v>13</v>
      </c>
      <c r="I1291" s="4" t="s">
        <v>14</v>
      </c>
      <c r="J1291" s="4" t="s">
        <v>16</v>
      </c>
    </row>
    <row r="1292" spans="1:10" ht="39" customHeight="1">
      <c r="A1292" s="10" t="s">
        <v>434</v>
      </c>
      <c r="B1292" s="11" t="s">
        <v>356</v>
      </c>
      <c r="C1292" s="10" t="s">
        <v>22</v>
      </c>
      <c r="D1292" s="10" t="s">
        <v>357</v>
      </c>
      <c r="E1292" s="111" t="s">
        <v>1208</v>
      </c>
      <c r="F1292" s="111"/>
      <c r="G1292" s="12" t="s">
        <v>44</v>
      </c>
      <c r="H1292" s="20">
        <v>1</v>
      </c>
      <c r="I1292" s="13">
        <v>9.83</v>
      </c>
      <c r="J1292" s="13">
        <v>9.83</v>
      </c>
    </row>
    <row r="1293" spans="1:10" ht="26.1" customHeight="1">
      <c r="A1293" s="21" t="s">
        <v>436</v>
      </c>
      <c r="B1293" s="22" t="s">
        <v>1186</v>
      </c>
      <c r="C1293" s="21" t="s">
        <v>22</v>
      </c>
      <c r="D1293" s="21" t="s">
        <v>1187</v>
      </c>
      <c r="E1293" s="106" t="s">
        <v>435</v>
      </c>
      <c r="F1293" s="106"/>
      <c r="G1293" s="23" t="s">
        <v>24</v>
      </c>
      <c r="H1293" s="24">
        <v>0.152</v>
      </c>
      <c r="I1293" s="25">
        <v>22.99</v>
      </c>
      <c r="J1293" s="25">
        <v>3.49</v>
      </c>
    </row>
    <row r="1294" spans="1:10" ht="26.1" customHeight="1">
      <c r="A1294" s="21" t="s">
        <v>436</v>
      </c>
      <c r="B1294" s="22" t="s">
        <v>1188</v>
      </c>
      <c r="C1294" s="21" t="s">
        <v>22</v>
      </c>
      <c r="D1294" s="21" t="s">
        <v>1189</v>
      </c>
      <c r="E1294" s="106" t="s">
        <v>435</v>
      </c>
      <c r="F1294" s="106"/>
      <c r="G1294" s="23" t="s">
        <v>24</v>
      </c>
      <c r="H1294" s="24">
        <v>0.152</v>
      </c>
      <c r="I1294" s="25">
        <v>27.84</v>
      </c>
      <c r="J1294" s="25">
        <v>4.2300000000000004</v>
      </c>
    </row>
    <row r="1295" spans="1:10" ht="24" customHeight="1">
      <c r="A1295" s="26" t="s">
        <v>439</v>
      </c>
      <c r="B1295" s="27" t="s">
        <v>1216</v>
      </c>
      <c r="C1295" s="26" t="s">
        <v>22</v>
      </c>
      <c r="D1295" s="26" t="s">
        <v>1217</v>
      </c>
      <c r="E1295" s="108" t="s">
        <v>479</v>
      </c>
      <c r="F1295" s="108"/>
      <c r="G1295" s="28" t="s">
        <v>44</v>
      </c>
      <c r="H1295" s="29">
        <v>7.1000000000000004E-3</v>
      </c>
      <c r="I1295" s="30">
        <v>77.86</v>
      </c>
      <c r="J1295" s="30">
        <v>0.55000000000000004</v>
      </c>
    </row>
    <row r="1296" spans="1:10" ht="26.1" customHeight="1">
      <c r="A1296" s="26" t="s">
        <v>439</v>
      </c>
      <c r="B1296" s="27" t="s">
        <v>1220</v>
      </c>
      <c r="C1296" s="26" t="s">
        <v>22</v>
      </c>
      <c r="D1296" s="26" t="s">
        <v>1221</v>
      </c>
      <c r="E1296" s="108" t="s">
        <v>479</v>
      </c>
      <c r="F1296" s="108"/>
      <c r="G1296" s="28" t="s">
        <v>44</v>
      </c>
      <c r="H1296" s="29">
        <v>1</v>
      </c>
      <c r="I1296" s="30">
        <v>0.76</v>
      </c>
      <c r="J1296" s="30">
        <v>0.76</v>
      </c>
    </row>
    <row r="1297" spans="1:10" ht="24" customHeight="1">
      <c r="A1297" s="26" t="s">
        <v>439</v>
      </c>
      <c r="B1297" s="27" t="s">
        <v>1218</v>
      </c>
      <c r="C1297" s="26" t="s">
        <v>22</v>
      </c>
      <c r="D1297" s="26" t="s">
        <v>1219</v>
      </c>
      <c r="E1297" s="108" t="s">
        <v>479</v>
      </c>
      <c r="F1297" s="108"/>
      <c r="G1297" s="28" t="s">
        <v>44</v>
      </c>
      <c r="H1297" s="29">
        <v>8.0000000000000002E-3</v>
      </c>
      <c r="I1297" s="30">
        <v>88.22</v>
      </c>
      <c r="J1297" s="30">
        <v>0.7</v>
      </c>
    </row>
    <row r="1298" spans="1:10" ht="24" customHeight="1">
      <c r="A1298" s="26" t="s">
        <v>439</v>
      </c>
      <c r="B1298" s="27" t="s">
        <v>1211</v>
      </c>
      <c r="C1298" s="26" t="s">
        <v>22</v>
      </c>
      <c r="D1298" s="26" t="s">
        <v>1212</v>
      </c>
      <c r="E1298" s="108" t="s">
        <v>479</v>
      </c>
      <c r="F1298" s="108"/>
      <c r="G1298" s="28" t="s">
        <v>44</v>
      </c>
      <c r="H1298" s="29">
        <v>3.3799999999999997E-2</v>
      </c>
      <c r="I1298" s="30">
        <v>3.02</v>
      </c>
      <c r="J1298" s="30">
        <v>0.1</v>
      </c>
    </row>
    <row r="1299" spans="1:10" ht="15">
      <c r="A1299" s="31"/>
      <c r="B1299" s="31"/>
      <c r="C1299" s="31"/>
      <c r="D1299" s="31"/>
      <c r="E1299" s="31" t="s">
        <v>459</v>
      </c>
      <c r="F1299" s="32">
        <v>2.73</v>
      </c>
      <c r="G1299" s="31" t="s">
        <v>460</v>
      </c>
      <c r="H1299" s="32">
        <v>3.1</v>
      </c>
      <c r="I1299" s="31" t="s">
        <v>461</v>
      </c>
      <c r="J1299" s="32">
        <v>5.83</v>
      </c>
    </row>
    <row r="1300" spans="1:10" ht="15">
      <c r="A1300" s="31"/>
      <c r="B1300" s="31"/>
      <c r="C1300" s="31"/>
      <c r="D1300" s="31"/>
      <c r="E1300" s="31" t="s">
        <v>462</v>
      </c>
      <c r="F1300" s="32">
        <v>2.3719790000000001</v>
      </c>
      <c r="G1300" s="31"/>
      <c r="H1300" s="107" t="s">
        <v>463</v>
      </c>
      <c r="I1300" s="107"/>
      <c r="J1300" s="32">
        <v>12.2</v>
      </c>
    </row>
    <row r="1301" spans="1:10" ht="50.1" customHeight="1" thickBot="1">
      <c r="A1301" s="16"/>
      <c r="B1301" s="16"/>
      <c r="C1301" s="16"/>
      <c r="D1301" s="16"/>
      <c r="E1301" s="16"/>
      <c r="F1301" s="16"/>
      <c r="G1301" s="16" t="s">
        <v>464</v>
      </c>
      <c r="H1301" s="33">
        <v>11</v>
      </c>
      <c r="I1301" s="16" t="s">
        <v>465</v>
      </c>
      <c r="J1301" s="18">
        <v>134.19999999999999</v>
      </c>
    </row>
    <row r="1302" spans="1:10" ht="0.9" customHeight="1" thickTop="1">
      <c r="A1302" s="34"/>
      <c r="B1302" s="34"/>
      <c r="C1302" s="34"/>
      <c r="D1302" s="34"/>
      <c r="E1302" s="34"/>
      <c r="F1302" s="34"/>
      <c r="G1302" s="34"/>
      <c r="H1302" s="34"/>
      <c r="I1302" s="34"/>
      <c r="J1302" s="34"/>
    </row>
    <row r="1303" spans="1:10" ht="18" customHeight="1">
      <c r="A1303" s="3" t="s">
        <v>358</v>
      </c>
      <c r="B1303" s="4" t="s">
        <v>9</v>
      </c>
      <c r="C1303" s="3" t="s">
        <v>10</v>
      </c>
      <c r="D1303" s="3" t="s">
        <v>11</v>
      </c>
      <c r="E1303" s="110" t="s">
        <v>433</v>
      </c>
      <c r="F1303" s="110"/>
      <c r="G1303" s="5" t="s">
        <v>12</v>
      </c>
      <c r="H1303" s="4" t="s">
        <v>13</v>
      </c>
      <c r="I1303" s="4" t="s">
        <v>14</v>
      </c>
      <c r="J1303" s="4" t="s">
        <v>16</v>
      </c>
    </row>
    <row r="1304" spans="1:10" ht="39" customHeight="1">
      <c r="A1304" s="10" t="s">
        <v>434</v>
      </c>
      <c r="B1304" s="11" t="s">
        <v>359</v>
      </c>
      <c r="C1304" s="10" t="s">
        <v>22</v>
      </c>
      <c r="D1304" s="10" t="s">
        <v>360</v>
      </c>
      <c r="E1304" s="111" t="s">
        <v>1208</v>
      </c>
      <c r="F1304" s="111"/>
      <c r="G1304" s="12" t="s">
        <v>44</v>
      </c>
      <c r="H1304" s="20">
        <v>1</v>
      </c>
      <c r="I1304" s="13">
        <v>16.75</v>
      </c>
      <c r="J1304" s="13">
        <v>16.75</v>
      </c>
    </row>
    <row r="1305" spans="1:10" ht="26.1" customHeight="1">
      <c r="A1305" s="21" t="s">
        <v>436</v>
      </c>
      <c r="B1305" s="22" t="s">
        <v>1186</v>
      </c>
      <c r="C1305" s="21" t="s">
        <v>22</v>
      </c>
      <c r="D1305" s="21" t="s">
        <v>1187</v>
      </c>
      <c r="E1305" s="106" t="s">
        <v>435</v>
      </c>
      <c r="F1305" s="106"/>
      <c r="G1305" s="23" t="s">
        <v>24</v>
      </c>
      <c r="H1305" s="24">
        <v>0.1416</v>
      </c>
      <c r="I1305" s="25">
        <v>22.99</v>
      </c>
      <c r="J1305" s="25">
        <v>3.25</v>
      </c>
    </row>
    <row r="1306" spans="1:10" ht="26.1" customHeight="1">
      <c r="A1306" s="21" t="s">
        <v>436</v>
      </c>
      <c r="B1306" s="22" t="s">
        <v>1188</v>
      </c>
      <c r="C1306" s="21" t="s">
        <v>22</v>
      </c>
      <c r="D1306" s="21" t="s">
        <v>1189</v>
      </c>
      <c r="E1306" s="106" t="s">
        <v>435</v>
      </c>
      <c r="F1306" s="106"/>
      <c r="G1306" s="23" t="s">
        <v>24</v>
      </c>
      <c r="H1306" s="24">
        <v>0.1416</v>
      </c>
      <c r="I1306" s="25">
        <v>27.84</v>
      </c>
      <c r="J1306" s="25">
        <v>3.94</v>
      </c>
    </row>
    <row r="1307" spans="1:10" ht="24" customHeight="1">
      <c r="A1307" s="26" t="s">
        <v>439</v>
      </c>
      <c r="B1307" s="27" t="s">
        <v>1216</v>
      </c>
      <c r="C1307" s="26" t="s">
        <v>22</v>
      </c>
      <c r="D1307" s="26" t="s">
        <v>1217</v>
      </c>
      <c r="E1307" s="108" t="s">
        <v>479</v>
      </c>
      <c r="F1307" s="108"/>
      <c r="G1307" s="28" t="s">
        <v>44</v>
      </c>
      <c r="H1307" s="29">
        <v>5.8999999999999999E-3</v>
      </c>
      <c r="I1307" s="30">
        <v>77.86</v>
      </c>
      <c r="J1307" s="30">
        <v>0.45</v>
      </c>
    </row>
    <row r="1308" spans="1:10" ht="26.1" customHeight="1">
      <c r="A1308" s="26" t="s">
        <v>439</v>
      </c>
      <c r="B1308" s="27" t="s">
        <v>1222</v>
      </c>
      <c r="C1308" s="26" t="s">
        <v>22</v>
      </c>
      <c r="D1308" s="26" t="s">
        <v>1223</v>
      </c>
      <c r="E1308" s="108" t="s">
        <v>479</v>
      </c>
      <c r="F1308" s="108"/>
      <c r="G1308" s="28" t="s">
        <v>44</v>
      </c>
      <c r="H1308" s="29">
        <v>1</v>
      </c>
      <c r="I1308" s="30">
        <v>8.4</v>
      </c>
      <c r="J1308" s="30">
        <v>8.4</v>
      </c>
    </row>
    <row r="1309" spans="1:10" ht="24" customHeight="1">
      <c r="A1309" s="26" t="s">
        <v>439</v>
      </c>
      <c r="B1309" s="27" t="s">
        <v>1218</v>
      </c>
      <c r="C1309" s="26" t="s">
        <v>22</v>
      </c>
      <c r="D1309" s="26" t="s">
        <v>1219</v>
      </c>
      <c r="E1309" s="108" t="s">
        <v>479</v>
      </c>
      <c r="F1309" s="108"/>
      <c r="G1309" s="28" t="s">
        <v>44</v>
      </c>
      <c r="H1309" s="29">
        <v>7.0000000000000001E-3</v>
      </c>
      <c r="I1309" s="30">
        <v>88.22</v>
      </c>
      <c r="J1309" s="30">
        <v>0.61</v>
      </c>
    </row>
    <row r="1310" spans="1:10" ht="24" customHeight="1">
      <c r="A1310" s="26" t="s">
        <v>439</v>
      </c>
      <c r="B1310" s="27" t="s">
        <v>1211</v>
      </c>
      <c r="C1310" s="26" t="s">
        <v>22</v>
      </c>
      <c r="D1310" s="26" t="s">
        <v>1212</v>
      </c>
      <c r="E1310" s="108" t="s">
        <v>479</v>
      </c>
      <c r="F1310" s="108"/>
      <c r="G1310" s="28" t="s">
        <v>44</v>
      </c>
      <c r="H1310" s="29">
        <v>3.3799999999999997E-2</v>
      </c>
      <c r="I1310" s="30">
        <v>3.02</v>
      </c>
      <c r="J1310" s="30">
        <v>0.1</v>
      </c>
    </row>
    <row r="1311" spans="1:10" ht="15">
      <c r="A1311" s="31"/>
      <c r="B1311" s="31"/>
      <c r="C1311" s="31"/>
      <c r="D1311" s="31"/>
      <c r="E1311" s="31" t="s">
        <v>459</v>
      </c>
      <c r="F1311" s="32">
        <v>2.5499999999999998</v>
      </c>
      <c r="G1311" s="31" t="s">
        <v>460</v>
      </c>
      <c r="H1311" s="32">
        <v>2.88</v>
      </c>
      <c r="I1311" s="31" t="s">
        <v>461</v>
      </c>
      <c r="J1311" s="32">
        <v>5.43</v>
      </c>
    </row>
    <row r="1312" spans="1:10" ht="15">
      <c r="A1312" s="31"/>
      <c r="B1312" s="31"/>
      <c r="C1312" s="31"/>
      <c r="D1312" s="31"/>
      <c r="E1312" s="31" t="s">
        <v>462</v>
      </c>
      <c r="F1312" s="32">
        <v>4.0417750000000003</v>
      </c>
      <c r="G1312" s="31"/>
      <c r="H1312" s="107" t="s">
        <v>463</v>
      </c>
      <c r="I1312" s="107"/>
      <c r="J1312" s="32">
        <v>20.79</v>
      </c>
    </row>
    <row r="1313" spans="1:10" ht="50.1" customHeight="1" thickBot="1">
      <c r="A1313" s="16"/>
      <c r="B1313" s="16"/>
      <c r="C1313" s="16"/>
      <c r="D1313" s="16"/>
      <c r="E1313" s="16"/>
      <c r="F1313" s="16"/>
      <c r="G1313" s="16" t="s">
        <v>464</v>
      </c>
      <c r="H1313" s="33">
        <v>4</v>
      </c>
      <c r="I1313" s="16" t="s">
        <v>465</v>
      </c>
      <c r="J1313" s="18">
        <v>83.16</v>
      </c>
    </row>
    <row r="1314" spans="1:10" ht="0.9" customHeight="1" thickTop="1">
      <c r="A1314" s="34"/>
      <c r="B1314" s="34"/>
      <c r="C1314" s="34"/>
      <c r="D1314" s="34"/>
      <c r="E1314" s="34"/>
      <c r="F1314" s="34"/>
      <c r="G1314" s="34"/>
      <c r="H1314" s="34"/>
      <c r="I1314" s="34"/>
      <c r="J1314" s="34"/>
    </row>
    <row r="1315" spans="1:10" ht="18" customHeight="1">
      <c r="A1315" s="3" t="s">
        <v>361</v>
      </c>
      <c r="B1315" s="4" t="s">
        <v>9</v>
      </c>
      <c r="C1315" s="3" t="s">
        <v>10</v>
      </c>
      <c r="D1315" s="3" t="s">
        <v>11</v>
      </c>
      <c r="E1315" s="110" t="s">
        <v>433</v>
      </c>
      <c r="F1315" s="110"/>
      <c r="G1315" s="5" t="s">
        <v>12</v>
      </c>
      <c r="H1315" s="4" t="s">
        <v>13</v>
      </c>
      <c r="I1315" s="4" t="s">
        <v>14</v>
      </c>
      <c r="J1315" s="4" t="s">
        <v>16</v>
      </c>
    </row>
    <row r="1316" spans="1:10" ht="51.9" customHeight="1">
      <c r="A1316" s="10" t="s">
        <v>434</v>
      </c>
      <c r="B1316" s="11" t="s">
        <v>362</v>
      </c>
      <c r="C1316" s="10" t="s">
        <v>22</v>
      </c>
      <c r="D1316" s="10" t="s">
        <v>363</v>
      </c>
      <c r="E1316" s="111" t="s">
        <v>1208</v>
      </c>
      <c r="F1316" s="111"/>
      <c r="G1316" s="12" t="s">
        <v>44</v>
      </c>
      <c r="H1316" s="20">
        <v>1</v>
      </c>
      <c r="I1316" s="13">
        <v>24.9</v>
      </c>
      <c r="J1316" s="13">
        <v>24.9</v>
      </c>
    </row>
    <row r="1317" spans="1:10" ht="26.1" customHeight="1">
      <c r="A1317" s="21" t="s">
        <v>436</v>
      </c>
      <c r="B1317" s="22" t="s">
        <v>1186</v>
      </c>
      <c r="C1317" s="21" t="s">
        <v>22</v>
      </c>
      <c r="D1317" s="21" t="s">
        <v>1187</v>
      </c>
      <c r="E1317" s="106" t="s">
        <v>435</v>
      </c>
      <c r="F1317" s="106"/>
      <c r="G1317" s="23" t="s">
        <v>24</v>
      </c>
      <c r="H1317" s="24">
        <v>0.1862</v>
      </c>
      <c r="I1317" s="25">
        <v>22.99</v>
      </c>
      <c r="J1317" s="25">
        <v>4.28</v>
      </c>
    </row>
    <row r="1318" spans="1:10" ht="26.1" customHeight="1">
      <c r="A1318" s="21" t="s">
        <v>436</v>
      </c>
      <c r="B1318" s="22" t="s">
        <v>1188</v>
      </c>
      <c r="C1318" s="21" t="s">
        <v>22</v>
      </c>
      <c r="D1318" s="21" t="s">
        <v>1189</v>
      </c>
      <c r="E1318" s="106" t="s">
        <v>435</v>
      </c>
      <c r="F1318" s="106"/>
      <c r="G1318" s="23" t="s">
        <v>24</v>
      </c>
      <c r="H1318" s="24">
        <v>0.1862</v>
      </c>
      <c r="I1318" s="25">
        <v>27.84</v>
      </c>
      <c r="J1318" s="25">
        <v>5.18</v>
      </c>
    </row>
    <row r="1319" spans="1:10" ht="24" customHeight="1">
      <c r="A1319" s="26" t="s">
        <v>439</v>
      </c>
      <c r="B1319" s="27" t="s">
        <v>1216</v>
      </c>
      <c r="C1319" s="26" t="s">
        <v>22</v>
      </c>
      <c r="D1319" s="26" t="s">
        <v>1217</v>
      </c>
      <c r="E1319" s="108" t="s">
        <v>479</v>
      </c>
      <c r="F1319" s="108"/>
      <c r="G1319" s="28" t="s">
        <v>44</v>
      </c>
      <c r="H1319" s="29">
        <v>1.06E-2</v>
      </c>
      <c r="I1319" s="30">
        <v>77.86</v>
      </c>
      <c r="J1319" s="30">
        <v>0.82</v>
      </c>
    </row>
    <row r="1320" spans="1:10" ht="39" customHeight="1">
      <c r="A1320" s="26" t="s">
        <v>439</v>
      </c>
      <c r="B1320" s="27" t="s">
        <v>1224</v>
      </c>
      <c r="C1320" s="26" t="s">
        <v>22</v>
      </c>
      <c r="D1320" s="26" t="s">
        <v>1225</v>
      </c>
      <c r="E1320" s="108" t="s">
        <v>479</v>
      </c>
      <c r="F1320" s="108"/>
      <c r="G1320" s="28" t="s">
        <v>44</v>
      </c>
      <c r="H1320" s="29">
        <v>1</v>
      </c>
      <c r="I1320" s="30">
        <v>13.36</v>
      </c>
      <c r="J1320" s="30">
        <v>13.36</v>
      </c>
    </row>
    <row r="1321" spans="1:10" ht="24" customHeight="1">
      <c r="A1321" s="26" t="s">
        <v>439</v>
      </c>
      <c r="B1321" s="27" t="s">
        <v>1218</v>
      </c>
      <c r="C1321" s="26" t="s">
        <v>22</v>
      </c>
      <c r="D1321" s="26" t="s">
        <v>1219</v>
      </c>
      <c r="E1321" s="108" t="s">
        <v>479</v>
      </c>
      <c r="F1321" s="108"/>
      <c r="G1321" s="28" t="s">
        <v>44</v>
      </c>
      <c r="H1321" s="29">
        <v>1.2800000000000001E-2</v>
      </c>
      <c r="I1321" s="30">
        <v>88.22</v>
      </c>
      <c r="J1321" s="30">
        <v>1.1200000000000001</v>
      </c>
    </row>
    <row r="1322" spans="1:10" ht="24" customHeight="1">
      <c r="A1322" s="26" t="s">
        <v>439</v>
      </c>
      <c r="B1322" s="27" t="s">
        <v>1211</v>
      </c>
      <c r="C1322" s="26" t="s">
        <v>22</v>
      </c>
      <c r="D1322" s="26" t="s">
        <v>1212</v>
      </c>
      <c r="E1322" s="108" t="s">
        <v>479</v>
      </c>
      <c r="F1322" s="108"/>
      <c r="G1322" s="28" t="s">
        <v>44</v>
      </c>
      <c r="H1322" s="29">
        <v>4.9000000000000002E-2</v>
      </c>
      <c r="I1322" s="30">
        <v>3.02</v>
      </c>
      <c r="J1322" s="30">
        <v>0.14000000000000001</v>
      </c>
    </row>
    <row r="1323" spans="1:10" ht="15">
      <c r="A1323" s="31"/>
      <c r="B1323" s="31"/>
      <c r="C1323" s="31"/>
      <c r="D1323" s="31"/>
      <c r="E1323" s="31" t="s">
        <v>459</v>
      </c>
      <c r="F1323" s="32">
        <v>3.35</v>
      </c>
      <c r="G1323" s="31" t="s">
        <v>460</v>
      </c>
      <c r="H1323" s="32">
        <v>3.79</v>
      </c>
      <c r="I1323" s="31" t="s">
        <v>461</v>
      </c>
      <c r="J1323" s="32">
        <v>7.14</v>
      </c>
    </row>
    <row r="1324" spans="1:10" ht="15">
      <c r="A1324" s="31"/>
      <c r="B1324" s="31"/>
      <c r="C1324" s="31"/>
      <c r="D1324" s="31"/>
      <c r="E1324" s="31" t="s">
        <v>462</v>
      </c>
      <c r="F1324" s="32">
        <v>6.0083700000000002</v>
      </c>
      <c r="G1324" s="31"/>
      <c r="H1324" s="107" t="s">
        <v>463</v>
      </c>
      <c r="I1324" s="107"/>
      <c r="J1324" s="32">
        <v>30.91</v>
      </c>
    </row>
    <row r="1325" spans="1:10" ht="50.1" customHeight="1" thickBot="1">
      <c r="A1325" s="16"/>
      <c r="B1325" s="16"/>
      <c r="C1325" s="16"/>
      <c r="D1325" s="16"/>
      <c r="E1325" s="16"/>
      <c r="F1325" s="16"/>
      <c r="G1325" s="16" t="s">
        <v>464</v>
      </c>
      <c r="H1325" s="33">
        <v>1</v>
      </c>
      <c r="I1325" s="16" t="s">
        <v>465</v>
      </c>
      <c r="J1325" s="18">
        <v>30.91</v>
      </c>
    </row>
    <row r="1326" spans="1:10" ht="0.9" customHeight="1" thickTop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</row>
    <row r="1327" spans="1:10" ht="18" customHeight="1">
      <c r="A1327" s="3" t="s">
        <v>364</v>
      </c>
      <c r="B1327" s="4" t="s">
        <v>9</v>
      </c>
      <c r="C1327" s="3" t="s">
        <v>10</v>
      </c>
      <c r="D1327" s="3" t="s">
        <v>11</v>
      </c>
      <c r="E1327" s="110" t="s">
        <v>433</v>
      </c>
      <c r="F1327" s="110"/>
      <c r="G1327" s="5" t="s">
        <v>12</v>
      </c>
      <c r="H1327" s="4" t="s">
        <v>13</v>
      </c>
      <c r="I1327" s="4" t="s">
        <v>14</v>
      </c>
      <c r="J1327" s="4" t="s">
        <v>16</v>
      </c>
    </row>
    <row r="1328" spans="1:10" ht="39" customHeight="1">
      <c r="A1328" s="10" t="s">
        <v>434</v>
      </c>
      <c r="B1328" s="11" t="s">
        <v>365</v>
      </c>
      <c r="C1328" s="10" t="s">
        <v>22</v>
      </c>
      <c r="D1328" s="10" t="s">
        <v>366</v>
      </c>
      <c r="E1328" s="111" t="s">
        <v>1208</v>
      </c>
      <c r="F1328" s="111"/>
      <c r="G1328" s="12" t="s">
        <v>44</v>
      </c>
      <c r="H1328" s="20">
        <v>1</v>
      </c>
      <c r="I1328" s="13">
        <v>13.56</v>
      </c>
      <c r="J1328" s="13">
        <v>13.56</v>
      </c>
    </row>
    <row r="1329" spans="1:10" ht="26.1" customHeight="1">
      <c r="A1329" s="21" t="s">
        <v>436</v>
      </c>
      <c r="B1329" s="22" t="s">
        <v>1186</v>
      </c>
      <c r="C1329" s="21" t="s">
        <v>22</v>
      </c>
      <c r="D1329" s="21" t="s">
        <v>1187</v>
      </c>
      <c r="E1329" s="106" t="s">
        <v>435</v>
      </c>
      <c r="F1329" s="106"/>
      <c r="G1329" s="23" t="s">
        <v>24</v>
      </c>
      <c r="H1329" s="24">
        <v>0.2026</v>
      </c>
      <c r="I1329" s="25">
        <v>22.99</v>
      </c>
      <c r="J1329" s="25">
        <v>4.6500000000000004</v>
      </c>
    </row>
    <row r="1330" spans="1:10" ht="26.1" customHeight="1">
      <c r="A1330" s="21" t="s">
        <v>436</v>
      </c>
      <c r="B1330" s="22" t="s">
        <v>1188</v>
      </c>
      <c r="C1330" s="21" t="s">
        <v>22</v>
      </c>
      <c r="D1330" s="21" t="s">
        <v>1189</v>
      </c>
      <c r="E1330" s="106" t="s">
        <v>435</v>
      </c>
      <c r="F1330" s="106"/>
      <c r="G1330" s="23" t="s">
        <v>24</v>
      </c>
      <c r="H1330" s="24">
        <v>0.2026</v>
      </c>
      <c r="I1330" s="25">
        <v>27.84</v>
      </c>
      <c r="J1330" s="25">
        <v>5.64</v>
      </c>
    </row>
    <row r="1331" spans="1:10" ht="24" customHeight="1">
      <c r="A1331" s="26" t="s">
        <v>439</v>
      </c>
      <c r="B1331" s="27" t="s">
        <v>1216</v>
      </c>
      <c r="C1331" s="26" t="s">
        <v>22</v>
      </c>
      <c r="D1331" s="26" t="s">
        <v>1217</v>
      </c>
      <c r="E1331" s="108" t="s">
        <v>479</v>
      </c>
      <c r="F1331" s="108"/>
      <c r="G1331" s="28" t="s">
        <v>44</v>
      </c>
      <c r="H1331" s="29">
        <v>1.06E-2</v>
      </c>
      <c r="I1331" s="30">
        <v>77.86</v>
      </c>
      <c r="J1331" s="30">
        <v>0.82</v>
      </c>
    </row>
    <row r="1332" spans="1:10" ht="26.1" customHeight="1">
      <c r="A1332" s="26" t="s">
        <v>439</v>
      </c>
      <c r="B1332" s="27" t="s">
        <v>1226</v>
      </c>
      <c r="C1332" s="26" t="s">
        <v>22</v>
      </c>
      <c r="D1332" s="26" t="s">
        <v>1227</v>
      </c>
      <c r="E1332" s="108" t="s">
        <v>479</v>
      </c>
      <c r="F1332" s="108"/>
      <c r="G1332" s="28" t="s">
        <v>44</v>
      </c>
      <c r="H1332" s="29">
        <v>1</v>
      </c>
      <c r="I1332" s="30">
        <v>1.25</v>
      </c>
      <c r="J1332" s="30">
        <v>1.25</v>
      </c>
    </row>
    <row r="1333" spans="1:10" ht="24" customHeight="1">
      <c r="A1333" s="26" t="s">
        <v>439</v>
      </c>
      <c r="B1333" s="27" t="s">
        <v>1218</v>
      </c>
      <c r="C1333" s="26" t="s">
        <v>22</v>
      </c>
      <c r="D1333" s="26" t="s">
        <v>1219</v>
      </c>
      <c r="E1333" s="108" t="s">
        <v>479</v>
      </c>
      <c r="F1333" s="108"/>
      <c r="G1333" s="28" t="s">
        <v>44</v>
      </c>
      <c r="H1333" s="29">
        <v>1.2E-2</v>
      </c>
      <c r="I1333" s="30">
        <v>88.22</v>
      </c>
      <c r="J1333" s="30">
        <v>1.05</v>
      </c>
    </row>
    <row r="1334" spans="1:10" ht="24" customHeight="1">
      <c r="A1334" s="26" t="s">
        <v>439</v>
      </c>
      <c r="B1334" s="27" t="s">
        <v>1211</v>
      </c>
      <c r="C1334" s="26" t="s">
        <v>22</v>
      </c>
      <c r="D1334" s="26" t="s">
        <v>1212</v>
      </c>
      <c r="E1334" s="108" t="s">
        <v>479</v>
      </c>
      <c r="F1334" s="108"/>
      <c r="G1334" s="28" t="s">
        <v>44</v>
      </c>
      <c r="H1334" s="29">
        <v>5.0700000000000002E-2</v>
      </c>
      <c r="I1334" s="30">
        <v>3.02</v>
      </c>
      <c r="J1334" s="30">
        <v>0.15</v>
      </c>
    </row>
    <row r="1335" spans="1:10" ht="15">
      <c r="A1335" s="31"/>
      <c r="B1335" s="31"/>
      <c r="C1335" s="31"/>
      <c r="D1335" s="31"/>
      <c r="E1335" s="31" t="s">
        <v>459</v>
      </c>
      <c r="F1335" s="32">
        <v>3.65</v>
      </c>
      <c r="G1335" s="31" t="s">
        <v>460</v>
      </c>
      <c r="H1335" s="32">
        <v>4.13</v>
      </c>
      <c r="I1335" s="31" t="s">
        <v>461</v>
      </c>
      <c r="J1335" s="32">
        <v>7.78</v>
      </c>
    </row>
    <row r="1336" spans="1:10" ht="15">
      <c r="A1336" s="31"/>
      <c r="B1336" s="31"/>
      <c r="C1336" s="31"/>
      <c r="D1336" s="31"/>
      <c r="E1336" s="31" t="s">
        <v>462</v>
      </c>
      <c r="F1336" s="32">
        <v>3.2720280000000002</v>
      </c>
      <c r="G1336" s="31"/>
      <c r="H1336" s="107" t="s">
        <v>463</v>
      </c>
      <c r="I1336" s="107"/>
      <c r="J1336" s="32">
        <v>16.829999999999998</v>
      </c>
    </row>
    <row r="1337" spans="1:10" ht="50.1" customHeight="1" thickBot="1">
      <c r="A1337" s="16"/>
      <c r="B1337" s="16"/>
      <c r="C1337" s="16"/>
      <c r="D1337" s="16"/>
      <c r="E1337" s="16"/>
      <c r="F1337" s="16"/>
      <c r="G1337" s="16" t="s">
        <v>464</v>
      </c>
      <c r="H1337" s="33">
        <v>4</v>
      </c>
      <c r="I1337" s="16" t="s">
        <v>465</v>
      </c>
      <c r="J1337" s="18">
        <v>67.319999999999993</v>
      </c>
    </row>
    <row r="1338" spans="1:10" ht="0.9" customHeight="1" thickTop="1">
      <c r="A1338" s="34"/>
      <c r="B1338" s="34"/>
      <c r="C1338" s="34"/>
      <c r="D1338" s="34"/>
      <c r="E1338" s="34"/>
      <c r="F1338" s="34"/>
      <c r="G1338" s="34"/>
      <c r="H1338" s="34"/>
      <c r="I1338" s="34"/>
      <c r="J1338" s="34"/>
    </row>
    <row r="1339" spans="1:10" ht="18" customHeight="1">
      <c r="A1339" s="3" t="s">
        <v>367</v>
      </c>
      <c r="B1339" s="4" t="s">
        <v>9</v>
      </c>
      <c r="C1339" s="3" t="s">
        <v>10</v>
      </c>
      <c r="D1339" s="3" t="s">
        <v>11</v>
      </c>
      <c r="E1339" s="110" t="s">
        <v>433</v>
      </c>
      <c r="F1339" s="110"/>
      <c r="G1339" s="5" t="s">
        <v>12</v>
      </c>
      <c r="H1339" s="4" t="s">
        <v>13</v>
      </c>
      <c r="I1339" s="4" t="s">
        <v>14</v>
      </c>
      <c r="J1339" s="4" t="s">
        <v>16</v>
      </c>
    </row>
    <row r="1340" spans="1:10" ht="26.1" customHeight="1">
      <c r="A1340" s="10" t="s">
        <v>434</v>
      </c>
      <c r="B1340" s="11" t="s">
        <v>368</v>
      </c>
      <c r="C1340" s="10" t="s">
        <v>22</v>
      </c>
      <c r="D1340" s="10" t="s">
        <v>369</v>
      </c>
      <c r="E1340" s="111" t="s">
        <v>1228</v>
      </c>
      <c r="F1340" s="111"/>
      <c r="G1340" s="12" t="s">
        <v>44</v>
      </c>
      <c r="H1340" s="20">
        <v>1</v>
      </c>
      <c r="I1340" s="13">
        <v>23.15</v>
      </c>
      <c r="J1340" s="13">
        <v>23.15</v>
      </c>
    </row>
    <row r="1341" spans="1:10" ht="26.1" customHeight="1">
      <c r="A1341" s="21" t="s">
        <v>436</v>
      </c>
      <c r="B1341" s="22" t="s">
        <v>1186</v>
      </c>
      <c r="C1341" s="21" t="s">
        <v>22</v>
      </c>
      <c r="D1341" s="21" t="s">
        <v>1187</v>
      </c>
      <c r="E1341" s="106" t="s">
        <v>435</v>
      </c>
      <c r="F1341" s="106"/>
      <c r="G1341" s="23" t="s">
        <v>24</v>
      </c>
      <c r="H1341" s="24">
        <v>0.11020000000000001</v>
      </c>
      <c r="I1341" s="25">
        <v>22.99</v>
      </c>
      <c r="J1341" s="25">
        <v>2.5299999999999998</v>
      </c>
    </row>
    <row r="1342" spans="1:10" ht="26.1" customHeight="1">
      <c r="A1342" s="21" t="s">
        <v>436</v>
      </c>
      <c r="B1342" s="22" t="s">
        <v>1188</v>
      </c>
      <c r="C1342" s="21" t="s">
        <v>22</v>
      </c>
      <c r="D1342" s="21" t="s">
        <v>1189</v>
      </c>
      <c r="E1342" s="106" t="s">
        <v>435</v>
      </c>
      <c r="F1342" s="106"/>
      <c r="G1342" s="23" t="s">
        <v>24</v>
      </c>
      <c r="H1342" s="24">
        <v>0.11020000000000001</v>
      </c>
      <c r="I1342" s="25">
        <v>27.84</v>
      </c>
      <c r="J1342" s="25">
        <v>3.06</v>
      </c>
    </row>
    <row r="1343" spans="1:10" ht="24" customHeight="1">
      <c r="A1343" s="26" t="s">
        <v>439</v>
      </c>
      <c r="B1343" s="27" t="s">
        <v>1190</v>
      </c>
      <c r="C1343" s="26" t="s">
        <v>22</v>
      </c>
      <c r="D1343" s="26" t="s">
        <v>1191</v>
      </c>
      <c r="E1343" s="108" t="s">
        <v>479</v>
      </c>
      <c r="F1343" s="108"/>
      <c r="G1343" s="28" t="s">
        <v>44</v>
      </c>
      <c r="H1343" s="29">
        <v>1.06E-2</v>
      </c>
      <c r="I1343" s="30">
        <v>19.170000000000002</v>
      </c>
      <c r="J1343" s="30">
        <v>0.2</v>
      </c>
    </row>
    <row r="1344" spans="1:10" ht="26.1" customHeight="1">
      <c r="A1344" s="26" t="s">
        <v>439</v>
      </c>
      <c r="B1344" s="27" t="s">
        <v>1229</v>
      </c>
      <c r="C1344" s="26" t="s">
        <v>22</v>
      </c>
      <c r="D1344" s="26" t="s">
        <v>1230</v>
      </c>
      <c r="E1344" s="108" t="s">
        <v>479</v>
      </c>
      <c r="F1344" s="108"/>
      <c r="G1344" s="28" t="s">
        <v>44</v>
      </c>
      <c r="H1344" s="29">
        <v>1</v>
      </c>
      <c r="I1344" s="30">
        <v>17.36</v>
      </c>
      <c r="J1344" s="30">
        <v>17.36</v>
      </c>
    </row>
    <row r="1345" spans="1:10" ht="15">
      <c r="A1345" s="31"/>
      <c r="B1345" s="31"/>
      <c r="C1345" s="31"/>
      <c r="D1345" s="31"/>
      <c r="E1345" s="31" t="s">
        <v>459</v>
      </c>
      <c r="F1345" s="32">
        <v>1.98</v>
      </c>
      <c r="G1345" s="31" t="s">
        <v>460</v>
      </c>
      <c r="H1345" s="32">
        <v>2.25</v>
      </c>
      <c r="I1345" s="31" t="s">
        <v>461</v>
      </c>
      <c r="J1345" s="32">
        <v>4.2300000000000004</v>
      </c>
    </row>
    <row r="1346" spans="1:10" ht="15">
      <c r="A1346" s="31"/>
      <c r="B1346" s="31"/>
      <c r="C1346" s="31"/>
      <c r="D1346" s="31"/>
      <c r="E1346" s="31" t="s">
        <v>462</v>
      </c>
      <c r="F1346" s="32">
        <v>5.5860950000000003</v>
      </c>
      <c r="G1346" s="31"/>
      <c r="H1346" s="107" t="s">
        <v>463</v>
      </c>
      <c r="I1346" s="107"/>
      <c r="J1346" s="32">
        <v>28.74</v>
      </c>
    </row>
    <row r="1347" spans="1:10" ht="50.1" customHeight="1" thickBot="1">
      <c r="A1347" s="16"/>
      <c r="B1347" s="16"/>
      <c r="C1347" s="16"/>
      <c r="D1347" s="16"/>
      <c r="E1347" s="16"/>
      <c r="F1347" s="16"/>
      <c r="G1347" s="16" t="s">
        <v>464</v>
      </c>
      <c r="H1347" s="33">
        <v>3</v>
      </c>
      <c r="I1347" s="16" t="s">
        <v>465</v>
      </c>
      <c r="J1347" s="18">
        <v>86.22</v>
      </c>
    </row>
    <row r="1348" spans="1:10" ht="0.9" customHeight="1" thickTop="1">
      <c r="A1348" s="34"/>
      <c r="B1348" s="34"/>
      <c r="C1348" s="34"/>
      <c r="D1348" s="34"/>
      <c r="E1348" s="34"/>
      <c r="F1348" s="34"/>
      <c r="G1348" s="34"/>
      <c r="H1348" s="34"/>
      <c r="I1348" s="34"/>
      <c r="J1348" s="34"/>
    </row>
    <row r="1349" spans="1:10" ht="18" customHeight="1">
      <c r="A1349" s="3" t="s">
        <v>370</v>
      </c>
      <c r="B1349" s="4" t="s">
        <v>9</v>
      </c>
      <c r="C1349" s="3" t="s">
        <v>10</v>
      </c>
      <c r="D1349" s="3" t="s">
        <v>11</v>
      </c>
      <c r="E1349" s="110" t="s">
        <v>433</v>
      </c>
      <c r="F1349" s="110"/>
      <c r="G1349" s="5" t="s">
        <v>12</v>
      </c>
      <c r="H1349" s="4" t="s">
        <v>13</v>
      </c>
      <c r="I1349" s="4" t="s">
        <v>14</v>
      </c>
      <c r="J1349" s="4" t="s">
        <v>16</v>
      </c>
    </row>
    <row r="1350" spans="1:10" ht="24" customHeight="1">
      <c r="A1350" s="10" t="s">
        <v>434</v>
      </c>
      <c r="B1350" s="11" t="s">
        <v>371</v>
      </c>
      <c r="C1350" s="10" t="s">
        <v>372</v>
      </c>
      <c r="D1350" s="10" t="s">
        <v>373</v>
      </c>
      <c r="E1350" s="111" t="s">
        <v>1231</v>
      </c>
      <c r="F1350" s="111"/>
      <c r="G1350" s="12" t="s">
        <v>44</v>
      </c>
      <c r="H1350" s="20">
        <v>1</v>
      </c>
      <c r="I1350" s="13">
        <v>571.33000000000004</v>
      </c>
      <c r="J1350" s="13">
        <v>571.33000000000004</v>
      </c>
    </row>
    <row r="1351" spans="1:10" ht="24" customHeight="1">
      <c r="A1351" s="26" t="s">
        <v>439</v>
      </c>
      <c r="B1351" s="27" t="s">
        <v>1232</v>
      </c>
      <c r="C1351" s="26" t="s">
        <v>372</v>
      </c>
      <c r="D1351" s="26" t="s">
        <v>1233</v>
      </c>
      <c r="E1351" s="108" t="s">
        <v>442</v>
      </c>
      <c r="F1351" s="108"/>
      <c r="G1351" s="28" t="s">
        <v>24</v>
      </c>
      <c r="H1351" s="29">
        <v>0.7</v>
      </c>
      <c r="I1351" s="30">
        <v>27.927600000000002</v>
      </c>
      <c r="J1351" s="30">
        <v>19.54</v>
      </c>
    </row>
    <row r="1352" spans="1:10" ht="24" customHeight="1">
      <c r="A1352" s="26" t="s">
        <v>439</v>
      </c>
      <c r="B1352" s="27" t="s">
        <v>1234</v>
      </c>
      <c r="C1352" s="26" t="s">
        <v>372</v>
      </c>
      <c r="D1352" s="26" t="s">
        <v>1235</v>
      </c>
      <c r="E1352" s="108" t="s">
        <v>442</v>
      </c>
      <c r="F1352" s="108"/>
      <c r="G1352" s="28" t="s">
        <v>24</v>
      </c>
      <c r="H1352" s="29">
        <v>0.7</v>
      </c>
      <c r="I1352" s="30">
        <v>23.043600000000001</v>
      </c>
      <c r="J1352" s="30">
        <v>16.13</v>
      </c>
    </row>
    <row r="1353" spans="1:10" ht="24" customHeight="1">
      <c r="A1353" s="26" t="s">
        <v>439</v>
      </c>
      <c r="B1353" s="27" t="s">
        <v>1236</v>
      </c>
      <c r="C1353" s="26" t="s">
        <v>372</v>
      </c>
      <c r="D1353" s="26" t="s">
        <v>1237</v>
      </c>
      <c r="E1353" s="108" t="s">
        <v>442</v>
      </c>
      <c r="F1353" s="108"/>
      <c r="G1353" s="28" t="s">
        <v>24</v>
      </c>
      <c r="H1353" s="29">
        <v>0.66</v>
      </c>
      <c r="I1353" s="30">
        <v>27.084</v>
      </c>
      <c r="J1353" s="30">
        <v>17.87</v>
      </c>
    </row>
    <row r="1354" spans="1:10" ht="24" customHeight="1">
      <c r="A1354" s="26" t="s">
        <v>439</v>
      </c>
      <c r="B1354" s="27" t="s">
        <v>1238</v>
      </c>
      <c r="C1354" s="26" t="s">
        <v>372</v>
      </c>
      <c r="D1354" s="26" t="s">
        <v>1239</v>
      </c>
      <c r="E1354" s="108" t="s">
        <v>442</v>
      </c>
      <c r="F1354" s="108"/>
      <c r="G1354" s="28" t="s">
        <v>24</v>
      </c>
      <c r="H1354" s="29">
        <v>0.96</v>
      </c>
      <c r="I1354" s="30">
        <v>22.333200000000001</v>
      </c>
      <c r="J1354" s="30">
        <v>21.43</v>
      </c>
    </row>
    <row r="1355" spans="1:10" ht="24" customHeight="1">
      <c r="A1355" s="26" t="s">
        <v>439</v>
      </c>
      <c r="B1355" s="27" t="s">
        <v>1240</v>
      </c>
      <c r="C1355" s="26" t="s">
        <v>372</v>
      </c>
      <c r="D1355" s="26" t="s">
        <v>1241</v>
      </c>
      <c r="E1355" s="108" t="s">
        <v>479</v>
      </c>
      <c r="F1355" s="108"/>
      <c r="G1355" s="28" t="s">
        <v>1242</v>
      </c>
      <c r="H1355" s="29">
        <v>2.06E-2</v>
      </c>
      <c r="I1355" s="30">
        <v>171.41</v>
      </c>
      <c r="J1355" s="30">
        <v>3.53</v>
      </c>
    </row>
    <row r="1356" spans="1:10" ht="24" customHeight="1">
      <c r="A1356" s="26" t="s">
        <v>439</v>
      </c>
      <c r="B1356" s="27" t="s">
        <v>1243</v>
      </c>
      <c r="C1356" s="26" t="s">
        <v>372</v>
      </c>
      <c r="D1356" s="26" t="s">
        <v>1244</v>
      </c>
      <c r="E1356" s="108" t="s">
        <v>479</v>
      </c>
      <c r="F1356" s="108"/>
      <c r="G1356" s="28" t="s">
        <v>108</v>
      </c>
      <c r="H1356" s="29">
        <v>2.58</v>
      </c>
      <c r="I1356" s="30">
        <v>0.88</v>
      </c>
      <c r="J1356" s="30">
        <v>2.27</v>
      </c>
    </row>
    <row r="1357" spans="1:10" ht="24" customHeight="1">
      <c r="A1357" s="26" t="s">
        <v>439</v>
      </c>
      <c r="B1357" s="27" t="s">
        <v>1245</v>
      </c>
      <c r="C1357" s="26" t="s">
        <v>372</v>
      </c>
      <c r="D1357" s="26" t="s">
        <v>1246</v>
      </c>
      <c r="E1357" s="108" t="s">
        <v>479</v>
      </c>
      <c r="F1357" s="108"/>
      <c r="G1357" s="28" t="s">
        <v>108</v>
      </c>
      <c r="H1357" s="29">
        <v>4.59</v>
      </c>
      <c r="I1357" s="30">
        <v>0.65</v>
      </c>
      <c r="J1357" s="30">
        <v>2.98</v>
      </c>
    </row>
    <row r="1358" spans="1:10" ht="24" customHeight="1">
      <c r="A1358" s="26" t="s">
        <v>439</v>
      </c>
      <c r="B1358" s="27" t="s">
        <v>1247</v>
      </c>
      <c r="C1358" s="26" t="s">
        <v>372</v>
      </c>
      <c r="D1358" s="26" t="s">
        <v>1248</v>
      </c>
      <c r="E1358" s="108" t="s">
        <v>479</v>
      </c>
      <c r="F1358" s="108"/>
      <c r="G1358" s="28" t="s">
        <v>1242</v>
      </c>
      <c r="H1358" s="29">
        <v>2.5000000000000001E-2</v>
      </c>
      <c r="I1358" s="30">
        <v>152.97</v>
      </c>
      <c r="J1358" s="30">
        <v>3.82</v>
      </c>
    </row>
    <row r="1359" spans="1:10" ht="24" customHeight="1">
      <c r="A1359" s="26" t="s">
        <v>439</v>
      </c>
      <c r="B1359" s="27" t="s">
        <v>1249</v>
      </c>
      <c r="C1359" s="26" t="s">
        <v>372</v>
      </c>
      <c r="D1359" s="26" t="s">
        <v>1250</v>
      </c>
      <c r="E1359" s="108" t="s">
        <v>479</v>
      </c>
      <c r="F1359" s="108"/>
      <c r="G1359" s="28" t="s">
        <v>44</v>
      </c>
      <c r="H1359" s="29">
        <v>30</v>
      </c>
      <c r="I1359" s="30">
        <v>0.69</v>
      </c>
      <c r="J1359" s="30">
        <v>20.7</v>
      </c>
    </row>
    <row r="1360" spans="1:10" ht="24" customHeight="1">
      <c r="A1360" s="26" t="s">
        <v>439</v>
      </c>
      <c r="B1360" s="27" t="s">
        <v>1251</v>
      </c>
      <c r="C1360" s="26" t="s">
        <v>372</v>
      </c>
      <c r="D1360" s="26" t="s">
        <v>1252</v>
      </c>
      <c r="E1360" s="108" t="s">
        <v>479</v>
      </c>
      <c r="F1360" s="108"/>
      <c r="G1360" s="28" t="s">
        <v>1253</v>
      </c>
      <c r="H1360" s="29">
        <v>0.5</v>
      </c>
      <c r="I1360" s="30">
        <v>4.57</v>
      </c>
      <c r="J1360" s="30">
        <v>2.2799999999999998</v>
      </c>
    </row>
    <row r="1361" spans="1:10" ht="26.1" customHeight="1">
      <c r="A1361" s="26" t="s">
        <v>439</v>
      </c>
      <c r="B1361" s="27" t="s">
        <v>1254</v>
      </c>
      <c r="C1361" s="26" t="s">
        <v>372</v>
      </c>
      <c r="D1361" s="26" t="s">
        <v>1255</v>
      </c>
      <c r="E1361" s="108" t="s">
        <v>479</v>
      </c>
      <c r="F1361" s="108"/>
      <c r="G1361" s="28" t="s">
        <v>44</v>
      </c>
      <c r="H1361" s="29">
        <v>1</v>
      </c>
      <c r="I1361" s="30">
        <v>99.32</v>
      </c>
      <c r="J1361" s="30">
        <v>99.32</v>
      </c>
    </row>
    <row r="1362" spans="1:10" ht="24" customHeight="1">
      <c r="A1362" s="26" t="s">
        <v>439</v>
      </c>
      <c r="B1362" s="27" t="s">
        <v>1256</v>
      </c>
      <c r="C1362" s="26" t="s">
        <v>372</v>
      </c>
      <c r="D1362" s="26" t="s">
        <v>1257</v>
      </c>
      <c r="E1362" s="108" t="s">
        <v>479</v>
      </c>
      <c r="F1362" s="108"/>
      <c r="G1362" s="28" t="s">
        <v>54</v>
      </c>
      <c r="H1362" s="29">
        <v>1</v>
      </c>
      <c r="I1362" s="30">
        <v>24.4</v>
      </c>
      <c r="J1362" s="30">
        <v>24.4</v>
      </c>
    </row>
    <row r="1363" spans="1:10" ht="24" customHeight="1">
      <c r="A1363" s="26" t="s">
        <v>439</v>
      </c>
      <c r="B1363" s="27" t="s">
        <v>1258</v>
      </c>
      <c r="C1363" s="26" t="s">
        <v>372</v>
      </c>
      <c r="D1363" s="26" t="s">
        <v>1259</v>
      </c>
      <c r="E1363" s="108" t="s">
        <v>479</v>
      </c>
      <c r="F1363" s="108"/>
      <c r="G1363" s="28" t="s">
        <v>44</v>
      </c>
      <c r="H1363" s="29">
        <v>2</v>
      </c>
      <c r="I1363" s="30">
        <v>13.21</v>
      </c>
      <c r="J1363" s="30">
        <v>26.42</v>
      </c>
    </row>
    <row r="1364" spans="1:10" ht="24" customHeight="1">
      <c r="A1364" s="26" t="s">
        <v>439</v>
      </c>
      <c r="B1364" s="27" t="s">
        <v>1260</v>
      </c>
      <c r="C1364" s="26" t="s">
        <v>372</v>
      </c>
      <c r="D1364" s="26" t="s">
        <v>1261</v>
      </c>
      <c r="E1364" s="108" t="s">
        <v>479</v>
      </c>
      <c r="F1364" s="108"/>
      <c r="G1364" s="28" t="s">
        <v>44</v>
      </c>
      <c r="H1364" s="29">
        <v>1</v>
      </c>
      <c r="I1364" s="30">
        <v>1.1100000000000001</v>
      </c>
      <c r="J1364" s="30">
        <v>1.1100000000000001</v>
      </c>
    </row>
    <row r="1365" spans="1:10" ht="24" customHeight="1">
      <c r="A1365" s="26" t="s">
        <v>439</v>
      </c>
      <c r="B1365" s="27" t="s">
        <v>1262</v>
      </c>
      <c r="C1365" s="26" t="s">
        <v>372</v>
      </c>
      <c r="D1365" s="26" t="s">
        <v>1263</v>
      </c>
      <c r="E1365" s="108" t="s">
        <v>479</v>
      </c>
      <c r="F1365" s="108"/>
      <c r="G1365" s="28" t="s">
        <v>54</v>
      </c>
      <c r="H1365" s="29">
        <v>1</v>
      </c>
      <c r="I1365" s="30">
        <v>14.51</v>
      </c>
      <c r="J1365" s="30">
        <v>14.51</v>
      </c>
    </row>
    <row r="1366" spans="1:10" ht="24" customHeight="1">
      <c r="A1366" s="26" t="s">
        <v>439</v>
      </c>
      <c r="B1366" s="27" t="s">
        <v>1264</v>
      </c>
      <c r="C1366" s="26" t="s">
        <v>372</v>
      </c>
      <c r="D1366" s="26" t="s">
        <v>1265</v>
      </c>
      <c r="E1366" s="108" t="s">
        <v>479</v>
      </c>
      <c r="F1366" s="108"/>
      <c r="G1366" s="28" t="s">
        <v>44</v>
      </c>
      <c r="H1366" s="29">
        <v>1</v>
      </c>
      <c r="I1366" s="30">
        <v>294.75</v>
      </c>
      <c r="J1366" s="30">
        <v>294.75</v>
      </c>
    </row>
    <row r="1367" spans="1:10" ht="24" customHeight="1">
      <c r="A1367" s="26" t="s">
        <v>439</v>
      </c>
      <c r="B1367" s="27" t="s">
        <v>1266</v>
      </c>
      <c r="C1367" s="26" t="s">
        <v>372</v>
      </c>
      <c r="D1367" s="26" t="s">
        <v>1267</v>
      </c>
      <c r="E1367" s="108" t="s">
        <v>479</v>
      </c>
      <c r="F1367" s="108"/>
      <c r="G1367" s="28" t="s">
        <v>44</v>
      </c>
      <c r="H1367" s="29">
        <v>0.03</v>
      </c>
      <c r="I1367" s="30">
        <v>9.24</v>
      </c>
      <c r="J1367" s="30">
        <v>0.27</v>
      </c>
    </row>
    <row r="1368" spans="1:10" ht="15">
      <c r="A1368" s="31"/>
      <c r="B1368" s="31"/>
      <c r="C1368" s="31"/>
      <c r="D1368" s="31"/>
      <c r="E1368" s="31" t="s">
        <v>459</v>
      </c>
      <c r="F1368" s="32">
        <v>35.14</v>
      </c>
      <c r="G1368" s="31" t="s">
        <v>460</v>
      </c>
      <c r="H1368" s="32">
        <v>39.83</v>
      </c>
      <c r="I1368" s="31" t="s">
        <v>461</v>
      </c>
      <c r="J1368" s="32">
        <v>74.97</v>
      </c>
    </row>
    <row r="1369" spans="1:10" ht="15">
      <c r="A1369" s="31"/>
      <c r="B1369" s="31"/>
      <c r="C1369" s="31"/>
      <c r="D1369" s="31"/>
      <c r="E1369" s="31" t="s">
        <v>462</v>
      </c>
      <c r="F1369" s="32">
        <v>137.861929</v>
      </c>
      <c r="G1369" s="31"/>
      <c r="H1369" s="107" t="s">
        <v>463</v>
      </c>
      <c r="I1369" s="107"/>
      <c r="J1369" s="32">
        <v>709.19</v>
      </c>
    </row>
    <row r="1370" spans="1:10" ht="50.1" customHeight="1" thickBot="1">
      <c r="A1370" s="16"/>
      <c r="B1370" s="16"/>
      <c r="C1370" s="16"/>
      <c r="D1370" s="16"/>
      <c r="E1370" s="16"/>
      <c r="F1370" s="16"/>
      <c r="G1370" s="16" t="s">
        <v>464</v>
      </c>
      <c r="H1370" s="33">
        <v>5</v>
      </c>
      <c r="I1370" s="16" t="s">
        <v>465</v>
      </c>
      <c r="J1370" s="18">
        <v>3545.95</v>
      </c>
    </row>
    <row r="1371" spans="1:10" ht="0.9" customHeight="1" thickTop="1">
      <c r="A1371" s="34"/>
      <c r="B1371" s="34"/>
      <c r="C1371" s="34"/>
      <c r="D1371" s="34"/>
      <c r="E1371" s="34"/>
      <c r="F1371" s="34"/>
      <c r="G1371" s="34"/>
      <c r="H1371" s="34"/>
      <c r="I1371" s="34"/>
      <c r="J1371" s="34"/>
    </row>
    <row r="1372" spans="1:10" ht="24" customHeight="1">
      <c r="A1372" s="6" t="s">
        <v>374</v>
      </c>
      <c r="B1372" s="6"/>
      <c r="C1372" s="6"/>
      <c r="D1372" s="6" t="s">
        <v>375</v>
      </c>
      <c r="E1372" s="6"/>
      <c r="F1372" s="109"/>
      <c r="G1372" s="109"/>
      <c r="H1372" s="7"/>
      <c r="I1372" s="6"/>
      <c r="J1372" s="8">
        <v>181921.36</v>
      </c>
    </row>
    <row r="1373" spans="1:10" ht="18" customHeight="1">
      <c r="A1373" s="3" t="s">
        <v>376</v>
      </c>
      <c r="B1373" s="4" t="s">
        <v>9</v>
      </c>
      <c r="C1373" s="3" t="s">
        <v>10</v>
      </c>
      <c r="D1373" s="3" t="s">
        <v>11</v>
      </c>
      <c r="E1373" s="110" t="s">
        <v>433</v>
      </c>
      <c r="F1373" s="110"/>
      <c r="G1373" s="5" t="s">
        <v>12</v>
      </c>
      <c r="H1373" s="4" t="s">
        <v>13</v>
      </c>
      <c r="I1373" s="4" t="s">
        <v>14</v>
      </c>
      <c r="J1373" s="4" t="s">
        <v>16</v>
      </c>
    </row>
    <row r="1374" spans="1:10" ht="65.099999999999994" customHeight="1">
      <c r="A1374" s="10" t="s">
        <v>434</v>
      </c>
      <c r="B1374" s="11" t="s">
        <v>377</v>
      </c>
      <c r="C1374" s="10" t="s">
        <v>22</v>
      </c>
      <c r="D1374" s="10" t="s">
        <v>378</v>
      </c>
      <c r="E1374" s="111" t="s">
        <v>1268</v>
      </c>
      <c r="F1374" s="111"/>
      <c r="G1374" s="12" t="s">
        <v>34</v>
      </c>
      <c r="H1374" s="20">
        <v>1</v>
      </c>
      <c r="I1374" s="13">
        <v>172.33</v>
      </c>
      <c r="J1374" s="13">
        <v>172.33</v>
      </c>
    </row>
    <row r="1375" spans="1:10" ht="24" customHeight="1">
      <c r="A1375" s="21" t="s">
        <v>436</v>
      </c>
      <c r="B1375" s="22" t="s">
        <v>904</v>
      </c>
      <c r="C1375" s="21" t="s">
        <v>22</v>
      </c>
      <c r="D1375" s="21" t="s">
        <v>905</v>
      </c>
      <c r="E1375" s="106" t="s">
        <v>435</v>
      </c>
      <c r="F1375" s="106"/>
      <c r="G1375" s="23" t="s">
        <v>24</v>
      </c>
      <c r="H1375" s="24">
        <v>0.75312129999999999</v>
      </c>
      <c r="I1375" s="25">
        <v>28.8</v>
      </c>
      <c r="J1375" s="25">
        <v>21.68</v>
      </c>
    </row>
    <row r="1376" spans="1:10" ht="24" customHeight="1">
      <c r="A1376" s="21" t="s">
        <v>436</v>
      </c>
      <c r="B1376" s="22" t="s">
        <v>495</v>
      </c>
      <c r="C1376" s="21" t="s">
        <v>22</v>
      </c>
      <c r="D1376" s="21" t="s">
        <v>496</v>
      </c>
      <c r="E1376" s="106" t="s">
        <v>435</v>
      </c>
      <c r="F1376" s="106"/>
      <c r="G1376" s="23" t="s">
        <v>24</v>
      </c>
      <c r="H1376" s="24">
        <v>0.37656060000000002</v>
      </c>
      <c r="I1376" s="25">
        <v>22.76</v>
      </c>
      <c r="J1376" s="25">
        <v>8.57</v>
      </c>
    </row>
    <row r="1377" spans="1:10" ht="39" customHeight="1">
      <c r="A1377" s="21" t="s">
        <v>436</v>
      </c>
      <c r="B1377" s="22" t="s">
        <v>1269</v>
      </c>
      <c r="C1377" s="21" t="s">
        <v>22</v>
      </c>
      <c r="D1377" s="21" t="s">
        <v>1270</v>
      </c>
      <c r="E1377" s="106" t="s">
        <v>702</v>
      </c>
      <c r="F1377" s="106"/>
      <c r="G1377" s="23" t="s">
        <v>62</v>
      </c>
      <c r="H1377" s="24">
        <v>4.4505999999999999E-3</v>
      </c>
      <c r="I1377" s="25">
        <v>396.68</v>
      </c>
      <c r="J1377" s="25">
        <v>1.76</v>
      </c>
    </row>
    <row r="1378" spans="1:10" ht="26.1" customHeight="1">
      <c r="A1378" s="26" t="s">
        <v>439</v>
      </c>
      <c r="B1378" s="27" t="s">
        <v>1271</v>
      </c>
      <c r="C1378" s="26" t="s">
        <v>22</v>
      </c>
      <c r="D1378" s="26" t="s">
        <v>1272</v>
      </c>
      <c r="E1378" s="108" t="s">
        <v>479</v>
      </c>
      <c r="F1378" s="108"/>
      <c r="G1378" s="28" t="s">
        <v>34</v>
      </c>
      <c r="H1378" s="29">
        <v>1.0202960999999999</v>
      </c>
      <c r="I1378" s="30">
        <v>52.36</v>
      </c>
      <c r="J1378" s="30">
        <v>53.42</v>
      </c>
    </row>
    <row r="1379" spans="1:10" ht="26.1" customHeight="1">
      <c r="A1379" s="26" t="s">
        <v>439</v>
      </c>
      <c r="B1379" s="27" t="s">
        <v>1273</v>
      </c>
      <c r="C1379" s="26" t="s">
        <v>22</v>
      </c>
      <c r="D1379" s="26" t="s">
        <v>1274</v>
      </c>
      <c r="E1379" s="108" t="s">
        <v>479</v>
      </c>
      <c r="F1379" s="108"/>
      <c r="G1379" s="28" t="s">
        <v>54</v>
      </c>
      <c r="H1379" s="29">
        <v>0.62536510000000001</v>
      </c>
      <c r="I1379" s="30">
        <v>73.63</v>
      </c>
      <c r="J1379" s="30">
        <v>46.04</v>
      </c>
    </row>
    <row r="1380" spans="1:10" ht="39" customHeight="1">
      <c r="A1380" s="26" t="s">
        <v>439</v>
      </c>
      <c r="B1380" s="27" t="s">
        <v>1275</v>
      </c>
      <c r="C1380" s="26" t="s">
        <v>22</v>
      </c>
      <c r="D1380" s="26" t="s">
        <v>1276</v>
      </c>
      <c r="E1380" s="108" t="s">
        <v>479</v>
      </c>
      <c r="F1380" s="108"/>
      <c r="G1380" s="28" t="s">
        <v>54</v>
      </c>
      <c r="H1380" s="29">
        <v>0.89123649999999999</v>
      </c>
      <c r="I1380" s="30">
        <v>43.95</v>
      </c>
      <c r="J1380" s="30">
        <v>39.159999999999997</v>
      </c>
    </row>
    <row r="1381" spans="1:10" ht="26.1" customHeight="1">
      <c r="A1381" s="26" t="s">
        <v>439</v>
      </c>
      <c r="B1381" s="27" t="s">
        <v>1277</v>
      </c>
      <c r="C1381" s="26" t="s">
        <v>22</v>
      </c>
      <c r="D1381" s="26" t="s">
        <v>1278</v>
      </c>
      <c r="E1381" s="108" t="s">
        <v>479</v>
      </c>
      <c r="F1381" s="108"/>
      <c r="G1381" s="28" t="s">
        <v>108</v>
      </c>
      <c r="H1381" s="29">
        <v>2.5303999999999999E-3</v>
      </c>
      <c r="I1381" s="30">
        <v>32.36</v>
      </c>
      <c r="J1381" s="30">
        <v>0.08</v>
      </c>
    </row>
    <row r="1382" spans="1:10" ht="26.1" customHeight="1">
      <c r="A1382" s="26" t="s">
        <v>439</v>
      </c>
      <c r="B1382" s="27" t="s">
        <v>1279</v>
      </c>
      <c r="C1382" s="26" t="s">
        <v>22</v>
      </c>
      <c r="D1382" s="26" t="s">
        <v>1280</v>
      </c>
      <c r="E1382" s="108" t="s">
        <v>479</v>
      </c>
      <c r="F1382" s="108"/>
      <c r="G1382" s="28" t="s">
        <v>108</v>
      </c>
      <c r="H1382" s="29">
        <v>7.9674900000000007E-2</v>
      </c>
      <c r="I1382" s="30">
        <v>20.43</v>
      </c>
      <c r="J1382" s="30">
        <v>1.62</v>
      </c>
    </row>
    <row r="1383" spans="1:10" ht="15">
      <c r="A1383" s="31"/>
      <c r="B1383" s="31"/>
      <c r="C1383" s="31"/>
      <c r="D1383" s="31"/>
      <c r="E1383" s="31" t="s">
        <v>459</v>
      </c>
      <c r="F1383" s="32">
        <v>10.77</v>
      </c>
      <c r="G1383" s="31" t="s">
        <v>460</v>
      </c>
      <c r="H1383" s="32">
        <v>12.21</v>
      </c>
      <c r="I1383" s="31" t="s">
        <v>461</v>
      </c>
      <c r="J1383" s="32">
        <v>22.98</v>
      </c>
    </row>
    <row r="1384" spans="1:10" ht="15">
      <c r="A1384" s="31"/>
      <c r="B1384" s="31"/>
      <c r="C1384" s="31"/>
      <c r="D1384" s="31"/>
      <c r="E1384" s="31" t="s">
        <v>462</v>
      </c>
      <c r="F1384" s="32">
        <v>41.583229000000003</v>
      </c>
      <c r="G1384" s="31"/>
      <c r="H1384" s="107" t="s">
        <v>463</v>
      </c>
      <c r="I1384" s="107"/>
      <c r="J1384" s="32">
        <v>213.91</v>
      </c>
    </row>
    <row r="1385" spans="1:10" ht="50.1" customHeight="1" thickBot="1">
      <c r="A1385" s="16"/>
      <c r="B1385" s="16"/>
      <c r="C1385" s="16"/>
      <c r="D1385" s="16"/>
      <c r="E1385" s="16"/>
      <c r="F1385" s="16"/>
      <c r="G1385" s="16" t="s">
        <v>464</v>
      </c>
      <c r="H1385" s="33">
        <v>199.15</v>
      </c>
      <c r="I1385" s="16" t="s">
        <v>465</v>
      </c>
      <c r="J1385" s="18">
        <v>42600.18</v>
      </c>
    </row>
    <row r="1386" spans="1:10" ht="0.9" customHeight="1" thickTop="1">
      <c r="A1386" s="34"/>
      <c r="B1386" s="34"/>
      <c r="C1386" s="34"/>
      <c r="D1386" s="34"/>
      <c r="E1386" s="34"/>
      <c r="F1386" s="34"/>
      <c r="G1386" s="34"/>
      <c r="H1386" s="34"/>
      <c r="I1386" s="34"/>
      <c r="J1386" s="34"/>
    </row>
    <row r="1387" spans="1:10" ht="18" customHeight="1">
      <c r="A1387" s="3" t="s">
        <v>379</v>
      </c>
      <c r="B1387" s="4" t="s">
        <v>9</v>
      </c>
      <c r="C1387" s="3" t="s">
        <v>10</v>
      </c>
      <c r="D1387" s="3" t="s">
        <v>11</v>
      </c>
      <c r="E1387" s="110" t="s">
        <v>433</v>
      </c>
      <c r="F1387" s="110"/>
      <c r="G1387" s="5" t="s">
        <v>12</v>
      </c>
      <c r="H1387" s="4" t="s">
        <v>13</v>
      </c>
      <c r="I1387" s="4" t="s">
        <v>14</v>
      </c>
      <c r="J1387" s="4" t="s">
        <v>16</v>
      </c>
    </row>
    <row r="1388" spans="1:10" ht="39" customHeight="1">
      <c r="A1388" s="10" t="s">
        <v>434</v>
      </c>
      <c r="B1388" s="11" t="s">
        <v>380</v>
      </c>
      <c r="C1388" s="10" t="s">
        <v>22</v>
      </c>
      <c r="D1388" s="10" t="s">
        <v>381</v>
      </c>
      <c r="E1388" s="111" t="s">
        <v>1268</v>
      </c>
      <c r="F1388" s="111"/>
      <c r="G1388" s="12" t="s">
        <v>54</v>
      </c>
      <c r="H1388" s="20">
        <v>1</v>
      </c>
      <c r="I1388" s="13">
        <v>37.81</v>
      </c>
      <c r="J1388" s="13">
        <v>37.81</v>
      </c>
    </row>
    <row r="1389" spans="1:10" ht="24" customHeight="1">
      <c r="A1389" s="21" t="s">
        <v>436</v>
      </c>
      <c r="B1389" s="22" t="s">
        <v>904</v>
      </c>
      <c r="C1389" s="21" t="s">
        <v>22</v>
      </c>
      <c r="D1389" s="21" t="s">
        <v>905</v>
      </c>
      <c r="E1389" s="106" t="s">
        <v>435</v>
      </c>
      <c r="F1389" s="106"/>
      <c r="G1389" s="23" t="s">
        <v>24</v>
      </c>
      <c r="H1389" s="24">
        <v>0.57261740000000005</v>
      </c>
      <c r="I1389" s="25">
        <v>28.8</v>
      </c>
      <c r="J1389" s="25">
        <v>16.489999999999998</v>
      </c>
    </row>
    <row r="1390" spans="1:10" ht="24" customHeight="1">
      <c r="A1390" s="21" t="s">
        <v>436</v>
      </c>
      <c r="B1390" s="22" t="s">
        <v>495</v>
      </c>
      <c r="C1390" s="21" t="s">
        <v>22</v>
      </c>
      <c r="D1390" s="21" t="s">
        <v>496</v>
      </c>
      <c r="E1390" s="106" t="s">
        <v>435</v>
      </c>
      <c r="F1390" s="106"/>
      <c r="G1390" s="23" t="s">
        <v>24</v>
      </c>
      <c r="H1390" s="24">
        <v>0.28630870000000003</v>
      </c>
      <c r="I1390" s="25">
        <v>22.76</v>
      </c>
      <c r="J1390" s="25">
        <v>6.51</v>
      </c>
    </row>
    <row r="1391" spans="1:10" ht="39" customHeight="1">
      <c r="A1391" s="21" t="s">
        <v>436</v>
      </c>
      <c r="B1391" s="22" t="s">
        <v>700</v>
      </c>
      <c r="C1391" s="21" t="s">
        <v>22</v>
      </c>
      <c r="D1391" s="21" t="s">
        <v>701</v>
      </c>
      <c r="E1391" s="106" t="s">
        <v>702</v>
      </c>
      <c r="F1391" s="106"/>
      <c r="G1391" s="23" t="s">
        <v>62</v>
      </c>
      <c r="H1391" s="24">
        <v>1.19545E-2</v>
      </c>
      <c r="I1391" s="25">
        <v>453.41</v>
      </c>
      <c r="J1391" s="25">
        <v>5.42</v>
      </c>
    </row>
    <row r="1392" spans="1:10" ht="39" customHeight="1">
      <c r="A1392" s="26" t="s">
        <v>439</v>
      </c>
      <c r="B1392" s="27" t="s">
        <v>1281</v>
      </c>
      <c r="C1392" s="26" t="s">
        <v>22</v>
      </c>
      <c r="D1392" s="26" t="s">
        <v>1282</v>
      </c>
      <c r="E1392" s="108" t="s">
        <v>479</v>
      </c>
      <c r="F1392" s="108"/>
      <c r="G1392" s="28" t="s">
        <v>34</v>
      </c>
      <c r="H1392" s="29">
        <v>1.9824219000000001</v>
      </c>
      <c r="I1392" s="30">
        <v>1</v>
      </c>
      <c r="J1392" s="30">
        <v>1.98</v>
      </c>
    </row>
    <row r="1393" spans="1:10" ht="65.099999999999994" customHeight="1">
      <c r="A1393" s="26" t="s">
        <v>439</v>
      </c>
      <c r="B1393" s="27" t="s">
        <v>1283</v>
      </c>
      <c r="C1393" s="26" t="s">
        <v>22</v>
      </c>
      <c r="D1393" s="26" t="s">
        <v>1284</v>
      </c>
      <c r="E1393" s="108" t="s">
        <v>479</v>
      </c>
      <c r="F1393" s="108"/>
      <c r="G1393" s="28" t="s">
        <v>44</v>
      </c>
      <c r="H1393" s="29">
        <v>0.390625</v>
      </c>
      <c r="I1393" s="30">
        <v>1</v>
      </c>
      <c r="J1393" s="30">
        <v>0.39</v>
      </c>
    </row>
    <row r="1394" spans="1:10" ht="39" customHeight="1">
      <c r="A1394" s="26" t="s">
        <v>439</v>
      </c>
      <c r="B1394" s="27" t="s">
        <v>1285</v>
      </c>
      <c r="C1394" s="26" t="s">
        <v>22</v>
      </c>
      <c r="D1394" s="26" t="s">
        <v>1286</v>
      </c>
      <c r="E1394" s="108" t="s">
        <v>479</v>
      </c>
      <c r="F1394" s="108"/>
      <c r="G1394" s="28" t="s">
        <v>44</v>
      </c>
      <c r="H1394" s="29">
        <v>4.6875</v>
      </c>
      <c r="I1394" s="30">
        <v>1</v>
      </c>
      <c r="J1394" s="30">
        <v>4.68</v>
      </c>
    </row>
    <row r="1395" spans="1:10" ht="26.1" customHeight="1">
      <c r="A1395" s="26" t="s">
        <v>439</v>
      </c>
      <c r="B1395" s="27" t="s">
        <v>1287</v>
      </c>
      <c r="C1395" s="26" t="s">
        <v>22</v>
      </c>
      <c r="D1395" s="26" t="s">
        <v>1288</v>
      </c>
      <c r="E1395" s="108" t="s">
        <v>479</v>
      </c>
      <c r="F1395" s="108"/>
      <c r="G1395" s="28" t="s">
        <v>44</v>
      </c>
      <c r="H1395" s="29">
        <v>2.34375</v>
      </c>
      <c r="I1395" s="30">
        <v>1</v>
      </c>
      <c r="J1395" s="30">
        <v>2.34</v>
      </c>
    </row>
    <row r="1396" spans="1:10" ht="15">
      <c r="A1396" s="31"/>
      <c r="B1396" s="31"/>
      <c r="C1396" s="31"/>
      <c r="D1396" s="31"/>
      <c r="E1396" s="31" t="s">
        <v>459</v>
      </c>
      <c r="F1396" s="32">
        <v>8.65</v>
      </c>
      <c r="G1396" s="31" t="s">
        <v>460</v>
      </c>
      <c r="H1396" s="32">
        <v>9.8000000000000007</v>
      </c>
      <c r="I1396" s="31" t="s">
        <v>461</v>
      </c>
      <c r="J1396" s="32">
        <v>18.45</v>
      </c>
    </row>
    <row r="1397" spans="1:10" ht="15">
      <c r="A1397" s="31"/>
      <c r="B1397" s="31"/>
      <c r="C1397" s="31"/>
      <c r="D1397" s="31"/>
      <c r="E1397" s="31" t="s">
        <v>462</v>
      </c>
      <c r="F1397" s="32">
        <v>9.1235529999999994</v>
      </c>
      <c r="G1397" s="31"/>
      <c r="H1397" s="107" t="s">
        <v>463</v>
      </c>
      <c r="I1397" s="107"/>
      <c r="J1397" s="32">
        <v>46.93</v>
      </c>
    </row>
    <row r="1398" spans="1:10" ht="50.1" customHeight="1" thickBot="1">
      <c r="A1398" s="16"/>
      <c r="B1398" s="16"/>
      <c r="C1398" s="16"/>
      <c r="D1398" s="16"/>
      <c r="E1398" s="16"/>
      <c r="F1398" s="16"/>
      <c r="G1398" s="16" t="s">
        <v>464</v>
      </c>
      <c r="H1398" s="33">
        <v>311.43</v>
      </c>
      <c r="I1398" s="16" t="s">
        <v>465</v>
      </c>
      <c r="J1398" s="18">
        <v>14615.41</v>
      </c>
    </row>
    <row r="1399" spans="1:10" ht="0.9" customHeight="1" thickTop="1">
      <c r="A1399" s="34"/>
      <c r="B1399" s="34"/>
      <c r="C1399" s="34"/>
      <c r="D1399" s="34"/>
      <c r="E1399" s="34"/>
      <c r="F1399" s="34"/>
      <c r="G1399" s="34"/>
      <c r="H1399" s="34"/>
      <c r="I1399" s="34"/>
      <c r="J1399" s="34"/>
    </row>
    <row r="1400" spans="1:10" ht="18" customHeight="1">
      <c r="A1400" s="3" t="s">
        <v>382</v>
      </c>
      <c r="B1400" s="4" t="s">
        <v>9</v>
      </c>
      <c r="C1400" s="3" t="s">
        <v>10</v>
      </c>
      <c r="D1400" s="3" t="s">
        <v>11</v>
      </c>
      <c r="E1400" s="110" t="s">
        <v>433</v>
      </c>
      <c r="F1400" s="110"/>
      <c r="G1400" s="5" t="s">
        <v>12</v>
      </c>
      <c r="H1400" s="4" t="s">
        <v>13</v>
      </c>
      <c r="I1400" s="4" t="s">
        <v>14</v>
      </c>
      <c r="J1400" s="4" t="s">
        <v>16</v>
      </c>
    </row>
    <row r="1401" spans="1:10" ht="51.9" customHeight="1">
      <c r="A1401" s="10" t="s">
        <v>434</v>
      </c>
      <c r="B1401" s="11" t="s">
        <v>383</v>
      </c>
      <c r="C1401" s="10" t="s">
        <v>22</v>
      </c>
      <c r="D1401" s="10" t="s">
        <v>384</v>
      </c>
      <c r="E1401" s="111" t="s">
        <v>1289</v>
      </c>
      <c r="F1401" s="111"/>
      <c r="G1401" s="12" t="s">
        <v>44</v>
      </c>
      <c r="H1401" s="20">
        <v>1</v>
      </c>
      <c r="I1401" s="13">
        <v>1341.14</v>
      </c>
      <c r="J1401" s="13">
        <v>1341.14</v>
      </c>
    </row>
    <row r="1402" spans="1:10" ht="39" customHeight="1">
      <c r="A1402" s="21" t="s">
        <v>436</v>
      </c>
      <c r="B1402" s="22" t="s">
        <v>1290</v>
      </c>
      <c r="C1402" s="21" t="s">
        <v>22</v>
      </c>
      <c r="D1402" s="21" t="s">
        <v>1291</v>
      </c>
      <c r="E1402" s="106" t="s">
        <v>702</v>
      </c>
      <c r="F1402" s="106"/>
      <c r="G1402" s="23" t="s">
        <v>62</v>
      </c>
      <c r="H1402" s="24">
        <v>2.2200000000000001E-2</v>
      </c>
      <c r="I1402" s="25">
        <v>637.51</v>
      </c>
      <c r="J1402" s="25">
        <v>14.15</v>
      </c>
    </row>
    <row r="1403" spans="1:10" ht="26.1" customHeight="1">
      <c r="A1403" s="21" t="s">
        <v>436</v>
      </c>
      <c r="B1403" s="22" t="s">
        <v>715</v>
      </c>
      <c r="C1403" s="21" t="s">
        <v>22</v>
      </c>
      <c r="D1403" s="21" t="s">
        <v>716</v>
      </c>
      <c r="E1403" s="106" t="s">
        <v>493</v>
      </c>
      <c r="F1403" s="106"/>
      <c r="G1403" s="23" t="s">
        <v>494</v>
      </c>
      <c r="H1403" s="24">
        <v>7.6799999999999993E-2</v>
      </c>
      <c r="I1403" s="25">
        <v>28.03</v>
      </c>
      <c r="J1403" s="25">
        <v>2.15</v>
      </c>
    </row>
    <row r="1404" spans="1:10" ht="26.1" customHeight="1">
      <c r="A1404" s="21" t="s">
        <v>436</v>
      </c>
      <c r="B1404" s="22" t="s">
        <v>717</v>
      </c>
      <c r="C1404" s="21" t="s">
        <v>22</v>
      </c>
      <c r="D1404" s="21" t="s">
        <v>718</v>
      </c>
      <c r="E1404" s="106" t="s">
        <v>493</v>
      </c>
      <c r="F1404" s="106"/>
      <c r="G1404" s="23" t="s">
        <v>676</v>
      </c>
      <c r="H1404" s="24">
        <v>0.25850000000000001</v>
      </c>
      <c r="I1404" s="25">
        <v>27.39</v>
      </c>
      <c r="J1404" s="25">
        <v>7.08</v>
      </c>
    </row>
    <row r="1405" spans="1:10" ht="39" customHeight="1">
      <c r="A1405" s="21" t="s">
        <v>436</v>
      </c>
      <c r="B1405" s="22" t="s">
        <v>1292</v>
      </c>
      <c r="C1405" s="21" t="s">
        <v>22</v>
      </c>
      <c r="D1405" s="21" t="s">
        <v>1293</v>
      </c>
      <c r="E1405" s="106" t="s">
        <v>848</v>
      </c>
      <c r="F1405" s="106"/>
      <c r="G1405" s="23" t="s">
        <v>62</v>
      </c>
      <c r="H1405" s="24">
        <v>1.6000000000000001E-3</v>
      </c>
      <c r="I1405" s="25">
        <v>705.82</v>
      </c>
      <c r="J1405" s="25">
        <v>1.1200000000000001</v>
      </c>
    </row>
    <row r="1406" spans="1:10" ht="24" customHeight="1">
      <c r="A1406" s="21" t="s">
        <v>436</v>
      </c>
      <c r="B1406" s="22" t="s">
        <v>719</v>
      </c>
      <c r="C1406" s="21" t="s">
        <v>22</v>
      </c>
      <c r="D1406" s="21" t="s">
        <v>720</v>
      </c>
      <c r="E1406" s="106" t="s">
        <v>435</v>
      </c>
      <c r="F1406" s="106"/>
      <c r="G1406" s="23" t="s">
        <v>24</v>
      </c>
      <c r="H1406" s="24">
        <v>1.8461000000000001</v>
      </c>
      <c r="I1406" s="25">
        <v>28.5</v>
      </c>
      <c r="J1406" s="25">
        <v>52.61</v>
      </c>
    </row>
    <row r="1407" spans="1:10" ht="24" customHeight="1">
      <c r="A1407" s="21" t="s">
        <v>436</v>
      </c>
      <c r="B1407" s="22" t="s">
        <v>495</v>
      </c>
      <c r="C1407" s="21" t="s">
        <v>22</v>
      </c>
      <c r="D1407" s="21" t="s">
        <v>496</v>
      </c>
      <c r="E1407" s="106" t="s">
        <v>435</v>
      </c>
      <c r="F1407" s="106"/>
      <c r="G1407" s="23" t="s">
        <v>24</v>
      </c>
      <c r="H1407" s="24">
        <v>1.2307999999999999</v>
      </c>
      <c r="I1407" s="25">
        <v>22.76</v>
      </c>
      <c r="J1407" s="25">
        <v>28.01</v>
      </c>
    </row>
    <row r="1408" spans="1:10" ht="26.1" customHeight="1">
      <c r="A1408" s="26" t="s">
        <v>439</v>
      </c>
      <c r="B1408" s="27" t="s">
        <v>831</v>
      </c>
      <c r="C1408" s="26" t="s">
        <v>22</v>
      </c>
      <c r="D1408" s="26" t="s">
        <v>832</v>
      </c>
      <c r="E1408" s="108" t="s">
        <v>479</v>
      </c>
      <c r="F1408" s="108"/>
      <c r="G1408" s="28" t="s">
        <v>62</v>
      </c>
      <c r="H1408" s="29">
        <v>1.1999999999999999E-3</v>
      </c>
      <c r="I1408" s="30">
        <v>98.2</v>
      </c>
      <c r="J1408" s="30">
        <v>0.11</v>
      </c>
    </row>
    <row r="1409" spans="1:10" ht="65.099999999999994" customHeight="1">
      <c r="A1409" s="26" t="s">
        <v>439</v>
      </c>
      <c r="B1409" s="27" t="s">
        <v>1294</v>
      </c>
      <c r="C1409" s="26" t="s">
        <v>22</v>
      </c>
      <c r="D1409" s="26" t="s">
        <v>1295</v>
      </c>
      <c r="E1409" s="108" t="s">
        <v>479</v>
      </c>
      <c r="F1409" s="108"/>
      <c r="G1409" s="28" t="s">
        <v>44</v>
      </c>
      <c r="H1409" s="29">
        <v>1</v>
      </c>
      <c r="I1409" s="30">
        <v>1235.9100000000001</v>
      </c>
      <c r="J1409" s="30">
        <v>1235.9100000000001</v>
      </c>
    </row>
    <row r="1410" spans="1:10" ht="15">
      <c r="A1410" s="31"/>
      <c r="B1410" s="31"/>
      <c r="C1410" s="31"/>
      <c r="D1410" s="31"/>
      <c r="E1410" s="31" t="s">
        <v>459</v>
      </c>
      <c r="F1410" s="32">
        <v>32.6</v>
      </c>
      <c r="G1410" s="31" t="s">
        <v>460</v>
      </c>
      <c r="H1410" s="32">
        <v>36.950000000000003</v>
      </c>
      <c r="I1410" s="31" t="s">
        <v>461</v>
      </c>
      <c r="J1410" s="32">
        <v>69.55</v>
      </c>
    </row>
    <row r="1411" spans="1:10" ht="15">
      <c r="A1411" s="31"/>
      <c r="B1411" s="31"/>
      <c r="C1411" s="31"/>
      <c r="D1411" s="31"/>
      <c r="E1411" s="31" t="s">
        <v>462</v>
      </c>
      <c r="F1411" s="32">
        <v>323.61708199999998</v>
      </c>
      <c r="G1411" s="31"/>
      <c r="H1411" s="107" t="s">
        <v>463</v>
      </c>
      <c r="I1411" s="107"/>
      <c r="J1411" s="32">
        <v>1664.76</v>
      </c>
    </row>
    <row r="1412" spans="1:10" ht="50.1" customHeight="1" thickBot="1">
      <c r="A1412" s="16"/>
      <c r="B1412" s="16"/>
      <c r="C1412" s="16"/>
      <c r="D1412" s="16"/>
      <c r="E1412" s="16"/>
      <c r="F1412" s="16"/>
      <c r="G1412" s="16" t="s">
        <v>464</v>
      </c>
      <c r="H1412" s="33">
        <v>12</v>
      </c>
      <c r="I1412" s="16" t="s">
        <v>465</v>
      </c>
      <c r="J1412" s="18">
        <v>19977.12</v>
      </c>
    </row>
    <row r="1413" spans="1:10" ht="0.9" customHeight="1" thickTop="1">
      <c r="A1413" s="34"/>
      <c r="B1413" s="34"/>
      <c r="C1413" s="34"/>
      <c r="D1413" s="34"/>
      <c r="E1413" s="34"/>
      <c r="F1413" s="34"/>
      <c r="G1413" s="34"/>
      <c r="H1413" s="34"/>
      <c r="I1413" s="34"/>
      <c r="J1413" s="34"/>
    </row>
    <row r="1414" spans="1:10" ht="18" customHeight="1">
      <c r="A1414" s="3" t="s">
        <v>385</v>
      </c>
      <c r="B1414" s="4" t="s">
        <v>9</v>
      </c>
      <c r="C1414" s="3" t="s">
        <v>10</v>
      </c>
      <c r="D1414" s="3" t="s">
        <v>11</v>
      </c>
      <c r="E1414" s="110" t="s">
        <v>433</v>
      </c>
      <c r="F1414" s="110"/>
      <c r="G1414" s="5" t="s">
        <v>12</v>
      </c>
      <c r="H1414" s="4" t="s">
        <v>13</v>
      </c>
      <c r="I1414" s="4" t="s">
        <v>14</v>
      </c>
      <c r="J1414" s="4" t="s">
        <v>16</v>
      </c>
    </row>
    <row r="1415" spans="1:10" ht="51.9" customHeight="1">
      <c r="A1415" s="10" t="s">
        <v>434</v>
      </c>
      <c r="B1415" s="11" t="s">
        <v>386</v>
      </c>
      <c r="C1415" s="10" t="s">
        <v>387</v>
      </c>
      <c r="D1415" s="10" t="s">
        <v>388</v>
      </c>
      <c r="E1415" s="111" t="s">
        <v>1296</v>
      </c>
      <c r="F1415" s="111"/>
      <c r="G1415" s="12" t="s">
        <v>389</v>
      </c>
      <c r="H1415" s="20">
        <v>1</v>
      </c>
      <c r="I1415" s="13">
        <v>767.71</v>
      </c>
      <c r="J1415" s="13">
        <v>767.71</v>
      </c>
    </row>
    <row r="1416" spans="1:10" ht="26.1" customHeight="1">
      <c r="A1416" s="21" t="s">
        <v>436</v>
      </c>
      <c r="B1416" s="22" t="s">
        <v>1297</v>
      </c>
      <c r="C1416" s="21" t="s">
        <v>387</v>
      </c>
      <c r="D1416" s="21" t="s">
        <v>1298</v>
      </c>
      <c r="E1416" s="106" t="s">
        <v>1299</v>
      </c>
      <c r="F1416" s="106"/>
      <c r="G1416" s="23" t="s">
        <v>62</v>
      </c>
      <c r="H1416" s="24">
        <v>0.22</v>
      </c>
      <c r="I1416" s="25">
        <v>36.880000000000003</v>
      </c>
      <c r="J1416" s="25">
        <v>8.11</v>
      </c>
    </row>
    <row r="1417" spans="1:10" ht="51.9" customHeight="1">
      <c r="A1417" s="21" t="s">
        <v>436</v>
      </c>
      <c r="B1417" s="22" t="s">
        <v>1300</v>
      </c>
      <c r="C1417" s="21" t="s">
        <v>387</v>
      </c>
      <c r="D1417" s="21" t="s">
        <v>1301</v>
      </c>
      <c r="E1417" s="106" t="s">
        <v>1302</v>
      </c>
      <c r="F1417" s="106"/>
      <c r="G1417" s="23" t="s">
        <v>34</v>
      </c>
      <c r="H1417" s="24">
        <v>5.0599999999999996</v>
      </c>
      <c r="I1417" s="25">
        <v>49.39</v>
      </c>
      <c r="J1417" s="25">
        <v>249.91</v>
      </c>
    </row>
    <row r="1418" spans="1:10" ht="26.1" customHeight="1">
      <c r="A1418" s="21" t="s">
        <v>436</v>
      </c>
      <c r="B1418" s="22" t="s">
        <v>1303</v>
      </c>
      <c r="C1418" s="21" t="s">
        <v>387</v>
      </c>
      <c r="D1418" s="21" t="s">
        <v>1304</v>
      </c>
      <c r="E1418" s="106" t="s">
        <v>1305</v>
      </c>
      <c r="F1418" s="106"/>
      <c r="G1418" s="23" t="s">
        <v>62</v>
      </c>
      <c r="H1418" s="24">
        <v>0.5</v>
      </c>
      <c r="I1418" s="25">
        <v>55.32</v>
      </c>
      <c r="J1418" s="25">
        <v>27.66</v>
      </c>
    </row>
    <row r="1419" spans="1:10" ht="26.1" customHeight="1">
      <c r="A1419" s="21" t="s">
        <v>436</v>
      </c>
      <c r="B1419" s="22" t="s">
        <v>1306</v>
      </c>
      <c r="C1419" s="21" t="s">
        <v>387</v>
      </c>
      <c r="D1419" s="21" t="s">
        <v>1307</v>
      </c>
      <c r="E1419" s="106" t="s">
        <v>1308</v>
      </c>
      <c r="F1419" s="106"/>
      <c r="G1419" s="23" t="s">
        <v>62</v>
      </c>
      <c r="H1419" s="24">
        <v>0.28000000000000003</v>
      </c>
      <c r="I1419" s="25">
        <v>605.1</v>
      </c>
      <c r="J1419" s="25">
        <v>169.42</v>
      </c>
    </row>
    <row r="1420" spans="1:10" ht="24" customHeight="1">
      <c r="A1420" s="21" t="s">
        <v>436</v>
      </c>
      <c r="B1420" s="22" t="s">
        <v>1309</v>
      </c>
      <c r="C1420" s="21" t="s">
        <v>387</v>
      </c>
      <c r="D1420" s="21" t="s">
        <v>1310</v>
      </c>
      <c r="E1420" s="106" t="s">
        <v>1311</v>
      </c>
      <c r="F1420" s="106"/>
      <c r="G1420" s="23" t="s">
        <v>1312</v>
      </c>
      <c r="H1420" s="24">
        <v>1</v>
      </c>
      <c r="I1420" s="25">
        <v>3.86</v>
      </c>
      <c r="J1420" s="25">
        <v>3.86</v>
      </c>
    </row>
    <row r="1421" spans="1:10" ht="24" customHeight="1">
      <c r="A1421" s="21" t="s">
        <v>436</v>
      </c>
      <c r="B1421" s="22" t="s">
        <v>1313</v>
      </c>
      <c r="C1421" s="21" t="s">
        <v>387</v>
      </c>
      <c r="D1421" s="21" t="s">
        <v>1314</v>
      </c>
      <c r="E1421" s="106" t="s">
        <v>1311</v>
      </c>
      <c r="F1421" s="106"/>
      <c r="G1421" s="23" t="s">
        <v>1312</v>
      </c>
      <c r="H1421" s="24">
        <v>1</v>
      </c>
      <c r="I1421" s="25">
        <v>3.73</v>
      </c>
      <c r="J1421" s="25">
        <v>3.73</v>
      </c>
    </row>
    <row r="1422" spans="1:10" ht="39" customHeight="1">
      <c r="A1422" s="26" t="s">
        <v>439</v>
      </c>
      <c r="B1422" s="27" t="s">
        <v>1315</v>
      </c>
      <c r="C1422" s="26" t="s">
        <v>387</v>
      </c>
      <c r="D1422" s="26" t="s">
        <v>1316</v>
      </c>
      <c r="E1422" s="108">
        <v>0</v>
      </c>
      <c r="F1422" s="108"/>
      <c r="G1422" s="28" t="s">
        <v>1317</v>
      </c>
      <c r="H1422" s="29">
        <v>1</v>
      </c>
      <c r="I1422" s="30">
        <v>270</v>
      </c>
      <c r="J1422" s="30">
        <v>270</v>
      </c>
    </row>
    <row r="1423" spans="1:10" ht="24" customHeight="1">
      <c r="A1423" s="26" t="s">
        <v>439</v>
      </c>
      <c r="B1423" s="27" t="s">
        <v>1318</v>
      </c>
      <c r="C1423" s="26" t="s">
        <v>387</v>
      </c>
      <c r="D1423" s="26" t="s">
        <v>1319</v>
      </c>
      <c r="E1423" s="108" t="s">
        <v>442</v>
      </c>
      <c r="F1423" s="108"/>
      <c r="G1423" s="28" t="s">
        <v>1312</v>
      </c>
      <c r="H1423" s="29">
        <v>1</v>
      </c>
      <c r="I1423" s="30">
        <v>20.440000000000001</v>
      </c>
      <c r="J1423" s="30">
        <v>20.440000000000001</v>
      </c>
    </row>
    <row r="1424" spans="1:10" ht="24" customHeight="1">
      <c r="A1424" s="26" t="s">
        <v>439</v>
      </c>
      <c r="B1424" s="27" t="s">
        <v>1320</v>
      </c>
      <c r="C1424" s="26" t="s">
        <v>387</v>
      </c>
      <c r="D1424" s="26" t="s">
        <v>1321</v>
      </c>
      <c r="E1424" s="108" t="s">
        <v>442</v>
      </c>
      <c r="F1424" s="108"/>
      <c r="G1424" s="28" t="s">
        <v>1312</v>
      </c>
      <c r="H1424" s="29">
        <v>1</v>
      </c>
      <c r="I1424" s="30">
        <v>14.58</v>
      </c>
      <c r="J1424" s="30">
        <v>14.58</v>
      </c>
    </row>
    <row r="1425" spans="1:10" ht="15">
      <c r="A1425" s="31"/>
      <c r="B1425" s="31"/>
      <c r="C1425" s="31"/>
      <c r="D1425" s="31"/>
      <c r="E1425" s="31" t="s">
        <v>459</v>
      </c>
      <c r="F1425" s="32">
        <v>100.16</v>
      </c>
      <c r="G1425" s="31" t="s">
        <v>460</v>
      </c>
      <c r="H1425" s="32">
        <v>113.53</v>
      </c>
      <c r="I1425" s="31" t="s">
        <v>461</v>
      </c>
      <c r="J1425" s="32">
        <v>213.69</v>
      </c>
    </row>
    <row r="1426" spans="1:10" ht="15">
      <c r="A1426" s="31"/>
      <c r="B1426" s="31"/>
      <c r="C1426" s="31"/>
      <c r="D1426" s="31"/>
      <c r="E1426" s="31" t="s">
        <v>462</v>
      </c>
      <c r="F1426" s="32">
        <v>185.248423</v>
      </c>
      <c r="G1426" s="31"/>
      <c r="H1426" s="107" t="s">
        <v>463</v>
      </c>
      <c r="I1426" s="107"/>
      <c r="J1426" s="32">
        <v>952.96</v>
      </c>
    </row>
    <row r="1427" spans="1:10" ht="50.1" customHeight="1" thickBot="1">
      <c r="A1427" s="16"/>
      <c r="B1427" s="16"/>
      <c r="C1427" s="16"/>
      <c r="D1427" s="16"/>
      <c r="E1427" s="16"/>
      <c r="F1427" s="16"/>
      <c r="G1427" s="16" t="s">
        <v>464</v>
      </c>
      <c r="H1427" s="33">
        <v>18</v>
      </c>
      <c r="I1427" s="16" t="s">
        <v>465</v>
      </c>
      <c r="J1427" s="18">
        <v>17153.28</v>
      </c>
    </row>
    <row r="1428" spans="1:10" ht="0.9" customHeight="1" thickTop="1">
      <c r="A1428" s="34"/>
      <c r="B1428" s="34"/>
      <c r="C1428" s="34"/>
      <c r="D1428" s="34"/>
      <c r="E1428" s="34"/>
      <c r="F1428" s="34"/>
      <c r="G1428" s="34"/>
      <c r="H1428" s="34"/>
      <c r="I1428" s="34"/>
      <c r="J1428" s="34"/>
    </row>
    <row r="1429" spans="1:10" ht="18" customHeight="1">
      <c r="A1429" s="3" t="s">
        <v>390</v>
      </c>
      <c r="B1429" s="4" t="s">
        <v>9</v>
      </c>
      <c r="C1429" s="3" t="s">
        <v>10</v>
      </c>
      <c r="D1429" s="3" t="s">
        <v>11</v>
      </c>
      <c r="E1429" s="110" t="s">
        <v>433</v>
      </c>
      <c r="F1429" s="110"/>
      <c r="G1429" s="5" t="s">
        <v>12</v>
      </c>
      <c r="H1429" s="4" t="s">
        <v>13</v>
      </c>
      <c r="I1429" s="4" t="s">
        <v>14</v>
      </c>
      <c r="J1429" s="4" t="s">
        <v>16</v>
      </c>
    </row>
    <row r="1430" spans="1:10" ht="51.9" customHeight="1">
      <c r="A1430" s="10" t="s">
        <v>434</v>
      </c>
      <c r="B1430" s="11" t="s">
        <v>391</v>
      </c>
      <c r="C1430" s="10" t="s">
        <v>22</v>
      </c>
      <c r="D1430" s="10" t="s">
        <v>392</v>
      </c>
      <c r="E1430" s="111" t="s">
        <v>1289</v>
      </c>
      <c r="F1430" s="111"/>
      <c r="G1430" s="12" t="s">
        <v>34</v>
      </c>
      <c r="H1430" s="20">
        <v>1</v>
      </c>
      <c r="I1430" s="13">
        <v>281.77</v>
      </c>
      <c r="J1430" s="13">
        <v>281.77</v>
      </c>
    </row>
    <row r="1431" spans="1:10" ht="39" customHeight="1">
      <c r="A1431" s="21" t="s">
        <v>436</v>
      </c>
      <c r="B1431" s="22" t="s">
        <v>1290</v>
      </c>
      <c r="C1431" s="21" t="s">
        <v>22</v>
      </c>
      <c r="D1431" s="21" t="s">
        <v>1291</v>
      </c>
      <c r="E1431" s="106" t="s">
        <v>702</v>
      </c>
      <c r="F1431" s="106"/>
      <c r="G1431" s="23" t="s">
        <v>62</v>
      </c>
      <c r="H1431" s="24">
        <v>2.0799999999999999E-2</v>
      </c>
      <c r="I1431" s="25">
        <v>637.51</v>
      </c>
      <c r="J1431" s="25">
        <v>13.26</v>
      </c>
    </row>
    <row r="1432" spans="1:10" ht="26.1" customHeight="1">
      <c r="A1432" s="21" t="s">
        <v>436</v>
      </c>
      <c r="B1432" s="22" t="s">
        <v>715</v>
      </c>
      <c r="C1432" s="21" t="s">
        <v>22</v>
      </c>
      <c r="D1432" s="21" t="s">
        <v>716</v>
      </c>
      <c r="E1432" s="106" t="s">
        <v>493</v>
      </c>
      <c r="F1432" s="106"/>
      <c r="G1432" s="23" t="s">
        <v>494</v>
      </c>
      <c r="H1432" s="24">
        <v>1.77E-2</v>
      </c>
      <c r="I1432" s="25">
        <v>28.03</v>
      </c>
      <c r="J1432" s="25">
        <v>0.49</v>
      </c>
    </row>
    <row r="1433" spans="1:10" ht="26.1" customHeight="1">
      <c r="A1433" s="21" t="s">
        <v>436</v>
      </c>
      <c r="B1433" s="22" t="s">
        <v>717</v>
      </c>
      <c r="C1433" s="21" t="s">
        <v>22</v>
      </c>
      <c r="D1433" s="21" t="s">
        <v>718</v>
      </c>
      <c r="E1433" s="106" t="s">
        <v>493</v>
      </c>
      <c r="F1433" s="106"/>
      <c r="G1433" s="23" t="s">
        <v>676</v>
      </c>
      <c r="H1433" s="24">
        <v>5.9700000000000003E-2</v>
      </c>
      <c r="I1433" s="25">
        <v>27.39</v>
      </c>
      <c r="J1433" s="25">
        <v>1.63</v>
      </c>
    </row>
    <row r="1434" spans="1:10" ht="39" customHeight="1">
      <c r="A1434" s="21" t="s">
        <v>436</v>
      </c>
      <c r="B1434" s="22" t="s">
        <v>1292</v>
      </c>
      <c r="C1434" s="21" t="s">
        <v>22</v>
      </c>
      <c r="D1434" s="21" t="s">
        <v>1293</v>
      </c>
      <c r="E1434" s="106" t="s">
        <v>848</v>
      </c>
      <c r="F1434" s="106"/>
      <c r="G1434" s="23" t="s">
        <v>62</v>
      </c>
      <c r="H1434" s="24">
        <v>1.1999999999999999E-3</v>
      </c>
      <c r="I1434" s="25">
        <v>705.82</v>
      </c>
      <c r="J1434" s="25">
        <v>0.84</v>
      </c>
    </row>
    <row r="1435" spans="1:10" ht="26.1" customHeight="1">
      <c r="A1435" s="21" t="s">
        <v>436</v>
      </c>
      <c r="B1435" s="22" t="s">
        <v>694</v>
      </c>
      <c r="C1435" s="21" t="s">
        <v>22</v>
      </c>
      <c r="D1435" s="21" t="s">
        <v>695</v>
      </c>
      <c r="E1435" s="106" t="s">
        <v>435</v>
      </c>
      <c r="F1435" s="106"/>
      <c r="G1435" s="23" t="s">
        <v>24</v>
      </c>
      <c r="H1435" s="24">
        <v>0.53420000000000001</v>
      </c>
      <c r="I1435" s="25">
        <v>22.98</v>
      </c>
      <c r="J1435" s="25">
        <v>12.27</v>
      </c>
    </row>
    <row r="1436" spans="1:10" ht="24" customHeight="1">
      <c r="A1436" s="21" t="s">
        <v>436</v>
      </c>
      <c r="B1436" s="22" t="s">
        <v>679</v>
      </c>
      <c r="C1436" s="21" t="s">
        <v>22</v>
      </c>
      <c r="D1436" s="21" t="s">
        <v>680</v>
      </c>
      <c r="E1436" s="106" t="s">
        <v>435</v>
      </c>
      <c r="F1436" s="106"/>
      <c r="G1436" s="23" t="s">
        <v>24</v>
      </c>
      <c r="H1436" s="24">
        <v>0.53420000000000001</v>
      </c>
      <c r="I1436" s="25">
        <v>27.74</v>
      </c>
      <c r="J1436" s="25">
        <v>14.81</v>
      </c>
    </row>
    <row r="1437" spans="1:10" ht="26.1" customHeight="1">
      <c r="A1437" s="26" t="s">
        <v>439</v>
      </c>
      <c r="B1437" s="27" t="s">
        <v>831</v>
      </c>
      <c r="C1437" s="26" t="s">
        <v>22</v>
      </c>
      <c r="D1437" s="26" t="s">
        <v>832</v>
      </c>
      <c r="E1437" s="108" t="s">
        <v>479</v>
      </c>
      <c r="F1437" s="108"/>
      <c r="G1437" s="28" t="s">
        <v>62</v>
      </c>
      <c r="H1437" s="29">
        <v>2.3E-3</v>
      </c>
      <c r="I1437" s="30">
        <v>98.2</v>
      </c>
      <c r="J1437" s="30">
        <v>0.22</v>
      </c>
    </row>
    <row r="1438" spans="1:10" ht="26.1" customHeight="1">
      <c r="A1438" s="26" t="s">
        <v>439</v>
      </c>
      <c r="B1438" s="27" t="s">
        <v>1322</v>
      </c>
      <c r="C1438" s="26" t="s">
        <v>22</v>
      </c>
      <c r="D1438" s="26" t="s">
        <v>1323</v>
      </c>
      <c r="E1438" s="108" t="s">
        <v>479</v>
      </c>
      <c r="F1438" s="108"/>
      <c r="G1438" s="28" t="s">
        <v>54</v>
      </c>
      <c r="H1438" s="29">
        <v>0.64649999999999996</v>
      </c>
      <c r="I1438" s="30">
        <v>87.88</v>
      </c>
      <c r="J1438" s="30">
        <v>56.81</v>
      </c>
    </row>
    <row r="1439" spans="1:10" ht="26.1" customHeight="1">
      <c r="A1439" s="26" t="s">
        <v>439</v>
      </c>
      <c r="B1439" s="27" t="s">
        <v>1324</v>
      </c>
      <c r="C1439" s="26" t="s">
        <v>22</v>
      </c>
      <c r="D1439" s="26" t="s">
        <v>1325</v>
      </c>
      <c r="E1439" s="108" t="s">
        <v>479</v>
      </c>
      <c r="F1439" s="108"/>
      <c r="G1439" s="28" t="s">
        <v>54</v>
      </c>
      <c r="H1439" s="29">
        <v>2.7273000000000001</v>
      </c>
      <c r="I1439" s="30">
        <v>36.799999999999997</v>
      </c>
      <c r="J1439" s="30">
        <v>100.36</v>
      </c>
    </row>
    <row r="1440" spans="1:10" ht="39" customHeight="1">
      <c r="A1440" s="26" t="s">
        <v>439</v>
      </c>
      <c r="B1440" s="27" t="s">
        <v>1326</v>
      </c>
      <c r="C1440" s="26" t="s">
        <v>22</v>
      </c>
      <c r="D1440" s="26" t="s">
        <v>1327</v>
      </c>
      <c r="E1440" s="108" t="s">
        <v>479</v>
      </c>
      <c r="F1440" s="108"/>
      <c r="G1440" s="28" t="s">
        <v>54</v>
      </c>
      <c r="H1440" s="29">
        <v>0.69259999999999999</v>
      </c>
      <c r="I1440" s="30">
        <v>116.17</v>
      </c>
      <c r="J1440" s="30">
        <v>80.45</v>
      </c>
    </row>
    <row r="1441" spans="1:10" ht="26.1" customHeight="1">
      <c r="A1441" s="26" t="s">
        <v>439</v>
      </c>
      <c r="B1441" s="27" t="s">
        <v>1328</v>
      </c>
      <c r="C1441" s="26" t="s">
        <v>22</v>
      </c>
      <c r="D1441" s="26" t="s">
        <v>1329</v>
      </c>
      <c r="E1441" s="108" t="s">
        <v>479</v>
      </c>
      <c r="F1441" s="108"/>
      <c r="G1441" s="28" t="s">
        <v>108</v>
      </c>
      <c r="H1441" s="29">
        <v>3.1199999999999999E-2</v>
      </c>
      <c r="I1441" s="30">
        <v>20.32</v>
      </c>
      <c r="J1441" s="30">
        <v>0.63</v>
      </c>
    </row>
    <row r="1442" spans="1:10" ht="15">
      <c r="A1442" s="31"/>
      <c r="B1442" s="31"/>
      <c r="C1442" s="31"/>
      <c r="D1442" s="31"/>
      <c r="E1442" s="31" t="s">
        <v>459</v>
      </c>
      <c r="F1442" s="32">
        <v>11.38</v>
      </c>
      <c r="G1442" s="31" t="s">
        <v>460</v>
      </c>
      <c r="H1442" s="32">
        <v>12.89</v>
      </c>
      <c r="I1442" s="31" t="s">
        <v>461</v>
      </c>
      <c r="J1442" s="32">
        <v>24.27</v>
      </c>
    </row>
    <row r="1443" spans="1:10" ht="15">
      <c r="A1443" s="31"/>
      <c r="B1443" s="31"/>
      <c r="C1443" s="31"/>
      <c r="D1443" s="31"/>
      <c r="E1443" s="31" t="s">
        <v>462</v>
      </c>
      <c r="F1443" s="32">
        <v>67.991101</v>
      </c>
      <c r="G1443" s="31"/>
      <c r="H1443" s="107" t="s">
        <v>463</v>
      </c>
      <c r="I1443" s="107"/>
      <c r="J1443" s="32">
        <v>349.76</v>
      </c>
    </row>
    <row r="1444" spans="1:10" ht="50.1" customHeight="1" thickBot="1">
      <c r="A1444" s="16"/>
      <c r="B1444" s="16"/>
      <c r="C1444" s="16"/>
      <c r="D1444" s="16"/>
      <c r="E1444" s="16"/>
      <c r="F1444" s="16"/>
      <c r="G1444" s="16" t="s">
        <v>464</v>
      </c>
      <c r="H1444" s="33">
        <v>240</v>
      </c>
      <c r="I1444" s="16" t="s">
        <v>465</v>
      </c>
      <c r="J1444" s="18">
        <v>83942.399999999994</v>
      </c>
    </row>
    <row r="1445" spans="1:10" ht="0.9" customHeight="1" thickTop="1">
      <c r="A1445" s="34"/>
      <c r="B1445" s="34"/>
      <c r="C1445" s="34"/>
      <c r="D1445" s="34"/>
      <c r="E1445" s="34"/>
      <c r="F1445" s="34"/>
      <c r="G1445" s="34"/>
      <c r="H1445" s="34"/>
      <c r="I1445" s="34"/>
      <c r="J1445" s="34"/>
    </row>
    <row r="1446" spans="1:10" ht="18" customHeight="1">
      <c r="A1446" s="3" t="s">
        <v>393</v>
      </c>
      <c r="B1446" s="4" t="s">
        <v>9</v>
      </c>
      <c r="C1446" s="3" t="s">
        <v>10</v>
      </c>
      <c r="D1446" s="3" t="s">
        <v>11</v>
      </c>
      <c r="E1446" s="110" t="s">
        <v>433</v>
      </c>
      <c r="F1446" s="110"/>
      <c r="G1446" s="5" t="s">
        <v>12</v>
      </c>
      <c r="H1446" s="4" t="s">
        <v>13</v>
      </c>
      <c r="I1446" s="4" t="s">
        <v>14</v>
      </c>
      <c r="J1446" s="4" t="s">
        <v>16</v>
      </c>
    </row>
    <row r="1447" spans="1:10" ht="26.1" customHeight="1">
      <c r="A1447" s="10" t="s">
        <v>434</v>
      </c>
      <c r="B1447" s="11" t="s">
        <v>394</v>
      </c>
      <c r="C1447" s="10" t="s">
        <v>22</v>
      </c>
      <c r="D1447" s="10" t="s">
        <v>395</v>
      </c>
      <c r="E1447" s="111" t="s">
        <v>1330</v>
      </c>
      <c r="F1447" s="111"/>
      <c r="G1447" s="12" t="s">
        <v>44</v>
      </c>
      <c r="H1447" s="20">
        <v>1</v>
      </c>
      <c r="I1447" s="13">
        <v>314.3</v>
      </c>
      <c r="J1447" s="13">
        <v>314.3</v>
      </c>
    </row>
    <row r="1448" spans="1:10" ht="39" customHeight="1">
      <c r="A1448" s="21" t="s">
        <v>436</v>
      </c>
      <c r="B1448" s="22" t="s">
        <v>1290</v>
      </c>
      <c r="C1448" s="21" t="s">
        <v>22</v>
      </c>
      <c r="D1448" s="21" t="s">
        <v>1291</v>
      </c>
      <c r="E1448" s="106" t="s">
        <v>702</v>
      </c>
      <c r="F1448" s="106"/>
      <c r="G1448" s="23" t="s">
        <v>62</v>
      </c>
      <c r="H1448" s="24">
        <v>0.28310000000000002</v>
      </c>
      <c r="I1448" s="25">
        <v>637.51</v>
      </c>
      <c r="J1448" s="25">
        <v>180.47</v>
      </c>
    </row>
    <row r="1449" spans="1:10" ht="24" customHeight="1">
      <c r="A1449" s="21" t="s">
        <v>436</v>
      </c>
      <c r="B1449" s="22" t="s">
        <v>719</v>
      </c>
      <c r="C1449" s="21" t="s">
        <v>22</v>
      </c>
      <c r="D1449" s="21" t="s">
        <v>720</v>
      </c>
      <c r="E1449" s="106" t="s">
        <v>435</v>
      </c>
      <c r="F1449" s="106"/>
      <c r="G1449" s="23" t="s">
        <v>24</v>
      </c>
      <c r="H1449" s="24">
        <v>3.3033999999999999</v>
      </c>
      <c r="I1449" s="25">
        <v>28.5</v>
      </c>
      <c r="J1449" s="25">
        <v>94.14</v>
      </c>
    </row>
    <row r="1450" spans="1:10" ht="24" customHeight="1">
      <c r="A1450" s="21" t="s">
        <v>436</v>
      </c>
      <c r="B1450" s="22" t="s">
        <v>495</v>
      </c>
      <c r="C1450" s="21" t="s">
        <v>22</v>
      </c>
      <c r="D1450" s="21" t="s">
        <v>496</v>
      </c>
      <c r="E1450" s="106" t="s">
        <v>435</v>
      </c>
      <c r="F1450" s="106"/>
      <c r="G1450" s="23" t="s">
        <v>24</v>
      </c>
      <c r="H1450" s="24">
        <v>1.6516999999999999</v>
      </c>
      <c r="I1450" s="25">
        <v>22.76</v>
      </c>
      <c r="J1450" s="25">
        <v>37.590000000000003</v>
      </c>
    </row>
    <row r="1451" spans="1:10" ht="26.1" customHeight="1">
      <c r="A1451" s="26" t="s">
        <v>439</v>
      </c>
      <c r="B1451" s="27" t="s">
        <v>831</v>
      </c>
      <c r="C1451" s="26" t="s">
        <v>22</v>
      </c>
      <c r="D1451" s="26" t="s">
        <v>832</v>
      </c>
      <c r="E1451" s="108" t="s">
        <v>479</v>
      </c>
      <c r="F1451" s="108"/>
      <c r="G1451" s="28" t="s">
        <v>62</v>
      </c>
      <c r="H1451" s="29">
        <v>1.1299999999999999E-2</v>
      </c>
      <c r="I1451" s="30">
        <v>98.2</v>
      </c>
      <c r="J1451" s="30">
        <v>1.1000000000000001</v>
      </c>
    </row>
    <row r="1452" spans="1:10" ht="39" customHeight="1">
      <c r="A1452" s="26" t="s">
        <v>439</v>
      </c>
      <c r="B1452" s="27" t="s">
        <v>1331</v>
      </c>
      <c r="C1452" s="26" t="s">
        <v>22</v>
      </c>
      <c r="D1452" s="26" t="s">
        <v>1332</v>
      </c>
      <c r="E1452" s="108" t="s">
        <v>479</v>
      </c>
      <c r="F1452" s="108"/>
      <c r="G1452" s="28" t="s">
        <v>44</v>
      </c>
      <c r="H1452" s="29">
        <v>1</v>
      </c>
      <c r="I1452" s="30">
        <v>1</v>
      </c>
      <c r="J1452" s="30">
        <v>1</v>
      </c>
    </row>
    <row r="1453" spans="1:10" ht="15">
      <c r="A1453" s="31"/>
      <c r="B1453" s="31"/>
      <c r="C1453" s="31"/>
      <c r="D1453" s="31"/>
      <c r="E1453" s="31" t="s">
        <v>459</v>
      </c>
      <c r="F1453" s="32">
        <v>59.6</v>
      </c>
      <c r="G1453" s="31" t="s">
        <v>460</v>
      </c>
      <c r="H1453" s="32">
        <v>67.540000000000006</v>
      </c>
      <c r="I1453" s="31" t="s">
        <v>461</v>
      </c>
      <c r="J1453" s="32">
        <v>127.14</v>
      </c>
    </row>
    <row r="1454" spans="1:10" ht="15">
      <c r="A1454" s="31"/>
      <c r="B1454" s="31"/>
      <c r="C1454" s="31"/>
      <c r="D1454" s="31"/>
      <c r="E1454" s="31" t="s">
        <v>462</v>
      </c>
      <c r="F1454" s="32">
        <v>75.840590000000006</v>
      </c>
      <c r="G1454" s="31"/>
      <c r="H1454" s="107" t="s">
        <v>463</v>
      </c>
      <c r="I1454" s="107"/>
      <c r="J1454" s="32">
        <v>390.14</v>
      </c>
    </row>
    <row r="1455" spans="1:10" ht="50.1" customHeight="1" thickBot="1">
      <c r="A1455" s="16"/>
      <c r="B1455" s="16"/>
      <c r="C1455" s="16"/>
      <c r="D1455" s="16"/>
      <c r="E1455" s="16"/>
      <c r="F1455" s="16"/>
      <c r="G1455" s="16" t="s">
        <v>464</v>
      </c>
      <c r="H1455" s="33">
        <v>6</v>
      </c>
      <c r="I1455" s="16" t="s">
        <v>465</v>
      </c>
      <c r="J1455" s="18">
        <v>2340.84</v>
      </c>
    </row>
    <row r="1456" spans="1:10" ht="0.9" customHeight="1" thickTop="1">
      <c r="A1456" s="34"/>
      <c r="B1456" s="34"/>
      <c r="C1456" s="34"/>
      <c r="D1456" s="34"/>
      <c r="E1456" s="34"/>
      <c r="F1456" s="34"/>
      <c r="G1456" s="34"/>
      <c r="H1456" s="34"/>
      <c r="I1456" s="34"/>
      <c r="J1456" s="34"/>
    </row>
    <row r="1457" spans="1:10" ht="18" customHeight="1">
      <c r="A1457" s="3" t="s">
        <v>396</v>
      </c>
      <c r="B1457" s="4" t="s">
        <v>9</v>
      </c>
      <c r="C1457" s="3" t="s">
        <v>10</v>
      </c>
      <c r="D1457" s="3" t="s">
        <v>11</v>
      </c>
      <c r="E1457" s="110" t="s">
        <v>433</v>
      </c>
      <c r="F1457" s="110"/>
      <c r="G1457" s="5" t="s">
        <v>12</v>
      </c>
      <c r="H1457" s="4" t="s">
        <v>13</v>
      </c>
      <c r="I1457" s="4" t="s">
        <v>14</v>
      </c>
      <c r="J1457" s="4" t="s">
        <v>16</v>
      </c>
    </row>
    <row r="1458" spans="1:10" ht="26.1" customHeight="1">
      <c r="A1458" s="10" t="s">
        <v>434</v>
      </c>
      <c r="B1458" s="11" t="s">
        <v>397</v>
      </c>
      <c r="C1458" s="10" t="s">
        <v>22</v>
      </c>
      <c r="D1458" s="10" t="s">
        <v>398</v>
      </c>
      <c r="E1458" s="111" t="s">
        <v>1330</v>
      </c>
      <c r="F1458" s="111"/>
      <c r="G1458" s="12" t="s">
        <v>44</v>
      </c>
      <c r="H1458" s="20">
        <v>1</v>
      </c>
      <c r="I1458" s="13">
        <v>57.46</v>
      </c>
      <c r="J1458" s="13">
        <v>57.46</v>
      </c>
    </row>
    <row r="1459" spans="1:10" ht="39" customHeight="1">
      <c r="A1459" s="21" t="s">
        <v>436</v>
      </c>
      <c r="B1459" s="22" t="s">
        <v>1290</v>
      </c>
      <c r="C1459" s="21" t="s">
        <v>22</v>
      </c>
      <c r="D1459" s="21" t="s">
        <v>1291</v>
      </c>
      <c r="E1459" s="106" t="s">
        <v>702</v>
      </c>
      <c r="F1459" s="106"/>
      <c r="G1459" s="23" t="s">
        <v>62</v>
      </c>
      <c r="H1459" s="24">
        <v>4.4600000000000001E-2</v>
      </c>
      <c r="I1459" s="25">
        <v>637.51</v>
      </c>
      <c r="J1459" s="25">
        <v>28.43</v>
      </c>
    </row>
    <row r="1460" spans="1:10" ht="24" customHeight="1">
      <c r="A1460" s="21" t="s">
        <v>436</v>
      </c>
      <c r="B1460" s="22" t="s">
        <v>719</v>
      </c>
      <c r="C1460" s="21" t="s">
        <v>22</v>
      </c>
      <c r="D1460" s="21" t="s">
        <v>720</v>
      </c>
      <c r="E1460" s="106" t="s">
        <v>435</v>
      </c>
      <c r="F1460" s="106"/>
      <c r="G1460" s="23" t="s">
        <v>24</v>
      </c>
      <c r="H1460" s="24">
        <v>0.70030000000000003</v>
      </c>
      <c r="I1460" s="25">
        <v>28.5</v>
      </c>
      <c r="J1460" s="25">
        <v>19.95</v>
      </c>
    </row>
    <row r="1461" spans="1:10" ht="24" customHeight="1">
      <c r="A1461" s="21" t="s">
        <v>436</v>
      </c>
      <c r="B1461" s="22" t="s">
        <v>495</v>
      </c>
      <c r="C1461" s="21" t="s">
        <v>22</v>
      </c>
      <c r="D1461" s="21" t="s">
        <v>496</v>
      </c>
      <c r="E1461" s="106" t="s">
        <v>435</v>
      </c>
      <c r="F1461" s="106"/>
      <c r="G1461" s="23" t="s">
        <v>24</v>
      </c>
      <c r="H1461" s="24">
        <v>0.35020000000000001</v>
      </c>
      <c r="I1461" s="25">
        <v>22.76</v>
      </c>
      <c r="J1461" s="25">
        <v>7.97</v>
      </c>
    </row>
    <row r="1462" spans="1:10" ht="26.1" customHeight="1">
      <c r="A1462" s="26" t="s">
        <v>439</v>
      </c>
      <c r="B1462" s="27" t="s">
        <v>831</v>
      </c>
      <c r="C1462" s="26" t="s">
        <v>22</v>
      </c>
      <c r="D1462" s="26" t="s">
        <v>832</v>
      </c>
      <c r="E1462" s="108" t="s">
        <v>479</v>
      </c>
      <c r="F1462" s="108"/>
      <c r="G1462" s="28" t="s">
        <v>62</v>
      </c>
      <c r="H1462" s="29">
        <v>1.1999999999999999E-3</v>
      </c>
      <c r="I1462" s="30">
        <v>98.2</v>
      </c>
      <c r="J1462" s="30">
        <v>0.11</v>
      </c>
    </row>
    <row r="1463" spans="1:10" ht="51.9" customHeight="1">
      <c r="A1463" s="26" t="s">
        <v>439</v>
      </c>
      <c r="B1463" s="27" t="s">
        <v>1333</v>
      </c>
      <c r="C1463" s="26" t="s">
        <v>22</v>
      </c>
      <c r="D1463" s="26" t="s">
        <v>1334</v>
      </c>
      <c r="E1463" s="108" t="s">
        <v>479</v>
      </c>
      <c r="F1463" s="108"/>
      <c r="G1463" s="28" t="s">
        <v>44</v>
      </c>
      <c r="H1463" s="29">
        <v>1</v>
      </c>
      <c r="I1463" s="30">
        <v>1</v>
      </c>
      <c r="J1463" s="30">
        <v>1</v>
      </c>
    </row>
    <row r="1464" spans="1:10" ht="15">
      <c r="A1464" s="31"/>
      <c r="B1464" s="31"/>
      <c r="C1464" s="31"/>
      <c r="D1464" s="31"/>
      <c r="E1464" s="31" t="s">
        <v>459</v>
      </c>
      <c r="F1464" s="32">
        <v>11.9</v>
      </c>
      <c r="G1464" s="31" t="s">
        <v>460</v>
      </c>
      <c r="H1464" s="32">
        <v>13.49</v>
      </c>
      <c r="I1464" s="31" t="s">
        <v>461</v>
      </c>
      <c r="J1464" s="32">
        <v>25.39</v>
      </c>
    </row>
    <row r="1465" spans="1:10" ht="15">
      <c r="A1465" s="31"/>
      <c r="B1465" s="31"/>
      <c r="C1465" s="31"/>
      <c r="D1465" s="31"/>
      <c r="E1465" s="31" t="s">
        <v>462</v>
      </c>
      <c r="F1465" s="32">
        <v>13.865098</v>
      </c>
      <c r="G1465" s="31"/>
      <c r="H1465" s="107" t="s">
        <v>463</v>
      </c>
      <c r="I1465" s="107"/>
      <c r="J1465" s="32">
        <v>71.33</v>
      </c>
    </row>
    <row r="1466" spans="1:10" ht="50.1" customHeight="1" thickBot="1">
      <c r="A1466" s="16"/>
      <c r="B1466" s="16"/>
      <c r="C1466" s="16"/>
      <c r="D1466" s="16"/>
      <c r="E1466" s="16"/>
      <c r="F1466" s="16"/>
      <c r="G1466" s="16" t="s">
        <v>464</v>
      </c>
      <c r="H1466" s="33">
        <v>2</v>
      </c>
      <c r="I1466" s="16" t="s">
        <v>465</v>
      </c>
      <c r="J1466" s="18">
        <v>142.66</v>
      </c>
    </row>
    <row r="1467" spans="1:10" ht="0.9" customHeight="1" thickTop="1">
      <c r="A1467" s="34"/>
      <c r="B1467" s="34"/>
      <c r="C1467" s="34"/>
      <c r="D1467" s="34"/>
      <c r="E1467" s="34"/>
      <c r="F1467" s="34"/>
      <c r="G1467" s="34"/>
      <c r="H1467" s="34"/>
      <c r="I1467" s="34"/>
      <c r="J1467" s="34"/>
    </row>
    <row r="1468" spans="1:10" ht="18" customHeight="1">
      <c r="A1468" s="3" t="s">
        <v>399</v>
      </c>
      <c r="B1468" s="4" t="s">
        <v>9</v>
      </c>
      <c r="C1468" s="3" t="s">
        <v>10</v>
      </c>
      <c r="D1468" s="3" t="s">
        <v>11</v>
      </c>
      <c r="E1468" s="110" t="s">
        <v>433</v>
      </c>
      <c r="F1468" s="110"/>
      <c r="G1468" s="5" t="s">
        <v>12</v>
      </c>
      <c r="H1468" s="4" t="s">
        <v>13</v>
      </c>
      <c r="I1468" s="4" t="s">
        <v>14</v>
      </c>
      <c r="J1468" s="4" t="s">
        <v>16</v>
      </c>
    </row>
    <row r="1469" spans="1:10" ht="39" customHeight="1">
      <c r="A1469" s="10" t="s">
        <v>434</v>
      </c>
      <c r="B1469" s="11" t="s">
        <v>400</v>
      </c>
      <c r="C1469" s="10" t="s">
        <v>22</v>
      </c>
      <c r="D1469" s="10" t="s">
        <v>401</v>
      </c>
      <c r="E1469" s="111" t="s">
        <v>1330</v>
      </c>
      <c r="F1469" s="111"/>
      <c r="G1469" s="12" t="s">
        <v>44</v>
      </c>
      <c r="H1469" s="20">
        <v>1</v>
      </c>
      <c r="I1469" s="13">
        <v>195.6</v>
      </c>
      <c r="J1469" s="13">
        <v>195.6</v>
      </c>
    </row>
    <row r="1470" spans="1:10" ht="39" customHeight="1">
      <c r="A1470" s="21" t="s">
        <v>436</v>
      </c>
      <c r="B1470" s="22" t="s">
        <v>1290</v>
      </c>
      <c r="C1470" s="21" t="s">
        <v>22</v>
      </c>
      <c r="D1470" s="21" t="s">
        <v>1291</v>
      </c>
      <c r="E1470" s="106" t="s">
        <v>702</v>
      </c>
      <c r="F1470" s="106"/>
      <c r="G1470" s="23" t="s">
        <v>62</v>
      </c>
      <c r="H1470" s="24">
        <v>0.1177</v>
      </c>
      <c r="I1470" s="25">
        <v>637.51</v>
      </c>
      <c r="J1470" s="25">
        <v>75.03</v>
      </c>
    </row>
    <row r="1471" spans="1:10" ht="24" customHeight="1">
      <c r="A1471" s="21" t="s">
        <v>436</v>
      </c>
      <c r="B1471" s="22" t="s">
        <v>719</v>
      </c>
      <c r="C1471" s="21" t="s">
        <v>22</v>
      </c>
      <c r="D1471" s="21" t="s">
        <v>720</v>
      </c>
      <c r="E1471" s="106" t="s">
        <v>435</v>
      </c>
      <c r="F1471" s="106"/>
      <c r="G1471" s="23" t="s">
        <v>24</v>
      </c>
      <c r="H1471" s="24">
        <v>2.9868000000000001</v>
      </c>
      <c r="I1471" s="25">
        <v>28.5</v>
      </c>
      <c r="J1471" s="25">
        <v>85.12</v>
      </c>
    </row>
    <row r="1472" spans="1:10" ht="24" customHeight="1">
      <c r="A1472" s="21" t="s">
        <v>436</v>
      </c>
      <c r="B1472" s="22" t="s">
        <v>495</v>
      </c>
      <c r="C1472" s="21" t="s">
        <v>22</v>
      </c>
      <c r="D1472" s="21" t="s">
        <v>496</v>
      </c>
      <c r="E1472" s="106" t="s">
        <v>435</v>
      </c>
      <c r="F1472" s="106"/>
      <c r="G1472" s="23" t="s">
        <v>24</v>
      </c>
      <c r="H1472" s="24">
        <v>1.4934000000000001</v>
      </c>
      <c r="I1472" s="25">
        <v>22.76</v>
      </c>
      <c r="J1472" s="25">
        <v>33.979999999999997</v>
      </c>
    </row>
    <row r="1473" spans="1:10" ht="26.1" customHeight="1">
      <c r="A1473" s="26" t="s">
        <v>439</v>
      </c>
      <c r="B1473" s="27" t="s">
        <v>831</v>
      </c>
      <c r="C1473" s="26" t="s">
        <v>22</v>
      </c>
      <c r="D1473" s="26" t="s">
        <v>832</v>
      </c>
      <c r="E1473" s="108" t="s">
        <v>479</v>
      </c>
      <c r="F1473" s="108"/>
      <c r="G1473" s="28" t="s">
        <v>62</v>
      </c>
      <c r="H1473" s="29">
        <v>4.7999999999999996E-3</v>
      </c>
      <c r="I1473" s="30">
        <v>98.2</v>
      </c>
      <c r="J1473" s="30">
        <v>0.47</v>
      </c>
    </row>
    <row r="1474" spans="1:10" ht="39" customHeight="1">
      <c r="A1474" s="26" t="s">
        <v>439</v>
      </c>
      <c r="B1474" s="27" t="s">
        <v>1335</v>
      </c>
      <c r="C1474" s="26" t="s">
        <v>22</v>
      </c>
      <c r="D1474" s="26" t="s">
        <v>1336</v>
      </c>
      <c r="E1474" s="108" t="s">
        <v>479</v>
      </c>
      <c r="F1474" s="108"/>
      <c r="G1474" s="28" t="s">
        <v>44</v>
      </c>
      <c r="H1474" s="29">
        <v>1</v>
      </c>
      <c r="I1474" s="30">
        <v>1</v>
      </c>
      <c r="J1474" s="30">
        <v>1</v>
      </c>
    </row>
    <row r="1475" spans="1:10" ht="15">
      <c r="A1475" s="31"/>
      <c r="B1475" s="31"/>
      <c r="C1475" s="31"/>
      <c r="D1475" s="31"/>
      <c r="E1475" s="31" t="s">
        <v>459</v>
      </c>
      <c r="F1475" s="32">
        <v>47.32</v>
      </c>
      <c r="G1475" s="31" t="s">
        <v>460</v>
      </c>
      <c r="H1475" s="32">
        <v>53.64</v>
      </c>
      <c r="I1475" s="31" t="s">
        <v>461</v>
      </c>
      <c r="J1475" s="32">
        <v>100.96</v>
      </c>
    </row>
    <row r="1476" spans="1:10" ht="15">
      <c r="A1476" s="31"/>
      <c r="B1476" s="31"/>
      <c r="C1476" s="31"/>
      <c r="D1476" s="31"/>
      <c r="E1476" s="31" t="s">
        <v>462</v>
      </c>
      <c r="F1476" s="32">
        <v>47.198279999999997</v>
      </c>
      <c r="G1476" s="31"/>
      <c r="H1476" s="107" t="s">
        <v>463</v>
      </c>
      <c r="I1476" s="107"/>
      <c r="J1476" s="32">
        <v>242.8</v>
      </c>
    </row>
    <row r="1477" spans="1:10" ht="50.1" customHeight="1" thickBot="1">
      <c r="A1477" s="16"/>
      <c r="B1477" s="16"/>
      <c r="C1477" s="16"/>
      <c r="D1477" s="16"/>
      <c r="E1477" s="16"/>
      <c r="F1477" s="16"/>
      <c r="G1477" s="16" t="s">
        <v>464</v>
      </c>
      <c r="H1477" s="33">
        <v>2</v>
      </c>
      <c r="I1477" s="16" t="s">
        <v>465</v>
      </c>
      <c r="J1477" s="18">
        <v>485.6</v>
      </c>
    </row>
    <row r="1478" spans="1:10" ht="0.9" customHeight="1" thickTop="1">
      <c r="A1478" s="34"/>
      <c r="B1478" s="34"/>
      <c r="C1478" s="34"/>
      <c r="D1478" s="34"/>
      <c r="E1478" s="34"/>
      <c r="F1478" s="34"/>
      <c r="G1478" s="34"/>
      <c r="H1478" s="34"/>
      <c r="I1478" s="34"/>
      <c r="J1478" s="34"/>
    </row>
    <row r="1479" spans="1:10" ht="18" customHeight="1">
      <c r="A1479" s="3" t="s">
        <v>402</v>
      </c>
      <c r="B1479" s="4" t="s">
        <v>9</v>
      </c>
      <c r="C1479" s="3" t="s">
        <v>10</v>
      </c>
      <c r="D1479" s="3" t="s">
        <v>11</v>
      </c>
      <c r="E1479" s="110" t="s">
        <v>433</v>
      </c>
      <c r="F1479" s="110"/>
      <c r="G1479" s="5" t="s">
        <v>12</v>
      </c>
      <c r="H1479" s="4" t="s">
        <v>13</v>
      </c>
      <c r="I1479" s="4" t="s">
        <v>14</v>
      </c>
      <c r="J1479" s="4" t="s">
        <v>16</v>
      </c>
    </row>
    <row r="1480" spans="1:10" ht="39" customHeight="1">
      <c r="A1480" s="10" t="s">
        <v>434</v>
      </c>
      <c r="B1480" s="11" t="s">
        <v>403</v>
      </c>
      <c r="C1480" s="10" t="s">
        <v>22</v>
      </c>
      <c r="D1480" s="10" t="s">
        <v>404</v>
      </c>
      <c r="E1480" s="111" t="s">
        <v>1330</v>
      </c>
      <c r="F1480" s="111"/>
      <c r="G1480" s="12" t="s">
        <v>44</v>
      </c>
      <c r="H1480" s="20">
        <v>1</v>
      </c>
      <c r="I1480" s="13">
        <v>292.82</v>
      </c>
      <c r="J1480" s="13">
        <v>292.82</v>
      </c>
    </row>
    <row r="1481" spans="1:10" ht="39" customHeight="1">
      <c r="A1481" s="21" t="s">
        <v>436</v>
      </c>
      <c r="B1481" s="22" t="s">
        <v>1290</v>
      </c>
      <c r="C1481" s="21" t="s">
        <v>22</v>
      </c>
      <c r="D1481" s="21" t="s">
        <v>1291</v>
      </c>
      <c r="E1481" s="106" t="s">
        <v>702</v>
      </c>
      <c r="F1481" s="106"/>
      <c r="G1481" s="23" t="s">
        <v>62</v>
      </c>
      <c r="H1481" s="24">
        <v>1.5800000000000002E-2</v>
      </c>
      <c r="I1481" s="25">
        <v>637.51</v>
      </c>
      <c r="J1481" s="25">
        <v>10.07</v>
      </c>
    </row>
    <row r="1482" spans="1:10" ht="26.1" customHeight="1">
      <c r="A1482" s="21" t="s">
        <v>436</v>
      </c>
      <c r="B1482" s="22" t="s">
        <v>715</v>
      </c>
      <c r="C1482" s="21" t="s">
        <v>22</v>
      </c>
      <c r="D1482" s="21" t="s">
        <v>716</v>
      </c>
      <c r="E1482" s="106" t="s">
        <v>493</v>
      </c>
      <c r="F1482" s="106"/>
      <c r="G1482" s="23" t="s">
        <v>494</v>
      </c>
      <c r="H1482" s="24">
        <v>0.23330000000000001</v>
      </c>
      <c r="I1482" s="25">
        <v>28.03</v>
      </c>
      <c r="J1482" s="25">
        <v>6.53</v>
      </c>
    </row>
    <row r="1483" spans="1:10" ht="26.1" customHeight="1">
      <c r="A1483" s="21" t="s">
        <v>436</v>
      </c>
      <c r="B1483" s="22" t="s">
        <v>717</v>
      </c>
      <c r="C1483" s="21" t="s">
        <v>22</v>
      </c>
      <c r="D1483" s="21" t="s">
        <v>718</v>
      </c>
      <c r="E1483" s="106" t="s">
        <v>493</v>
      </c>
      <c r="F1483" s="106"/>
      <c r="G1483" s="23" t="s">
        <v>676</v>
      </c>
      <c r="H1483" s="24">
        <v>2.5667</v>
      </c>
      <c r="I1483" s="25">
        <v>27.39</v>
      </c>
      <c r="J1483" s="25">
        <v>70.3</v>
      </c>
    </row>
    <row r="1484" spans="1:10" ht="39" customHeight="1">
      <c r="A1484" s="21" t="s">
        <v>436</v>
      </c>
      <c r="B1484" s="22" t="s">
        <v>1292</v>
      </c>
      <c r="C1484" s="21" t="s">
        <v>22</v>
      </c>
      <c r="D1484" s="21" t="s">
        <v>1293</v>
      </c>
      <c r="E1484" s="106" t="s">
        <v>848</v>
      </c>
      <c r="F1484" s="106"/>
      <c r="G1484" s="23" t="s">
        <v>62</v>
      </c>
      <c r="H1484" s="24">
        <v>2.0999999999999999E-3</v>
      </c>
      <c r="I1484" s="25">
        <v>705.82</v>
      </c>
      <c r="J1484" s="25">
        <v>1.48</v>
      </c>
    </row>
    <row r="1485" spans="1:10" ht="24" customHeight="1">
      <c r="A1485" s="21" t="s">
        <v>436</v>
      </c>
      <c r="B1485" s="22" t="s">
        <v>719</v>
      </c>
      <c r="C1485" s="21" t="s">
        <v>22</v>
      </c>
      <c r="D1485" s="21" t="s">
        <v>720</v>
      </c>
      <c r="E1485" s="106" t="s">
        <v>435</v>
      </c>
      <c r="F1485" s="106"/>
      <c r="G1485" s="23" t="s">
        <v>24</v>
      </c>
      <c r="H1485" s="24">
        <v>5.0976999999999997</v>
      </c>
      <c r="I1485" s="25">
        <v>28.5</v>
      </c>
      <c r="J1485" s="25">
        <v>145.28</v>
      </c>
    </row>
    <row r="1486" spans="1:10" ht="24" customHeight="1">
      <c r="A1486" s="21" t="s">
        <v>436</v>
      </c>
      <c r="B1486" s="22" t="s">
        <v>495</v>
      </c>
      <c r="C1486" s="21" t="s">
        <v>22</v>
      </c>
      <c r="D1486" s="21" t="s">
        <v>496</v>
      </c>
      <c r="E1486" s="106" t="s">
        <v>435</v>
      </c>
      <c r="F1486" s="106"/>
      <c r="G1486" s="23" t="s">
        <v>24</v>
      </c>
      <c r="H1486" s="24">
        <v>2.5489000000000002</v>
      </c>
      <c r="I1486" s="25">
        <v>22.76</v>
      </c>
      <c r="J1486" s="25">
        <v>58.01</v>
      </c>
    </row>
    <row r="1487" spans="1:10" ht="26.1" customHeight="1">
      <c r="A1487" s="26" t="s">
        <v>439</v>
      </c>
      <c r="B1487" s="27" t="s">
        <v>831</v>
      </c>
      <c r="C1487" s="26" t="s">
        <v>22</v>
      </c>
      <c r="D1487" s="26" t="s">
        <v>832</v>
      </c>
      <c r="E1487" s="108" t="s">
        <v>479</v>
      </c>
      <c r="F1487" s="108"/>
      <c r="G1487" s="28" t="s">
        <v>62</v>
      </c>
      <c r="H1487" s="29">
        <v>1.6000000000000001E-3</v>
      </c>
      <c r="I1487" s="30">
        <v>98.2</v>
      </c>
      <c r="J1487" s="30">
        <v>0.15</v>
      </c>
    </row>
    <row r="1488" spans="1:10" ht="39" customHeight="1">
      <c r="A1488" s="26" t="s">
        <v>439</v>
      </c>
      <c r="B1488" s="27" t="s">
        <v>1337</v>
      </c>
      <c r="C1488" s="26" t="s">
        <v>22</v>
      </c>
      <c r="D1488" s="26" t="s">
        <v>1338</v>
      </c>
      <c r="E1488" s="108" t="s">
        <v>479</v>
      </c>
      <c r="F1488" s="108"/>
      <c r="G1488" s="28" t="s">
        <v>44</v>
      </c>
      <c r="H1488" s="29">
        <v>1</v>
      </c>
      <c r="I1488" s="30">
        <v>1</v>
      </c>
      <c r="J1488" s="30">
        <v>1</v>
      </c>
    </row>
    <row r="1489" spans="1:10" ht="15">
      <c r="A1489" s="31"/>
      <c r="B1489" s="31"/>
      <c r="C1489" s="31"/>
      <c r="D1489" s="31"/>
      <c r="E1489" s="31" t="s">
        <v>459</v>
      </c>
      <c r="F1489" s="32">
        <v>100.04</v>
      </c>
      <c r="G1489" s="31" t="s">
        <v>460</v>
      </c>
      <c r="H1489" s="32">
        <v>113.39</v>
      </c>
      <c r="I1489" s="31" t="s">
        <v>461</v>
      </c>
      <c r="J1489" s="32">
        <v>213.43</v>
      </c>
    </row>
    <row r="1490" spans="1:10" ht="15">
      <c r="A1490" s="31"/>
      <c r="B1490" s="31"/>
      <c r="C1490" s="31"/>
      <c r="D1490" s="31"/>
      <c r="E1490" s="31" t="s">
        <v>462</v>
      </c>
      <c r="F1490" s="32">
        <v>70.657465999999999</v>
      </c>
      <c r="G1490" s="31"/>
      <c r="H1490" s="107" t="s">
        <v>463</v>
      </c>
      <c r="I1490" s="107"/>
      <c r="J1490" s="32">
        <v>363.48</v>
      </c>
    </row>
    <row r="1491" spans="1:10" ht="50.1" customHeight="1" thickBot="1">
      <c r="A1491" s="16"/>
      <c r="B1491" s="16"/>
      <c r="C1491" s="16"/>
      <c r="D1491" s="16"/>
      <c r="E1491" s="16"/>
      <c r="F1491" s="16"/>
      <c r="G1491" s="16" t="s">
        <v>464</v>
      </c>
      <c r="H1491" s="33">
        <v>1</v>
      </c>
      <c r="I1491" s="16" t="s">
        <v>465</v>
      </c>
      <c r="J1491" s="18">
        <v>363.48</v>
      </c>
    </row>
    <row r="1492" spans="1:10" ht="0.9" customHeight="1" thickTop="1">
      <c r="A1492" s="34"/>
      <c r="B1492" s="34"/>
      <c r="C1492" s="34"/>
      <c r="D1492" s="34"/>
      <c r="E1492" s="34"/>
      <c r="F1492" s="34"/>
      <c r="G1492" s="34"/>
      <c r="H1492" s="34"/>
      <c r="I1492" s="34"/>
      <c r="J1492" s="34"/>
    </row>
    <row r="1493" spans="1:10" ht="18" customHeight="1">
      <c r="A1493" s="3" t="s">
        <v>405</v>
      </c>
      <c r="B1493" s="4" t="s">
        <v>9</v>
      </c>
      <c r="C1493" s="3" t="s">
        <v>10</v>
      </c>
      <c r="D1493" s="3" t="s">
        <v>11</v>
      </c>
      <c r="E1493" s="110" t="s">
        <v>433</v>
      </c>
      <c r="F1493" s="110"/>
      <c r="G1493" s="5" t="s">
        <v>12</v>
      </c>
      <c r="H1493" s="4" t="s">
        <v>13</v>
      </c>
      <c r="I1493" s="4" t="s">
        <v>14</v>
      </c>
      <c r="J1493" s="4" t="s">
        <v>16</v>
      </c>
    </row>
    <row r="1494" spans="1:10" ht="39" customHeight="1">
      <c r="A1494" s="10" t="s">
        <v>434</v>
      </c>
      <c r="B1494" s="11" t="s">
        <v>406</v>
      </c>
      <c r="C1494" s="10" t="s">
        <v>22</v>
      </c>
      <c r="D1494" s="10" t="s">
        <v>407</v>
      </c>
      <c r="E1494" s="111" t="s">
        <v>1330</v>
      </c>
      <c r="F1494" s="111"/>
      <c r="G1494" s="12" t="s">
        <v>44</v>
      </c>
      <c r="H1494" s="20">
        <v>1</v>
      </c>
      <c r="I1494" s="13">
        <v>242</v>
      </c>
      <c r="J1494" s="13">
        <v>242</v>
      </c>
    </row>
    <row r="1495" spans="1:10" ht="39" customHeight="1">
      <c r="A1495" s="21" t="s">
        <v>436</v>
      </c>
      <c r="B1495" s="22" t="s">
        <v>1290</v>
      </c>
      <c r="C1495" s="21" t="s">
        <v>22</v>
      </c>
      <c r="D1495" s="21" t="s">
        <v>1291</v>
      </c>
      <c r="E1495" s="106" t="s">
        <v>702</v>
      </c>
      <c r="F1495" s="106"/>
      <c r="G1495" s="23" t="s">
        <v>62</v>
      </c>
      <c r="H1495" s="24">
        <v>0.1013</v>
      </c>
      <c r="I1495" s="25">
        <v>637.51</v>
      </c>
      <c r="J1495" s="25">
        <v>64.569999999999993</v>
      </c>
    </row>
    <row r="1496" spans="1:10" ht="24" customHeight="1">
      <c r="A1496" s="21" t="s">
        <v>436</v>
      </c>
      <c r="B1496" s="22" t="s">
        <v>719</v>
      </c>
      <c r="C1496" s="21" t="s">
        <v>22</v>
      </c>
      <c r="D1496" s="21" t="s">
        <v>720</v>
      </c>
      <c r="E1496" s="106" t="s">
        <v>435</v>
      </c>
      <c r="F1496" s="106"/>
      <c r="G1496" s="23" t="s">
        <v>24</v>
      </c>
      <c r="H1496" s="24">
        <v>4.4126000000000003</v>
      </c>
      <c r="I1496" s="25">
        <v>28.5</v>
      </c>
      <c r="J1496" s="25">
        <v>125.75</v>
      </c>
    </row>
    <row r="1497" spans="1:10" ht="24" customHeight="1">
      <c r="A1497" s="21" t="s">
        <v>436</v>
      </c>
      <c r="B1497" s="22" t="s">
        <v>495</v>
      </c>
      <c r="C1497" s="21" t="s">
        <v>22</v>
      </c>
      <c r="D1497" s="21" t="s">
        <v>496</v>
      </c>
      <c r="E1497" s="106" t="s">
        <v>435</v>
      </c>
      <c r="F1497" s="106"/>
      <c r="G1497" s="23" t="s">
        <v>24</v>
      </c>
      <c r="H1497" s="24">
        <v>2.2063000000000001</v>
      </c>
      <c r="I1497" s="25">
        <v>22.76</v>
      </c>
      <c r="J1497" s="25">
        <v>50.21</v>
      </c>
    </row>
    <row r="1498" spans="1:10" ht="26.1" customHeight="1">
      <c r="A1498" s="26" t="s">
        <v>439</v>
      </c>
      <c r="B1498" s="27" t="s">
        <v>831</v>
      </c>
      <c r="C1498" s="26" t="s">
        <v>22</v>
      </c>
      <c r="D1498" s="26" t="s">
        <v>832</v>
      </c>
      <c r="E1498" s="108" t="s">
        <v>479</v>
      </c>
      <c r="F1498" s="108"/>
      <c r="G1498" s="28" t="s">
        <v>62</v>
      </c>
      <c r="H1498" s="29">
        <v>4.7999999999999996E-3</v>
      </c>
      <c r="I1498" s="30">
        <v>98.2</v>
      </c>
      <c r="J1498" s="30">
        <v>0.47</v>
      </c>
    </row>
    <row r="1499" spans="1:10" ht="39" customHeight="1">
      <c r="A1499" s="26" t="s">
        <v>439</v>
      </c>
      <c r="B1499" s="27" t="s">
        <v>1339</v>
      </c>
      <c r="C1499" s="26" t="s">
        <v>22</v>
      </c>
      <c r="D1499" s="26" t="s">
        <v>1340</v>
      </c>
      <c r="E1499" s="108" t="s">
        <v>479</v>
      </c>
      <c r="F1499" s="108"/>
      <c r="G1499" s="28" t="s">
        <v>44</v>
      </c>
      <c r="H1499" s="29">
        <v>1</v>
      </c>
      <c r="I1499" s="30">
        <v>1</v>
      </c>
      <c r="J1499" s="30">
        <v>1</v>
      </c>
    </row>
    <row r="1500" spans="1:10" ht="15">
      <c r="A1500" s="31"/>
      <c r="B1500" s="31"/>
      <c r="C1500" s="31"/>
      <c r="D1500" s="31"/>
      <c r="E1500" s="31" t="s">
        <v>459</v>
      </c>
      <c r="F1500" s="32">
        <v>66.47</v>
      </c>
      <c r="G1500" s="31" t="s">
        <v>460</v>
      </c>
      <c r="H1500" s="32">
        <v>75.34</v>
      </c>
      <c r="I1500" s="31" t="s">
        <v>461</v>
      </c>
      <c r="J1500" s="32">
        <v>141.81</v>
      </c>
    </row>
    <row r="1501" spans="1:10" ht="15">
      <c r="A1501" s="31"/>
      <c r="B1501" s="31"/>
      <c r="C1501" s="31"/>
      <c r="D1501" s="31"/>
      <c r="E1501" s="31" t="s">
        <v>462</v>
      </c>
      <c r="F1501" s="32">
        <v>58.394599999999997</v>
      </c>
      <c r="G1501" s="31"/>
      <c r="H1501" s="107" t="s">
        <v>463</v>
      </c>
      <c r="I1501" s="107"/>
      <c r="J1501" s="32">
        <v>300.39</v>
      </c>
    </row>
    <row r="1502" spans="1:10" ht="50.1" customHeight="1" thickBot="1">
      <c r="A1502" s="16"/>
      <c r="B1502" s="16"/>
      <c r="C1502" s="16"/>
      <c r="D1502" s="16"/>
      <c r="E1502" s="16"/>
      <c r="F1502" s="16"/>
      <c r="G1502" s="16" t="s">
        <v>464</v>
      </c>
      <c r="H1502" s="33">
        <v>1</v>
      </c>
      <c r="I1502" s="16" t="s">
        <v>465</v>
      </c>
      <c r="J1502" s="18">
        <v>300.39</v>
      </c>
    </row>
    <row r="1503" spans="1:10" ht="0.9" customHeight="1" thickTop="1">
      <c r="A1503" s="34"/>
      <c r="B1503" s="34"/>
      <c r="C1503" s="34"/>
      <c r="D1503" s="34"/>
      <c r="E1503" s="34"/>
      <c r="F1503" s="34"/>
      <c r="G1503" s="34"/>
      <c r="H1503" s="34"/>
      <c r="I1503" s="34"/>
      <c r="J1503" s="34"/>
    </row>
    <row r="1504" spans="1:10" ht="24" customHeight="1">
      <c r="A1504" s="6" t="s">
        <v>408</v>
      </c>
      <c r="B1504" s="6"/>
      <c r="C1504" s="6"/>
      <c r="D1504" s="6" t="s">
        <v>409</v>
      </c>
      <c r="E1504" s="6"/>
      <c r="F1504" s="109"/>
      <c r="G1504" s="109"/>
      <c r="H1504" s="7"/>
      <c r="I1504" s="6"/>
      <c r="J1504" s="8">
        <v>23338.36</v>
      </c>
    </row>
    <row r="1505" spans="1:10" ht="18" customHeight="1">
      <c r="A1505" s="3" t="s">
        <v>410</v>
      </c>
      <c r="B1505" s="4" t="s">
        <v>9</v>
      </c>
      <c r="C1505" s="3" t="s">
        <v>10</v>
      </c>
      <c r="D1505" s="3" t="s">
        <v>11</v>
      </c>
      <c r="E1505" s="110" t="s">
        <v>433</v>
      </c>
      <c r="F1505" s="110"/>
      <c r="G1505" s="5" t="s">
        <v>12</v>
      </c>
      <c r="H1505" s="4" t="s">
        <v>13</v>
      </c>
      <c r="I1505" s="4" t="s">
        <v>14</v>
      </c>
      <c r="J1505" s="4" t="s">
        <v>16</v>
      </c>
    </row>
    <row r="1506" spans="1:10" ht="39" customHeight="1">
      <c r="A1506" s="10" t="s">
        <v>434</v>
      </c>
      <c r="B1506" s="11" t="s">
        <v>411</v>
      </c>
      <c r="C1506" s="10" t="s">
        <v>22</v>
      </c>
      <c r="D1506" s="10" t="s">
        <v>412</v>
      </c>
      <c r="E1506" s="111" t="s">
        <v>1341</v>
      </c>
      <c r="F1506" s="111"/>
      <c r="G1506" s="12" t="s">
        <v>44</v>
      </c>
      <c r="H1506" s="20">
        <v>1</v>
      </c>
      <c r="I1506" s="13">
        <v>149.43</v>
      </c>
      <c r="J1506" s="13">
        <v>149.43</v>
      </c>
    </row>
    <row r="1507" spans="1:10" ht="24" customHeight="1">
      <c r="A1507" s="21" t="s">
        <v>436</v>
      </c>
      <c r="B1507" s="22" t="s">
        <v>495</v>
      </c>
      <c r="C1507" s="21" t="s">
        <v>22</v>
      </c>
      <c r="D1507" s="21" t="s">
        <v>496</v>
      </c>
      <c r="E1507" s="106" t="s">
        <v>435</v>
      </c>
      <c r="F1507" s="106"/>
      <c r="G1507" s="23" t="s">
        <v>24</v>
      </c>
      <c r="H1507" s="24">
        <v>1.2102999999999999</v>
      </c>
      <c r="I1507" s="25">
        <v>22.76</v>
      </c>
      <c r="J1507" s="25">
        <v>27.54</v>
      </c>
    </row>
    <row r="1508" spans="1:10" ht="24" customHeight="1">
      <c r="A1508" s="21" t="s">
        <v>436</v>
      </c>
      <c r="B1508" s="22" t="s">
        <v>670</v>
      </c>
      <c r="C1508" s="21" t="s">
        <v>22</v>
      </c>
      <c r="D1508" s="21" t="s">
        <v>671</v>
      </c>
      <c r="E1508" s="106" t="s">
        <v>435</v>
      </c>
      <c r="F1508" s="106"/>
      <c r="G1508" s="23" t="s">
        <v>24</v>
      </c>
      <c r="H1508" s="24">
        <v>0.24210000000000001</v>
      </c>
      <c r="I1508" s="25">
        <v>27.2</v>
      </c>
      <c r="J1508" s="25">
        <v>6.58</v>
      </c>
    </row>
    <row r="1509" spans="1:10" ht="39" customHeight="1">
      <c r="A1509" s="26" t="s">
        <v>439</v>
      </c>
      <c r="B1509" s="27" t="s">
        <v>1342</v>
      </c>
      <c r="C1509" s="26" t="s">
        <v>22</v>
      </c>
      <c r="D1509" s="26" t="s">
        <v>1343</v>
      </c>
      <c r="E1509" s="108" t="s">
        <v>479</v>
      </c>
      <c r="F1509" s="108"/>
      <c r="G1509" s="28" t="s">
        <v>44</v>
      </c>
      <c r="H1509" s="29">
        <v>1</v>
      </c>
      <c r="I1509" s="30">
        <v>115.31</v>
      </c>
      <c r="J1509" s="30">
        <v>115.31</v>
      </c>
    </row>
    <row r="1510" spans="1:10" ht="15">
      <c r="A1510" s="31"/>
      <c r="B1510" s="31"/>
      <c r="C1510" s="31"/>
      <c r="D1510" s="31"/>
      <c r="E1510" s="31" t="s">
        <v>459</v>
      </c>
      <c r="F1510" s="32">
        <v>9.1999999999999993</v>
      </c>
      <c r="G1510" s="31" t="s">
        <v>460</v>
      </c>
      <c r="H1510" s="32">
        <v>10.43</v>
      </c>
      <c r="I1510" s="31" t="s">
        <v>461</v>
      </c>
      <c r="J1510" s="32">
        <v>19.63</v>
      </c>
    </row>
    <row r="1511" spans="1:10" ht="15">
      <c r="A1511" s="31"/>
      <c r="B1511" s="31"/>
      <c r="C1511" s="31"/>
      <c r="D1511" s="31"/>
      <c r="E1511" s="31" t="s">
        <v>462</v>
      </c>
      <c r="F1511" s="32">
        <v>36.057459000000001</v>
      </c>
      <c r="G1511" s="31"/>
      <c r="H1511" s="107" t="s">
        <v>463</v>
      </c>
      <c r="I1511" s="107"/>
      <c r="J1511" s="32">
        <v>185.49</v>
      </c>
    </row>
    <row r="1512" spans="1:10" ht="50.1" customHeight="1" thickBot="1">
      <c r="A1512" s="16"/>
      <c r="B1512" s="16"/>
      <c r="C1512" s="16"/>
      <c r="D1512" s="16"/>
      <c r="E1512" s="16"/>
      <c r="F1512" s="16"/>
      <c r="G1512" s="16" t="s">
        <v>464</v>
      </c>
      <c r="H1512" s="33">
        <v>38</v>
      </c>
      <c r="I1512" s="16" t="s">
        <v>465</v>
      </c>
      <c r="J1512" s="18">
        <v>7048.62</v>
      </c>
    </row>
    <row r="1513" spans="1:10" ht="0.9" customHeight="1" thickTop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</row>
    <row r="1514" spans="1:10" ht="18" customHeight="1">
      <c r="A1514" s="3" t="s">
        <v>413</v>
      </c>
      <c r="B1514" s="4" t="s">
        <v>9</v>
      </c>
      <c r="C1514" s="3" t="s">
        <v>10</v>
      </c>
      <c r="D1514" s="3" t="s">
        <v>11</v>
      </c>
      <c r="E1514" s="110" t="s">
        <v>433</v>
      </c>
      <c r="F1514" s="110"/>
      <c r="G1514" s="5" t="s">
        <v>12</v>
      </c>
      <c r="H1514" s="4" t="s">
        <v>13</v>
      </c>
      <c r="I1514" s="4" t="s">
        <v>14</v>
      </c>
      <c r="J1514" s="4" t="s">
        <v>16</v>
      </c>
    </row>
    <row r="1515" spans="1:10" ht="26.1" customHeight="1">
      <c r="A1515" s="10" t="s">
        <v>434</v>
      </c>
      <c r="B1515" s="11" t="s">
        <v>414</v>
      </c>
      <c r="C1515" s="10" t="s">
        <v>22</v>
      </c>
      <c r="D1515" s="10" t="s">
        <v>415</v>
      </c>
      <c r="E1515" s="111" t="s">
        <v>1341</v>
      </c>
      <c r="F1515" s="111"/>
      <c r="G1515" s="12" t="s">
        <v>44</v>
      </c>
      <c r="H1515" s="20">
        <v>1</v>
      </c>
      <c r="I1515" s="13">
        <v>312.93</v>
      </c>
      <c r="J1515" s="13">
        <v>312.93</v>
      </c>
    </row>
    <row r="1516" spans="1:10" ht="24" customHeight="1">
      <c r="A1516" s="21" t="s">
        <v>436</v>
      </c>
      <c r="B1516" s="22" t="s">
        <v>495</v>
      </c>
      <c r="C1516" s="21" t="s">
        <v>22</v>
      </c>
      <c r="D1516" s="21" t="s">
        <v>496</v>
      </c>
      <c r="E1516" s="106" t="s">
        <v>435</v>
      </c>
      <c r="F1516" s="106"/>
      <c r="G1516" s="23" t="s">
        <v>24</v>
      </c>
      <c r="H1516" s="24">
        <v>3.0567000000000002</v>
      </c>
      <c r="I1516" s="25">
        <v>22.76</v>
      </c>
      <c r="J1516" s="25">
        <v>69.569999999999993</v>
      </c>
    </row>
    <row r="1517" spans="1:10" ht="24" customHeight="1">
      <c r="A1517" s="21" t="s">
        <v>436</v>
      </c>
      <c r="B1517" s="22" t="s">
        <v>670</v>
      </c>
      <c r="C1517" s="21" t="s">
        <v>22</v>
      </c>
      <c r="D1517" s="21" t="s">
        <v>671</v>
      </c>
      <c r="E1517" s="106" t="s">
        <v>435</v>
      </c>
      <c r="F1517" s="106"/>
      <c r="G1517" s="23" t="s">
        <v>24</v>
      </c>
      <c r="H1517" s="24">
        <v>0.61129999999999995</v>
      </c>
      <c r="I1517" s="25">
        <v>27.2</v>
      </c>
      <c r="J1517" s="25">
        <v>16.62</v>
      </c>
    </row>
    <row r="1518" spans="1:10" ht="65.099999999999994" customHeight="1">
      <c r="A1518" s="21" t="s">
        <v>436</v>
      </c>
      <c r="B1518" s="22" t="s">
        <v>1344</v>
      </c>
      <c r="C1518" s="21" t="s">
        <v>22</v>
      </c>
      <c r="D1518" s="21" t="s">
        <v>1345</v>
      </c>
      <c r="E1518" s="106" t="s">
        <v>493</v>
      </c>
      <c r="F1518" s="106"/>
      <c r="G1518" s="23" t="s">
        <v>494</v>
      </c>
      <c r="H1518" s="24">
        <v>0.24740000000000001</v>
      </c>
      <c r="I1518" s="25">
        <v>234.23</v>
      </c>
      <c r="J1518" s="25">
        <v>57.94</v>
      </c>
    </row>
    <row r="1519" spans="1:10" ht="65.099999999999994" customHeight="1">
      <c r="A1519" s="21" t="s">
        <v>436</v>
      </c>
      <c r="B1519" s="22" t="s">
        <v>1346</v>
      </c>
      <c r="C1519" s="21" t="s">
        <v>22</v>
      </c>
      <c r="D1519" s="21" t="s">
        <v>1347</v>
      </c>
      <c r="E1519" s="106" t="s">
        <v>493</v>
      </c>
      <c r="F1519" s="106"/>
      <c r="G1519" s="23" t="s">
        <v>676</v>
      </c>
      <c r="H1519" s="24">
        <v>0.87809999999999999</v>
      </c>
      <c r="I1519" s="25">
        <v>62.65</v>
      </c>
      <c r="J1519" s="25">
        <v>55.01</v>
      </c>
    </row>
    <row r="1520" spans="1:10" ht="24" customHeight="1">
      <c r="A1520" s="26" t="s">
        <v>439</v>
      </c>
      <c r="B1520" s="27" t="s">
        <v>1348</v>
      </c>
      <c r="C1520" s="26" t="s">
        <v>22</v>
      </c>
      <c r="D1520" s="26" t="s">
        <v>1349</v>
      </c>
      <c r="E1520" s="108" t="s">
        <v>479</v>
      </c>
      <c r="F1520" s="108"/>
      <c r="G1520" s="28" t="s">
        <v>44</v>
      </c>
      <c r="H1520" s="29">
        <v>1</v>
      </c>
      <c r="I1520" s="30">
        <v>113.79</v>
      </c>
      <c r="J1520" s="30">
        <v>113.79</v>
      </c>
    </row>
    <row r="1521" spans="1:10" ht="15">
      <c r="A1521" s="31"/>
      <c r="B1521" s="31"/>
      <c r="C1521" s="31"/>
      <c r="D1521" s="31"/>
      <c r="E1521" s="31" t="s">
        <v>459</v>
      </c>
      <c r="F1521" s="32">
        <v>35.39</v>
      </c>
      <c r="G1521" s="31" t="s">
        <v>460</v>
      </c>
      <c r="H1521" s="32">
        <v>40.11</v>
      </c>
      <c r="I1521" s="31" t="s">
        <v>461</v>
      </c>
      <c r="J1521" s="32">
        <v>75.5</v>
      </c>
    </row>
    <row r="1522" spans="1:10" ht="15">
      <c r="A1522" s="31"/>
      <c r="B1522" s="31"/>
      <c r="C1522" s="31"/>
      <c r="D1522" s="31"/>
      <c r="E1522" s="31" t="s">
        <v>462</v>
      </c>
      <c r="F1522" s="32">
        <v>75.510008999999997</v>
      </c>
      <c r="G1522" s="31"/>
      <c r="H1522" s="107" t="s">
        <v>463</v>
      </c>
      <c r="I1522" s="107"/>
      <c r="J1522" s="32">
        <v>388.44</v>
      </c>
    </row>
    <row r="1523" spans="1:10" ht="50.1" customHeight="1" thickBot="1">
      <c r="A1523" s="16"/>
      <c r="B1523" s="16"/>
      <c r="C1523" s="16"/>
      <c r="D1523" s="16"/>
      <c r="E1523" s="16"/>
      <c r="F1523" s="16"/>
      <c r="G1523" s="16" t="s">
        <v>464</v>
      </c>
      <c r="H1523" s="33">
        <v>10</v>
      </c>
      <c r="I1523" s="16" t="s">
        <v>465</v>
      </c>
      <c r="J1523" s="18">
        <v>3884.4</v>
      </c>
    </row>
    <row r="1524" spans="1:10" ht="0.9" customHeight="1" thickTop="1">
      <c r="A1524" s="34"/>
      <c r="B1524" s="34"/>
      <c r="C1524" s="34"/>
      <c r="D1524" s="34"/>
      <c r="E1524" s="34"/>
      <c r="F1524" s="34"/>
      <c r="G1524" s="34"/>
      <c r="H1524" s="34"/>
      <c r="I1524" s="34"/>
      <c r="J1524" s="34"/>
    </row>
    <row r="1525" spans="1:10" ht="18" customHeight="1">
      <c r="A1525" s="3" t="s">
        <v>416</v>
      </c>
      <c r="B1525" s="4" t="s">
        <v>9</v>
      </c>
      <c r="C1525" s="3" t="s">
        <v>10</v>
      </c>
      <c r="D1525" s="3" t="s">
        <v>11</v>
      </c>
      <c r="E1525" s="110" t="s">
        <v>433</v>
      </c>
      <c r="F1525" s="110"/>
      <c r="G1525" s="5" t="s">
        <v>12</v>
      </c>
      <c r="H1525" s="4" t="s">
        <v>13</v>
      </c>
      <c r="I1525" s="4" t="s">
        <v>14</v>
      </c>
      <c r="J1525" s="4" t="s">
        <v>16</v>
      </c>
    </row>
    <row r="1526" spans="1:10" ht="24" customHeight="1">
      <c r="A1526" s="10" t="s">
        <v>434</v>
      </c>
      <c r="B1526" s="11" t="s">
        <v>417</v>
      </c>
      <c r="C1526" s="10" t="s">
        <v>22</v>
      </c>
      <c r="D1526" s="10" t="s">
        <v>418</v>
      </c>
      <c r="E1526" s="111" t="s">
        <v>1341</v>
      </c>
      <c r="F1526" s="111"/>
      <c r="G1526" s="12" t="s">
        <v>34</v>
      </c>
      <c r="H1526" s="20">
        <v>1</v>
      </c>
      <c r="I1526" s="13">
        <v>11.39</v>
      </c>
      <c r="J1526" s="13">
        <v>11.39</v>
      </c>
    </row>
    <row r="1527" spans="1:10" ht="24" customHeight="1">
      <c r="A1527" s="21" t="s">
        <v>436</v>
      </c>
      <c r="B1527" s="22" t="s">
        <v>495</v>
      </c>
      <c r="C1527" s="21" t="s">
        <v>22</v>
      </c>
      <c r="D1527" s="21" t="s">
        <v>496</v>
      </c>
      <c r="E1527" s="106" t="s">
        <v>435</v>
      </c>
      <c r="F1527" s="106"/>
      <c r="G1527" s="23" t="s">
        <v>24</v>
      </c>
      <c r="H1527" s="24">
        <v>0.1386</v>
      </c>
      <c r="I1527" s="25">
        <v>22.76</v>
      </c>
      <c r="J1527" s="25">
        <v>3.15</v>
      </c>
    </row>
    <row r="1528" spans="1:10" ht="24" customHeight="1">
      <c r="A1528" s="21" t="s">
        <v>436</v>
      </c>
      <c r="B1528" s="22" t="s">
        <v>670</v>
      </c>
      <c r="C1528" s="21" t="s">
        <v>22</v>
      </c>
      <c r="D1528" s="21" t="s">
        <v>671</v>
      </c>
      <c r="E1528" s="106" t="s">
        <v>435</v>
      </c>
      <c r="F1528" s="106"/>
      <c r="G1528" s="23" t="s">
        <v>24</v>
      </c>
      <c r="H1528" s="24">
        <v>2.7699999999999999E-2</v>
      </c>
      <c r="I1528" s="25">
        <v>27.2</v>
      </c>
      <c r="J1528" s="25">
        <v>0.75</v>
      </c>
    </row>
    <row r="1529" spans="1:10" ht="24" customHeight="1">
      <c r="A1529" s="26" t="s">
        <v>439</v>
      </c>
      <c r="B1529" s="27" t="s">
        <v>1350</v>
      </c>
      <c r="C1529" s="26" t="s">
        <v>22</v>
      </c>
      <c r="D1529" s="26" t="s">
        <v>1351</v>
      </c>
      <c r="E1529" s="108" t="s">
        <v>479</v>
      </c>
      <c r="F1529" s="108"/>
      <c r="G1529" s="28" t="s">
        <v>34</v>
      </c>
      <c r="H1529" s="29">
        <v>1</v>
      </c>
      <c r="I1529" s="30">
        <v>7.49</v>
      </c>
      <c r="J1529" s="30">
        <v>7.49</v>
      </c>
    </row>
    <row r="1530" spans="1:10" ht="15">
      <c r="A1530" s="31"/>
      <c r="B1530" s="31"/>
      <c r="C1530" s="31"/>
      <c r="D1530" s="31"/>
      <c r="E1530" s="31" t="s">
        <v>459</v>
      </c>
      <c r="F1530" s="32">
        <v>1.05</v>
      </c>
      <c r="G1530" s="31" t="s">
        <v>460</v>
      </c>
      <c r="H1530" s="32">
        <v>1.19</v>
      </c>
      <c r="I1530" s="31" t="s">
        <v>461</v>
      </c>
      <c r="J1530" s="32">
        <v>2.2400000000000002</v>
      </c>
    </row>
    <row r="1531" spans="1:10" ht="15">
      <c r="A1531" s="31"/>
      <c r="B1531" s="31"/>
      <c r="C1531" s="31"/>
      <c r="D1531" s="31"/>
      <c r="E1531" s="31" t="s">
        <v>462</v>
      </c>
      <c r="F1531" s="32">
        <v>2.7484069999999998</v>
      </c>
      <c r="G1531" s="31"/>
      <c r="H1531" s="107" t="s">
        <v>463</v>
      </c>
      <c r="I1531" s="107"/>
      <c r="J1531" s="32">
        <v>14.14</v>
      </c>
    </row>
    <row r="1532" spans="1:10" ht="50.1" customHeight="1" thickBot="1">
      <c r="A1532" s="16"/>
      <c r="B1532" s="16"/>
      <c r="C1532" s="16"/>
      <c r="D1532" s="16"/>
      <c r="E1532" s="16"/>
      <c r="F1532" s="16"/>
      <c r="G1532" s="16" t="s">
        <v>464</v>
      </c>
      <c r="H1532" s="33">
        <v>362.78</v>
      </c>
      <c r="I1532" s="16" t="s">
        <v>465</v>
      </c>
      <c r="J1532" s="18">
        <v>5129.71</v>
      </c>
    </row>
    <row r="1533" spans="1:10" ht="0.9" customHeight="1" thickTop="1">
      <c r="A1533" s="34"/>
      <c r="B1533" s="34"/>
      <c r="C1533" s="34"/>
      <c r="D1533" s="34"/>
      <c r="E1533" s="34"/>
      <c r="F1533" s="34"/>
      <c r="G1533" s="34"/>
      <c r="H1533" s="34"/>
      <c r="I1533" s="34"/>
      <c r="J1533" s="34"/>
    </row>
    <row r="1534" spans="1:10" ht="18" customHeight="1">
      <c r="A1534" s="3" t="s">
        <v>419</v>
      </c>
      <c r="B1534" s="4" t="s">
        <v>9</v>
      </c>
      <c r="C1534" s="3" t="s">
        <v>10</v>
      </c>
      <c r="D1534" s="3" t="s">
        <v>11</v>
      </c>
      <c r="E1534" s="110" t="s">
        <v>433</v>
      </c>
      <c r="F1534" s="110"/>
      <c r="G1534" s="5" t="s">
        <v>12</v>
      </c>
      <c r="H1534" s="4" t="s">
        <v>13</v>
      </c>
      <c r="I1534" s="4" t="s">
        <v>14</v>
      </c>
      <c r="J1534" s="4" t="s">
        <v>16</v>
      </c>
    </row>
    <row r="1535" spans="1:10" ht="26.1" customHeight="1">
      <c r="A1535" s="10" t="s">
        <v>434</v>
      </c>
      <c r="B1535" s="11" t="s">
        <v>420</v>
      </c>
      <c r="C1535" s="10" t="s">
        <v>22</v>
      </c>
      <c r="D1535" s="10" t="s">
        <v>421</v>
      </c>
      <c r="E1535" s="111" t="s">
        <v>1155</v>
      </c>
      <c r="F1535" s="111"/>
      <c r="G1535" s="12" t="s">
        <v>62</v>
      </c>
      <c r="H1535" s="20">
        <v>1</v>
      </c>
      <c r="I1535" s="13">
        <v>84.25</v>
      </c>
      <c r="J1535" s="13">
        <v>84.25</v>
      </c>
    </row>
    <row r="1536" spans="1:10" ht="65.099999999999994" customHeight="1">
      <c r="A1536" s="21" t="s">
        <v>436</v>
      </c>
      <c r="B1536" s="22" t="s">
        <v>729</v>
      </c>
      <c r="C1536" s="21" t="s">
        <v>22</v>
      </c>
      <c r="D1536" s="21" t="s">
        <v>730</v>
      </c>
      <c r="E1536" s="106" t="s">
        <v>493</v>
      </c>
      <c r="F1536" s="106"/>
      <c r="G1536" s="23" t="s">
        <v>494</v>
      </c>
      <c r="H1536" s="24">
        <v>5.4000000000000003E-3</v>
      </c>
      <c r="I1536" s="25">
        <v>319.69</v>
      </c>
      <c r="J1536" s="25">
        <v>1.72</v>
      </c>
    </row>
    <row r="1537" spans="1:10" ht="65.099999999999994" customHeight="1">
      <c r="A1537" s="21" t="s">
        <v>436</v>
      </c>
      <c r="B1537" s="22" t="s">
        <v>731</v>
      </c>
      <c r="C1537" s="21" t="s">
        <v>22</v>
      </c>
      <c r="D1537" s="21" t="s">
        <v>732</v>
      </c>
      <c r="E1537" s="106" t="s">
        <v>493</v>
      </c>
      <c r="F1537" s="106"/>
      <c r="G1537" s="23" t="s">
        <v>676</v>
      </c>
      <c r="H1537" s="24">
        <v>5.9999999999999995E-4</v>
      </c>
      <c r="I1537" s="25">
        <v>74.08</v>
      </c>
      <c r="J1537" s="25">
        <v>0.04</v>
      </c>
    </row>
    <row r="1538" spans="1:10" ht="24" customHeight="1">
      <c r="A1538" s="21" t="s">
        <v>436</v>
      </c>
      <c r="B1538" s="22" t="s">
        <v>495</v>
      </c>
      <c r="C1538" s="21" t="s">
        <v>22</v>
      </c>
      <c r="D1538" s="21" t="s">
        <v>496</v>
      </c>
      <c r="E1538" s="106" t="s">
        <v>435</v>
      </c>
      <c r="F1538" s="106"/>
      <c r="G1538" s="23" t="s">
        <v>24</v>
      </c>
      <c r="H1538" s="24">
        <v>0.78659999999999997</v>
      </c>
      <c r="I1538" s="25">
        <v>22.76</v>
      </c>
      <c r="J1538" s="25">
        <v>17.899999999999999</v>
      </c>
    </row>
    <row r="1539" spans="1:10" ht="39" customHeight="1">
      <c r="A1539" s="21" t="s">
        <v>436</v>
      </c>
      <c r="B1539" s="22" t="s">
        <v>1156</v>
      </c>
      <c r="C1539" s="21" t="s">
        <v>22</v>
      </c>
      <c r="D1539" s="21" t="s">
        <v>1157</v>
      </c>
      <c r="E1539" s="106" t="s">
        <v>493</v>
      </c>
      <c r="F1539" s="106"/>
      <c r="G1539" s="23" t="s">
        <v>494</v>
      </c>
      <c r="H1539" s="24">
        <v>0.19620000000000001</v>
      </c>
      <c r="I1539" s="25">
        <v>39.04</v>
      </c>
      <c r="J1539" s="25">
        <v>7.65</v>
      </c>
    </row>
    <row r="1540" spans="1:10" ht="26.1" customHeight="1">
      <c r="A1540" s="26" t="s">
        <v>439</v>
      </c>
      <c r="B1540" s="27" t="s">
        <v>1352</v>
      </c>
      <c r="C1540" s="26" t="s">
        <v>22</v>
      </c>
      <c r="D1540" s="26" t="s">
        <v>1353</v>
      </c>
      <c r="E1540" s="108" t="s">
        <v>479</v>
      </c>
      <c r="F1540" s="108"/>
      <c r="G1540" s="28" t="s">
        <v>62</v>
      </c>
      <c r="H1540" s="29">
        <v>1.3889</v>
      </c>
      <c r="I1540" s="30">
        <v>41</v>
      </c>
      <c r="J1540" s="30">
        <v>56.94</v>
      </c>
    </row>
    <row r="1541" spans="1:10" ht="15">
      <c r="A1541" s="31"/>
      <c r="B1541" s="31"/>
      <c r="C1541" s="31"/>
      <c r="D1541" s="31"/>
      <c r="E1541" s="31" t="s">
        <v>459</v>
      </c>
      <c r="F1541" s="32">
        <v>8.36</v>
      </c>
      <c r="G1541" s="31" t="s">
        <v>460</v>
      </c>
      <c r="H1541" s="32">
        <v>9.48</v>
      </c>
      <c r="I1541" s="31" t="s">
        <v>461</v>
      </c>
      <c r="J1541" s="32">
        <v>17.84</v>
      </c>
    </row>
    <row r="1542" spans="1:10" ht="15">
      <c r="A1542" s="31"/>
      <c r="B1542" s="31"/>
      <c r="C1542" s="31"/>
      <c r="D1542" s="31"/>
      <c r="E1542" s="31" t="s">
        <v>462</v>
      </c>
      <c r="F1542" s="32">
        <v>20.329525</v>
      </c>
      <c r="G1542" s="31"/>
      <c r="H1542" s="107" t="s">
        <v>463</v>
      </c>
      <c r="I1542" s="107"/>
      <c r="J1542" s="32">
        <v>104.58</v>
      </c>
    </row>
    <row r="1543" spans="1:10" ht="50.1" customHeight="1" thickBot="1">
      <c r="A1543" s="16"/>
      <c r="B1543" s="16"/>
      <c r="C1543" s="16"/>
      <c r="D1543" s="16"/>
      <c r="E1543" s="16"/>
      <c r="F1543" s="16"/>
      <c r="G1543" s="16" t="s">
        <v>464</v>
      </c>
      <c r="H1543" s="33">
        <v>69.569999999999993</v>
      </c>
      <c r="I1543" s="16" t="s">
        <v>465</v>
      </c>
      <c r="J1543" s="18">
        <v>7275.63</v>
      </c>
    </row>
    <row r="1544" spans="1:10" ht="0.9" customHeight="1" thickTop="1">
      <c r="A1544" s="34"/>
      <c r="B1544" s="34"/>
      <c r="C1544" s="34"/>
      <c r="D1544" s="34"/>
      <c r="E1544" s="34"/>
      <c r="F1544" s="34"/>
      <c r="G1544" s="34"/>
      <c r="H1544" s="34"/>
      <c r="I1544" s="34"/>
      <c r="J1544" s="34"/>
    </row>
    <row r="1545" spans="1:10" ht="24" customHeight="1">
      <c r="A1545" s="6" t="s">
        <v>422</v>
      </c>
      <c r="B1545" s="6"/>
      <c r="C1545" s="6"/>
      <c r="D1545" s="6" t="s">
        <v>423</v>
      </c>
      <c r="E1545" s="6"/>
      <c r="F1545" s="109"/>
      <c r="G1545" s="109"/>
      <c r="H1545" s="7"/>
      <c r="I1545" s="6"/>
      <c r="J1545" s="8">
        <v>56638.42</v>
      </c>
    </row>
    <row r="1546" spans="1:10" ht="18" customHeight="1">
      <c r="A1546" s="3" t="s">
        <v>424</v>
      </c>
      <c r="B1546" s="4" t="s">
        <v>9</v>
      </c>
      <c r="C1546" s="3" t="s">
        <v>10</v>
      </c>
      <c r="D1546" s="3" t="s">
        <v>11</v>
      </c>
      <c r="E1546" s="110" t="s">
        <v>433</v>
      </c>
      <c r="F1546" s="110"/>
      <c r="G1546" s="5" t="s">
        <v>12</v>
      </c>
      <c r="H1546" s="4" t="s">
        <v>13</v>
      </c>
      <c r="I1546" s="4" t="s">
        <v>14</v>
      </c>
      <c r="J1546" s="4" t="s">
        <v>16</v>
      </c>
    </row>
    <row r="1547" spans="1:10" ht="26.1" customHeight="1">
      <c r="A1547" s="10" t="s">
        <v>434</v>
      </c>
      <c r="B1547" s="11" t="s">
        <v>425</v>
      </c>
      <c r="C1547" s="10" t="s">
        <v>22</v>
      </c>
      <c r="D1547" s="10" t="s">
        <v>426</v>
      </c>
      <c r="E1547" s="111" t="s">
        <v>1354</v>
      </c>
      <c r="F1547" s="111"/>
      <c r="G1547" s="12" t="s">
        <v>34</v>
      </c>
      <c r="H1547" s="20">
        <v>1</v>
      </c>
      <c r="I1547" s="13">
        <v>1.61</v>
      </c>
      <c r="J1547" s="13">
        <v>1.61</v>
      </c>
    </row>
    <row r="1548" spans="1:10" ht="24" customHeight="1">
      <c r="A1548" s="21" t="s">
        <v>436</v>
      </c>
      <c r="B1548" s="22" t="s">
        <v>495</v>
      </c>
      <c r="C1548" s="21" t="s">
        <v>22</v>
      </c>
      <c r="D1548" s="21" t="s">
        <v>496</v>
      </c>
      <c r="E1548" s="106" t="s">
        <v>435</v>
      </c>
      <c r="F1548" s="106"/>
      <c r="G1548" s="23" t="s">
        <v>24</v>
      </c>
      <c r="H1548" s="24">
        <v>6.83285E-2</v>
      </c>
      <c r="I1548" s="25">
        <v>22.76</v>
      </c>
      <c r="J1548" s="25">
        <v>1.55</v>
      </c>
    </row>
    <row r="1549" spans="1:10" ht="51.9" customHeight="1">
      <c r="A1549" s="21" t="s">
        <v>436</v>
      </c>
      <c r="B1549" s="22" t="s">
        <v>1355</v>
      </c>
      <c r="C1549" s="21" t="s">
        <v>22</v>
      </c>
      <c r="D1549" s="21" t="s">
        <v>1356</v>
      </c>
      <c r="E1549" s="106" t="s">
        <v>493</v>
      </c>
      <c r="F1549" s="106"/>
      <c r="G1549" s="23" t="s">
        <v>494</v>
      </c>
      <c r="H1549" s="24">
        <v>1.1712500000000001E-2</v>
      </c>
      <c r="I1549" s="25">
        <v>5.26</v>
      </c>
      <c r="J1549" s="25">
        <v>0.06</v>
      </c>
    </row>
    <row r="1550" spans="1:10" ht="51.9" customHeight="1">
      <c r="A1550" s="21" t="s">
        <v>436</v>
      </c>
      <c r="B1550" s="22" t="s">
        <v>1357</v>
      </c>
      <c r="C1550" s="21" t="s">
        <v>22</v>
      </c>
      <c r="D1550" s="21" t="s">
        <v>1358</v>
      </c>
      <c r="E1550" s="106" t="s">
        <v>493</v>
      </c>
      <c r="F1550" s="106"/>
      <c r="G1550" s="23" t="s">
        <v>676</v>
      </c>
      <c r="H1550" s="24">
        <v>2.2451700000000002E-2</v>
      </c>
      <c r="I1550" s="25">
        <v>0.17</v>
      </c>
      <c r="J1550" s="25">
        <v>0</v>
      </c>
    </row>
    <row r="1551" spans="1:10" ht="15">
      <c r="A1551" s="31"/>
      <c r="B1551" s="31"/>
      <c r="C1551" s="31"/>
      <c r="D1551" s="31"/>
      <c r="E1551" s="31" t="s">
        <v>459</v>
      </c>
      <c r="F1551" s="32">
        <v>0.52</v>
      </c>
      <c r="G1551" s="31" t="s">
        <v>460</v>
      </c>
      <c r="H1551" s="32">
        <v>0.57999999999999996</v>
      </c>
      <c r="I1551" s="31" t="s">
        <v>461</v>
      </c>
      <c r="J1551" s="32">
        <v>1.1000000000000001</v>
      </c>
    </row>
    <row r="1552" spans="1:10" ht="15">
      <c r="A1552" s="31"/>
      <c r="B1552" s="31"/>
      <c r="C1552" s="31"/>
      <c r="D1552" s="31"/>
      <c r="E1552" s="31" t="s">
        <v>462</v>
      </c>
      <c r="F1552" s="32">
        <v>0.38849299999999998</v>
      </c>
      <c r="G1552" s="31"/>
      <c r="H1552" s="107" t="s">
        <v>463</v>
      </c>
      <c r="I1552" s="107"/>
      <c r="J1552" s="32">
        <v>2</v>
      </c>
    </row>
    <row r="1553" spans="1:10" ht="50.1" customHeight="1" thickBot="1">
      <c r="A1553" s="16"/>
      <c r="B1553" s="16"/>
      <c r="C1553" s="16"/>
      <c r="D1553" s="16"/>
      <c r="E1553" s="16"/>
      <c r="F1553" s="16"/>
      <c r="G1553" s="16" t="s">
        <v>464</v>
      </c>
      <c r="H1553" s="33">
        <v>28319.21</v>
      </c>
      <c r="I1553" s="16" t="s">
        <v>465</v>
      </c>
      <c r="J1553" s="18">
        <v>56638.42</v>
      </c>
    </row>
    <row r="1554" spans="1:10" ht="0.9" customHeight="1" thickTop="1">
      <c r="A1554" s="34"/>
      <c r="B1554" s="34"/>
      <c r="C1554" s="34"/>
      <c r="D1554" s="34"/>
      <c r="E1554" s="34"/>
      <c r="F1554" s="34"/>
      <c r="G1554" s="34"/>
      <c r="H1554" s="34"/>
      <c r="I1554" s="34"/>
      <c r="J1554" s="34"/>
    </row>
    <row r="1555" spans="1:10" ht="15">
      <c r="A1555" s="15"/>
      <c r="B1555" s="15"/>
      <c r="C1555" s="15"/>
      <c r="D1555" s="15"/>
      <c r="E1555" s="15"/>
      <c r="F1555" s="15"/>
      <c r="G1555" s="15"/>
      <c r="H1555" s="15"/>
      <c r="I1555" s="15"/>
      <c r="J1555" s="15"/>
    </row>
    <row r="1556" spans="1:10" ht="15">
      <c r="A1556" s="98"/>
      <c r="B1556" s="98"/>
      <c r="C1556" s="98"/>
      <c r="D1556" s="17"/>
      <c r="E1556" s="16"/>
      <c r="F1556" s="99" t="s">
        <v>427</v>
      </c>
      <c r="G1556" s="98"/>
      <c r="H1556" s="100">
        <f>OR!I22</f>
        <v>813704.22263500001</v>
      </c>
      <c r="I1556" s="100"/>
      <c r="J1556" s="100"/>
    </row>
    <row r="1557" spans="1:10" ht="15">
      <c r="A1557" s="98"/>
      <c r="B1557" s="98"/>
      <c r="C1557" s="98"/>
      <c r="D1557" s="17"/>
      <c r="E1557" s="16"/>
      <c r="F1557" s="99" t="s">
        <v>428</v>
      </c>
      <c r="G1557" s="98"/>
      <c r="H1557" s="100">
        <f>OR!I23</f>
        <v>195993.53448999999</v>
      </c>
      <c r="I1557" s="100"/>
      <c r="J1557" s="100"/>
    </row>
    <row r="1558" spans="1:10" ht="15">
      <c r="A1558" s="98"/>
      <c r="B1558" s="98"/>
      <c r="C1558" s="98"/>
      <c r="D1558" s="17"/>
      <c r="E1558" s="16"/>
      <c r="F1558" s="99" t="s">
        <v>429</v>
      </c>
      <c r="G1558" s="98"/>
      <c r="H1558" s="100">
        <f>OR!I24</f>
        <v>1009697.757125</v>
      </c>
      <c r="I1558" s="100"/>
      <c r="J1558" s="100"/>
    </row>
    <row r="1559" spans="1:10" ht="60" customHeight="1">
      <c r="A1559" s="19"/>
      <c r="B1559" s="19"/>
      <c r="C1559" s="19"/>
      <c r="D1559" s="19"/>
      <c r="E1559" s="19"/>
      <c r="F1559" s="19"/>
      <c r="G1559" s="19"/>
      <c r="H1559" s="19"/>
      <c r="I1559" s="19"/>
      <c r="J1559" s="19"/>
    </row>
    <row r="1560" spans="1:10" ht="69.900000000000006" customHeight="1">
      <c r="A1560" s="101" t="s">
        <v>1546</v>
      </c>
      <c r="B1560" s="102"/>
      <c r="C1560" s="102"/>
      <c r="D1560" s="102"/>
      <c r="E1560" s="102"/>
      <c r="F1560" s="102"/>
      <c r="G1560" s="102"/>
      <c r="H1560" s="102"/>
      <c r="I1560" s="102"/>
      <c r="J1560" s="102"/>
    </row>
    <row r="1561" spans="1:10" ht="60" customHeight="1">
      <c r="A1561" s="19"/>
      <c r="B1561" s="19"/>
      <c r="C1561" s="19"/>
      <c r="D1561" s="19"/>
      <c r="E1561" s="19"/>
      <c r="F1561" s="19"/>
      <c r="G1561" s="19"/>
      <c r="H1561" s="19"/>
      <c r="I1561" s="19"/>
      <c r="J1561" s="19"/>
    </row>
    <row r="1562" spans="1:10" ht="69.900000000000006" customHeight="1">
      <c r="A1562" s="101" t="s">
        <v>430</v>
      </c>
      <c r="B1562" s="102"/>
      <c r="C1562" s="102"/>
      <c r="D1562" s="102"/>
      <c r="E1562" s="102"/>
      <c r="F1562" s="102"/>
      <c r="G1562" s="102"/>
      <c r="H1562" s="102"/>
      <c r="I1562" s="102"/>
      <c r="J1562" s="102"/>
    </row>
  </sheetData>
  <mergeCells count="1205">
    <mergeCell ref="A3:J3"/>
    <mergeCell ref="F4:G4"/>
    <mergeCell ref="E5:F5"/>
    <mergeCell ref="E6:F6"/>
    <mergeCell ref="E7:F7"/>
    <mergeCell ref="E8:F8"/>
    <mergeCell ref="C1:D1"/>
    <mergeCell ref="E1:F1"/>
    <mergeCell ref="G1:H1"/>
    <mergeCell ref="I1:J1"/>
    <mergeCell ref="C2:D2"/>
    <mergeCell ref="E2:F2"/>
    <mergeCell ref="G2:H2"/>
    <mergeCell ref="I2:J2"/>
    <mergeCell ref="E24:F24"/>
    <mergeCell ref="E25:F25"/>
    <mergeCell ref="E26:F26"/>
    <mergeCell ref="E27:F27"/>
    <mergeCell ref="H29:I29"/>
    <mergeCell ref="F32:G32"/>
    <mergeCell ref="H16:I16"/>
    <mergeCell ref="E19:F19"/>
    <mergeCell ref="E20:F20"/>
    <mergeCell ref="E21:F21"/>
    <mergeCell ref="E22:F22"/>
    <mergeCell ref="E23:F23"/>
    <mergeCell ref="E9:F9"/>
    <mergeCell ref="E10:F10"/>
    <mergeCell ref="E11:F11"/>
    <mergeCell ref="E12:F12"/>
    <mergeCell ref="E13:F13"/>
    <mergeCell ref="E14:F14"/>
    <mergeCell ref="E48:F48"/>
    <mergeCell ref="E49:F49"/>
    <mergeCell ref="H51:I51"/>
    <mergeCell ref="E54:F54"/>
    <mergeCell ref="E55:F55"/>
    <mergeCell ref="E56:F56"/>
    <mergeCell ref="E39:F39"/>
    <mergeCell ref="E40:F40"/>
    <mergeCell ref="E41:F41"/>
    <mergeCell ref="H43:I43"/>
    <mergeCell ref="E46:F46"/>
    <mergeCell ref="E47:F47"/>
    <mergeCell ref="E33:F33"/>
    <mergeCell ref="E34:F34"/>
    <mergeCell ref="E35:F35"/>
    <mergeCell ref="E36:F36"/>
    <mergeCell ref="E37:F37"/>
    <mergeCell ref="E38:F38"/>
    <mergeCell ref="E69:F69"/>
    <mergeCell ref="E70:F70"/>
    <mergeCell ref="E71:F71"/>
    <mergeCell ref="E72:F72"/>
    <mergeCell ref="E73:F73"/>
    <mergeCell ref="E74:F74"/>
    <mergeCell ref="E63:F63"/>
    <mergeCell ref="E64:F64"/>
    <mergeCell ref="E65:F65"/>
    <mergeCell ref="E66:F66"/>
    <mergeCell ref="E67:F67"/>
    <mergeCell ref="E68:F68"/>
    <mergeCell ref="E57:F57"/>
    <mergeCell ref="E58:F58"/>
    <mergeCell ref="E59:F59"/>
    <mergeCell ref="E60:F60"/>
    <mergeCell ref="E61:F61"/>
    <mergeCell ref="E62:F62"/>
    <mergeCell ref="E87:F87"/>
    <mergeCell ref="E88:F88"/>
    <mergeCell ref="E89:F89"/>
    <mergeCell ref="E90:F90"/>
    <mergeCell ref="E91:F91"/>
    <mergeCell ref="E92:F92"/>
    <mergeCell ref="E81:F81"/>
    <mergeCell ref="E82:F82"/>
    <mergeCell ref="E83:F83"/>
    <mergeCell ref="E84:F84"/>
    <mergeCell ref="E85:F85"/>
    <mergeCell ref="E86:F86"/>
    <mergeCell ref="E75:F75"/>
    <mergeCell ref="E76:F76"/>
    <mergeCell ref="E77:F77"/>
    <mergeCell ref="E78:F78"/>
    <mergeCell ref="E79:F79"/>
    <mergeCell ref="E80:F80"/>
    <mergeCell ref="E105:F105"/>
    <mergeCell ref="E106:F106"/>
    <mergeCell ref="E107:F107"/>
    <mergeCell ref="E108:F108"/>
    <mergeCell ref="E109:F109"/>
    <mergeCell ref="E110:F110"/>
    <mergeCell ref="E99:F99"/>
    <mergeCell ref="E100:F100"/>
    <mergeCell ref="E101:F101"/>
    <mergeCell ref="E102:F102"/>
    <mergeCell ref="E103:F103"/>
    <mergeCell ref="E104:F104"/>
    <mergeCell ref="E93:F93"/>
    <mergeCell ref="E94:F94"/>
    <mergeCell ref="E95:F95"/>
    <mergeCell ref="E96:F96"/>
    <mergeCell ref="E97:F97"/>
    <mergeCell ref="E98:F98"/>
    <mergeCell ref="E123:F123"/>
    <mergeCell ref="E124:F124"/>
    <mergeCell ref="E125:F125"/>
    <mergeCell ref="E126:F126"/>
    <mergeCell ref="E127:F127"/>
    <mergeCell ref="E128:F128"/>
    <mergeCell ref="E117:F117"/>
    <mergeCell ref="E118:F118"/>
    <mergeCell ref="E119:F119"/>
    <mergeCell ref="E120:F120"/>
    <mergeCell ref="E121:F121"/>
    <mergeCell ref="E122:F122"/>
    <mergeCell ref="E111:F111"/>
    <mergeCell ref="E112:F112"/>
    <mergeCell ref="E113:F113"/>
    <mergeCell ref="E114:F114"/>
    <mergeCell ref="E115:F115"/>
    <mergeCell ref="E116:F116"/>
    <mergeCell ref="E147:F147"/>
    <mergeCell ref="E148:F148"/>
    <mergeCell ref="E149:F149"/>
    <mergeCell ref="E150:F150"/>
    <mergeCell ref="E151:F151"/>
    <mergeCell ref="E152:F152"/>
    <mergeCell ref="E138:F138"/>
    <mergeCell ref="E139:F139"/>
    <mergeCell ref="H141:I141"/>
    <mergeCell ref="E144:F144"/>
    <mergeCell ref="E145:F145"/>
    <mergeCell ref="E146:F146"/>
    <mergeCell ref="E129:F129"/>
    <mergeCell ref="H131:I131"/>
    <mergeCell ref="E134:F134"/>
    <mergeCell ref="E135:F135"/>
    <mergeCell ref="E136:F136"/>
    <mergeCell ref="E137:F137"/>
    <mergeCell ref="E165:F165"/>
    <mergeCell ref="E166:F166"/>
    <mergeCell ref="E167:F167"/>
    <mergeCell ref="E168:F168"/>
    <mergeCell ref="E169:F169"/>
    <mergeCell ref="E170:F170"/>
    <mergeCell ref="E159:F159"/>
    <mergeCell ref="E160:F160"/>
    <mergeCell ref="E161:F161"/>
    <mergeCell ref="E162:F162"/>
    <mergeCell ref="E163:F163"/>
    <mergeCell ref="E164:F164"/>
    <mergeCell ref="E153:F153"/>
    <mergeCell ref="E154:F154"/>
    <mergeCell ref="E155:F155"/>
    <mergeCell ref="E156:F156"/>
    <mergeCell ref="E157:F157"/>
    <mergeCell ref="E158:F158"/>
    <mergeCell ref="E183:F183"/>
    <mergeCell ref="E184:F184"/>
    <mergeCell ref="E185:F185"/>
    <mergeCell ref="E186:F186"/>
    <mergeCell ref="E187:F187"/>
    <mergeCell ref="H189:I189"/>
    <mergeCell ref="E177:F177"/>
    <mergeCell ref="E178:F178"/>
    <mergeCell ref="E179:F179"/>
    <mergeCell ref="E180:F180"/>
    <mergeCell ref="E181:F181"/>
    <mergeCell ref="E182:F182"/>
    <mergeCell ref="E171:F171"/>
    <mergeCell ref="E172:F172"/>
    <mergeCell ref="E173:F173"/>
    <mergeCell ref="E174:F174"/>
    <mergeCell ref="E175:F175"/>
    <mergeCell ref="E176:F176"/>
    <mergeCell ref="E204:F204"/>
    <mergeCell ref="E205:F205"/>
    <mergeCell ref="E206:F206"/>
    <mergeCell ref="E207:F207"/>
    <mergeCell ref="E208:F208"/>
    <mergeCell ref="E209:F209"/>
    <mergeCell ref="E198:F198"/>
    <mergeCell ref="E199:F199"/>
    <mergeCell ref="E200:F200"/>
    <mergeCell ref="E201:F201"/>
    <mergeCell ref="E202:F202"/>
    <mergeCell ref="E203:F203"/>
    <mergeCell ref="E192:F192"/>
    <mergeCell ref="E193:F193"/>
    <mergeCell ref="E194:F194"/>
    <mergeCell ref="E195:F195"/>
    <mergeCell ref="E196:F196"/>
    <mergeCell ref="E197:F197"/>
    <mergeCell ref="E222:F222"/>
    <mergeCell ref="E223:F223"/>
    <mergeCell ref="E224:F224"/>
    <mergeCell ref="E225:F225"/>
    <mergeCell ref="E226:F226"/>
    <mergeCell ref="E227:F227"/>
    <mergeCell ref="E216:F216"/>
    <mergeCell ref="E217:F217"/>
    <mergeCell ref="E218:F218"/>
    <mergeCell ref="E219:F219"/>
    <mergeCell ref="E220:F220"/>
    <mergeCell ref="E221:F221"/>
    <mergeCell ref="E210:F210"/>
    <mergeCell ref="E211:F211"/>
    <mergeCell ref="E212:F212"/>
    <mergeCell ref="E213:F213"/>
    <mergeCell ref="E214:F214"/>
    <mergeCell ref="E215:F215"/>
    <mergeCell ref="E243:F243"/>
    <mergeCell ref="E244:F244"/>
    <mergeCell ref="E245:F245"/>
    <mergeCell ref="E246:F246"/>
    <mergeCell ref="E247:F247"/>
    <mergeCell ref="E248:F248"/>
    <mergeCell ref="E234:F234"/>
    <mergeCell ref="E235:F235"/>
    <mergeCell ref="E236:F236"/>
    <mergeCell ref="H238:I238"/>
    <mergeCell ref="E241:F241"/>
    <mergeCell ref="E242:F242"/>
    <mergeCell ref="E228:F228"/>
    <mergeCell ref="E229:F229"/>
    <mergeCell ref="E230:F230"/>
    <mergeCell ref="E231:F231"/>
    <mergeCell ref="E232:F232"/>
    <mergeCell ref="E233:F233"/>
    <mergeCell ref="E264:F264"/>
    <mergeCell ref="E265:F265"/>
    <mergeCell ref="E266:F266"/>
    <mergeCell ref="H268:I268"/>
    <mergeCell ref="E271:F271"/>
    <mergeCell ref="E272:F272"/>
    <mergeCell ref="F258:G258"/>
    <mergeCell ref="E259:F259"/>
    <mergeCell ref="E260:F260"/>
    <mergeCell ref="E261:F261"/>
    <mergeCell ref="E262:F262"/>
    <mergeCell ref="E263:F263"/>
    <mergeCell ref="E249:F249"/>
    <mergeCell ref="E250:F250"/>
    <mergeCell ref="E251:F251"/>
    <mergeCell ref="E252:F252"/>
    <mergeCell ref="H254:I254"/>
    <mergeCell ref="F257:G257"/>
    <mergeCell ref="E291:F291"/>
    <mergeCell ref="E292:F292"/>
    <mergeCell ref="E293:F293"/>
    <mergeCell ref="E294:F294"/>
    <mergeCell ref="E295:F295"/>
    <mergeCell ref="H297:I297"/>
    <mergeCell ref="E282:F282"/>
    <mergeCell ref="H284:I284"/>
    <mergeCell ref="E287:F287"/>
    <mergeCell ref="E288:F288"/>
    <mergeCell ref="E289:F289"/>
    <mergeCell ref="E290:F290"/>
    <mergeCell ref="E273:F273"/>
    <mergeCell ref="E274:F274"/>
    <mergeCell ref="H276:I276"/>
    <mergeCell ref="E279:F279"/>
    <mergeCell ref="E280:F280"/>
    <mergeCell ref="E281:F281"/>
    <mergeCell ref="H330:I330"/>
    <mergeCell ref="E315:F315"/>
    <mergeCell ref="H317:I317"/>
    <mergeCell ref="E320:F320"/>
    <mergeCell ref="E321:F321"/>
    <mergeCell ref="E322:F322"/>
    <mergeCell ref="E323:F323"/>
    <mergeCell ref="E306:F306"/>
    <mergeCell ref="E307:F307"/>
    <mergeCell ref="H309:I309"/>
    <mergeCell ref="E312:F312"/>
    <mergeCell ref="E313:F313"/>
    <mergeCell ref="E314:F314"/>
    <mergeCell ref="F300:G300"/>
    <mergeCell ref="E301:F301"/>
    <mergeCell ref="E302:F302"/>
    <mergeCell ref="E303:F303"/>
    <mergeCell ref="E304:F304"/>
    <mergeCell ref="E305:F305"/>
    <mergeCell ref="E339:F339"/>
    <mergeCell ref="E340:F340"/>
    <mergeCell ref="E341:F341"/>
    <mergeCell ref="E342:F342"/>
    <mergeCell ref="E343:F343"/>
    <mergeCell ref="E344:F344"/>
    <mergeCell ref="F333:G333"/>
    <mergeCell ref="F334:G334"/>
    <mergeCell ref="E335:F335"/>
    <mergeCell ref="E336:F336"/>
    <mergeCell ref="E337:F337"/>
    <mergeCell ref="E338:F338"/>
    <mergeCell ref="E324:F324"/>
    <mergeCell ref="E325:F325"/>
    <mergeCell ref="E326:F326"/>
    <mergeCell ref="E327:F327"/>
    <mergeCell ref="E328:F328"/>
    <mergeCell ref="H364:I364"/>
    <mergeCell ref="E367:F367"/>
    <mergeCell ref="E368:F368"/>
    <mergeCell ref="E369:F369"/>
    <mergeCell ref="E370:F370"/>
    <mergeCell ref="E371:F371"/>
    <mergeCell ref="H355:I355"/>
    <mergeCell ref="F358:G358"/>
    <mergeCell ref="E359:F359"/>
    <mergeCell ref="E360:F360"/>
    <mergeCell ref="E361:F361"/>
    <mergeCell ref="E362:F362"/>
    <mergeCell ref="H346:I346"/>
    <mergeCell ref="E349:F349"/>
    <mergeCell ref="E350:F350"/>
    <mergeCell ref="E351:F351"/>
    <mergeCell ref="E352:F352"/>
    <mergeCell ref="E353:F353"/>
    <mergeCell ref="E387:F387"/>
    <mergeCell ref="H389:I389"/>
    <mergeCell ref="E392:F392"/>
    <mergeCell ref="E393:F393"/>
    <mergeCell ref="E394:F394"/>
    <mergeCell ref="E395:F395"/>
    <mergeCell ref="E378:F378"/>
    <mergeCell ref="H380:I380"/>
    <mergeCell ref="E383:F383"/>
    <mergeCell ref="E384:F384"/>
    <mergeCell ref="E385:F385"/>
    <mergeCell ref="E386:F386"/>
    <mergeCell ref="E372:F372"/>
    <mergeCell ref="E373:F373"/>
    <mergeCell ref="E374:F374"/>
    <mergeCell ref="E375:F375"/>
    <mergeCell ref="E376:F376"/>
    <mergeCell ref="E377:F377"/>
    <mergeCell ref="E414:F414"/>
    <mergeCell ref="E415:F415"/>
    <mergeCell ref="H417:I417"/>
    <mergeCell ref="E420:F420"/>
    <mergeCell ref="E421:F421"/>
    <mergeCell ref="E422:F422"/>
    <mergeCell ref="E405:F405"/>
    <mergeCell ref="E406:F406"/>
    <mergeCell ref="H408:I408"/>
    <mergeCell ref="E411:F411"/>
    <mergeCell ref="E412:F412"/>
    <mergeCell ref="E413:F413"/>
    <mergeCell ref="E396:F396"/>
    <mergeCell ref="E397:F397"/>
    <mergeCell ref="E398:F398"/>
    <mergeCell ref="H400:I400"/>
    <mergeCell ref="E403:F403"/>
    <mergeCell ref="E404:F404"/>
    <mergeCell ref="E441:F441"/>
    <mergeCell ref="E442:F442"/>
    <mergeCell ref="H444:I444"/>
    <mergeCell ref="F447:G447"/>
    <mergeCell ref="F448:G448"/>
    <mergeCell ref="E449:F449"/>
    <mergeCell ref="E432:F432"/>
    <mergeCell ref="E433:F433"/>
    <mergeCell ref="H435:I435"/>
    <mergeCell ref="E438:F438"/>
    <mergeCell ref="E439:F439"/>
    <mergeCell ref="E440:F440"/>
    <mergeCell ref="E423:F423"/>
    <mergeCell ref="E424:F424"/>
    <mergeCell ref="H426:I426"/>
    <mergeCell ref="E429:F429"/>
    <mergeCell ref="E430:F430"/>
    <mergeCell ref="E431:F431"/>
    <mergeCell ref="E465:F465"/>
    <mergeCell ref="E466:F466"/>
    <mergeCell ref="E467:F467"/>
    <mergeCell ref="E468:F468"/>
    <mergeCell ref="E469:F469"/>
    <mergeCell ref="E470:F470"/>
    <mergeCell ref="E456:F456"/>
    <mergeCell ref="E457:F457"/>
    <mergeCell ref="E458:F458"/>
    <mergeCell ref="H460:I460"/>
    <mergeCell ref="E463:F463"/>
    <mergeCell ref="E464:F464"/>
    <mergeCell ref="E450:F450"/>
    <mergeCell ref="E451:F451"/>
    <mergeCell ref="E452:F452"/>
    <mergeCell ref="E453:F453"/>
    <mergeCell ref="E454:F454"/>
    <mergeCell ref="E455:F455"/>
    <mergeCell ref="E492:F492"/>
    <mergeCell ref="E493:F493"/>
    <mergeCell ref="E494:F494"/>
    <mergeCell ref="E495:F495"/>
    <mergeCell ref="E496:F496"/>
    <mergeCell ref="H498:I498"/>
    <mergeCell ref="E483:F483"/>
    <mergeCell ref="E484:F484"/>
    <mergeCell ref="E485:F485"/>
    <mergeCell ref="E486:F486"/>
    <mergeCell ref="E487:F487"/>
    <mergeCell ref="H489:I489"/>
    <mergeCell ref="H472:I472"/>
    <mergeCell ref="E475:F475"/>
    <mergeCell ref="E476:F476"/>
    <mergeCell ref="E477:F477"/>
    <mergeCell ref="E478:F478"/>
    <mergeCell ref="H480:I480"/>
    <mergeCell ref="F519:G519"/>
    <mergeCell ref="E520:F520"/>
    <mergeCell ref="E521:F521"/>
    <mergeCell ref="E522:F522"/>
    <mergeCell ref="E523:F523"/>
    <mergeCell ref="E524:F524"/>
    <mergeCell ref="E510:F510"/>
    <mergeCell ref="E511:F511"/>
    <mergeCell ref="E512:F512"/>
    <mergeCell ref="E513:F513"/>
    <mergeCell ref="E514:F514"/>
    <mergeCell ref="H516:I516"/>
    <mergeCell ref="E501:F501"/>
    <mergeCell ref="E502:F502"/>
    <mergeCell ref="E503:F503"/>
    <mergeCell ref="E504:F504"/>
    <mergeCell ref="E505:F505"/>
    <mergeCell ref="H507:I507"/>
    <mergeCell ref="E540:F540"/>
    <mergeCell ref="E541:F541"/>
    <mergeCell ref="H543:I543"/>
    <mergeCell ref="E546:F546"/>
    <mergeCell ref="E547:F547"/>
    <mergeCell ref="E548:F548"/>
    <mergeCell ref="E534:F534"/>
    <mergeCell ref="E535:F535"/>
    <mergeCell ref="E536:F536"/>
    <mergeCell ref="E537:F537"/>
    <mergeCell ref="E538:F538"/>
    <mergeCell ref="E539:F539"/>
    <mergeCell ref="E525:F525"/>
    <mergeCell ref="E526:F526"/>
    <mergeCell ref="E527:F527"/>
    <mergeCell ref="E528:F528"/>
    <mergeCell ref="H530:I530"/>
    <mergeCell ref="E533:F533"/>
    <mergeCell ref="E567:F567"/>
    <mergeCell ref="E568:F568"/>
    <mergeCell ref="H570:I570"/>
    <mergeCell ref="E573:F573"/>
    <mergeCell ref="E574:F574"/>
    <mergeCell ref="E575:F575"/>
    <mergeCell ref="E558:F558"/>
    <mergeCell ref="E559:F559"/>
    <mergeCell ref="H561:I561"/>
    <mergeCell ref="E564:F564"/>
    <mergeCell ref="E565:F565"/>
    <mergeCell ref="E566:F566"/>
    <mergeCell ref="E549:F549"/>
    <mergeCell ref="E550:F550"/>
    <mergeCell ref="H552:I552"/>
    <mergeCell ref="E555:F555"/>
    <mergeCell ref="E556:F556"/>
    <mergeCell ref="E557:F557"/>
    <mergeCell ref="E594:F594"/>
    <mergeCell ref="E595:F595"/>
    <mergeCell ref="E596:F596"/>
    <mergeCell ref="E597:F597"/>
    <mergeCell ref="E598:F598"/>
    <mergeCell ref="E599:F599"/>
    <mergeCell ref="E585:F585"/>
    <mergeCell ref="E586:F586"/>
    <mergeCell ref="E587:F587"/>
    <mergeCell ref="E588:F588"/>
    <mergeCell ref="E589:F589"/>
    <mergeCell ref="H591:I591"/>
    <mergeCell ref="E576:F576"/>
    <mergeCell ref="E577:F577"/>
    <mergeCell ref="H579:I579"/>
    <mergeCell ref="F582:G582"/>
    <mergeCell ref="E583:F583"/>
    <mergeCell ref="E584:F584"/>
    <mergeCell ref="E618:F618"/>
    <mergeCell ref="E619:F619"/>
    <mergeCell ref="E620:F620"/>
    <mergeCell ref="E621:F621"/>
    <mergeCell ref="H623:I623"/>
    <mergeCell ref="E626:F626"/>
    <mergeCell ref="E609:F609"/>
    <mergeCell ref="E610:F610"/>
    <mergeCell ref="E611:F611"/>
    <mergeCell ref="E612:F612"/>
    <mergeCell ref="H614:I614"/>
    <mergeCell ref="E617:F617"/>
    <mergeCell ref="E600:F600"/>
    <mergeCell ref="H602:I602"/>
    <mergeCell ref="E605:F605"/>
    <mergeCell ref="E606:F606"/>
    <mergeCell ref="E607:F607"/>
    <mergeCell ref="E608:F608"/>
    <mergeCell ref="E645:F645"/>
    <mergeCell ref="E646:F646"/>
    <mergeCell ref="E647:F647"/>
    <mergeCell ref="E648:F648"/>
    <mergeCell ref="E649:F649"/>
    <mergeCell ref="E650:F650"/>
    <mergeCell ref="E636:F636"/>
    <mergeCell ref="E637:F637"/>
    <mergeCell ref="E638:F638"/>
    <mergeCell ref="E639:F639"/>
    <mergeCell ref="E640:F640"/>
    <mergeCell ref="H642:I642"/>
    <mergeCell ref="E627:F627"/>
    <mergeCell ref="E628:F628"/>
    <mergeCell ref="E629:F629"/>
    <mergeCell ref="E630:F630"/>
    <mergeCell ref="H632:I632"/>
    <mergeCell ref="F635:G635"/>
    <mergeCell ref="F669:G669"/>
    <mergeCell ref="E670:F670"/>
    <mergeCell ref="E671:F671"/>
    <mergeCell ref="E672:F672"/>
    <mergeCell ref="E673:F673"/>
    <mergeCell ref="E674:F674"/>
    <mergeCell ref="E660:F660"/>
    <mergeCell ref="E661:F661"/>
    <mergeCell ref="E662:F662"/>
    <mergeCell ref="E663:F663"/>
    <mergeCell ref="E664:F664"/>
    <mergeCell ref="H666:I666"/>
    <mergeCell ref="H652:I652"/>
    <mergeCell ref="F655:G655"/>
    <mergeCell ref="F656:G656"/>
    <mergeCell ref="E657:F657"/>
    <mergeCell ref="E658:F658"/>
    <mergeCell ref="E659:F659"/>
    <mergeCell ref="E693:F693"/>
    <mergeCell ref="E694:F694"/>
    <mergeCell ref="E695:F695"/>
    <mergeCell ref="E696:F696"/>
    <mergeCell ref="E697:F697"/>
    <mergeCell ref="E698:F698"/>
    <mergeCell ref="E684:F684"/>
    <mergeCell ref="E685:F685"/>
    <mergeCell ref="E686:F686"/>
    <mergeCell ref="E687:F687"/>
    <mergeCell ref="E688:F688"/>
    <mergeCell ref="H690:I690"/>
    <mergeCell ref="E675:F675"/>
    <mergeCell ref="H677:I677"/>
    <mergeCell ref="F680:G680"/>
    <mergeCell ref="E681:F681"/>
    <mergeCell ref="E682:F682"/>
    <mergeCell ref="E683:F683"/>
    <mergeCell ref="E714:F714"/>
    <mergeCell ref="E715:F715"/>
    <mergeCell ref="E716:F716"/>
    <mergeCell ref="E717:F717"/>
    <mergeCell ref="H719:I719"/>
    <mergeCell ref="E722:F722"/>
    <mergeCell ref="E708:F708"/>
    <mergeCell ref="E709:F709"/>
    <mergeCell ref="E710:F710"/>
    <mergeCell ref="E711:F711"/>
    <mergeCell ref="E712:F712"/>
    <mergeCell ref="E713:F713"/>
    <mergeCell ref="E699:F699"/>
    <mergeCell ref="E700:F700"/>
    <mergeCell ref="H702:I702"/>
    <mergeCell ref="E705:F705"/>
    <mergeCell ref="E706:F706"/>
    <mergeCell ref="E707:F707"/>
    <mergeCell ref="E738:F738"/>
    <mergeCell ref="H740:I740"/>
    <mergeCell ref="F743:G743"/>
    <mergeCell ref="E744:F744"/>
    <mergeCell ref="E745:F745"/>
    <mergeCell ref="E746:F746"/>
    <mergeCell ref="E732:F732"/>
    <mergeCell ref="E733:F733"/>
    <mergeCell ref="E734:F734"/>
    <mergeCell ref="E735:F735"/>
    <mergeCell ref="E736:F736"/>
    <mergeCell ref="E737:F737"/>
    <mergeCell ref="E723:F723"/>
    <mergeCell ref="E724:F724"/>
    <mergeCell ref="E725:F725"/>
    <mergeCell ref="E726:F726"/>
    <mergeCell ref="H728:I728"/>
    <mergeCell ref="E731:F731"/>
    <mergeCell ref="E765:F765"/>
    <mergeCell ref="E766:F766"/>
    <mergeCell ref="E767:F767"/>
    <mergeCell ref="E768:F768"/>
    <mergeCell ref="E769:F769"/>
    <mergeCell ref="E770:F770"/>
    <mergeCell ref="E756:F756"/>
    <mergeCell ref="E757:F757"/>
    <mergeCell ref="E758:F758"/>
    <mergeCell ref="H760:I760"/>
    <mergeCell ref="F763:G763"/>
    <mergeCell ref="F764:G764"/>
    <mergeCell ref="E747:F747"/>
    <mergeCell ref="E748:F748"/>
    <mergeCell ref="H750:I750"/>
    <mergeCell ref="E753:F753"/>
    <mergeCell ref="E754:F754"/>
    <mergeCell ref="E755:F755"/>
    <mergeCell ref="E786:F786"/>
    <mergeCell ref="E787:F787"/>
    <mergeCell ref="H789:I789"/>
    <mergeCell ref="E792:F792"/>
    <mergeCell ref="E793:F793"/>
    <mergeCell ref="E794:F794"/>
    <mergeCell ref="E780:F780"/>
    <mergeCell ref="E781:F781"/>
    <mergeCell ref="E782:F782"/>
    <mergeCell ref="E783:F783"/>
    <mergeCell ref="E784:F784"/>
    <mergeCell ref="E785:F785"/>
    <mergeCell ref="H772:I772"/>
    <mergeCell ref="E775:F775"/>
    <mergeCell ref="E776:F776"/>
    <mergeCell ref="E777:F777"/>
    <mergeCell ref="E778:F778"/>
    <mergeCell ref="E779:F779"/>
    <mergeCell ref="E810:F810"/>
    <mergeCell ref="E811:F811"/>
    <mergeCell ref="H813:I813"/>
    <mergeCell ref="E816:F816"/>
    <mergeCell ref="E817:F817"/>
    <mergeCell ref="E818:F818"/>
    <mergeCell ref="H802:I802"/>
    <mergeCell ref="E805:F805"/>
    <mergeCell ref="E806:F806"/>
    <mergeCell ref="E807:F807"/>
    <mergeCell ref="E808:F808"/>
    <mergeCell ref="E809:F809"/>
    <mergeCell ref="E795:F795"/>
    <mergeCell ref="E796:F796"/>
    <mergeCell ref="E797:F797"/>
    <mergeCell ref="E798:F798"/>
    <mergeCell ref="E799:F799"/>
    <mergeCell ref="E800:F800"/>
    <mergeCell ref="E837:F837"/>
    <mergeCell ref="E838:F838"/>
    <mergeCell ref="E839:F839"/>
    <mergeCell ref="E840:F840"/>
    <mergeCell ref="E841:F841"/>
    <mergeCell ref="E842:F842"/>
    <mergeCell ref="E828:F828"/>
    <mergeCell ref="E829:F829"/>
    <mergeCell ref="E830:F830"/>
    <mergeCell ref="E831:F831"/>
    <mergeCell ref="H833:I833"/>
    <mergeCell ref="F836:G836"/>
    <mergeCell ref="E819:F819"/>
    <mergeCell ref="E820:F820"/>
    <mergeCell ref="E821:F821"/>
    <mergeCell ref="E822:F822"/>
    <mergeCell ref="H824:I824"/>
    <mergeCell ref="E827:F827"/>
    <mergeCell ref="H859:I859"/>
    <mergeCell ref="E862:F862"/>
    <mergeCell ref="E863:F863"/>
    <mergeCell ref="E864:F864"/>
    <mergeCell ref="E865:F865"/>
    <mergeCell ref="E866:F866"/>
    <mergeCell ref="E852:F852"/>
    <mergeCell ref="E853:F853"/>
    <mergeCell ref="E854:F854"/>
    <mergeCell ref="E855:F855"/>
    <mergeCell ref="E856:F856"/>
    <mergeCell ref="E857:F857"/>
    <mergeCell ref="H844:I844"/>
    <mergeCell ref="E847:F847"/>
    <mergeCell ref="E848:F848"/>
    <mergeCell ref="E849:F849"/>
    <mergeCell ref="E850:F850"/>
    <mergeCell ref="E851:F851"/>
    <mergeCell ref="E885:F885"/>
    <mergeCell ref="E886:F886"/>
    <mergeCell ref="E887:F887"/>
    <mergeCell ref="E888:F888"/>
    <mergeCell ref="H890:I890"/>
    <mergeCell ref="F893:G893"/>
    <mergeCell ref="E876:F876"/>
    <mergeCell ref="E877:F877"/>
    <mergeCell ref="E878:F878"/>
    <mergeCell ref="E879:F879"/>
    <mergeCell ref="H881:I881"/>
    <mergeCell ref="E884:F884"/>
    <mergeCell ref="E867:F867"/>
    <mergeCell ref="E868:F868"/>
    <mergeCell ref="H870:I870"/>
    <mergeCell ref="E873:F873"/>
    <mergeCell ref="E874:F874"/>
    <mergeCell ref="E875:F875"/>
    <mergeCell ref="E909:F909"/>
    <mergeCell ref="E910:F910"/>
    <mergeCell ref="E911:F911"/>
    <mergeCell ref="E912:F912"/>
    <mergeCell ref="H914:I914"/>
    <mergeCell ref="F917:G917"/>
    <mergeCell ref="H901:I901"/>
    <mergeCell ref="E904:F904"/>
    <mergeCell ref="E905:F905"/>
    <mergeCell ref="E906:F906"/>
    <mergeCell ref="E907:F907"/>
    <mergeCell ref="E908:F908"/>
    <mergeCell ref="E894:F894"/>
    <mergeCell ref="E895:F895"/>
    <mergeCell ref="E896:F896"/>
    <mergeCell ref="E897:F897"/>
    <mergeCell ref="E898:F898"/>
    <mergeCell ref="E899:F899"/>
    <mergeCell ref="E933:F933"/>
    <mergeCell ref="H935:I935"/>
    <mergeCell ref="F938:G938"/>
    <mergeCell ref="E939:F939"/>
    <mergeCell ref="E940:F940"/>
    <mergeCell ref="E941:F941"/>
    <mergeCell ref="E924:F924"/>
    <mergeCell ref="H926:I926"/>
    <mergeCell ref="E929:F929"/>
    <mergeCell ref="E930:F930"/>
    <mergeCell ref="E931:F931"/>
    <mergeCell ref="E932:F932"/>
    <mergeCell ref="F918:G918"/>
    <mergeCell ref="E919:F919"/>
    <mergeCell ref="E920:F920"/>
    <mergeCell ref="E921:F921"/>
    <mergeCell ref="E922:F922"/>
    <mergeCell ref="E923:F923"/>
    <mergeCell ref="E960:F960"/>
    <mergeCell ref="H962:I962"/>
    <mergeCell ref="E965:F965"/>
    <mergeCell ref="E966:F966"/>
    <mergeCell ref="E967:F967"/>
    <mergeCell ref="E968:F968"/>
    <mergeCell ref="E951:F951"/>
    <mergeCell ref="H953:I953"/>
    <mergeCell ref="F956:G956"/>
    <mergeCell ref="E957:F957"/>
    <mergeCell ref="E958:F958"/>
    <mergeCell ref="E959:F959"/>
    <mergeCell ref="E942:F942"/>
    <mergeCell ref="H944:I944"/>
    <mergeCell ref="E947:F947"/>
    <mergeCell ref="E948:F948"/>
    <mergeCell ref="E949:F949"/>
    <mergeCell ref="E950:F950"/>
    <mergeCell ref="E984:F984"/>
    <mergeCell ref="E985:F985"/>
    <mergeCell ref="E986:F986"/>
    <mergeCell ref="E987:F987"/>
    <mergeCell ref="E988:F988"/>
    <mergeCell ref="E989:F989"/>
    <mergeCell ref="E978:F978"/>
    <mergeCell ref="E979:F979"/>
    <mergeCell ref="E980:F980"/>
    <mergeCell ref="E981:F981"/>
    <mergeCell ref="E982:F982"/>
    <mergeCell ref="E983:F983"/>
    <mergeCell ref="E969:F969"/>
    <mergeCell ref="H971:I971"/>
    <mergeCell ref="F974:G974"/>
    <mergeCell ref="E975:F975"/>
    <mergeCell ref="E976:F976"/>
    <mergeCell ref="E977:F977"/>
    <mergeCell ref="E1002:F1002"/>
    <mergeCell ref="E1003:F1003"/>
    <mergeCell ref="E1004:F1004"/>
    <mergeCell ref="E1005:F1005"/>
    <mergeCell ref="E1006:F1006"/>
    <mergeCell ref="E1007:F1007"/>
    <mergeCell ref="E996:F996"/>
    <mergeCell ref="E997:F997"/>
    <mergeCell ref="E998:F998"/>
    <mergeCell ref="E999:F999"/>
    <mergeCell ref="E1000:F1000"/>
    <mergeCell ref="E1001:F1001"/>
    <mergeCell ref="E990:F990"/>
    <mergeCell ref="E991:F991"/>
    <mergeCell ref="E992:F992"/>
    <mergeCell ref="E993:F993"/>
    <mergeCell ref="E994:F994"/>
    <mergeCell ref="E995:F995"/>
    <mergeCell ref="E1020:F1020"/>
    <mergeCell ref="E1021:F1021"/>
    <mergeCell ref="E1022:F1022"/>
    <mergeCell ref="E1023:F1023"/>
    <mergeCell ref="E1024:F1024"/>
    <mergeCell ref="E1025:F1025"/>
    <mergeCell ref="E1014:F1014"/>
    <mergeCell ref="E1015:F1015"/>
    <mergeCell ref="E1016:F1016"/>
    <mergeCell ref="E1017:F1017"/>
    <mergeCell ref="E1018:F1018"/>
    <mergeCell ref="E1019:F1019"/>
    <mergeCell ref="E1008:F1008"/>
    <mergeCell ref="E1009:F1009"/>
    <mergeCell ref="E1010:F1010"/>
    <mergeCell ref="E1011:F1011"/>
    <mergeCell ref="E1012:F1012"/>
    <mergeCell ref="E1013:F1013"/>
    <mergeCell ref="E1044:F1044"/>
    <mergeCell ref="E1045:F1045"/>
    <mergeCell ref="E1046:F1046"/>
    <mergeCell ref="H1048:I1048"/>
    <mergeCell ref="E1051:F1051"/>
    <mergeCell ref="E1052:F1052"/>
    <mergeCell ref="E1035:F1035"/>
    <mergeCell ref="E1036:F1036"/>
    <mergeCell ref="E1037:F1037"/>
    <mergeCell ref="H1039:I1039"/>
    <mergeCell ref="E1042:F1042"/>
    <mergeCell ref="E1043:F1043"/>
    <mergeCell ref="H1027:I1027"/>
    <mergeCell ref="E1030:F1030"/>
    <mergeCell ref="E1031:F1031"/>
    <mergeCell ref="E1032:F1032"/>
    <mergeCell ref="E1033:F1033"/>
    <mergeCell ref="E1034:F1034"/>
    <mergeCell ref="E1071:F1071"/>
    <mergeCell ref="E1072:F1072"/>
    <mergeCell ref="E1073:F1073"/>
    <mergeCell ref="E1074:F1074"/>
    <mergeCell ref="H1076:I1076"/>
    <mergeCell ref="E1079:F1079"/>
    <mergeCell ref="E1062:F1062"/>
    <mergeCell ref="E1063:F1063"/>
    <mergeCell ref="E1064:F1064"/>
    <mergeCell ref="E1065:F1065"/>
    <mergeCell ref="E1066:F1066"/>
    <mergeCell ref="H1068:I1068"/>
    <mergeCell ref="E1053:F1053"/>
    <mergeCell ref="E1054:F1054"/>
    <mergeCell ref="E1055:F1055"/>
    <mergeCell ref="E1056:F1056"/>
    <mergeCell ref="H1058:I1058"/>
    <mergeCell ref="E1061:F1061"/>
    <mergeCell ref="H1096:I1096"/>
    <mergeCell ref="E1099:F1099"/>
    <mergeCell ref="E1100:F1100"/>
    <mergeCell ref="E1101:F1101"/>
    <mergeCell ref="E1102:F1102"/>
    <mergeCell ref="E1103:F1103"/>
    <mergeCell ref="E1089:F1089"/>
    <mergeCell ref="E1090:F1090"/>
    <mergeCell ref="E1091:F1091"/>
    <mergeCell ref="E1092:F1092"/>
    <mergeCell ref="E1093:F1093"/>
    <mergeCell ref="E1094:F1094"/>
    <mergeCell ref="E1080:F1080"/>
    <mergeCell ref="E1081:F1081"/>
    <mergeCell ref="E1082:F1082"/>
    <mergeCell ref="E1083:F1083"/>
    <mergeCell ref="E1084:F1084"/>
    <mergeCell ref="H1086:I1086"/>
    <mergeCell ref="E1122:F1122"/>
    <mergeCell ref="H1124:I1124"/>
    <mergeCell ref="E1127:F1127"/>
    <mergeCell ref="E1128:F1128"/>
    <mergeCell ref="E1129:F1129"/>
    <mergeCell ref="E1130:F1130"/>
    <mergeCell ref="E1113:F1113"/>
    <mergeCell ref="H1115:I1115"/>
    <mergeCell ref="E1118:F1118"/>
    <mergeCell ref="E1119:F1119"/>
    <mergeCell ref="E1120:F1120"/>
    <mergeCell ref="E1121:F1121"/>
    <mergeCell ref="H1105:I1105"/>
    <mergeCell ref="E1108:F1108"/>
    <mergeCell ref="E1109:F1109"/>
    <mergeCell ref="E1110:F1110"/>
    <mergeCell ref="E1111:F1111"/>
    <mergeCell ref="E1112:F1112"/>
    <mergeCell ref="E1149:F1149"/>
    <mergeCell ref="E1150:F1150"/>
    <mergeCell ref="H1152:I1152"/>
    <mergeCell ref="E1155:F1155"/>
    <mergeCell ref="E1156:F1156"/>
    <mergeCell ref="E1157:F1157"/>
    <mergeCell ref="E1140:F1140"/>
    <mergeCell ref="E1141:F1141"/>
    <mergeCell ref="H1143:I1143"/>
    <mergeCell ref="E1146:F1146"/>
    <mergeCell ref="E1147:F1147"/>
    <mergeCell ref="E1148:F1148"/>
    <mergeCell ref="E1131:F1131"/>
    <mergeCell ref="E1132:F1132"/>
    <mergeCell ref="H1134:I1134"/>
    <mergeCell ref="E1137:F1137"/>
    <mergeCell ref="E1138:F1138"/>
    <mergeCell ref="E1139:F1139"/>
    <mergeCell ref="E1173:F1173"/>
    <mergeCell ref="H1175:I1175"/>
    <mergeCell ref="E1178:F1178"/>
    <mergeCell ref="E1179:F1179"/>
    <mergeCell ref="E1180:F1180"/>
    <mergeCell ref="H1182:I1182"/>
    <mergeCell ref="H1165:I1165"/>
    <mergeCell ref="E1168:F1168"/>
    <mergeCell ref="E1169:F1169"/>
    <mergeCell ref="E1170:F1170"/>
    <mergeCell ref="E1171:F1171"/>
    <mergeCell ref="E1172:F1172"/>
    <mergeCell ref="E1158:F1158"/>
    <mergeCell ref="E1159:F1159"/>
    <mergeCell ref="E1160:F1160"/>
    <mergeCell ref="E1161:F1161"/>
    <mergeCell ref="E1162:F1162"/>
    <mergeCell ref="E1163:F1163"/>
    <mergeCell ref="E1200:F1200"/>
    <mergeCell ref="E1201:F1201"/>
    <mergeCell ref="H1203:I1203"/>
    <mergeCell ref="E1206:F1206"/>
    <mergeCell ref="E1207:F1207"/>
    <mergeCell ref="E1208:F1208"/>
    <mergeCell ref="H1192:I1192"/>
    <mergeCell ref="E1195:F1195"/>
    <mergeCell ref="E1196:F1196"/>
    <mergeCell ref="E1197:F1197"/>
    <mergeCell ref="E1198:F1198"/>
    <mergeCell ref="E1199:F1199"/>
    <mergeCell ref="E1185:F1185"/>
    <mergeCell ref="E1186:F1186"/>
    <mergeCell ref="E1187:F1187"/>
    <mergeCell ref="E1188:F1188"/>
    <mergeCell ref="E1189:F1189"/>
    <mergeCell ref="E1190:F1190"/>
    <mergeCell ref="E1224:F1224"/>
    <mergeCell ref="E1225:F1225"/>
    <mergeCell ref="H1227:I1227"/>
    <mergeCell ref="E1230:F1230"/>
    <mergeCell ref="E1231:F1231"/>
    <mergeCell ref="E1232:F1232"/>
    <mergeCell ref="E1218:F1218"/>
    <mergeCell ref="E1219:F1219"/>
    <mergeCell ref="E1220:F1220"/>
    <mergeCell ref="E1221:F1221"/>
    <mergeCell ref="E1222:F1222"/>
    <mergeCell ref="E1223:F1223"/>
    <mergeCell ref="E1209:F1209"/>
    <mergeCell ref="E1210:F1210"/>
    <mergeCell ref="E1211:F1211"/>
    <mergeCell ref="E1212:F1212"/>
    <mergeCell ref="E1213:F1213"/>
    <mergeCell ref="H1215:I1215"/>
    <mergeCell ref="E1248:F1248"/>
    <mergeCell ref="E1249:F1249"/>
    <mergeCell ref="E1250:F1250"/>
    <mergeCell ref="E1251:F1251"/>
    <mergeCell ref="E1252:F1252"/>
    <mergeCell ref="E1253:F1253"/>
    <mergeCell ref="E1242:F1242"/>
    <mergeCell ref="E1243:F1243"/>
    <mergeCell ref="E1244:F1244"/>
    <mergeCell ref="E1245:F1245"/>
    <mergeCell ref="E1246:F1246"/>
    <mergeCell ref="E1247:F1247"/>
    <mergeCell ref="E1233:F1233"/>
    <mergeCell ref="E1234:F1234"/>
    <mergeCell ref="E1235:F1235"/>
    <mergeCell ref="H1237:I1237"/>
    <mergeCell ref="F1240:G1240"/>
    <mergeCell ref="E1241:F1241"/>
    <mergeCell ref="E1272:F1272"/>
    <mergeCell ref="E1273:F1273"/>
    <mergeCell ref="E1274:F1274"/>
    <mergeCell ref="H1276:I1276"/>
    <mergeCell ref="E1279:F1279"/>
    <mergeCell ref="E1280:F1280"/>
    <mergeCell ref="E1263:F1263"/>
    <mergeCell ref="E1264:F1264"/>
    <mergeCell ref="H1266:I1266"/>
    <mergeCell ref="E1269:F1269"/>
    <mergeCell ref="E1270:F1270"/>
    <mergeCell ref="E1271:F1271"/>
    <mergeCell ref="E1254:F1254"/>
    <mergeCell ref="H1256:I1256"/>
    <mergeCell ref="E1259:F1259"/>
    <mergeCell ref="E1260:F1260"/>
    <mergeCell ref="E1261:F1261"/>
    <mergeCell ref="E1262:F1262"/>
    <mergeCell ref="E1296:F1296"/>
    <mergeCell ref="E1297:F1297"/>
    <mergeCell ref="E1298:F1298"/>
    <mergeCell ref="H1300:I1300"/>
    <mergeCell ref="E1303:F1303"/>
    <mergeCell ref="E1304:F1304"/>
    <mergeCell ref="H1288:I1288"/>
    <mergeCell ref="E1291:F1291"/>
    <mergeCell ref="E1292:F1292"/>
    <mergeCell ref="E1293:F1293"/>
    <mergeCell ref="E1294:F1294"/>
    <mergeCell ref="E1295:F1295"/>
    <mergeCell ref="E1281:F1281"/>
    <mergeCell ref="E1282:F1282"/>
    <mergeCell ref="E1283:F1283"/>
    <mergeCell ref="E1284:F1284"/>
    <mergeCell ref="E1285:F1285"/>
    <mergeCell ref="E1286:F1286"/>
    <mergeCell ref="E1320:F1320"/>
    <mergeCell ref="E1321:F1321"/>
    <mergeCell ref="E1322:F1322"/>
    <mergeCell ref="H1324:I1324"/>
    <mergeCell ref="E1327:F1327"/>
    <mergeCell ref="E1328:F1328"/>
    <mergeCell ref="H1312:I1312"/>
    <mergeCell ref="E1315:F1315"/>
    <mergeCell ref="E1316:F1316"/>
    <mergeCell ref="E1317:F1317"/>
    <mergeCell ref="E1318:F1318"/>
    <mergeCell ref="E1319:F1319"/>
    <mergeCell ref="E1305:F1305"/>
    <mergeCell ref="E1306:F1306"/>
    <mergeCell ref="E1307:F1307"/>
    <mergeCell ref="E1308:F1308"/>
    <mergeCell ref="E1309:F1309"/>
    <mergeCell ref="E1310:F1310"/>
    <mergeCell ref="E1344:F1344"/>
    <mergeCell ref="H1346:I1346"/>
    <mergeCell ref="E1349:F1349"/>
    <mergeCell ref="E1350:F1350"/>
    <mergeCell ref="E1351:F1351"/>
    <mergeCell ref="E1352:F1352"/>
    <mergeCell ref="H1336:I1336"/>
    <mergeCell ref="E1339:F1339"/>
    <mergeCell ref="E1340:F1340"/>
    <mergeCell ref="E1341:F1341"/>
    <mergeCell ref="E1342:F1342"/>
    <mergeCell ref="E1343:F1343"/>
    <mergeCell ref="E1329:F1329"/>
    <mergeCell ref="E1330:F1330"/>
    <mergeCell ref="E1331:F1331"/>
    <mergeCell ref="E1332:F1332"/>
    <mergeCell ref="E1333:F1333"/>
    <mergeCell ref="E1334:F1334"/>
    <mergeCell ref="E1365:F1365"/>
    <mergeCell ref="E1366:F1366"/>
    <mergeCell ref="E1367:F1367"/>
    <mergeCell ref="H1369:I1369"/>
    <mergeCell ref="F1372:G1372"/>
    <mergeCell ref="E1373:F1373"/>
    <mergeCell ref="E1359:F1359"/>
    <mergeCell ref="E1360:F1360"/>
    <mergeCell ref="E1361:F1361"/>
    <mergeCell ref="E1362:F1362"/>
    <mergeCell ref="E1363:F1363"/>
    <mergeCell ref="E1364:F1364"/>
    <mergeCell ref="E1353:F1353"/>
    <mergeCell ref="E1354:F1354"/>
    <mergeCell ref="E1355:F1355"/>
    <mergeCell ref="E1356:F1356"/>
    <mergeCell ref="E1357:F1357"/>
    <mergeCell ref="E1358:F1358"/>
    <mergeCell ref="E1389:F1389"/>
    <mergeCell ref="E1390:F1390"/>
    <mergeCell ref="E1391:F1391"/>
    <mergeCell ref="E1392:F1392"/>
    <mergeCell ref="E1393:F1393"/>
    <mergeCell ref="E1394:F1394"/>
    <mergeCell ref="E1380:F1380"/>
    <mergeCell ref="E1381:F1381"/>
    <mergeCell ref="E1382:F1382"/>
    <mergeCell ref="H1384:I1384"/>
    <mergeCell ref="E1387:F1387"/>
    <mergeCell ref="E1388:F1388"/>
    <mergeCell ref="E1374:F1374"/>
    <mergeCell ref="E1375:F1375"/>
    <mergeCell ref="E1376:F1376"/>
    <mergeCell ref="E1377:F1377"/>
    <mergeCell ref="E1378:F1378"/>
    <mergeCell ref="E1379:F1379"/>
    <mergeCell ref="H1411:I1411"/>
    <mergeCell ref="E1414:F1414"/>
    <mergeCell ref="E1415:F1415"/>
    <mergeCell ref="E1416:F1416"/>
    <mergeCell ref="E1417:F1417"/>
    <mergeCell ref="E1418:F1418"/>
    <mergeCell ref="E1404:F1404"/>
    <mergeCell ref="E1405:F1405"/>
    <mergeCell ref="E1406:F1406"/>
    <mergeCell ref="E1407:F1407"/>
    <mergeCell ref="E1408:F1408"/>
    <mergeCell ref="E1409:F1409"/>
    <mergeCell ref="E1395:F1395"/>
    <mergeCell ref="H1397:I1397"/>
    <mergeCell ref="E1400:F1400"/>
    <mergeCell ref="E1401:F1401"/>
    <mergeCell ref="E1402:F1402"/>
    <mergeCell ref="E1403:F1403"/>
    <mergeCell ref="E1434:F1434"/>
    <mergeCell ref="E1435:F1435"/>
    <mergeCell ref="E1436:F1436"/>
    <mergeCell ref="E1437:F1437"/>
    <mergeCell ref="E1438:F1438"/>
    <mergeCell ref="E1439:F1439"/>
    <mergeCell ref="H1426:I1426"/>
    <mergeCell ref="E1429:F1429"/>
    <mergeCell ref="E1430:F1430"/>
    <mergeCell ref="E1431:F1431"/>
    <mergeCell ref="E1432:F1432"/>
    <mergeCell ref="E1433:F1433"/>
    <mergeCell ref="E1419:F1419"/>
    <mergeCell ref="E1420:F1420"/>
    <mergeCell ref="E1421:F1421"/>
    <mergeCell ref="E1422:F1422"/>
    <mergeCell ref="E1423:F1423"/>
    <mergeCell ref="E1424:F1424"/>
    <mergeCell ref="E1458:F1458"/>
    <mergeCell ref="E1459:F1459"/>
    <mergeCell ref="E1460:F1460"/>
    <mergeCell ref="E1461:F1461"/>
    <mergeCell ref="E1462:F1462"/>
    <mergeCell ref="E1463:F1463"/>
    <mergeCell ref="E1449:F1449"/>
    <mergeCell ref="E1450:F1450"/>
    <mergeCell ref="E1451:F1451"/>
    <mergeCell ref="E1452:F1452"/>
    <mergeCell ref="H1454:I1454"/>
    <mergeCell ref="E1457:F1457"/>
    <mergeCell ref="E1440:F1440"/>
    <mergeCell ref="E1441:F1441"/>
    <mergeCell ref="H1443:I1443"/>
    <mergeCell ref="E1446:F1446"/>
    <mergeCell ref="E1447:F1447"/>
    <mergeCell ref="E1448:F1448"/>
    <mergeCell ref="E1482:F1482"/>
    <mergeCell ref="E1483:F1483"/>
    <mergeCell ref="E1484:F1484"/>
    <mergeCell ref="E1485:F1485"/>
    <mergeCell ref="E1486:F1486"/>
    <mergeCell ref="E1487:F1487"/>
    <mergeCell ref="E1473:F1473"/>
    <mergeCell ref="E1474:F1474"/>
    <mergeCell ref="H1476:I1476"/>
    <mergeCell ref="E1479:F1479"/>
    <mergeCell ref="E1480:F1480"/>
    <mergeCell ref="E1481:F1481"/>
    <mergeCell ref="H1465:I1465"/>
    <mergeCell ref="E1468:F1468"/>
    <mergeCell ref="E1469:F1469"/>
    <mergeCell ref="E1470:F1470"/>
    <mergeCell ref="E1471:F1471"/>
    <mergeCell ref="E1472:F1472"/>
    <mergeCell ref="E1506:F1506"/>
    <mergeCell ref="E1507:F1507"/>
    <mergeCell ref="E1508:F1508"/>
    <mergeCell ref="E1509:F1509"/>
    <mergeCell ref="H1511:I1511"/>
    <mergeCell ref="E1514:F1514"/>
    <mergeCell ref="E1497:F1497"/>
    <mergeCell ref="E1498:F1498"/>
    <mergeCell ref="E1499:F1499"/>
    <mergeCell ref="H1501:I1501"/>
    <mergeCell ref="F1504:G1504"/>
    <mergeCell ref="E1505:F1505"/>
    <mergeCell ref="E1488:F1488"/>
    <mergeCell ref="H1490:I1490"/>
    <mergeCell ref="E1493:F1493"/>
    <mergeCell ref="E1494:F1494"/>
    <mergeCell ref="E1495:F1495"/>
    <mergeCell ref="E1496:F1496"/>
    <mergeCell ref="H1531:I1531"/>
    <mergeCell ref="E1534:F1534"/>
    <mergeCell ref="E1535:F1535"/>
    <mergeCell ref="E1536:F1536"/>
    <mergeCell ref="E1537:F1537"/>
    <mergeCell ref="E1538:F1538"/>
    <mergeCell ref="H1522:I1522"/>
    <mergeCell ref="E1525:F1525"/>
    <mergeCell ref="E1526:F1526"/>
    <mergeCell ref="E1527:F1527"/>
    <mergeCell ref="E1528:F1528"/>
    <mergeCell ref="E1529:F1529"/>
    <mergeCell ref="E1515:F1515"/>
    <mergeCell ref="E1516:F1516"/>
    <mergeCell ref="E1517:F1517"/>
    <mergeCell ref="E1518:F1518"/>
    <mergeCell ref="E1519:F1519"/>
    <mergeCell ref="E1520:F1520"/>
    <mergeCell ref="A1560:J1560"/>
    <mergeCell ref="A1562:J1562"/>
    <mergeCell ref="A1557:C1557"/>
    <mergeCell ref="F1557:G1557"/>
    <mergeCell ref="H1557:J1557"/>
    <mergeCell ref="A1558:C1558"/>
    <mergeCell ref="F1558:G1558"/>
    <mergeCell ref="H1558:J1558"/>
    <mergeCell ref="E1548:F1548"/>
    <mergeCell ref="E1549:F1549"/>
    <mergeCell ref="E1550:F1550"/>
    <mergeCell ref="H1552:I1552"/>
    <mergeCell ref="A1556:C1556"/>
    <mergeCell ref="F1556:G1556"/>
    <mergeCell ref="H1556:J1556"/>
    <mergeCell ref="E1539:F1539"/>
    <mergeCell ref="E1540:F1540"/>
    <mergeCell ref="H1542:I1542"/>
    <mergeCell ref="F1545:G1545"/>
    <mergeCell ref="E1546:F1546"/>
    <mergeCell ref="E1547:F1547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topLeftCell="A3" zoomScale="78" zoomScaleNormal="78" workbookViewId="0">
      <selection activeCell="I22" sqref="I22:K22"/>
    </sheetView>
  </sheetViews>
  <sheetFormatPr defaultRowHeight="13.8"/>
  <cols>
    <col min="1" max="2" width="11.3984375" bestFit="1" customWidth="1"/>
    <col min="4" max="4" width="68.59765625" bestFit="1" customWidth="1"/>
    <col min="5" max="5" width="34.296875" bestFit="1" customWidth="1"/>
    <col min="6" max="6" width="5.69921875" bestFit="1" customWidth="1"/>
    <col min="7" max="8" width="11.3984375" bestFit="1" customWidth="1"/>
    <col min="9" max="9" width="13.296875" bestFit="1" customWidth="1"/>
    <col min="10" max="10" width="18" customWidth="1"/>
    <col min="11" max="11" width="41.09765625" bestFit="1" customWidth="1"/>
  </cols>
  <sheetData>
    <row r="1" spans="1:11" ht="15">
      <c r="A1" s="1"/>
      <c r="B1" s="1"/>
      <c r="C1" s="1"/>
      <c r="D1" s="1" t="s">
        <v>0</v>
      </c>
      <c r="E1" s="1" t="s">
        <v>1</v>
      </c>
      <c r="F1" s="104" t="s">
        <v>2</v>
      </c>
      <c r="G1" s="104"/>
      <c r="H1" s="104"/>
      <c r="I1" s="104" t="s">
        <v>3</v>
      </c>
      <c r="J1" s="104"/>
      <c r="K1" s="104"/>
    </row>
    <row r="2" spans="1:11" ht="92.4">
      <c r="A2" s="2"/>
      <c r="B2" s="2"/>
      <c r="C2" s="2"/>
      <c r="D2" s="2" t="str">
        <f>OS!D2</f>
        <v>REVITALIZAÇÃO LAGOA DO SAPO (ETAPA 1)</v>
      </c>
      <c r="E2" s="2" t="s">
        <v>4</v>
      </c>
      <c r="F2" s="99" t="s">
        <v>5</v>
      </c>
      <c r="G2" s="99"/>
      <c r="H2" s="99"/>
      <c r="I2" s="99" t="s">
        <v>6</v>
      </c>
      <c r="J2" s="99"/>
      <c r="K2" s="99"/>
    </row>
    <row r="3" spans="1:11">
      <c r="A3" s="103" t="s">
        <v>431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</row>
    <row r="4" spans="1:11">
      <c r="A4" s="110" t="s">
        <v>8</v>
      </c>
      <c r="B4" s="110"/>
      <c r="C4" s="110"/>
      <c r="D4" s="115" t="s">
        <v>11</v>
      </c>
      <c r="E4" s="116"/>
      <c r="F4" s="116"/>
      <c r="G4" s="116"/>
      <c r="H4" s="117"/>
      <c r="I4" s="87" t="s">
        <v>16</v>
      </c>
      <c r="J4" s="4" t="s">
        <v>1547</v>
      </c>
      <c r="K4" s="4" t="s">
        <v>17</v>
      </c>
    </row>
    <row r="5" spans="1:11">
      <c r="A5" s="109" t="s">
        <v>18</v>
      </c>
      <c r="B5" s="109"/>
      <c r="C5" s="109"/>
      <c r="D5" s="112" t="s">
        <v>19</v>
      </c>
      <c r="E5" s="113"/>
      <c r="F5" s="113"/>
      <c r="G5" s="113"/>
      <c r="H5" s="114"/>
      <c r="I5" s="88">
        <f>SUMIF(OS!$A$5:$A$157,OR!A5,OS!$I$5:$I$157)</f>
        <v>22293.599999999999</v>
      </c>
      <c r="J5" s="8">
        <f>SUMIF(OS!$A$5:$A$157,OR!A5,OS!$J$5:JI$157)</f>
        <v>27672</v>
      </c>
      <c r="K5" s="9">
        <f>J5/$I$24</f>
        <v>2.7406221123827082E-2</v>
      </c>
    </row>
    <row r="6" spans="1:11">
      <c r="A6" s="109" t="s">
        <v>28</v>
      </c>
      <c r="B6" s="109"/>
      <c r="C6" s="109"/>
      <c r="D6" s="112" t="s">
        <v>29</v>
      </c>
      <c r="E6" s="113"/>
      <c r="F6" s="113"/>
      <c r="G6" s="113"/>
      <c r="H6" s="114"/>
      <c r="I6" s="86">
        <f>SUMIF(OS!$A$5:$A$157,OR!A6,OS!$I$5:$I$157)</f>
        <v>42892.942999999999</v>
      </c>
      <c r="J6" s="8">
        <f>SUMIF(OS!$A$5:$A$157,OR!A6,OS!$J$5:JI$157)</f>
        <v>53237.832600000002</v>
      </c>
      <c r="K6" s="9">
        <f t="shared" ref="K6:K20" si="0">J6/$I$24</f>
        <v>5.2726503772365207E-2</v>
      </c>
    </row>
    <row r="7" spans="1:11">
      <c r="A7" s="109" t="s">
        <v>55</v>
      </c>
      <c r="B7" s="109"/>
      <c r="C7" s="109"/>
      <c r="D7" s="112" t="s">
        <v>56</v>
      </c>
      <c r="E7" s="113"/>
      <c r="F7" s="113"/>
      <c r="G7" s="113"/>
      <c r="H7" s="114"/>
      <c r="I7" s="86">
        <f>SUMIF(OS!$A$5:$A$157,OR!A7,OS!$I$5:$I$157)</f>
        <v>104566.13313500001</v>
      </c>
      <c r="J7" s="8">
        <f>SUMIF(OS!$A$5:$A$157,OR!A7,OS!$J$5:JI$157)</f>
        <v>129762.021425</v>
      </c>
      <c r="K7" s="9">
        <f t="shared" si="0"/>
        <v>0.12851570730877193</v>
      </c>
    </row>
    <row r="8" spans="1:11" ht="15">
      <c r="A8" s="109" t="s">
        <v>81</v>
      </c>
      <c r="B8" s="109"/>
      <c r="C8" s="109"/>
      <c r="D8" s="112" t="s">
        <v>82</v>
      </c>
      <c r="E8" s="113"/>
      <c r="F8" s="113"/>
      <c r="G8" s="113"/>
      <c r="H8" s="114"/>
      <c r="I8" s="86">
        <f>SUMIF(OS!$A$5:$A$157,OR!A8,OS!$I$5:$I$157)</f>
        <v>0</v>
      </c>
      <c r="J8" s="8">
        <f>SUMIF(OS!$A$5:$A$157,OR!A8,OS!$J$5:JI$157)</f>
        <v>0</v>
      </c>
      <c r="K8" s="9">
        <f t="shared" si="0"/>
        <v>0</v>
      </c>
    </row>
    <row r="9" spans="1:11" ht="15">
      <c r="A9" s="109" t="s">
        <v>121</v>
      </c>
      <c r="B9" s="109"/>
      <c r="C9" s="109"/>
      <c r="D9" s="112" t="s">
        <v>122</v>
      </c>
      <c r="E9" s="113"/>
      <c r="F9" s="113"/>
      <c r="G9" s="113"/>
      <c r="H9" s="114"/>
      <c r="I9" s="86">
        <f>SUMIF(OS!$A$5:$A$157,OR!A9,OS!$I$5:$I$157)</f>
        <v>0</v>
      </c>
      <c r="J9" s="8">
        <f>SUMIF(OS!$A$5:$A$157,OR!A9,OS!$J$5:JI$157)</f>
        <v>0</v>
      </c>
      <c r="K9" s="9">
        <f t="shared" si="0"/>
        <v>0</v>
      </c>
    </row>
    <row r="10" spans="1:11">
      <c r="A10" s="109" t="s">
        <v>165</v>
      </c>
      <c r="B10" s="109"/>
      <c r="C10" s="109"/>
      <c r="D10" s="112" t="s">
        <v>166</v>
      </c>
      <c r="E10" s="113"/>
      <c r="F10" s="113"/>
      <c r="G10" s="113"/>
      <c r="H10" s="114"/>
      <c r="I10" s="86">
        <f>SUMIF(OS!$A$5:$A$157,OR!A10,OS!$I$5:$I$157)</f>
        <v>0</v>
      </c>
      <c r="J10" s="8">
        <f>SUMIF(OS!$A$5:$A$157,OR!A10,OS!$J$5:JI$157)</f>
        <v>0</v>
      </c>
      <c r="K10" s="9">
        <f t="shared" si="0"/>
        <v>0</v>
      </c>
    </row>
    <row r="11" spans="1:11" ht="15">
      <c r="A11" s="109" t="s">
        <v>173</v>
      </c>
      <c r="B11" s="109"/>
      <c r="C11" s="109"/>
      <c r="D11" s="112" t="s">
        <v>174</v>
      </c>
      <c r="E11" s="113"/>
      <c r="F11" s="113"/>
      <c r="G11" s="113"/>
      <c r="H11" s="114"/>
      <c r="I11" s="86">
        <f>SUMIF(OS!$A$5:$A$157,OR!A11,OS!$I$5:$I$157)</f>
        <v>17321.707000000002</v>
      </c>
      <c r="J11" s="8">
        <f>SUMIF(OS!$A$5:$A$157,OR!A11,OS!$J$5:JI$157)</f>
        <v>21501.209000000003</v>
      </c>
      <c r="K11" s="9">
        <f t="shared" si="0"/>
        <v>2.129469818891374E-2</v>
      </c>
    </row>
    <row r="12" spans="1:11" ht="15">
      <c r="A12" s="109" t="s">
        <v>185</v>
      </c>
      <c r="B12" s="109"/>
      <c r="C12" s="109"/>
      <c r="D12" s="112" t="s">
        <v>186</v>
      </c>
      <c r="E12" s="113"/>
      <c r="F12" s="113"/>
      <c r="G12" s="113"/>
      <c r="H12" s="114"/>
      <c r="I12" s="86">
        <f>SUMIF(OS!$A$5:$A$157,OR!A12,OS!$I$5:$I$157)</f>
        <v>0</v>
      </c>
      <c r="J12" s="8">
        <f>SUMIF(OS!$A$5:$A$157,OR!A12,OS!$J$5:JI$157)</f>
        <v>0</v>
      </c>
      <c r="K12" s="9">
        <f t="shared" si="0"/>
        <v>0</v>
      </c>
    </row>
    <row r="13" spans="1:11" ht="15">
      <c r="A13" s="109" t="s">
        <v>203</v>
      </c>
      <c r="B13" s="109"/>
      <c r="C13" s="109"/>
      <c r="D13" s="112" t="s">
        <v>204</v>
      </c>
      <c r="E13" s="113"/>
      <c r="F13" s="113"/>
      <c r="G13" s="113"/>
      <c r="H13" s="114"/>
      <c r="I13" s="86">
        <f>SUMIF(OS!$A$5:$A$157,OR!A13,OS!$I$5:$I$157)</f>
        <v>12107.52</v>
      </c>
      <c r="J13" s="8">
        <f>SUMIF(OS!$A$5:$A$157,OR!A13,OS!$J$5:JI$157)</f>
        <v>15026.687999999998</v>
      </c>
      <c r="K13" s="9">
        <f t="shared" si="0"/>
        <v>1.4882362463383885E-2</v>
      </c>
    </row>
    <row r="14" spans="1:11">
      <c r="A14" s="109" t="s">
        <v>211</v>
      </c>
      <c r="B14" s="109"/>
      <c r="C14" s="109"/>
      <c r="D14" s="112" t="s">
        <v>212</v>
      </c>
      <c r="E14" s="113"/>
      <c r="F14" s="113"/>
      <c r="G14" s="113"/>
      <c r="H14" s="114"/>
      <c r="I14" s="86">
        <f>SUMIF(OS!$A$5:$A$157,OR!A14,OS!$I$5:$I$157)</f>
        <v>389141.69969999994</v>
      </c>
      <c r="J14" s="8">
        <f>SUMIF(OS!$A$5:$A$157,OR!A14,OS!$J$5:JI$157)</f>
        <v>482984.59880000004</v>
      </c>
      <c r="K14" s="9">
        <f t="shared" si="0"/>
        <v>0.47834571820308286</v>
      </c>
    </row>
    <row r="15" spans="1:11" ht="15">
      <c r="A15" s="109" t="s">
        <v>251</v>
      </c>
      <c r="B15" s="109"/>
      <c r="C15" s="109"/>
      <c r="D15" s="112" t="s">
        <v>252</v>
      </c>
      <c r="E15" s="113"/>
      <c r="F15" s="113"/>
      <c r="G15" s="113"/>
      <c r="H15" s="114"/>
      <c r="I15" s="86">
        <f>SUMIF(OS!$A$5:$A$157,OR!A15,OS!$I$5:$I$157)</f>
        <v>15849.984</v>
      </c>
      <c r="J15" s="8">
        <f>SUMIF(OS!$A$5:$A$157,OR!A15,OS!$J$5:JI$157)</f>
        <v>19668.96</v>
      </c>
      <c r="K15" s="9">
        <f t="shared" si="0"/>
        <v>1.9480047233149389E-2</v>
      </c>
    </row>
    <row r="16" spans="1:11">
      <c r="A16" s="109" t="s">
        <v>272</v>
      </c>
      <c r="B16" s="109"/>
      <c r="C16" s="109"/>
      <c r="D16" s="112" t="s">
        <v>273</v>
      </c>
      <c r="E16" s="113"/>
      <c r="F16" s="113"/>
      <c r="G16" s="113"/>
      <c r="H16" s="114"/>
      <c r="I16" s="86">
        <f>SUMIF(OS!$A$5:$A$157,OR!A16,OS!$I$5:$I$157)</f>
        <v>0</v>
      </c>
      <c r="J16" s="8">
        <f>SUMIF(OS!$A$5:$A$157,OR!A16,OS!$J$5:JI$157)</f>
        <v>0</v>
      </c>
      <c r="K16" s="9">
        <f t="shared" si="0"/>
        <v>0</v>
      </c>
    </row>
    <row r="17" spans="1:11">
      <c r="A17" s="109" t="s">
        <v>341</v>
      </c>
      <c r="B17" s="109"/>
      <c r="C17" s="109"/>
      <c r="D17" s="112" t="s">
        <v>342</v>
      </c>
      <c r="E17" s="113"/>
      <c r="F17" s="113"/>
      <c r="G17" s="113"/>
      <c r="H17" s="114"/>
      <c r="I17" s="86">
        <f>SUMIF(OS!$A$5:$A$157,OR!A17,OS!$I$5:$I$157)</f>
        <v>6994.5010000000002</v>
      </c>
      <c r="J17" s="8">
        <f>SUMIF(OS!$A$5:$A$157,OR!A17,OS!$J$5:JI$157)</f>
        <v>8681.4331000000002</v>
      </c>
      <c r="K17" s="9">
        <f t="shared" si="0"/>
        <v>8.5980512868716261E-3</v>
      </c>
    </row>
    <row r="18" spans="1:11" ht="15">
      <c r="A18" s="109" t="s">
        <v>374</v>
      </c>
      <c r="B18" s="109"/>
      <c r="C18" s="109"/>
      <c r="D18" s="112" t="s">
        <v>375</v>
      </c>
      <c r="E18" s="113"/>
      <c r="F18" s="113"/>
      <c r="G18" s="113"/>
      <c r="H18" s="114"/>
      <c r="I18" s="86">
        <f>SUMIF(OS!$A$5:$A$157,OR!A18,OS!$I$5:$I$157)</f>
        <v>138141.22999999998</v>
      </c>
      <c r="J18" s="8">
        <f>SUMIF(OS!$A$5:$A$157,OR!A18,OS!$J$5:JI$157)</f>
        <v>171474.13</v>
      </c>
      <c r="K18" s="9">
        <f t="shared" si="0"/>
        <v>0.16982718718545356</v>
      </c>
    </row>
    <row r="19" spans="1:11" ht="15">
      <c r="A19" s="109" t="s">
        <v>408</v>
      </c>
      <c r="B19" s="109"/>
      <c r="C19" s="109"/>
      <c r="D19" s="112" t="s">
        <v>409</v>
      </c>
      <c r="E19" s="113"/>
      <c r="F19" s="113"/>
      <c r="G19" s="113"/>
      <c r="H19" s="114"/>
      <c r="I19" s="86">
        <f>SUMIF(OS!$A$5:$A$157,OR!A19,OS!$I$5:$I$157)</f>
        <v>18800.976699999999</v>
      </c>
      <c r="J19" s="8">
        <f>SUMIF(OS!$A$5:$A$157,OR!A19,OS!$J$5:JI$157)</f>
        <v>23333.656299999995</v>
      </c>
      <c r="K19" s="9">
        <f t="shared" si="0"/>
        <v>2.310954554008314E-2</v>
      </c>
    </row>
    <row r="20" spans="1:11">
      <c r="A20" s="109" t="s">
        <v>422</v>
      </c>
      <c r="B20" s="109"/>
      <c r="C20" s="109"/>
      <c r="D20" s="112" t="s">
        <v>423</v>
      </c>
      <c r="E20" s="113"/>
      <c r="F20" s="113"/>
      <c r="G20" s="113"/>
      <c r="H20" s="114"/>
      <c r="I20" s="86">
        <f>SUMIF(OS!$A$5:$A$157,OR!A20,OS!$I$5:$I$157)</f>
        <v>45593.928100000005</v>
      </c>
      <c r="J20" s="8">
        <f>SUMIF(OS!$A$5:$A$157,OR!A20,OS!$J$5:JI$157)</f>
        <v>56355.227899999998</v>
      </c>
      <c r="K20" s="9">
        <f t="shared" si="0"/>
        <v>5.5813957694097617E-2</v>
      </c>
    </row>
    <row r="21" spans="1:11" ht="15">
      <c r="A21" s="15"/>
      <c r="B21" s="15"/>
      <c r="C21" s="15"/>
      <c r="D21" s="15"/>
      <c r="E21" s="15"/>
      <c r="F21" s="15"/>
      <c r="G21" s="15"/>
      <c r="H21" s="15"/>
      <c r="I21" s="15"/>
      <c r="J21" s="97">
        <f>SUM(J5:J20)</f>
        <v>1009697.757125</v>
      </c>
      <c r="K21" s="15"/>
    </row>
    <row r="22" spans="1:11" ht="15">
      <c r="A22" s="98"/>
      <c r="B22" s="98"/>
      <c r="C22" s="98"/>
      <c r="D22" s="17"/>
      <c r="E22" s="16"/>
      <c r="F22" s="16"/>
      <c r="G22" s="99" t="s">
        <v>427</v>
      </c>
      <c r="H22" s="98"/>
      <c r="I22" s="100">
        <f>SUM(I5:I20)</f>
        <v>813704.22263500001</v>
      </c>
      <c r="J22" s="98"/>
      <c r="K22" s="98"/>
    </row>
    <row r="23" spans="1:11" ht="15">
      <c r="A23" s="98"/>
      <c r="B23" s="98"/>
      <c r="C23" s="98"/>
      <c r="D23" s="17"/>
      <c r="E23" s="16"/>
      <c r="F23" s="16"/>
      <c r="G23" s="99" t="s">
        <v>428</v>
      </c>
      <c r="H23" s="98"/>
      <c r="I23" s="100">
        <f>I24-I22</f>
        <v>195993.53448999999</v>
      </c>
      <c r="J23" s="98"/>
      <c r="K23" s="98"/>
    </row>
    <row r="24" spans="1:11" ht="15">
      <c r="A24" s="98"/>
      <c r="B24" s="98"/>
      <c r="C24" s="98"/>
      <c r="D24" s="17"/>
      <c r="E24" s="16"/>
      <c r="F24" s="16"/>
      <c r="G24" s="99" t="s">
        <v>429</v>
      </c>
      <c r="H24" s="98"/>
      <c r="I24" s="100">
        <f>SUM(J5:J20)</f>
        <v>1009697.757125</v>
      </c>
      <c r="J24" s="98"/>
      <c r="K24" s="98"/>
    </row>
    <row r="25" spans="1:11" ht="1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</row>
    <row r="26" spans="1:11" ht="69.900000000000006" customHeight="1">
      <c r="A26" s="101" t="s">
        <v>1546</v>
      </c>
      <c r="B26" s="102"/>
      <c r="C26" s="102"/>
      <c r="D26" s="102"/>
      <c r="E26" s="102"/>
      <c r="F26" s="102"/>
      <c r="G26" s="102"/>
      <c r="H26" s="102"/>
      <c r="I26" s="102"/>
      <c r="J26" s="102"/>
    </row>
    <row r="27" spans="1:11" ht="60" customHeight="1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11" ht="69.900000000000006" customHeight="1">
      <c r="A28" s="101" t="s">
        <v>430</v>
      </c>
      <c r="B28" s="102"/>
      <c r="C28" s="102"/>
      <c r="D28" s="102"/>
      <c r="E28" s="102"/>
      <c r="F28" s="102"/>
      <c r="G28" s="102"/>
      <c r="H28" s="102"/>
      <c r="I28" s="102"/>
      <c r="J28" s="102"/>
    </row>
  </sheetData>
  <mergeCells count="50">
    <mergeCell ref="D4:H4"/>
    <mergeCell ref="A4:C4"/>
    <mergeCell ref="A26:J26"/>
    <mergeCell ref="A28:J28"/>
    <mergeCell ref="D5:H5"/>
    <mergeCell ref="D6:H6"/>
    <mergeCell ref="D7:H7"/>
    <mergeCell ref="D8:H8"/>
    <mergeCell ref="D9:H9"/>
    <mergeCell ref="D10:H10"/>
    <mergeCell ref="D11:H11"/>
    <mergeCell ref="D12:H12"/>
    <mergeCell ref="D13:H13"/>
    <mergeCell ref="D14:H14"/>
    <mergeCell ref="D15:H15"/>
    <mergeCell ref="D16:H16"/>
    <mergeCell ref="F1:H1"/>
    <mergeCell ref="I1:K1"/>
    <mergeCell ref="F2:H2"/>
    <mergeCell ref="I2:K2"/>
    <mergeCell ref="A3:K3"/>
    <mergeCell ref="A5:C5"/>
    <mergeCell ref="A6:C6"/>
    <mergeCell ref="A7:C7"/>
    <mergeCell ref="A8:C8"/>
    <mergeCell ref="A9:C9"/>
    <mergeCell ref="A22:C22"/>
    <mergeCell ref="G22:H22"/>
    <mergeCell ref="I22:K22"/>
    <mergeCell ref="A10:C10"/>
    <mergeCell ref="A11:C11"/>
    <mergeCell ref="A12:C12"/>
    <mergeCell ref="A13:C13"/>
    <mergeCell ref="A14:C14"/>
    <mergeCell ref="A24:C24"/>
    <mergeCell ref="G24:H24"/>
    <mergeCell ref="I24:K24"/>
    <mergeCell ref="A15:C15"/>
    <mergeCell ref="A16:C16"/>
    <mergeCell ref="A23:C23"/>
    <mergeCell ref="G23:H23"/>
    <mergeCell ref="I23:K23"/>
    <mergeCell ref="A17:C17"/>
    <mergeCell ref="A18:C18"/>
    <mergeCell ref="A19:C19"/>
    <mergeCell ref="D17:H17"/>
    <mergeCell ref="D18:H18"/>
    <mergeCell ref="D19:H19"/>
    <mergeCell ref="D20:H20"/>
    <mergeCell ref="A20:C20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5"/>
  <sheetViews>
    <sheetView topLeftCell="A39" workbookViewId="0">
      <selection activeCell="A3" sqref="A3:E3"/>
    </sheetView>
  </sheetViews>
  <sheetFormatPr defaultRowHeight="13.8"/>
  <cols>
    <col min="1" max="1" width="19.3984375" bestFit="1" customWidth="1"/>
    <col min="2" max="2" width="68.59765625" bestFit="1" customWidth="1"/>
    <col min="3" max="3" width="5.69921875" bestFit="1" customWidth="1"/>
    <col min="4" max="4" width="11.3984375" bestFit="1" customWidth="1"/>
    <col min="5" max="5" width="68.59765625" bestFit="1" customWidth="1"/>
    <col min="6" max="6" width="22.296875" bestFit="1" customWidth="1"/>
    <col min="11" max="11" width="16.69921875" customWidth="1"/>
  </cols>
  <sheetData>
    <row r="1" spans="1:14" ht="15">
      <c r="A1" s="1"/>
      <c r="B1" s="1" t="s">
        <v>0</v>
      </c>
      <c r="C1" s="1"/>
      <c r="D1" s="1"/>
      <c r="E1" s="1"/>
      <c r="F1" s="102"/>
      <c r="G1" s="102"/>
      <c r="H1" s="102"/>
      <c r="I1" s="102"/>
      <c r="J1" s="102"/>
    </row>
    <row r="2" spans="1:14" ht="80.099999999999994" customHeight="1">
      <c r="A2" s="2"/>
      <c r="B2" s="2" t="str">
        <f>OS!D2</f>
        <v>REVITALIZAÇÃO LAGOA DO SAPO (ETAPA 1)</v>
      </c>
      <c r="C2" s="2"/>
      <c r="D2" s="2"/>
      <c r="E2" s="2"/>
      <c r="F2" s="102"/>
      <c r="G2" s="102"/>
      <c r="H2" s="102"/>
      <c r="I2" s="102"/>
      <c r="J2" s="102"/>
      <c r="K2">
        <v>2233245.62</v>
      </c>
      <c r="M2">
        <v>1100000</v>
      </c>
      <c r="N2">
        <f>M2/K2</f>
        <v>0.49255665841180513</v>
      </c>
    </row>
    <row r="3" spans="1:14">
      <c r="A3" s="103" t="s">
        <v>1359</v>
      </c>
      <c r="B3" s="102"/>
      <c r="C3" s="102"/>
      <c r="D3" s="102"/>
      <c r="E3" s="102"/>
      <c r="G3" t="s">
        <v>1486</v>
      </c>
    </row>
    <row r="4" spans="1:14" ht="30" customHeight="1">
      <c r="A4" s="3" t="s">
        <v>8</v>
      </c>
      <c r="B4" s="3" t="s">
        <v>11</v>
      </c>
      <c r="C4" s="5" t="s">
        <v>12</v>
      </c>
      <c r="D4" s="4" t="s">
        <v>13</v>
      </c>
      <c r="E4" s="3" t="s">
        <v>1359</v>
      </c>
      <c r="J4">
        <v>6</v>
      </c>
    </row>
    <row r="5" spans="1:14" ht="24" customHeight="1">
      <c r="A5" s="6" t="s">
        <v>18</v>
      </c>
      <c r="B5" s="6" t="s">
        <v>19</v>
      </c>
      <c r="C5" s="35"/>
      <c r="D5" s="7"/>
      <c r="E5" s="6"/>
    </row>
    <row r="6" spans="1:14" ht="24" customHeight="1">
      <c r="A6" s="10" t="s">
        <v>1540</v>
      </c>
      <c r="B6" s="10" t="s">
        <v>23</v>
      </c>
      <c r="C6" s="12" t="s">
        <v>24</v>
      </c>
      <c r="D6" s="11">
        <v>120</v>
      </c>
      <c r="E6" s="10" t="s">
        <v>1488</v>
      </c>
      <c r="F6" s="83" t="s">
        <v>1489</v>
      </c>
      <c r="H6">
        <f>3*0.4</f>
        <v>1.2000000000000002</v>
      </c>
      <c r="J6">
        <f>20*6</f>
        <v>120</v>
      </c>
    </row>
    <row r="7" spans="1:14" ht="26.1" customHeight="1">
      <c r="A7" s="10" t="s">
        <v>25</v>
      </c>
      <c r="B7" s="10" t="s">
        <v>27</v>
      </c>
      <c r="C7" s="12" t="s">
        <v>24</v>
      </c>
      <c r="D7" s="11">
        <v>120</v>
      </c>
      <c r="E7" s="10" t="s">
        <v>1487</v>
      </c>
      <c r="F7" s="83" t="s">
        <v>1489</v>
      </c>
    </row>
    <row r="8" spans="1:14" ht="24" customHeight="1">
      <c r="A8" s="6" t="s">
        <v>28</v>
      </c>
      <c r="B8" s="6" t="s">
        <v>29</v>
      </c>
      <c r="C8" s="35"/>
      <c r="D8" s="7"/>
      <c r="E8" s="6"/>
    </row>
    <row r="9" spans="1:14" ht="26.1" customHeight="1">
      <c r="A9" s="10" t="s">
        <v>30</v>
      </c>
      <c r="B9" s="10" t="s">
        <v>33</v>
      </c>
      <c r="C9" s="12" t="s">
        <v>34</v>
      </c>
      <c r="D9" s="11" t="s">
        <v>1360</v>
      </c>
      <c r="E9" s="10" t="s">
        <v>1361</v>
      </c>
      <c r="F9" s="83" t="s">
        <v>1489</v>
      </c>
    </row>
    <row r="10" spans="1:14" ht="26.1" customHeight="1">
      <c r="A10" s="10" t="s">
        <v>35</v>
      </c>
      <c r="B10" s="10" t="s">
        <v>37</v>
      </c>
      <c r="C10" s="12" t="s">
        <v>34</v>
      </c>
      <c r="D10" s="11" t="s">
        <v>1362</v>
      </c>
      <c r="E10" s="10" t="s">
        <v>1363</v>
      </c>
      <c r="F10" s="83" t="s">
        <v>1489</v>
      </c>
    </row>
    <row r="11" spans="1:14" ht="39" customHeight="1">
      <c r="A11" s="10" t="s">
        <v>38</v>
      </c>
      <c r="B11" s="10" t="s">
        <v>40</v>
      </c>
      <c r="C11" s="12" t="s">
        <v>34</v>
      </c>
      <c r="D11" s="11" t="s">
        <v>1364</v>
      </c>
      <c r="E11" s="10" t="s">
        <v>1365</v>
      </c>
      <c r="F11" s="83" t="s">
        <v>1489</v>
      </c>
    </row>
    <row r="12" spans="1:14" ht="26.1" customHeight="1">
      <c r="A12" s="10" t="s">
        <v>41</v>
      </c>
      <c r="B12" s="10" t="s">
        <v>43</v>
      </c>
      <c r="C12" s="12" t="s">
        <v>44</v>
      </c>
      <c r="D12" s="11" t="s">
        <v>1366</v>
      </c>
      <c r="E12" s="10" t="s">
        <v>1367</v>
      </c>
      <c r="F12" s="83" t="s">
        <v>1489</v>
      </c>
    </row>
    <row r="13" spans="1:14" ht="39" customHeight="1">
      <c r="A13" s="10" t="s">
        <v>45</v>
      </c>
      <c r="B13" s="10" t="s">
        <v>47</v>
      </c>
      <c r="C13" s="12" t="s">
        <v>34</v>
      </c>
      <c r="D13" s="11" t="s">
        <v>1364</v>
      </c>
      <c r="E13" s="10" t="s">
        <v>1368</v>
      </c>
      <c r="F13" s="83" t="s">
        <v>1489</v>
      </c>
    </row>
    <row r="14" spans="1:14" ht="39" customHeight="1">
      <c r="A14" s="10" t="s">
        <v>48</v>
      </c>
      <c r="B14" s="10" t="s">
        <v>50</v>
      </c>
      <c r="C14" s="12" t="s">
        <v>34</v>
      </c>
      <c r="D14" s="11" t="s">
        <v>1364</v>
      </c>
      <c r="E14" s="10" t="s">
        <v>1369</v>
      </c>
      <c r="F14" s="83" t="s">
        <v>1489</v>
      </c>
    </row>
    <row r="15" spans="1:14" ht="39.75" customHeight="1">
      <c r="A15" s="10" t="s">
        <v>51</v>
      </c>
      <c r="B15" s="10" t="s">
        <v>53</v>
      </c>
      <c r="C15" s="12" t="s">
        <v>54</v>
      </c>
      <c r="D15" s="11" t="s">
        <v>1370</v>
      </c>
      <c r="E15" s="10" t="s">
        <v>1371</v>
      </c>
      <c r="F15" s="83" t="s">
        <v>1489</v>
      </c>
    </row>
    <row r="16" spans="1:14" ht="24" customHeight="1">
      <c r="A16" s="6" t="s">
        <v>55</v>
      </c>
      <c r="B16" s="6" t="s">
        <v>56</v>
      </c>
      <c r="C16" s="35"/>
      <c r="D16" s="7"/>
      <c r="E16" s="6"/>
    </row>
    <row r="17" spans="1:6" ht="24" customHeight="1">
      <c r="A17" s="6" t="s">
        <v>57</v>
      </c>
      <c r="B17" s="6" t="s">
        <v>58</v>
      </c>
      <c r="C17" s="35"/>
      <c r="D17" s="7"/>
      <c r="E17" s="6"/>
    </row>
    <row r="18" spans="1:6" ht="30.75" customHeight="1">
      <c r="A18" s="10" t="s">
        <v>59</v>
      </c>
      <c r="B18" s="10" t="s">
        <v>61</v>
      </c>
      <c r="C18" s="12" t="s">
        <v>62</v>
      </c>
      <c r="D18" s="11">
        <f>1031.87*0.15</f>
        <v>154.78049999999999</v>
      </c>
      <c r="E18" s="10" t="s">
        <v>1492</v>
      </c>
      <c r="F18" s="84" t="s">
        <v>1489</v>
      </c>
    </row>
    <row r="19" spans="1:6" ht="29.25" customHeight="1">
      <c r="A19" s="10" t="s">
        <v>63</v>
      </c>
      <c r="B19" s="10" t="s">
        <v>66</v>
      </c>
      <c r="C19" s="12" t="s">
        <v>67</v>
      </c>
      <c r="D19" s="11" t="s">
        <v>1372</v>
      </c>
      <c r="E19" s="10" t="s">
        <v>1490</v>
      </c>
      <c r="F19" s="84" t="s">
        <v>1489</v>
      </c>
    </row>
    <row r="20" spans="1:6" ht="52.5" customHeight="1">
      <c r="A20" s="10" t="s">
        <v>68</v>
      </c>
      <c r="B20" s="10" t="s">
        <v>70</v>
      </c>
      <c r="C20" s="12" t="s">
        <v>62</v>
      </c>
      <c r="D20" s="11">
        <f>154.78+156.23</f>
        <v>311.01</v>
      </c>
      <c r="E20" s="10" t="s">
        <v>1491</v>
      </c>
      <c r="F20" s="84" t="s">
        <v>1489</v>
      </c>
    </row>
    <row r="21" spans="1:6" ht="52.5" customHeight="1">
      <c r="A21" s="10" t="s">
        <v>71</v>
      </c>
      <c r="B21" s="10" t="s">
        <v>73</v>
      </c>
      <c r="C21" s="12" t="s">
        <v>34</v>
      </c>
      <c r="D21" s="11">
        <f>1031.87+1041.54</f>
        <v>2073.41</v>
      </c>
      <c r="E21" s="10" t="s">
        <v>1493</v>
      </c>
      <c r="F21" s="84" t="s">
        <v>1489</v>
      </c>
    </row>
    <row r="22" spans="1:6" ht="24" customHeight="1">
      <c r="A22" s="6" t="s">
        <v>74</v>
      </c>
      <c r="B22" s="6" t="s">
        <v>75</v>
      </c>
      <c r="C22" s="35"/>
      <c r="D22" s="7"/>
      <c r="E22" s="6"/>
    </row>
    <row r="23" spans="1:6" ht="26.1" customHeight="1">
      <c r="A23" s="10" t="s">
        <v>76</v>
      </c>
      <c r="B23" s="10" t="s">
        <v>78</v>
      </c>
      <c r="C23" s="12" t="s">
        <v>34</v>
      </c>
      <c r="D23" s="11" t="s">
        <v>1373</v>
      </c>
      <c r="E23" s="10" t="s">
        <v>1374</v>
      </c>
      <c r="F23" s="84" t="s">
        <v>1489</v>
      </c>
    </row>
    <row r="24" spans="1:6" ht="26.1" customHeight="1">
      <c r="A24" s="10" t="s">
        <v>79</v>
      </c>
      <c r="B24" s="10" t="s">
        <v>70</v>
      </c>
      <c r="C24" s="12" t="s">
        <v>62</v>
      </c>
      <c r="D24" s="11" t="s">
        <v>1375</v>
      </c>
      <c r="E24" s="10" t="s">
        <v>1376</v>
      </c>
      <c r="F24" s="84" t="s">
        <v>1489</v>
      </c>
    </row>
    <row r="25" spans="1:6" ht="39" customHeight="1">
      <c r="A25" s="10" t="s">
        <v>80</v>
      </c>
      <c r="B25" s="10" t="s">
        <v>73</v>
      </c>
      <c r="C25" s="12" t="s">
        <v>34</v>
      </c>
      <c r="D25" s="11" t="s">
        <v>1373</v>
      </c>
      <c r="E25" s="10" t="s">
        <v>1374</v>
      </c>
      <c r="F25" s="84" t="s">
        <v>1489</v>
      </c>
    </row>
    <row r="26" spans="1:6" ht="24" customHeight="1">
      <c r="A26" s="6" t="s">
        <v>81</v>
      </c>
      <c r="B26" s="6" t="s">
        <v>82</v>
      </c>
      <c r="C26" s="35"/>
      <c r="D26" s="7"/>
      <c r="E26" s="6"/>
    </row>
    <row r="27" spans="1:6" ht="24" customHeight="1">
      <c r="A27" s="6" t="s">
        <v>83</v>
      </c>
      <c r="B27" s="6" t="s">
        <v>84</v>
      </c>
      <c r="C27" s="35"/>
      <c r="D27" s="7"/>
      <c r="E27" s="6"/>
    </row>
    <row r="28" spans="1:6" ht="39" customHeight="1">
      <c r="A28" s="10" t="s">
        <v>85</v>
      </c>
      <c r="B28" s="10" t="s">
        <v>87</v>
      </c>
      <c r="C28" s="12" t="s">
        <v>54</v>
      </c>
      <c r="D28" s="11">
        <v>0</v>
      </c>
      <c r="E28" s="10" t="s">
        <v>1494</v>
      </c>
      <c r="F28" s="84" t="s">
        <v>1489</v>
      </c>
    </row>
    <row r="29" spans="1:6" ht="26.1" customHeight="1">
      <c r="A29" s="10" t="s">
        <v>88</v>
      </c>
      <c r="B29" s="10" t="s">
        <v>90</v>
      </c>
      <c r="C29" s="12" t="s">
        <v>44</v>
      </c>
      <c r="D29" s="11">
        <v>0</v>
      </c>
      <c r="E29" s="10" t="s">
        <v>1495</v>
      </c>
      <c r="F29" s="84" t="s">
        <v>1489</v>
      </c>
    </row>
    <row r="30" spans="1:6" ht="24" customHeight="1">
      <c r="A30" s="6" t="s">
        <v>91</v>
      </c>
      <c r="B30" s="6" t="s">
        <v>92</v>
      </c>
      <c r="C30" s="35"/>
      <c r="D30" s="7"/>
      <c r="E30" s="6"/>
    </row>
    <row r="31" spans="1:6" ht="39" customHeight="1">
      <c r="A31" s="10" t="s">
        <v>93</v>
      </c>
      <c r="B31" s="10" t="s">
        <v>95</v>
      </c>
      <c r="C31" s="12" t="s">
        <v>62</v>
      </c>
      <c r="D31" s="11">
        <v>0</v>
      </c>
      <c r="E31" s="10" t="s">
        <v>1496</v>
      </c>
      <c r="F31" s="83" t="s">
        <v>1489</v>
      </c>
    </row>
    <row r="32" spans="1:6" ht="39" customHeight="1">
      <c r="A32" s="10" t="s">
        <v>96</v>
      </c>
      <c r="B32" s="10" t="s">
        <v>98</v>
      </c>
      <c r="C32" s="12" t="s">
        <v>34</v>
      </c>
      <c r="D32" s="11">
        <v>0</v>
      </c>
      <c r="E32" s="10" t="s">
        <v>1497</v>
      </c>
      <c r="F32" s="84" t="s">
        <v>1489</v>
      </c>
    </row>
    <row r="33" spans="1:6" ht="39" customHeight="1">
      <c r="A33" s="10" t="s">
        <v>99</v>
      </c>
      <c r="B33" s="10" t="s">
        <v>101</v>
      </c>
      <c r="C33" s="12" t="s">
        <v>34</v>
      </c>
      <c r="D33" s="11">
        <v>0</v>
      </c>
      <c r="E33" s="10" t="s">
        <v>1498</v>
      </c>
      <c r="F33" s="84" t="s">
        <v>1489</v>
      </c>
    </row>
    <row r="34" spans="1:6" ht="39" customHeight="1">
      <c r="A34" s="10" t="s">
        <v>102</v>
      </c>
      <c r="B34" s="10" t="s">
        <v>104</v>
      </c>
      <c r="C34" s="12" t="s">
        <v>62</v>
      </c>
      <c r="D34" s="11">
        <v>0</v>
      </c>
      <c r="E34" s="10" t="s">
        <v>1499</v>
      </c>
      <c r="F34" s="84" t="s">
        <v>1489</v>
      </c>
    </row>
    <row r="35" spans="1:6" ht="26.1" customHeight="1">
      <c r="A35" s="10" t="s">
        <v>105</v>
      </c>
      <c r="B35" s="10" t="s">
        <v>107</v>
      </c>
      <c r="C35" s="12" t="s">
        <v>108</v>
      </c>
      <c r="D35" s="11">
        <v>0</v>
      </c>
      <c r="E35" s="10" t="s">
        <v>1500</v>
      </c>
      <c r="F35" s="84" t="s">
        <v>1489</v>
      </c>
    </row>
    <row r="36" spans="1:6" ht="26.1" customHeight="1">
      <c r="A36" s="10" t="s">
        <v>109</v>
      </c>
      <c r="B36" s="10" t="s">
        <v>111</v>
      </c>
      <c r="C36" s="12" t="s">
        <v>108</v>
      </c>
      <c r="D36" s="11">
        <v>0</v>
      </c>
      <c r="E36" s="10" t="s">
        <v>1501</v>
      </c>
      <c r="F36" s="84" t="s">
        <v>1489</v>
      </c>
    </row>
    <row r="37" spans="1:6" ht="26.1" customHeight="1">
      <c r="A37" s="10" t="s">
        <v>112</v>
      </c>
      <c r="B37" s="10" t="s">
        <v>114</v>
      </c>
      <c r="C37" s="12" t="s">
        <v>108</v>
      </c>
      <c r="D37" s="11">
        <v>0</v>
      </c>
      <c r="E37" s="10" t="s">
        <v>1502</v>
      </c>
      <c r="F37" s="84" t="s">
        <v>1489</v>
      </c>
    </row>
    <row r="38" spans="1:6" ht="26.1" customHeight="1">
      <c r="A38" s="10" t="s">
        <v>115</v>
      </c>
      <c r="B38" s="10" t="s">
        <v>117</v>
      </c>
      <c r="C38" s="12" t="s">
        <v>108</v>
      </c>
      <c r="D38" s="11">
        <v>0</v>
      </c>
      <c r="E38" s="10" t="s">
        <v>1503</v>
      </c>
      <c r="F38" s="84" t="s">
        <v>1489</v>
      </c>
    </row>
    <row r="39" spans="1:6" ht="26.1" customHeight="1">
      <c r="A39" s="10" t="s">
        <v>118</v>
      </c>
      <c r="B39" s="10" t="s">
        <v>120</v>
      </c>
      <c r="C39" s="12" t="s">
        <v>108</v>
      </c>
      <c r="D39" s="11">
        <v>0</v>
      </c>
      <c r="E39" s="10" t="s">
        <v>1504</v>
      </c>
      <c r="F39" s="84" t="s">
        <v>1489</v>
      </c>
    </row>
    <row r="40" spans="1:6" ht="24" customHeight="1">
      <c r="A40" s="6" t="s">
        <v>121</v>
      </c>
      <c r="B40" s="6" t="s">
        <v>122</v>
      </c>
      <c r="C40" s="35"/>
      <c r="D40" s="7"/>
      <c r="E40" s="6"/>
    </row>
    <row r="41" spans="1:6" ht="24" customHeight="1">
      <c r="A41" s="6" t="s">
        <v>123</v>
      </c>
      <c r="B41" s="6" t="s">
        <v>124</v>
      </c>
      <c r="C41" s="35"/>
      <c r="D41" s="7"/>
      <c r="E41" s="6"/>
    </row>
    <row r="42" spans="1:6" ht="51.9" customHeight="1">
      <c r="A42" s="10" t="s">
        <v>125</v>
      </c>
      <c r="B42" s="10" t="s">
        <v>127</v>
      </c>
      <c r="C42" s="12" t="s">
        <v>34</v>
      </c>
      <c r="D42" s="11">
        <v>0</v>
      </c>
      <c r="E42" s="10" t="s">
        <v>1505</v>
      </c>
      <c r="F42" s="84" t="s">
        <v>1489</v>
      </c>
    </row>
    <row r="43" spans="1:6" ht="39" customHeight="1">
      <c r="A43" s="10" t="s">
        <v>128</v>
      </c>
      <c r="B43" s="10" t="s">
        <v>130</v>
      </c>
      <c r="C43" s="12" t="s">
        <v>62</v>
      </c>
      <c r="D43" s="11">
        <v>0</v>
      </c>
      <c r="E43" s="10" t="s">
        <v>1506</v>
      </c>
      <c r="F43" s="84" t="s">
        <v>1489</v>
      </c>
    </row>
    <row r="44" spans="1:6" ht="26.1" customHeight="1">
      <c r="A44" s="10" t="s">
        <v>131</v>
      </c>
      <c r="B44" s="10" t="s">
        <v>107</v>
      </c>
      <c r="C44" s="12" t="s">
        <v>108</v>
      </c>
      <c r="D44" s="11">
        <v>0</v>
      </c>
      <c r="E44" s="10" t="s">
        <v>1507</v>
      </c>
      <c r="F44" s="84" t="s">
        <v>1489</v>
      </c>
    </row>
    <row r="45" spans="1:6" ht="26.1" customHeight="1">
      <c r="A45" s="10" t="s">
        <v>132</v>
      </c>
      <c r="B45" s="10" t="s">
        <v>111</v>
      </c>
      <c r="C45" s="12" t="s">
        <v>108</v>
      </c>
      <c r="D45" s="11">
        <v>0</v>
      </c>
      <c r="E45" s="10" t="s">
        <v>1508</v>
      </c>
      <c r="F45" s="84" t="s">
        <v>1489</v>
      </c>
    </row>
    <row r="46" spans="1:6" ht="26.1" customHeight="1">
      <c r="A46" s="10" t="s">
        <v>133</v>
      </c>
      <c r="B46" s="10" t="s">
        <v>114</v>
      </c>
      <c r="C46" s="12" t="s">
        <v>108</v>
      </c>
      <c r="D46" s="11">
        <v>0</v>
      </c>
      <c r="E46" s="10" t="s">
        <v>1509</v>
      </c>
      <c r="F46" s="84" t="s">
        <v>1489</v>
      </c>
    </row>
    <row r="47" spans="1:6" ht="26.1" customHeight="1">
      <c r="A47" s="10" t="s">
        <v>134</v>
      </c>
      <c r="B47" s="10" t="s">
        <v>136</v>
      </c>
      <c r="C47" s="12" t="s">
        <v>108</v>
      </c>
      <c r="D47" s="11">
        <v>0</v>
      </c>
      <c r="E47" s="10" t="s">
        <v>1510</v>
      </c>
      <c r="F47" s="84" t="s">
        <v>1489</v>
      </c>
    </row>
    <row r="48" spans="1:6" ht="26.1" customHeight="1">
      <c r="A48" s="10" t="s">
        <v>137</v>
      </c>
      <c r="B48" s="10" t="s">
        <v>117</v>
      </c>
      <c r="C48" s="12" t="s">
        <v>108</v>
      </c>
      <c r="D48" s="11">
        <v>0</v>
      </c>
      <c r="E48" s="10" t="s">
        <v>1511</v>
      </c>
      <c r="F48" s="84" t="s">
        <v>1489</v>
      </c>
    </row>
    <row r="49" spans="1:6" ht="24" customHeight="1">
      <c r="A49" s="6" t="s">
        <v>138</v>
      </c>
      <c r="B49" s="6" t="s">
        <v>139</v>
      </c>
      <c r="C49" s="35"/>
      <c r="D49" s="7"/>
      <c r="E49" s="6"/>
    </row>
    <row r="50" spans="1:6" ht="39" customHeight="1">
      <c r="A50" s="10" t="s">
        <v>140</v>
      </c>
      <c r="B50" s="10" t="s">
        <v>142</v>
      </c>
      <c r="C50" s="12" t="s">
        <v>34</v>
      </c>
      <c r="D50" s="11">
        <v>0</v>
      </c>
      <c r="E50" s="10" t="s">
        <v>1512</v>
      </c>
      <c r="F50" s="84" t="s">
        <v>1489</v>
      </c>
    </row>
    <row r="51" spans="1:6" ht="39" customHeight="1">
      <c r="A51" s="10" t="s">
        <v>143</v>
      </c>
      <c r="B51" s="10" t="s">
        <v>145</v>
      </c>
      <c r="C51" s="12" t="s">
        <v>62</v>
      </c>
      <c r="D51" s="11">
        <v>0</v>
      </c>
      <c r="E51" s="10" t="s">
        <v>1513</v>
      </c>
      <c r="F51" s="84" t="s">
        <v>1489</v>
      </c>
    </row>
    <row r="52" spans="1:6" ht="26.1" customHeight="1">
      <c r="A52" s="10" t="s">
        <v>146</v>
      </c>
      <c r="B52" s="10" t="s">
        <v>111</v>
      </c>
      <c r="C52" s="12" t="s">
        <v>108</v>
      </c>
      <c r="D52" s="11">
        <v>0</v>
      </c>
      <c r="E52" s="10" t="s">
        <v>1514</v>
      </c>
      <c r="F52" s="84" t="s">
        <v>1489</v>
      </c>
    </row>
    <row r="53" spans="1:6" ht="26.1" customHeight="1">
      <c r="A53" s="10" t="s">
        <v>147</v>
      </c>
      <c r="B53" s="10" t="s">
        <v>114</v>
      </c>
      <c r="C53" s="12" t="s">
        <v>108</v>
      </c>
      <c r="D53" s="11">
        <v>0</v>
      </c>
      <c r="E53" s="10" t="s">
        <v>1515</v>
      </c>
      <c r="F53" s="84" t="s">
        <v>1489</v>
      </c>
    </row>
    <row r="54" spans="1:6" ht="26.1" customHeight="1">
      <c r="A54" s="10" t="s">
        <v>148</v>
      </c>
      <c r="B54" s="10" t="s">
        <v>136</v>
      </c>
      <c r="C54" s="12" t="s">
        <v>108</v>
      </c>
      <c r="D54" s="11">
        <v>0</v>
      </c>
      <c r="E54" s="10" t="s">
        <v>1516</v>
      </c>
      <c r="F54" s="84" t="s">
        <v>1489</v>
      </c>
    </row>
    <row r="55" spans="1:6" ht="26.1" customHeight="1">
      <c r="A55" s="10" t="s">
        <v>149</v>
      </c>
      <c r="B55" s="10" t="s">
        <v>117</v>
      </c>
      <c r="C55" s="12" t="s">
        <v>108</v>
      </c>
      <c r="D55" s="11">
        <v>0</v>
      </c>
      <c r="E55" s="10" t="s">
        <v>1517</v>
      </c>
      <c r="F55" s="84" t="s">
        <v>1489</v>
      </c>
    </row>
    <row r="56" spans="1:6" ht="24" customHeight="1">
      <c r="A56" s="6" t="s">
        <v>150</v>
      </c>
      <c r="B56" s="6" t="s">
        <v>151</v>
      </c>
      <c r="C56" s="35"/>
      <c r="D56" s="7"/>
      <c r="E56" s="6"/>
    </row>
    <row r="57" spans="1:6" ht="39" customHeight="1">
      <c r="A57" s="10" t="s">
        <v>152</v>
      </c>
      <c r="B57" s="10" t="s">
        <v>154</v>
      </c>
      <c r="C57" s="12" t="s">
        <v>62</v>
      </c>
      <c r="D57" s="11">
        <v>0</v>
      </c>
      <c r="E57" s="10" t="s">
        <v>1518</v>
      </c>
      <c r="F57" s="84" t="s">
        <v>1489</v>
      </c>
    </row>
    <row r="58" spans="1:6" ht="26.1" customHeight="1">
      <c r="A58" s="10" t="s">
        <v>155</v>
      </c>
      <c r="B58" s="10" t="s">
        <v>157</v>
      </c>
      <c r="C58" s="12" t="s">
        <v>34</v>
      </c>
      <c r="D58" s="11">
        <v>0</v>
      </c>
      <c r="E58" s="10" t="s">
        <v>1519</v>
      </c>
      <c r="F58" s="84" t="s">
        <v>1489</v>
      </c>
    </row>
    <row r="59" spans="1:6" ht="65.099999999999994" customHeight="1">
      <c r="A59" s="10" t="s">
        <v>158</v>
      </c>
      <c r="B59" s="10" t="s">
        <v>160</v>
      </c>
      <c r="C59" s="12" t="s">
        <v>62</v>
      </c>
      <c r="D59" s="11">
        <v>0</v>
      </c>
      <c r="E59" s="10" t="s">
        <v>1520</v>
      </c>
      <c r="F59" s="84" t="s">
        <v>1489</v>
      </c>
    </row>
    <row r="60" spans="1:6" ht="26.1" customHeight="1">
      <c r="A60" s="10" t="s">
        <v>161</v>
      </c>
      <c r="B60" s="10" t="s">
        <v>163</v>
      </c>
      <c r="C60" s="12" t="s">
        <v>108</v>
      </c>
      <c r="D60" s="11">
        <v>0</v>
      </c>
      <c r="E60" s="10" t="s">
        <v>1521</v>
      </c>
      <c r="F60" s="84" t="s">
        <v>1489</v>
      </c>
    </row>
    <row r="61" spans="1:6" ht="26.1" customHeight="1">
      <c r="A61" s="10" t="s">
        <v>164</v>
      </c>
      <c r="B61" s="10" t="s">
        <v>117</v>
      </c>
      <c r="C61" s="12" t="s">
        <v>108</v>
      </c>
      <c r="D61" s="11">
        <v>0</v>
      </c>
      <c r="E61" s="10" t="s">
        <v>1522</v>
      </c>
      <c r="F61" s="84" t="s">
        <v>1489</v>
      </c>
    </row>
    <row r="62" spans="1:6" ht="24" customHeight="1">
      <c r="A62" s="6" t="s">
        <v>165</v>
      </c>
      <c r="B62" s="6" t="s">
        <v>166</v>
      </c>
      <c r="C62" s="35"/>
      <c r="D62" s="7"/>
      <c r="E62" s="6"/>
    </row>
    <row r="63" spans="1:6" ht="26.1" customHeight="1">
      <c r="A63" s="10" t="s">
        <v>167</v>
      </c>
      <c r="B63" s="10" t="s">
        <v>169</v>
      </c>
      <c r="C63" s="12" t="s">
        <v>34</v>
      </c>
      <c r="D63" s="11">
        <v>0</v>
      </c>
      <c r="E63" s="10" t="s">
        <v>1523</v>
      </c>
      <c r="F63" s="84" t="s">
        <v>1489</v>
      </c>
    </row>
    <row r="64" spans="1:6" ht="39" customHeight="1">
      <c r="A64" s="10" t="s">
        <v>170</v>
      </c>
      <c r="B64" s="10" t="s">
        <v>172</v>
      </c>
      <c r="C64" s="12" t="s">
        <v>34</v>
      </c>
      <c r="D64" s="11">
        <v>0</v>
      </c>
      <c r="E64" s="10" t="s">
        <v>1524</v>
      </c>
      <c r="F64" s="84" t="s">
        <v>1489</v>
      </c>
    </row>
    <row r="65" spans="1:6" ht="24" customHeight="1">
      <c r="A65" s="6" t="s">
        <v>173</v>
      </c>
      <c r="B65" s="6" t="s">
        <v>174</v>
      </c>
      <c r="C65" s="35"/>
      <c r="D65" s="7"/>
      <c r="E65" s="6"/>
    </row>
    <row r="66" spans="1:6" ht="24" customHeight="1">
      <c r="A66" s="6" t="s">
        <v>175</v>
      </c>
      <c r="B66" s="6" t="s">
        <v>176</v>
      </c>
      <c r="C66" s="35"/>
      <c r="D66" s="7"/>
      <c r="E66" s="6"/>
    </row>
    <row r="67" spans="1:6" ht="51.9" customHeight="1">
      <c r="A67" s="10" t="s">
        <v>177</v>
      </c>
      <c r="B67" s="10" t="s">
        <v>179</v>
      </c>
      <c r="C67" s="12" t="s">
        <v>34</v>
      </c>
      <c r="D67" s="11" t="s">
        <v>1378</v>
      </c>
      <c r="E67" s="10" t="s">
        <v>1379</v>
      </c>
      <c r="F67" s="83" t="s">
        <v>1489</v>
      </c>
    </row>
    <row r="68" spans="1:6" ht="24" customHeight="1">
      <c r="A68" s="6" t="s">
        <v>180</v>
      </c>
      <c r="B68" s="6" t="s">
        <v>181</v>
      </c>
      <c r="C68" s="35"/>
      <c r="D68" s="7"/>
      <c r="E68" s="6"/>
    </row>
    <row r="69" spans="1:6" ht="39" customHeight="1">
      <c r="A69" s="10" t="s">
        <v>182</v>
      </c>
      <c r="B69" s="10" t="s">
        <v>184</v>
      </c>
      <c r="C69" s="12" t="s">
        <v>34</v>
      </c>
      <c r="D69" s="11" t="s">
        <v>1377</v>
      </c>
      <c r="E69" s="10" t="s">
        <v>1380</v>
      </c>
      <c r="F69" s="83" t="s">
        <v>1489</v>
      </c>
    </row>
    <row r="70" spans="1:6" ht="24" customHeight="1">
      <c r="A70" s="6" t="s">
        <v>185</v>
      </c>
      <c r="B70" s="6" t="s">
        <v>186</v>
      </c>
      <c r="C70" s="35"/>
      <c r="D70" s="7"/>
      <c r="E70" s="6"/>
    </row>
    <row r="71" spans="1:6" ht="26.1" customHeight="1">
      <c r="A71" s="10" t="s">
        <v>187</v>
      </c>
      <c r="B71" s="10" t="s">
        <v>189</v>
      </c>
      <c r="C71" s="12" t="s">
        <v>34</v>
      </c>
      <c r="D71" s="11">
        <v>0</v>
      </c>
      <c r="E71" s="10" t="s">
        <v>1525</v>
      </c>
      <c r="F71" s="83" t="s">
        <v>1489</v>
      </c>
    </row>
    <row r="72" spans="1:6" ht="51.9" customHeight="1">
      <c r="A72" s="10" t="s">
        <v>190</v>
      </c>
      <c r="B72" s="10" t="s">
        <v>192</v>
      </c>
      <c r="C72" s="12" t="s">
        <v>34</v>
      </c>
      <c r="D72" s="11">
        <v>0</v>
      </c>
      <c r="E72" s="10" t="s">
        <v>1526</v>
      </c>
      <c r="F72" s="83" t="s">
        <v>1489</v>
      </c>
    </row>
    <row r="73" spans="1:6" ht="51.9" customHeight="1">
      <c r="A73" s="10" t="s">
        <v>193</v>
      </c>
      <c r="B73" s="10" t="s">
        <v>195</v>
      </c>
      <c r="C73" s="12" t="s">
        <v>108</v>
      </c>
      <c r="D73" s="11">
        <v>0</v>
      </c>
      <c r="E73" s="10" t="s">
        <v>1527</v>
      </c>
      <c r="F73" s="84" t="s">
        <v>1489</v>
      </c>
    </row>
    <row r="74" spans="1:6" ht="51.9" customHeight="1">
      <c r="A74" s="10" t="s">
        <v>196</v>
      </c>
      <c r="B74" s="10" t="s">
        <v>198</v>
      </c>
      <c r="C74" s="12" t="s">
        <v>34</v>
      </c>
      <c r="D74" s="11">
        <v>0</v>
      </c>
      <c r="E74" s="10" t="s">
        <v>1528</v>
      </c>
      <c r="F74" s="84" t="s">
        <v>1489</v>
      </c>
    </row>
    <row r="75" spans="1:6" ht="26.1" customHeight="1">
      <c r="A75" s="10" t="s">
        <v>199</v>
      </c>
      <c r="B75" s="10" t="s">
        <v>201</v>
      </c>
      <c r="C75" s="12" t="s">
        <v>202</v>
      </c>
      <c r="D75" s="11">
        <v>0</v>
      </c>
      <c r="E75" s="10" t="s">
        <v>1529</v>
      </c>
      <c r="F75" s="84" t="s">
        <v>1489</v>
      </c>
    </row>
    <row r="76" spans="1:6" ht="24" customHeight="1">
      <c r="A76" s="6" t="s">
        <v>203</v>
      </c>
      <c r="B76" s="6" t="s">
        <v>204</v>
      </c>
      <c r="C76" s="35"/>
      <c r="D76" s="7"/>
      <c r="E76" s="6"/>
    </row>
    <row r="77" spans="1:6" ht="65.099999999999994" customHeight="1">
      <c r="A77" s="10" t="s">
        <v>205</v>
      </c>
      <c r="B77" s="10" t="s">
        <v>207</v>
      </c>
      <c r="C77" s="12" t="s">
        <v>34</v>
      </c>
      <c r="D77" s="11" t="s">
        <v>1382</v>
      </c>
      <c r="E77" s="10" t="s">
        <v>1383</v>
      </c>
      <c r="F77" s="84" t="s">
        <v>1489</v>
      </c>
    </row>
    <row r="78" spans="1:6" ht="51.9" customHeight="1">
      <c r="A78" s="10" t="s">
        <v>208</v>
      </c>
      <c r="B78" s="10" t="s">
        <v>210</v>
      </c>
      <c r="C78" s="12" t="s">
        <v>34</v>
      </c>
      <c r="D78" s="11" t="s">
        <v>1382</v>
      </c>
      <c r="E78" s="10" t="s">
        <v>1384</v>
      </c>
      <c r="F78" s="84" t="s">
        <v>1489</v>
      </c>
    </row>
    <row r="79" spans="1:6" ht="24" customHeight="1">
      <c r="A79" s="6" t="s">
        <v>211</v>
      </c>
      <c r="B79" s="6" t="s">
        <v>212</v>
      </c>
      <c r="C79" s="35"/>
      <c r="D79" s="7"/>
      <c r="E79" s="6"/>
    </row>
    <row r="80" spans="1:6" ht="24" customHeight="1">
      <c r="A80" s="6" t="s">
        <v>213</v>
      </c>
      <c r="B80" s="6" t="s">
        <v>214</v>
      </c>
      <c r="C80" s="35"/>
      <c r="D80" s="7"/>
      <c r="E80" s="6"/>
    </row>
    <row r="81" spans="1:6" ht="54" customHeight="1">
      <c r="A81" s="10" t="s">
        <v>215</v>
      </c>
      <c r="B81" s="10" t="s">
        <v>217</v>
      </c>
      <c r="C81" s="12" t="s">
        <v>34</v>
      </c>
      <c r="D81" s="11">
        <f>1031.87+1450.8</f>
        <v>2482.67</v>
      </c>
      <c r="E81" s="10" t="s">
        <v>1530</v>
      </c>
      <c r="F81" s="83" t="s">
        <v>1489</v>
      </c>
    </row>
    <row r="82" spans="1:6" ht="56.25" customHeight="1">
      <c r="A82" s="10" t="s">
        <v>218</v>
      </c>
      <c r="B82" s="10" t="s">
        <v>220</v>
      </c>
      <c r="C82" s="12" t="s">
        <v>34</v>
      </c>
      <c r="D82" s="11">
        <f>1031.87+1450.8</f>
        <v>2482.67</v>
      </c>
      <c r="E82" s="10" t="s">
        <v>1530</v>
      </c>
      <c r="F82" s="84" t="s">
        <v>1489</v>
      </c>
    </row>
    <row r="83" spans="1:6" ht="39" customHeight="1">
      <c r="A83" s="10" t="s">
        <v>221</v>
      </c>
      <c r="B83" s="10" t="s">
        <v>223</v>
      </c>
      <c r="C83" s="12" t="s">
        <v>44</v>
      </c>
      <c r="D83" s="11">
        <v>12</v>
      </c>
      <c r="E83" s="10" t="s">
        <v>1531</v>
      </c>
      <c r="F83" s="84" t="s">
        <v>1489</v>
      </c>
    </row>
    <row r="84" spans="1:6" ht="51.9" customHeight="1">
      <c r="A84" s="10" t="s">
        <v>224</v>
      </c>
      <c r="B84" s="10" t="s">
        <v>226</v>
      </c>
      <c r="C84" s="12" t="s">
        <v>54</v>
      </c>
      <c r="D84" s="11">
        <v>624.88</v>
      </c>
      <c r="E84" s="10" t="s">
        <v>1533</v>
      </c>
      <c r="F84" s="84" t="s">
        <v>1489</v>
      </c>
    </row>
    <row r="85" spans="1:6" ht="51.9" customHeight="1">
      <c r="A85" s="10" t="s">
        <v>227</v>
      </c>
      <c r="B85" s="10" t="s">
        <v>229</v>
      </c>
      <c r="C85" s="12" t="s">
        <v>54</v>
      </c>
      <c r="D85" s="11">
        <v>41.17</v>
      </c>
      <c r="E85" s="10" t="s">
        <v>1532</v>
      </c>
      <c r="F85" s="84" t="s">
        <v>1489</v>
      </c>
    </row>
    <row r="86" spans="1:6" ht="26.1" customHeight="1">
      <c r="A86" s="10" t="s">
        <v>230</v>
      </c>
      <c r="B86" s="10" t="s">
        <v>232</v>
      </c>
      <c r="C86" s="12" t="s">
        <v>54</v>
      </c>
      <c r="D86" s="11">
        <v>666.05</v>
      </c>
      <c r="E86" s="10" t="s">
        <v>1534</v>
      </c>
      <c r="F86" s="84" t="s">
        <v>1489</v>
      </c>
    </row>
    <row r="87" spans="1:6" ht="24" customHeight="1">
      <c r="A87" s="6" t="s">
        <v>233</v>
      </c>
      <c r="B87" s="6" t="s">
        <v>234</v>
      </c>
      <c r="C87" s="35"/>
      <c r="D87" s="7"/>
      <c r="E87" s="6"/>
    </row>
    <row r="88" spans="1:6" ht="39" customHeight="1">
      <c r="A88" s="10" t="s">
        <v>235</v>
      </c>
      <c r="B88" s="10" t="s">
        <v>217</v>
      </c>
      <c r="C88" s="12" t="s">
        <v>34</v>
      </c>
      <c r="D88" s="11" t="s">
        <v>1385</v>
      </c>
      <c r="E88" s="10" t="s">
        <v>1386</v>
      </c>
      <c r="F88" s="84" t="s">
        <v>1489</v>
      </c>
    </row>
    <row r="89" spans="1:6" ht="39" customHeight="1">
      <c r="A89" s="10" t="s">
        <v>236</v>
      </c>
      <c r="B89" s="10" t="s">
        <v>238</v>
      </c>
      <c r="C89" s="12" t="s">
        <v>34</v>
      </c>
      <c r="D89" s="11" t="s">
        <v>1385</v>
      </c>
      <c r="E89" s="10" t="s">
        <v>1386</v>
      </c>
      <c r="F89" s="84" t="s">
        <v>1489</v>
      </c>
    </row>
    <row r="90" spans="1:6" ht="51.9" customHeight="1">
      <c r="A90" s="10" t="s">
        <v>239</v>
      </c>
      <c r="B90" s="10" t="s">
        <v>240</v>
      </c>
      <c r="C90" s="12" t="s">
        <v>54</v>
      </c>
      <c r="D90" s="11" t="s">
        <v>1387</v>
      </c>
      <c r="E90" s="10" t="s">
        <v>1388</v>
      </c>
      <c r="F90" s="84" t="s">
        <v>1489</v>
      </c>
    </row>
    <row r="91" spans="1:6" ht="51.9" customHeight="1">
      <c r="A91" s="10" t="s">
        <v>241</v>
      </c>
      <c r="B91" s="10" t="s">
        <v>229</v>
      </c>
      <c r="C91" s="12" t="s">
        <v>54</v>
      </c>
      <c r="D91" s="11" t="s">
        <v>1389</v>
      </c>
      <c r="E91" s="10" t="s">
        <v>1390</v>
      </c>
      <c r="F91" s="84" t="s">
        <v>1489</v>
      </c>
    </row>
    <row r="92" spans="1:6" ht="26.1" customHeight="1">
      <c r="A92" s="10" t="s">
        <v>242</v>
      </c>
      <c r="B92" s="10" t="s">
        <v>232</v>
      </c>
      <c r="C92" s="12" t="s">
        <v>54</v>
      </c>
      <c r="D92" s="11" t="s">
        <v>1391</v>
      </c>
      <c r="E92" s="10" t="s">
        <v>1392</v>
      </c>
      <c r="F92" s="84" t="s">
        <v>1489</v>
      </c>
    </row>
    <row r="93" spans="1:6" ht="24" customHeight="1">
      <c r="A93" s="6" t="s">
        <v>243</v>
      </c>
      <c r="B93" s="6" t="s">
        <v>244</v>
      </c>
      <c r="C93" s="35"/>
      <c r="D93" s="7"/>
      <c r="E93" s="6"/>
    </row>
    <row r="94" spans="1:6" ht="26.1" customHeight="1">
      <c r="A94" s="10" t="s">
        <v>245</v>
      </c>
      <c r="B94" s="10" t="s">
        <v>247</v>
      </c>
      <c r="C94" s="12" t="s">
        <v>34</v>
      </c>
      <c r="D94" s="11">
        <v>0</v>
      </c>
      <c r="E94" s="10" t="s">
        <v>1535</v>
      </c>
      <c r="F94" s="84" t="s">
        <v>1489</v>
      </c>
    </row>
    <row r="95" spans="1:6" ht="26.1" customHeight="1">
      <c r="A95" s="10" t="s">
        <v>248</v>
      </c>
      <c r="B95" s="10" t="s">
        <v>250</v>
      </c>
      <c r="C95" s="12" t="s">
        <v>34</v>
      </c>
      <c r="D95" s="11">
        <v>0</v>
      </c>
      <c r="E95" s="10" t="s">
        <v>1536</v>
      </c>
      <c r="F95" s="84" t="s">
        <v>1489</v>
      </c>
    </row>
    <row r="96" spans="1:6" ht="24" customHeight="1">
      <c r="A96" s="6" t="s">
        <v>251</v>
      </c>
      <c r="B96" s="6" t="s">
        <v>252</v>
      </c>
      <c r="C96" s="35"/>
      <c r="D96" s="7"/>
      <c r="E96" s="6"/>
    </row>
    <row r="97" spans="1:6" ht="24" customHeight="1">
      <c r="A97" s="6" t="s">
        <v>253</v>
      </c>
      <c r="B97" s="6" t="s">
        <v>254</v>
      </c>
      <c r="C97" s="35"/>
      <c r="D97" s="7"/>
      <c r="E97" s="6"/>
    </row>
    <row r="98" spans="1:6" ht="26.1" customHeight="1">
      <c r="A98" s="10" t="s">
        <v>255</v>
      </c>
      <c r="B98" s="10" t="s">
        <v>257</v>
      </c>
      <c r="C98" s="12" t="s">
        <v>34</v>
      </c>
      <c r="D98" s="11" t="s">
        <v>1382</v>
      </c>
      <c r="E98" s="10" t="s">
        <v>1393</v>
      </c>
      <c r="F98" s="83" t="s">
        <v>1489</v>
      </c>
    </row>
    <row r="99" spans="1:6" ht="26.1" customHeight="1">
      <c r="A99" s="10" t="s">
        <v>258</v>
      </c>
      <c r="B99" s="10" t="s">
        <v>260</v>
      </c>
      <c r="C99" s="12" t="s">
        <v>34</v>
      </c>
      <c r="D99" s="11" t="s">
        <v>1382</v>
      </c>
      <c r="E99" s="10" t="s">
        <v>1393</v>
      </c>
      <c r="F99" s="84" t="s">
        <v>1489</v>
      </c>
    </row>
    <row r="100" spans="1:6" ht="24" customHeight="1">
      <c r="A100" s="6" t="s">
        <v>261</v>
      </c>
      <c r="B100" s="6" t="s">
        <v>262</v>
      </c>
      <c r="C100" s="35"/>
      <c r="D100" s="7"/>
      <c r="E100" s="6"/>
    </row>
    <row r="101" spans="1:6" ht="26.1" customHeight="1">
      <c r="A101" s="10" t="s">
        <v>263</v>
      </c>
      <c r="B101" s="10" t="s">
        <v>265</v>
      </c>
      <c r="C101" s="12" t="s">
        <v>34</v>
      </c>
      <c r="D101" s="11" t="s">
        <v>1394</v>
      </c>
      <c r="E101" s="10" t="s">
        <v>1395</v>
      </c>
      <c r="F101" s="83" t="s">
        <v>1489</v>
      </c>
    </row>
    <row r="102" spans="1:6" ht="26.1" customHeight="1">
      <c r="A102" s="10" t="s">
        <v>266</v>
      </c>
      <c r="B102" s="10" t="s">
        <v>268</v>
      </c>
      <c r="C102" s="12" t="s">
        <v>34</v>
      </c>
      <c r="D102" s="11" t="s">
        <v>1394</v>
      </c>
      <c r="E102" s="10" t="s">
        <v>1395</v>
      </c>
      <c r="F102" s="84" t="s">
        <v>1489</v>
      </c>
    </row>
    <row r="103" spans="1:6" ht="24" customHeight="1">
      <c r="A103" s="6" t="s">
        <v>269</v>
      </c>
      <c r="B103" s="6" t="s">
        <v>244</v>
      </c>
      <c r="C103" s="35"/>
      <c r="D103" s="7"/>
      <c r="E103" s="6"/>
    </row>
    <row r="104" spans="1:6" ht="26.1" customHeight="1">
      <c r="A104" s="10" t="s">
        <v>270</v>
      </c>
      <c r="B104" s="10" t="s">
        <v>265</v>
      </c>
      <c r="C104" s="12" t="s">
        <v>34</v>
      </c>
      <c r="D104" s="11">
        <v>0</v>
      </c>
      <c r="E104" s="10" t="s">
        <v>1536</v>
      </c>
      <c r="F104" s="84" t="s">
        <v>1489</v>
      </c>
    </row>
    <row r="105" spans="1:6" ht="26.1" customHeight="1">
      <c r="A105" s="10" t="s">
        <v>271</v>
      </c>
      <c r="B105" s="10" t="s">
        <v>268</v>
      </c>
      <c r="C105" s="12" t="s">
        <v>34</v>
      </c>
      <c r="D105" s="11">
        <v>0</v>
      </c>
      <c r="E105" s="10" t="s">
        <v>1536</v>
      </c>
      <c r="F105" s="84" t="s">
        <v>1489</v>
      </c>
    </row>
    <row r="106" spans="1:6" ht="24" customHeight="1">
      <c r="A106" s="6" t="s">
        <v>272</v>
      </c>
      <c r="B106" s="6" t="s">
        <v>273</v>
      </c>
      <c r="C106" s="35"/>
      <c r="D106" s="7"/>
      <c r="E106" s="6"/>
    </row>
    <row r="107" spans="1:6" ht="65.099999999999994" customHeight="1">
      <c r="A107" s="10" t="s">
        <v>274</v>
      </c>
      <c r="B107" s="10" t="s">
        <v>276</v>
      </c>
      <c r="C107" s="12" t="s">
        <v>44</v>
      </c>
      <c r="D107" s="11">
        <v>0</v>
      </c>
      <c r="E107" s="10" t="s">
        <v>1539</v>
      </c>
      <c r="F107" s="84" t="s">
        <v>1489</v>
      </c>
    </row>
    <row r="108" spans="1:6" ht="51.9" customHeight="1">
      <c r="A108" s="10" t="s">
        <v>277</v>
      </c>
      <c r="B108" s="10" t="s">
        <v>279</v>
      </c>
      <c r="C108" s="12" t="s">
        <v>44</v>
      </c>
      <c r="D108" s="11">
        <v>0</v>
      </c>
      <c r="E108" s="10" t="s">
        <v>1539</v>
      </c>
      <c r="F108" s="84" t="s">
        <v>1489</v>
      </c>
    </row>
    <row r="109" spans="1:6" ht="26.1" customHeight="1">
      <c r="A109" s="10" t="s">
        <v>280</v>
      </c>
      <c r="B109" s="10" t="s">
        <v>282</v>
      </c>
      <c r="C109" s="12" t="s">
        <v>44</v>
      </c>
      <c r="D109" s="11">
        <v>0</v>
      </c>
      <c r="E109" s="10" t="s">
        <v>1539</v>
      </c>
      <c r="F109" s="84" t="s">
        <v>1489</v>
      </c>
    </row>
    <row r="110" spans="1:6" ht="26.1" customHeight="1">
      <c r="A110" s="10" t="s">
        <v>283</v>
      </c>
      <c r="B110" s="10" t="s">
        <v>285</v>
      </c>
      <c r="C110" s="12" t="s">
        <v>44</v>
      </c>
      <c r="D110" s="11">
        <v>0</v>
      </c>
      <c r="E110" s="10" t="s">
        <v>1539</v>
      </c>
      <c r="F110" s="84" t="s">
        <v>1489</v>
      </c>
    </row>
    <row r="111" spans="1:6" ht="39" customHeight="1">
      <c r="A111" s="10" t="s">
        <v>286</v>
      </c>
      <c r="B111" s="10" t="s">
        <v>288</v>
      </c>
      <c r="C111" s="12" t="s">
        <v>44</v>
      </c>
      <c r="D111" s="11">
        <v>0</v>
      </c>
      <c r="E111" s="10" t="s">
        <v>1539</v>
      </c>
      <c r="F111" s="84" t="s">
        <v>1489</v>
      </c>
    </row>
    <row r="112" spans="1:6" ht="26.1" customHeight="1">
      <c r="A112" s="10" t="s">
        <v>289</v>
      </c>
      <c r="B112" s="10" t="s">
        <v>291</v>
      </c>
      <c r="C112" s="12" t="s">
        <v>202</v>
      </c>
      <c r="D112" s="11">
        <v>0</v>
      </c>
      <c r="E112" s="10" t="s">
        <v>1539</v>
      </c>
      <c r="F112" s="84" t="s">
        <v>1489</v>
      </c>
    </row>
    <row r="113" spans="1:6" ht="26.1" customHeight="1">
      <c r="A113" s="10" t="s">
        <v>292</v>
      </c>
      <c r="B113" s="10" t="s">
        <v>294</v>
      </c>
      <c r="C113" s="12" t="s">
        <v>44</v>
      </c>
      <c r="D113" s="11">
        <v>0</v>
      </c>
      <c r="E113" s="10" t="s">
        <v>1539</v>
      </c>
      <c r="F113" s="84" t="s">
        <v>1489</v>
      </c>
    </row>
    <row r="114" spans="1:6" ht="39" customHeight="1">
      <c r="A114" s="10" t="s">
        <v>295</v>
      </c>
      <c r="B114" s="10" t="s">
        <v>297</v>
      </c>
      <c r="C114" s="12" t="s">
        <v>54</v>
      </c>
      <c r="D114" s="11">
        <v>0</v>
      </c>
      <c r="E114" s="10" t="s">
        <v>1539</v>
      </c>
      <c r="F114" s="84" t="s">
        <v>1489</v>
      </c>
    </row>
    <row r="115" spans="1:6" ht="51.9" customHeight="1">
      <c r="A115" s="10" t="s">
        <v>298</v>
      </c>
      <c r="B115" s="10" t="s">
        <v>300</v>
      </c>
      <c r="C115" s="12" t="s">
        <v>54</v>
      </c>
      <c r="D115" s="11">
        <v>0</v>
      </c>
      <c r="E115" s="10" t="s">
        <v>1539</v>
      </c>
      <c r="F115" s="84" t="s">
        <v>1489</v>
      </c>
    </row>
    <row r="116" spans="1:6" ht="39" customHeight="1">
      <c r="A116" s="10" t="s">
        <v>301</v>
      </c>
      <c r="B116" s="10" t="s">
        <v>303</v>
      </c>
      <c r="C116" s="12" t="s">
        <v>44</v>
      </c>
      <c r="D116" s="11">
        <v>0</v>
      </c>
      <c r="E116" s="10" t="s">
        <v>1539</v>
      </c>
      <c r="F116" s="84" t="s">
        <v>1489</v>
      </c>
    </row>
    <row r="117" spans="1:6" ht="39" customHeight="1">
      <c r="A117" s="10" t="s">
        <v>304</v>
      </c>
      <c r="B117" s="10" t="s">
        <v>306</v>
      </c>
      <c r="C117" s="12" t="s">
        <v>54</v>
      </c>
      <c r="D117" s="11">
        <v>0</v>
      </c>
      <c r="E117" s="10" t="s">
        <v>1539</v>
      </c>
      <c r="F117" s="84" t="s">
        <v>1489</v>
      </c>
    </row>
    <row r="118" spans="1:6" ht="39" customHeight="1">
      <c r="A118" s="10" t="s">
        <v>307</v>
      </c>
      <c r="B118" s="10" t="s">
        <v>309</v>
      </c>
      <c r="C118" s="12" t="s">
        <v>54</v>
      </c>
      <c r="D118" s="11">
        <v>0</v>
      </c>
      <c r="E118" s="10" t="s">
        <v>1539</v>
      </c>
      <c r="F118" s="84" t="s">
        <v>1489</v>
      </c>
    </row>
    <row r="119" spans="1:6" ht="39" customHeight="1">
      <c r="A119" s="10" t="s">
        <v>310</v>
      </c>
      <c r="B119" s="10" t="s">
        <v>312</v>
      </c>
      <c r="C119" s="12" t="s">
        <v>54</v>
      </c>
      <c r="D119" s="11">
        <v>0</v>
      </c>
      <c r="E119" s="10" t="s">
        <v>1539</v>
      </c>
      <c r="F119" s="84" t="s">
        <v>1489</v>
      </c>
    </row>
    <row r="120" spans="1:6" ht="39" customHeight="1">
      <c r="A120" s="10" t="s">
        <v>313</v>
      </c>
      <c r="B120" s="10" t="s">
        <v>315</v>
      </c>
      <c r="C120" s="12" t="s">
        <v>54</v>
      </c>
      <c r="D120" s="11">
        <v>0</v>
      </c>
      <c r="E120" s="10" t="s">
        <v>1539</v>
      </c>
      <c r="F120" s="84" t="s">
        <v>1489</v>
      </c>
    </row>
    <row r="121" spans="1:6" ht="39" customHeight="1">
      <c r="A121" s="10" t="s">
        <v>316</v>
      </c>
      <c r="B121" s="10" t="s">
        <v>318</v>
      </c>
      <c r="C121" s="12" t="s">
        <v>44</v>
      </c>
      <c r="D121" s="11">
        <v>0</v>
      </c>
      <c r="E121" s="10" t="s">
        <v>1539</v>
      </c>
      <c r="F121" s="84" t="s">
        <v>1489</v>
      </c>
    </row>
    <row r="122" spans="1:6" ht="26.1" customHeight="1">
      <c r="A122" s="10" t="s">
        <v>319</v>
      </c>
      <c r="B122" s="10" t="s">
        <v>321</v>
      </c>
      <c r="C122" s="12" t="s">
        <v>44</v>
      </c>
      <c r="D122" s="11">
        <v>0</v>
      </c>
      <c r="E122" s="10" t="s">
        <v>1539</v>
      </c>
      <c r="F122" s="84" t="s">
        <v>1489</v>
      </c>
    </row>
    <row r="123" spans="1:6" ht="24" customHeight="1">
      <c r="A123" s="10" t="s">
        <v>322</v>
      </c>
      <c r="B123" s="10" t="s">
        <v>324</v>
      </c>
      <c r="C123" s="12" t="s">
        <v>62</v>
      </c>
      <c r="D123" s="11">
        <v>0</v>
      </c>
      <c r="E123" s="10" t="s">
        <v>1539</v>
      </c>
      <c r="F123" s="84" t="s">
        <v>1489</v>
      </c>
    </row>
    <row r="124" spans="1:6" ht="26.1" customHeight="1">
      <c r="A124" s="10" t="s">
        <v>325</v>
      </c>
      <c r="B124" s="10" t="s">
        <v>327</v>
      </c>
      <c r="C124" s="12" t="s">
        <v>62</v>
      </c>
      <c r="D124" s="11">
        <v>0</v>
      </c>
      <c r="E124" s="10" t="s">
        <v>1539</v>
      </c>
      <c r="F124" s="84" t="s">
        <v>1489</v>
      </c>
    </row>
    <row r="125" spans="1:6" ht="39" customHeight="1">
      <c r="A125" s="10" t="s">
        <v>328</v>
      </c>
      <c r="B125" s="10" t="s">
        <v>330</v>
      </c>
      <c r="C125" s="12" t="s">
        <v>44</v>
      </c>
      <c r="D125" s="11">
        <v>0</v>
      </c>
      <c r="E125" s="10" t="s">
        <v>1539</v>
      </c>
      <c r="F125" s="84" t="s">
        <v>1489</v>
      </c>
    </row>
    <row r="126" spans="1:6" ht="51.9" customHeight="1">
      <c r="A126" s="10" t="s">
        <v>331</v>
      </c>
      <c r="B126" s="10" t="s">
        <v>333</v>
      </c>
      <c r="C126" s="12" t="s">
        <v>44</v>
      </c>
      <c r="D126" s="11">
        <v>0</v>
      </c>
      <c r="E126" s="10" t="s">
        <v>1539</v>
      </c>
      <c r="F126" s="84" t="s">
        <v>1489</v>
      </c>
    </row>
    <row r="127" spans="1:6" ht="39" customHeight="1">
      <c r="A127" s="10" t="s">
        <v>334</v>
      </c>
      <c r="B127" s="10" t="s">
        <v>336</v>
      </c>
      <c r="C127" s="12" t="s">
        <v>44</v>
      </c>
      <c r="D127" s="11">
        <v>0</v>
      </c>
      <c r="E127" s="10" t="s">
        <v>1539</v>
      </c>
      <c r="F127" s="84" t="s">
        <v>1489</v>
      </c>
    </row>
    <row r="128" spans="1:6" ht="39" customHeight="1">
      <c r="A128" s="10" t="s">
        <v>337</v>
      </c>
      <c r="B128" s="10" t="s">
        <v>340</v>
      </c>
      <c r="C128" s="12" t="s">
        <v>44</v>
      </c>
      <c r="D128" s="11">
        <v>0</v>
      </c>
      <c r="E128" s="10" t="s">
        <v>1539</v>
      </c>
      <c r="F128" s="84" t="s">
        <v>1489</v>
      </c>
    </row>
    <row r="129" spans="1:6" ht="24" customHeight="1">
      <c r="A129" s="6" t="s">
        <v>341</v>
      </c>
      <c r="B129" s="6" t="s">
        <v>342</v>
      </c>
      <c r="C129" s="35"/>
      <c r="D129" s="7"/>
      <c r="E129" s="6"/>
    </row>
    <row r="130" spans="1:6" ht="51.9" customHeight="1">
      <c r="A130" s="10" t="s">
        <v>343</v>
      </c>
      <c r="B130" s="10" t="s">
        <v>345</v>
      </c>
      <c r="C130" s="12" t="s">
        <v>44</v>
      </c>
      <c r="D130" s="11" t="s">
        <v>1396</v>
      </c>
      <c r="E130" s="10" t="s">
        <v>1398</v>
      </c>
      <c r="F130" s="83" t="s">
        <v>1489</v>
      </c>
    </row>
    <row r="131" spans="1:6" ht="26.1" customHeight="1">
      <c r="A131" s="10" t="s">
        <v>346</v>
      </c>
      <c r="B131" s="10" t="s">
        <v>348</v>
      </c>
      <c r="C131" s="12" t="s">
        <v>44</v>
      </c>
      <c r="D131" s="11" t="s">
        <v>1396</v>
      </c>
      <c r="E131" s="10" t="s">
        <v>1398</v>
      </c>
      <c r="F131" s="83" t="s">
        <v>1489</v>
      </c>
    </row>
    <row r="132" spans="1:6" ht="39" customHeight="1">
      <c r="A132" s="10" t="s">
        <v>349</v>
      </c>
      <c r="B132" s="10" t="s">
        <v>351</v>
      </c>
      <c r="C132" s="12" t="s">
        <v>54</v>
      </c>
      <c r="D132" s="11" t="s">
        <v>1399</v>
      </c>
      <c r="E132" s="10" t="s">
        <v>1398</v>
      </c>
      <c r="F132" s="83" t="s">
        <v>1489</v>
      </c>
    </row>
    <row r="133" spans="1:6" ht="51.9" customHeight="1">
      <c r="A133" s="10" t="s">
        <v>352</v>
      </c>
      <c r="B133" s="10" t="s">
        <v>354</v>
      </c>
      <c r="C133" s="12" t="s">
        <v>44</v>
      </c>
      <c r="D133" s="11" t="s">
        <v>1400</v>
      </c>
      <c r="E133" s="10" t="s">
        <v>1398</v>
      </c>
      <c r="F133" s="84" t="s">
        <v>1489</v>
      </c>
    </row>
    <row r="134" spans="1:6" ht="39" customHeight="1">
      <c r="A134" s="10" t="s">
        <v>355</v>
      </c>
      <c r="B134" s="10" t="s">
        <v>357</v>
      </c>
      <c r="C134" s="12" t="s">
        <v>44</v>
      </c>
      <c r="D134" s="11" t="s">
        <v>1397</v>
      </c>
      <c r="E134" s="10" t="s">
        <v>1398</v>
      </c>
      <c r="F134" s="84" t="s">
        <v>1489</v>
      </c>
    </row>
    <row r="135" spans="1:6" ht="39" customHeight="1">
      <c r="A135" s="10" t="s">
        <v>358</v>
      </c>
      <c r="B135" s="10" t="s">
        <v>360</v>
      </c>
      <c r="C135" s="12" t="s">
        <v>44</v>
      </c>
      <c r="D135" s="11" t="s">
        <v>1381</v>
      </c>
      <c r="E135" s="10" t="s">
        <v>1398</v>
      </c>
      <c r="F135" s="84" t="s">
        <v>1489</v>
      </c>
    </row>
    <row r="136" spans="1:6" ht="51.9" customHeight="1">
      <c r="A136" s="10" t="s">
        <v>361</v>
      </c>
      <c r="B136" s="10" t="s">
        <v>363</v>
      </c>
      <c r="C136" s="12" t="s">
        <v>44</v>
      </c>
      <c r="D136" s="11" t="s">
        <v>1396</v>
      </c>
      <c r="E136" s="10" t="s">
        <v>1398</v>
      </c>
      <c r="F136" s="84" t="s">
        <v>1489</v>
      </c>
    </row>
    <row r="137" spans="1:6" ht="39" customHeight="1">
      <c r="A137" s="10" t="s">
        <v>364</v>
      </c>
      <c r="B137" s="10" t="s">
        <v>366</v>
      </c>
      <c r="C137" s="12" t="s">
        <v>44</v>
      </c>
      <c r="D137" s="11" t="s">
        <v>1381</v>
      </c>
      <c r="E137" s="10" t="s">
        <v>1398</v>
      </c>
      <c r="F137" s="84" t="s">
        <v>1489</v>
      </c>
    </row>
    <row r="138" spans="1:6" ht="26.1" customHeight="1">
      <c r="A138" s="10" t="s">
        <v>367</v>
      </c>
      <c r="B138" s="10" t="s">
        <v>369</v>
      </c>
      <c r="C138" s="12" t="s">
        <v>44</v>
      </c>
      <c r="D138" s="11" t="s">
        <v>1400</v>
      </c>
      <c r="E138" s="10" t="s">
        <v>1398</v>
      </c>
      <c r="F138" s="84" t="s">
        <v>1489</v>
      </c>
    </row>
    <row r="139" spans="1:6" ht="24" customHeight="1">
      <c r="A139" s="10" t="s">
        <v>370</v>
      </c>
      <c r="B139" s="10" t="s">
        <v>373</v>
      </c>
      <c r="C139" s="12" t="s">
        <v>44</v>
      </c>
      <c r="D139" s="11" t="s">
        <v>1364</v>
      </c>
      <c r="E139" s="10" t="s">
        <v>1398</v>
      </c>
      <c r="F139" s="84" t="s">
        <v>1489</v>
      </c>
    </row>
    <row r="140" spans="1:6" ht="24" customHeight="1">
      <c r="A140" s="6" t="s">
        <v>374</v>
      </c>
      <c r="B140" s="6" t="s">
        <v>375</v>
      </c>
      <c r="C140" s="35"/>
      <c r="D140" s="7"/>
      <c r="E140" s="6"/>
    </row>
    <row r="141" spans="1:6" ht="65.099999999999994" customHeight="1">
      <c r="A141" s="10" t="s">
        <v>376</v>
      </c>
      <c r="B141" s="10" t="s">
        <v>378</v>
      </c>
      <c r="C141" s="12" t="s">
        <v>34</v>
      </c>
      <c r="D141" s="11">
        <v>0</v>
      </c>
      <c r="E141" s="10" t="s">
        <v>1537</v>
      </c>
      <c r="F141" s="83" t="s">
        <v>1489</v>
      </c>
    </row>
    <row r="142" spans="1:6" ht="39" customHeight="1">
      <c r="A142" s="10" t="s">
        <v>379</v>
      </c>
      <c r="B142" s="10" t="s">
        <v>381</v>
      </c>
      <c r="C142" s="12" t="s">
        <v>54</v>
      </c>
      <c r="D142" s="11">
        <v>0</v>
      </c>
      <c r="E142" s="10" t="s">
        <v>1538</v>
      </c>
      <c r="F142" s="83" t="s">
        <v>1489</v>
      </c>
    </row>
    <row r="143" spans="1:6" ht="51.9" customHeight="1">
      <c r="A143" s="10" t="s">
        <v>382</v>
      </c>
      <c r="B143" s="10" t="s">
        <v>384</v>
      </c>
      <c r="C143" s="12" t="s">
        <v>44</v>
      </c>
      <c r="D143" s="11" t="s">
        <v>1401</v>
      </c>
      <c r="E143" s="10" t="s">
        <v>1402</v>
      </c>
      <c r="F143" s="83" t="s">
        <v>1489</v>
      </c>
    </row>
    <row r="144" spans="1:6" ht="51.9" customHeight="1">
      <c r="A144" s="10" t="s">
        <v>385</v>
      </c>
      <c r="B144" s="10" t="s">
        <v>388</v>
      </c>
      <c r="C144" s="12" t="s">
        <v>389</v>
      </c>
      <c r="D144" s="11" t="s">
        <v>1403</v>
      </c>
      <c r="E144" s="10" t="s">
        <v>1404</v>
      </c>
      <c r="F144" s="84" t="s">
        <v>1489</v>
      </c>
    </row>
    <row r="145" spans="1:8" ht="51.9" customHeight="1">
      <c r="A145" s="10" t="s">
        <v>390</v>
      </c>
      <c r="B145" s="10" t="s">
        <v>392</v>
      </c>
      <c r="C145" s="12" t="s">
        <v>34</v>
      </c>
      <c r="D145" s="11" t="s">
        <v>1394</v>
      </c>
      <c r="E145" s="10" t="s">
        <v>1395</v>
      </c>
      <c r="F145" s="84" t="s">
        <v>1489</v>
      </c>
    </row>
    <row r="146" spans="1:8" ht="26.1" customHeight="1">
      <c r="A146" s="10" t="s">
        <v>393</v>
      </c>
      <c r="B146" s="10" t="s">
        <v>395</v>
      </c>
      <c r="C146" s="12" t="s">
        <v>44</v>
      </c>
      <c r="D146" s="11">
        <v>6</v>
      </c>
      <c r="E146" s="10" t="s">
        <v>1542</v>
      </c>
      <c r="F146" s="84" t="s">
        <v>1489</v>
      </c>
    </row>
    <row r="147" spans="1:8" ht="26.1" customHeight="1">
      <c r="A147" s="10" t="s">
        <v>396</v>
      </c>
      <c r="B147" s="10" t="s">
        <v>398</v>
      </c>
      <c r="C147" s="12" t="s">
        <v>44</v>
      </c>
      <c r="D147" s="11">
        <v>2</v>
      </c>
      <c r="E147" s="10" t="s">
        <v>1543</v>
      </c>
      <c r="F147" s="84" t="s">
        <v>1489</v>
      </c>
    </row>
    <row r="148" spans="1:8" ht="39" customHeight="1">
      <c r="A148" s="10" t="s">
        <v>399</v>
      </c>
      <c r="B148" s="10" t="s">
        <v>401</v>
      </c>
      <c r="C148" s="12" t="s">
        <v>44</v>
      </c>
      <c r="D148" s="11">
        <v>2</v>
      </c>
      <c r="E148" s="10" t="s">
        <v>1544</v>
      </c>
      <c r="F148" s="84" t="s">
        <v>1489</v>
      </c>
    </row>
    <row r="149" spans="1:8" ht="39" customHeight="1">
      <c r="A149" s="10" t="s">
        <v>402</v>
      </c>
      <c r="B149" s="10" t="s">
        <v>404</v>
      </c>
      <c r="C149" s="12" t="s">
        <v>44</v>
      </c>
      <c r="D149" s="11">
        <v>1</v>
      </c>
      <c r="E149" s="10" t="s">
        <v>1545</v>
      </c>
      <c r="F149" s="84" t="s">
        <v>1489</v>
      </c>
    </row>
    <row r="150" spans="1:8" ht="39" customHeight="1">
      <c r="A150" s="10" t="s">
        <v>405</v>
      </c>
      <c r="B150" s="10" t="s">
        <v>407</v>
      </c>
      <c r="C150" s="12" t="s">
        <v>44</v>
      </c>
      <c r="D150" s="11">
        <v>1</v>
      </c>
      <c r="E150" s="10" t="s">
        <v>1545</v>
      </c>
      <c r="F150" s="84" t="s">
        <v>1489</v>
      </c>
    </row>
    <row r="151" spans="1:8" ht="24" customHeight="1">
      <c r="A151" s="6" t="s">
        <v>408</v>
      </c>
      <c r="B151" s="6" t="s">
        <v>409</v>
      </c>
      <c r="C151" s="35"/>
      <c r="D151" s="7"/>
      <c r="E151" s="6"/>
    </row>
    <row r="152" spans="1:8" ht="39" customHeight="1">
      <c r="A152" s="10" t="s">
        <v>410</v>
      </c>
      <c r="B152" s="10" t="s">
        <v>412</v>
      </c>
      <c r="C152" s="12" t="s">
        <v>44</v>
      </c>
      <c r="D152" s="11" t="s">
        <v>1405</v>
      </c>
      <c r="E152" s="10" t="s">
        <v>1406</v>
      </c>
      <c r="F152" s="84" t="s">
        <v>1489</v>
      </c>
    </row>
    <row r="153" spans="1:8" ht="26.1" customHeight="1">
      <c r="A153" s="10" t="s">
        <v>413</v>
      </c>
      <c r="B153" s="10" t="s">
        <v>415</v>
      </c>
      <c r="C153" s="12" t="s">
        <v>44</v>
      </c>
      <c r="D153" s="11" t="s">
        <v>1407</v>
      </c>
      <c r="E153" s="10" t="s">
        <v>1408</v>
      </c>
      <c r="F153" s="84" t="s">
        <v>1489</v>
      </c>
    </row>
    <row r="154" spans="1:8" ht="24" customHeight="1">
      <c r="A154" s="10" t="s">
        <v>416</v>
      </c>
      <c r="B154" s="10" t="s">
        <v>418</v>
      </c>
      <c r="C154" s="12" t="s">
        <v>34</v>
      </c>
      <c r="D154" s="11" t="s">
        <v>1409</v>
      </c>
      <c r="E154" s="10" t="s">
        <v>1410</v>
      </c>
      <c r="F154" s="84" t="s">
        <v>1489</v>
      </c>
    </row>
    <row r="155" spans="1:8" ht="26.1" customHeight="1">
      <c r="A155" s="10" t="s">
        <v>419</v>
      </c>
      <c r="B155" s="10" t="s">
        <v>421</v>
      </c>
      <c r="C155" s="12" t="s">
        <v>62</v>
      </c>
      <c r="D155" s="11" t="s">
        <v>1411</v>
      </c>
      <c r="E155" s="10" t="s">
        <v>1412</v>
      </c>
      <c r="F155" s="84" t="s">
        <v>1489</v>
      </c>
    </row>
    <row r="156" spans="1:8" ht="24" customHeight="1">
      <c r="A156" s="6" t="s">
        <v>422</v>
      </c>
      <c r="B156" s="6" t="s">
        <v>423</v>
      </c>
      <c r="C156" s="35"/>
      <c r="D156" s="7"/>
      <c r="E156" s="6"/>
    </row>
    <row r="157" spans="1:8" ht="26.1" customHeight="1">
      <c r="A157" s="10" t="s">
        <v>424</v>
      </c>
      <c r="B157" s="10" t="s">
        <v>426</v>
      </c>
      <c r="C157" s="12" t="s">
        <v>34</v>
      </c>
      <c r="D157" s="11" t="s">
        <v>1413</v>
      </c>
      <c r="E157" s="10" t="s">
        <v>1414</v>
      </c>
      <c r="F157" s="84" t="s">
        <v>1489</v>
      </c>
    </row>
    <row r="158" spans="1:8">
      <c r="A158" s="15"/>
      <c r="B158" s="15"/>
      <c r="C158" s="15"/>
      <c r="D158" s="15"/>
      <c r="E158" s="15"/>
      <c r="F158" s="15"/>
      <c r="G158" s="15"/>
      <c r="H158" s="15"/>
    </row>
    <row r="159" spans="1:8">
      <c r="A159" s="98"/>
      <c r="B159" s="98"/>
      <c r="C159" s="98"/>
      <c r="D159" s="99" t="s">
        <v>427</v>
      </c>
      <c r="E159" s="98"/>
      <c r="F159" s="100">
        <f>OR!I22</f>
        <v>813704.22263500001</v>
      </c>
      <c r="G159" s="98"/>
      <c r="H159" s="98"/>
    </row>
    <row r="160" spans="1:8">
      <c r="A160" s="98"/>
      <c r="B160" s="98"/>
      <c r="C160" s="98"/>
      <c r="D160" s="99" t="s">
        <v>428</v>
      </c>
      <c r="E160" s="98"/>
      <c r="F160" s="100">
        <f>OR!I23</f>
        <v>195993.53448999999</v>
      </c>
      <c r="G160" s="98"/>
      <c r="H160" s="98"/>
    </row>
    <row r="161" spans="1:8">
      <c r="A161" s="98"/>
      <c r="B161" s="98"/>
      <c r="C161" s="98"/>
      <c r="D161" s="99" t="s">
        <v>429</v>
      </c>
      <c r="E161" s="98"/>
      <c r="F161" s="100">
        <f>OR!I24</f>
        <v>1009697.757125</v>
      </c>
      <c r="G161" s="98"/>
      <c r="H161" s="98"/>
    </row>
    <row r="162" spans="1:8" ht="60" customHeight="1">
      <c r="A162" s="19"/>
      <c r="B162" s="19"/>
      <c r="C162" s="19"/>
      <c r="D162" s="19"/>
      <c r="E162" s="19"/>
      <c r="F162" s="19"/>
      <c r="G162" s="19"/>
      <c r="H162" s="19"/>
    </row>
    <row r="163" spans="1:8" ht="69.900000000000006" customHeight="1">
      <c r="A163" s="101" t="s">
        <v>1546</v>
      </c>
      <c r="B163" s="101"/>
      <c r="C163" s="101"/>
      <c r="D163" s="101"/>
      <c r="E163" s="101"/>
      <c r="F163" s="101"/>
      <c r="G163" s="101"/>
      <c r="H163" s="101"/>
    </row>
    <row r="164" spans="1:8" ht="60" customHeight="1">
      <c r="A164" s="19"/>
      <c r="B164" s="19"/>
      <c r="C164" s="19"/>
      <c r="D164" s="19"/>
      <c r="E164" s="19"/>
      <c r="F164" s="19"/>
      <c r="G164" s="19"/>
      <c r="H164" s="19"/>
    </row>
    <row r="165" spans="1:8" ht="69.900000000000006" customHeight="1">
      <c r="A165" s="101" t="s">
        <v>430</v>
      </c>
      <c r="B165" s="102"/>
      <c r="C165" s="102"/>
      <c r="D165" s="102"/>
      <c r="E165" s="102"/>
      <c r="F165" s="102"/>
      <c r="G165" s="102"/>
      <c r="H165" s="102"/>
    </row>
  </sheetData>
  <mergeCells count="16">
    <mergeCell ref="A159:C159"/>
    <mergeCell ref="D159:E159"/>
    <mergeCell ref="F159:H159"/>
    <mergeCell ref="F1:H1"/>
    <mergeCell ref="I1:J1"/>
    <mergeCell ref="F2:H2"/>
    <mergeCell ref="I2:J2"/>
    <mergeCell ref="A3:E3"/>
    <mergeCell ref="A163:H163"/>
    <mergeCell ref="A165:H165"/>
    <mergeCell ref="A160:C160"/>
    <mergeCell ref="D160:E160"/>
    <mergeCell ref="F160:H160"/>
    <mergeCell ref="A161:C161"/>
    <mergeCell ref="D161:E161"/>
    <mergeCell ref="F161:H161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opLeftCell="A9" workbookViewId="0">
      <selection activeCell="L36" sqref="L36"/>
    </sheetView>
  </sheetViews>
  <sheetFormatPr defaultRowHeight="13.8"/>
  <cols>
    <col min="1" max="1" width="22.8984375" bestFit="1" customWidth="1"/>
    <col min="2" max="2" width="68.59765625" bestFit="1" customWidth="1"/>
    <col min="3" max="3" width="7" customWidth="1"/>
    <col min="4" max="4" width="22.8984375" bestFit="1" customWidth="1"/>
    <col min="5" max="31" width="13.69921875" bestFit="1" customWidth="1"/>
  </cols>
  <sheetData>
    <row r="1" spans="1:10" ht="15">
      <c r="A1" s="1"/>
      <c r="B1" s="1" t="s">
        <v>0</v>
      </c>
      <c r="C1" s="1"/>
      <c r="D1" s="1" t="s">
        <v>1</v>
      </c>
      <c r="E1" s="104" t="s">
        <v>2</v>
      </c>
      <c r="F1" s="104"/>
      <c r="G1" s="104" t="s">
        <v>3</v>
      </c>
      <c r="H1" s="104"/>
    </row>
    <row r="2" spans="1:10" ht="132">
      <c r="A2" s="2"/>
      <c r="B2" s="2" t="str">
        <f>OS!D2</f>
        <v>REVITALIZAÇÃO LAGOA DO SAPO (ETAPA 1)</v>
      </c>
      <c r="C2" s="2"/>
      <c r="D2" s="2" t="s">
        <v>4</v>
      </c>
      <c r="E2" s="99" t="s">
        <v>5</v>
      </c>
      <c r="F2" s="99"/>
      <c r="G2" s="99" t="s">
        <v>6</v>
      </c>
      <c r="H2" s="99"/>
    </row>
    <row r="3" spans="1:10">
      <c r="A3" s="103" t="s">
        <v>1415</v>
      </c>
      <c r="B3" s="102"/>
      <c r="C3" s="102"/>
      <c r="D3" s="102"/>
      <c r="E3" s="102"/>
      <c r="F3" s="102"/>
      <c r="G3" s="102"/>
      <c r="H3" s="102"/>
    </row>
    <row r="4" spans="1:10">
      <c r="A4" s="3" t="s">
        <v>8</v>
      </c>
      <c r="B4" s="3" t="s">
        <v>11</v>
      </c>
      <c r="C4" s="3"/>
      <c r="D4" s="4" t="s">
        <v>1416</v>
      </c>
      <c r="E4" s="4" t="s">
        <v>1417</v>
      </c>
      <c r="F4" s="4" t="s">
        <v>1418</v>
      </c>
      <c r="G4" s="4" t="s">
        <v>1419</v>
      </c>
      <c r="H4" s="4" t="s">
        <v>1420</v>
      </c>
      <c r="I4" s="4" t="s">
        <v>1421</v>
      </c>
      <c r="J4" s="4" t="s">
        <v>1422</v>
      </c>
    </row>
    <row r="5" spans="1:10" ht="15.75" customHeight="1">
      <c r="A5" s="6" t="s">
        <v>18</v>
      </c>
      <c r="B5" s="6" t="s">
        <v>19</v>
      </c>
      <c r="C5" s="35" t="s">
        <v>1549</v>
      </c>
      <c r="D5" s="91">
        <f>IF(C5="%",VLOOKUP(A5,OR!$A$5:$K$20,11,FALSE)*100,VLOOKUP(A4,OR!$A$5:$K$20,10,FALSE))</f>
        <v>2.7406221123827081</v>
      </c>
      <c r="E5" s="90">
        <v>1</v>
      </c>
      <c r="F5" s="90" t="s">
        <v>1423</v>
      </c>
      <c r="G5" s="90" t="s">
        <v>1423</v>
      </c>
      <c r="H5" s="90" t="s">
        <v>1423</v>
      </c>
      <c r="I5" s="90" t="s">
        <v>1423</v>
      </c>
      <c r="J5" s="90" t="s">
        <v>1423</v>
      </c>
    </row>
    <row r="6" spans="1:10" ht="15.75" customHeight="1">
      <c r="A6" s="6"/>
      <c r="B6" s="6"/>
      <c r="C6" s="35" t="s">
        <v>1550</v>
      </c>
      <c r="D6" s="91">
        <f>IF(C6="%",VLOOKUP(A6,OR!$A$5:$K$20,11,FALSE)*100,VLOOKUP(A5,OR!$A$5:$K$20,10,FALSE))</f>
        <v>27672</v>
      </c>
      <c r="E6" s="91">
        <f>IF(E5="","",$D6*E5)</f>
        <v>27672</v>
      </c>
      <c r="F6" s="91" t="str">
        <f t="shared" ref="F6:J6" si="0">IF(F5="","",$D6*F5)</f>
        <v/>
      </c>
      <c r="G6" s="91" t="str">
        <f t="shared" si="0"/>
        <v/>
      </c>
      <c r="H6" s="91" t="str">
        <f t="shared" si="0"/>
        <v/>
      </c>
      <c r="I6" s="91" t="str">
        <f t="shared" si="0"/>
        <v/>
      </c>
      <c r="J6" s="91" t="str">
        <f t="shared" si="0"/>
        <v/>
      </c>
    </row>
    <row r="7" spans="1:10" ht="15.75" customHeight="1">
      <c r="A7" s="6" t="s">
        <v>28</v>
      </c>
      <c r="B7" s="6" t="s">
        <v>29</v>
      </c>
      <c r="C7" s="35" t="s">
        <v>1549</v>
      </c>
      <c r="D7" s="91">
        <f>IF(C7="%",VLOOKUP(A7,OR!$A$5:$K$20,11,FALSE)*100,VLOOKUP(A6,OR!$A$5:$K$20,10,FALSE))</f>
        <v>5.2726503772365207</v>
      </c>
      <c r="E7" s="90">
        <v>1</v>
      </c>
      <c r="F7" s="90" t="s">
        <v>1423</v>
      </c>
      <c r="G7" s="90" t="s">
        <v>1423</v>
      </c>
      <c r="H7" s="90" t="s">
        <v>1423</v>
      </c>
      <c r="I7" s="90" t="s">
        <v>1423</v>
      </c>
      <c r="J7" s="90" t="s">
        <v>1423</v>
      </c>
    </row>
    <row r="8" spans="1:10" ht="15.75" customHeight="1">
      <c r="A8" s="6"/>
      <c r="B8" s="6"/>
      <c r="C8" s="35" t="s">
        <v>1550</v>
      </c>
      <c r="D8" s="91">
        <f>IF(C8="%",VLOOKUP(A8,OR!$A$5:$K$20,11,FALSE)*100,VLOOKUP(A7,OR!$A$5:$K$20,10,FALSE))</f>
        <v>53237.832600000002</v>
      </c>
      <c r="E8" s="91">
        <f t="shared" ref="E8" si="1">IF(E7="","",$D8*E7)</f>
        <v>53237.832600000002</v>
      </c>
      <c r="F8" s="91" t="str">
        <f t="shared" ref="F8" si="2">IF(F7="","",$D8*F7)</f>
        <v/>
      </c>
      <c r="G8" s="91" t="str">
        <f t="shared" ref="G8" si="3">IF(G7="","",$D8*G7)</f>
        <v/>
      </c>
      <c r="H8" s="91" t="str">
        <f t="shared" ref="H8" si="4">IF(H7="","",$D8*H7)</f>
        <v/>
      </c>
      <c r="I8" s="91" t="str">
        <f t="shared" ref="I8" si="5">IF(I7="","",$D8*I7)</f>
        <v/>
      </c>
      <c r="J8" s="91" t="str">
        <f t="shared" ref="J8" si="6">IF(J7="","",$D8*J7)</f>
        <v/>
      </c>
    </row>
    <row r="9" spans="1:10" ht="15.75" customHeight="1">
      <c r="A9" s="6" t="s">
        <v>55</v>
      </c>
      <c r="B9" s="6" t="s">
        <v>56</v>
      </c>
      <c r="C9" s="35" t="s">
        <v>1549</v>
      </c>
      <c r="D9" s="91">
        <f>IF(C9="%",VLOOKUP(A9,OR!$A$5:$K$20,11,FALSE)*100,VLOOKUP(A8,OR!$A$5:$K$20,10,FALSE))</f>
        <v>12.851570730877192</v>
      </c>
      <c r="E9" s="90">
        <v>0.5</v>
      </c>
      <c r="F9" s="90">
        <v>0.5</v>
      </c>
      <c r="G9" s="90" t="s">
        <v>1423</v>
      </c>
      <c r="H9" s="90" t="s">
        <v>1423</v>
      </c>
      <c r="I9" s="90" t="s">
        <v>1423</v>
      </c>
      <c r="J9" s="90" t="s">
        <v>1423</v>
      </c>
    </row>
    <row r="10" spans="1:10" ht="15.75" customHeight="1">
      <c r="A10" s="6"/>
      <c r="B10" s="6"/>
      <c r="C10" s="35" t="s">
        <v>1550</v>
      </c>
      <c r="D10" s="91">
        <f>IF(C10="%",VLOOKUP(A10,OR!$A$5:$K$20,11,FALSE)*100,VLOOKUP(A9,OR!$A$5:$K$20,10,FALSE))</f>
        <v>129762.021425</v>
      </c>
      <c r="E10" s="91">
        <f t="shared" ref="E10" si="7">IF(E9="","",$D10*E9)</f>
        <v>64881.010712499999</v>
      </c>
      <c r="F10" s="91">
        <f t="shared" ref="F10" si="8">IF(F9="","",$D10*F9)</f>
        <v>64881.010712499999</v>
      </c>
      <c r="G10" s="91" t="str">
        <f t="shared" ref="G10" si="9">IF(G9="","",$D10*G9)</f>
        <v/>
      </c>
      <c r="H10" s="91" t="str">
        <f t="shared" ref="H10" si="10">IF(H9="","",$D10*H9)</f>
        <v/>
      </c>
      <c r="I10" s="91" t="str">
        <f t="shared" ref="I10" si="11">IF(I9="","",$D10*I9)</f>
        <v/>
      </c>
      <c r="J10" s="91" t="str">
        <f t="shared" ref="J10" si="12">IF(J9="","",$D10*J9)</f>
        <v/>
      </c>
    </row>
    <row r="11" spans="1:10" ht="15.75" customHeight="1">
      <c r="A11" s="6" t="s">
        <v>81</v>
      </c>
      <c r="B11" s="6" t="s">
        <v>82</v>
      </c>
      <c r="C11" s="35" t="s">
        <v>1549</v>
      </c>
      <c r="D11" s="91">
        <f>IF(C11="%",VLOOKUP(A11,OR!$A$5:$K$20,11,FALSE)*100,VLOOKUP(A10,OR!$A$5:$K$20,10,FALSE))</f>
        <v>0</v>
      </c>
      <c r="E11" s="90"/>
      <c r="F11" s="90" t="s">
        <v>1423</v>
      </c>
      <c r="G11" s="90" t="s">
        <v>1423</v>
      </c>
      <c r="H11" s="90" t="s">
        <v>1423</v>
      </c>
      <c r="I11" s="90" t="s">
        <v>1423</v>
      </c>
      <c r="J11" s="90" t="s">
        <v>1423</v>
      </c>
    </row>
    <row r="12" spans="1:10" ht="15.75" customHeight="1">
      <c r="A12" s="6"/>
      <c r="B12" s="6"/>
      <c r="C12" s="35" t="s">
        <v>1550</v>
      </c>
      <c r="D12" s="91">
        <f>IF(C12="%",VLOOKUP(A12,OR!$A$5:$K$20,11,FALSE)*100,VLOOKUP(A11,OR!$A$5:$K$20,10,FALSE))</f>
        <v>0</v>
      </c>
      <c r="E12" s="91" t="str">
        <f t="shared" ref="E12" si="13">IF(E11="","",$D12*E11)</f>
        <v/>
      </c>
      <c r="F12" s="91" t="str">
        <f t="shared" ref="F12" si="14">IF(F11="","",$D12*F11)</f>
        <v/>
      </c>
      <c r="G12" s="91" t="str">
        <f t="shared" ref="G12" si="15">IF(G11="","",$D12*G11)</f>
        <v/>
      </c>
      <c r="H12" s="91" t="str">
        <f t="shared" ref="H12" si="16">IF(H11="","",$D12*H11)</f>
        <v/>
      </c>
      <c r="I12" s="91" t="str">
        <f t="shared" ref="I12" si="17">IF(I11="","",$D12*I11)</f>
        <v/>
      </c>
      <c r="J12" s="91" t="str">
        <f t="shared" ref="J12" si="18">IF(J11="","",$D12*J11)</f>
        <v/>
      </c>
    </row>
    <row r="13" spans="1:10" ht="15.75" customHeight="1">
      <c r="A13" s="6" t="s">
        <v>121</v>
      </c>
      <c r="B13" s="6" t="s">
        <v>122</v>
      </c>
      <c r="C13" s="35" t="s">
        <v>1549</v>
      </c>
      <c r="D13" s="91">
        <f>IF(C13="%",VLOOKUP(A13,OR!$A$5:$K$20,11,FALSE)*100,VLOOKUP(A12,OR!$A$5:$K$20,10,FALSE))</f>
        <v>0</v>
      </c>
      <c r="E13" s="90"/>
      <c r="F13" s="90" t="s">
        <v>1423</v>
      </c>
      <c r="G13" s="90" t="s">
        <v>1423</v>
      </c>
      <c r="H13" s="90" t="s">
        <v>1423</v>
      </c>
      <c r="I13" s="90" t="s">
        <v>1423</v>
      </c>
      <c r="J13" s="90" t="s">
        <v>1423</v>
      </c>
    </row>
    <row r="14" spans="1:10" ht="15.75" customHeight="1">
      <c r="A14" s="6"/>
      <c r="B14" s="6"/>
      <c r="C14" s="35" t="s">
        <v>1550</v>
      </c>
      <c r="D14" s="91">
        <f>IF(C14="%",VLOOKUP(A14,OR!$A$5:$K$20,11,FALSE)*100,VLOOKUP(A13,OR!$A$5:$K$20,10,FALSE))</f>
        <v>0</v>
      </c>
      <c r="E14" s="91" t="str">
        <f t="shared" ref="E14" si="19">IF(E13="","",$D14*E13)</f>
        <v/>
      </c>
      <c r="F14" s="91" t="str">
        <f t="shared" ref="F14" si="20">IF(F13="","",$D14*F13)</f>
        <v/>
      </c>
      <c r="G14" s="91" t="str">
        <f t="shared" ref="G14" si="21">IF(G13="","",$D14*G13)</f>
        <v/>
      </c>
      <c r="H14" s="91" t="str">
        <f t="shared" ref="H14" si="22">IF(H13="","",$D14*H13)</f>
        <v/>
      </c>
      <c r="I14" s="91" t="str">
        <f t="shared" ref="I14" si="23">IF(I13="","",$D14*I13)</f>
        <v/>
      </c>
      <c r="J14" s="91" t="str">
        <f t="shared" ref="J14" si="24">IF(J13="","",$D14*J13)</f>
        <v/>
      </c>
    </row>
    <row r="15" spans="1:10" ht="15.75" customHeight="1">
      <c r="A15" s="6" t="s">
        <v>165</v>
      </c>
      <c r="B15" s="6" t="s">
        <v>166</v>
      </c>
      <c r="C15" s="35" t="s">
        <v>1549</v>
      </c>
      <c r="D15" s="91">
        <f>IF(C15="%",VLOOKUP(A15,OR!$A$5:$K$20,11,FALSE)*100,VLOOKUP(A14,OR!$A$5:$K$20,10,FALSE))</f>
        <v>0</v>
      </c>
      <c r="E15" s="90"/>
      <c r="F15" s="90" t="s">
        <v>1423</v>
      </c>
      <c r="G15" s="90" t="s">
        <v>1423</v>
      </c>
      <c r="H15" s="90" t="s">
        <v>1423</v>
      </c>
      <c r="I15" s="90" t="s">
        <v>1423</v>
      </c>
      <c r="J15" s="90" t="s">
        <v>1423</v>
      </c>
    </row>
    <row r="16" spans="1:10" ht="15.75" customHeight="1">
      <c r="A16" s="6"/>
      <c r="B16" s="6"/>
      <c r="C16" s="35" t="s">
        <v>1550</v>
      </c>
      <c r="D16" s="91">
        <f>IF(C16="%",VLOOKUP(A16,OR!$A$5:$K$20,11,FALSE)*100,VLOOKUP(A15,OR!$A$5:$K$20,10,FALSE))</f>
        <v>0</v>
      </c>
      <c r="E16" s="91" t="str">
        <f t="shared" ref="E16" si="25">IF(E15="","",$D16*E15)</f>
        <v/>
      </c>
      <c r="F16" s="91" t="str">
        <f t="shared" ref="F16" si="26">IF(F15="","",$D16*F15)</f>
        <v/>
      </c>
      <c r="G16" s="91" t="str">
        <f t="shared" ref="G16" si="27">IF(G15="","",$D16*G15)</f>
        <v/>
      </c>
      <c r="H16" s="91" t="str">
        <f t="shared" ref="H16" si="28">IF(H15="","",$D16*H15)</f>
        <v/>
      </c>
      <c r="I16" s="91" t="str">
        <f t="shared" ref="I16" si="29">IF(I15="","",$D16*I15)</f>
        <v/>
      </c>
      <c r="J16" s="91" t="str">
        <f t="shared" ref="J16" si="30">IF(J15="","",$D16*J15)</f>
        <v/>
      </c>
    </row>
    <row r="17" spans="1:10" ht="15.75" customHeight="1">
      <c r="A17" s="6" t="s">
        <v>173</v>
      </c>
      <c r="B17" s="6" t="s">
        <v>174</v>
      </c>
      <c r="C17" s="35" t="s">
        <v>1549</v>
      </c>
      <c r="D17" s="91">
        <f>IF(C17="%",VLOOKUP(A17,OR!$A$5:$K$20,11,FALSE)*100,VLOOKUP(A16,OR!$A$5:$K$20,10,FALSE))</f>
        <v>2.1294698188913741</v>
      </c>
      <c r="E17" s="90"/>
      <c r="F17" s="90">
        <v>1</v>
      </c>
      <c r="G17" s="90" t="s">
        <v>1423</v>
      </c>
      <c r="H17" s="90" t="s">
        <v>1423</v>
      </c>
      <c r="I17" s="90" t="s">
        <v>1423</v>
      </c>
      <c r="J17" s="90" t="s">
        <v>1423</v>
      </c>
    </row>
    <row r="18" spans="1:10" ht="15.75" customHeight="1">
      <c r="A18" s="6"/>
      <c r="B18" s="6"/>
      <c r="C18" s="35" t="s">
        <v>1550</v>
      </c>
      <c r="D18" s="91">
        <f>IF(C18="%",VLOOKUP(A18,OR!$A$5:$K$20,11,FALSE)*100,VLOOKUP(A17,OR!$A$5:$K$20,10,FALSE))</f>
        <v>21501.209000000003</v>
      </c>
      <c r="E18" s="91" t="str">
        <f t="shared" ref="E18" si="31">IF(E17="","",$D18*E17)</f>
        <v/>
      </c>
      <c r="F18" s="91">
        <f t="shared" ref="F18" si="32">IF(F17="","",$D18*F17)</f>
        <v>21501.209000000003</v>
      </c>
      <c r="G18" s="91" t="str">
        <f t="shared" ref="G18" si="33">IF(G17="","",$D18*G17)</f>
        <v/>
      </c>
      <c r="H18" s="91" t="str">
        <f t="shared" ref="H18" si="34">IF(H17="","",$D18*H17)</f>
        <v/>
      </c>
      <c r="I18" s="91" t="str">
        <f t="shared" ref="I18" si="35">IF(I17="","",$D18*I17)</f>
        <v/>
      </c>
      <c r="J18" s="91" t="str">
        <f t="shared" ref="J18" si="36">IF(J17="","",$D18*J17)</f>
        <v/>
      </c>
    </row>
    <row r="19" spans="1:10" ht="15.75" customHeight="1">
      <c r="A19" s="6" t="s">
        <v>185</v>
      </c>
      <c r="B19" s="6" t="s">
        <v>186</v>
      </c>
      <c r="C19" s="35" t="s">
        <v>1549</v>
      </c>
      <c r="D19" s="91">
        <f>IF(C19="%",VLOOKUP(A19,OR!$A$5:$K$20,11,FALSE)*100,VLOOKUP(A18,OR!$A$5:$K$20,10,FALSE))</f>
        <v>0</v>
      </c>
      <c r="E19" s="90"/>
      <c r="F19" s="90" t="s">
        <v>1423</v>
      </c>
      <c r="G19" s="90" t="s">
        <v>1423</v>
      </c>
      <c r="H19" s="90" t="s">
        <v>1423</v>
      </c>
      <c r="I19" s="90" t="s">
        <v>1423</v>
      </c>
      <c r="J19" s="90" t="s">
        <v>1423</v>
      </c>
    </row>
    <row r="20" spans="1:10" ht="15.75" customHeight="1">
      <c r="A20" s="6"/>
      <c r="B20" s="6"/>
      <c r="C20" s="35" t="s">
        <v>1550</v>
      </c>
      <c r="D20" s="91">
        <f>IF(C20="%",VLOOKUP(A20,OR!$A$5:$K$20,11,FALSE)*100,VLOOKUP(A19,OR!$A$5:$K$20,10,FALSE))</f>
        <v>0</v>
      </c>
      <c r="E20" s="91" t="str">
        <f t="shared" ref="E20" si="37">IF(E19="","",$D20*E19)</f>
        <v/>
      </c>
      <c r="F20" s="91" t="str">
        <f t="shared" ref="F20" si="38">IF(F19="","",$D20*F19)</f>
        <v/>
      </c>
      <c r="G20" s="91" t="str">
        <f t="shared" ref="G20" si="39">IF(G19="","",$D20*G19)</f>
        <v/>
      </c>
      <c r="H20" s="91" t="str">
        <f t="shared" ref="H20" si="40">IF(H19="","",$D20*H19)</f>
        <v/>
      </c>
      <c r="I20" s="91" t="str">
        <f t="shared" ref="I20" si="41">IF(I19="","",$D20*I19)</f>
        <v/>
      </c>
      <c r="J20" s="91" t="str">
        <f t="shared" ref="J20" si="42">IF(J19="","",$D20*J19)</f>
        <v/>
      </c>
    </row>
    <row r="21" spans="1:10" ht="15.75" customHeight="1">
      <c r="A21" s="6" t="s">
        <v>203</v>
      </c>
      <c r="B21" s="6" t="s">
        <v>204</v>
      </c>
      <c r="C21" s="35" t="s">
        <v>1549</v>
      </c>
      <c r="D21" s="91">
        <f>IF(C21="%",VLOOKUP(A21,OR!$A$5:$K$20,11,FALSE)*100,VLOOKUP(A20,OR!$A$5:$K$20,10,FALSE))</f>
        <v>1.4882362463383885</v>
      </c>
      <c r="E21" s="90"/>
      <c r="F21" s="90" t="s">
        <v>1423</v>
      </c>
      <c r="G21" s="90">
        <v>1</v>
      </c>
      <c r="H21" s="90" t="s">
        <v>1423</v>
      </c>
      <c r="I21" s="90" t="s">
        <v>1423</v>
      </c>
      <c r="J21" s="90" t="s">
        <v>1423</v>
      </c>
    </row>
    <row r="22" spans="1:10" ht="15.75" customHeight="1">
      <c r="A22" s="6"/>
      <c r="B22" s="6"/>
      <c r="C22" s="35" t="s">
        <v>1550</v>
      </c>
      <c r="D22" s="91">
        <f>IF(C22="%",VLOOKUP(A22,OR!$A$5:$K$20,11,FALSE)*100,VLOOKUP(A21,OR!$A$5:$K$20,10,FALSE))</f>
        <v>15026.687999999998</v>
      </c>
      <c r="E22" s="91" t="str">
        <f t="shared" ref="E22" si="43">IF(E21="","",$D22*E21)</f>
        <v/>
      </c>
      <c r="F22" s="91" t="str">
        <f t="shared" ref="F22" si="44">IF(F21="","",$D22*F21)</f>
        <v/>
      </c>
      <c r="G22" s="91">
        <f t="shared" ref="G22" si="45">IF(G21="","",$D22*G21)</f>
        <v>15026.687999999998</v>
      </c>
      <c r="H22" s="91" t="str">
        <f t="shared" ref="H22" si="46">IF(H21="","",$D22*H21)</f>
        <v/>
      </c>
      <c r="I22" s="91" t="str">
        <f t="shared" ref="I22" si="47">IF(I21="","",$D22*I21)</f>
        <v/>
      </c>
      <c r="J22" s="91" t="str">
        <f t="shared" ref="J22" si="48">IF(J21="","",$D22*J21)</f>
        <v/>
      </c>
    </row>
    <row r="23" spans="1:10" ht="15.75" customHeight="1">
      <c r="A23" s="6" t="s">
        <v>211</v>
      </c>
      <c r="B23" s="6" t="s">
        <v>212</v>
      </c>
      <c r="C23" s="35" t="s">
        <v>1549</v>
      </c>
      <c r="D23" s="91">
        <f>IF(C23="%",VLOOKUP(A23,OR!$A$5:$K$20,11,FALSE)*100,VLOOKUP(A22,OR!$A$5:$K$20,10,FALSE))</f>
        <v>47.834571820308284</v>
      </c>
      <c r="E23" s="90"/>
      <c r="F23" s="90" t="s">
        <v>1423</v>
      </c>
      <c r="G23" s="90" t="s">
        <v>1423</v>
      </c>
      <c r="H23" s="90">
        <v>0.5</v>
      </c>
      <c r="I23" s="90">
        <v>0.5</v>
      </c>
      <c r="J23" s="90" t="s">
        <v>1423</v>
      </c>
    </row>
    <row r="24" spans="1:10" ht="15.75" customHeight="1">
      <c r="A24" s="6"/>
      <c r="B24" s="6"/>
      <c r="C24" s="35" t="s">
        <v>1550</v>
      </c>
      <c r="D24" s="91">
        <f>IF(C24="%",VLOOKUP(A24,OR!$A$5:$K$20,11,FALSE)*100,VLOOKUP(A23,OR!$A$5:$K$20,10,FALSE))</f>
        <v>482984.59880000004</v>
      </c>
      <c r="E24" s="91" t="str">
        <f t="shared" ref="E24" si="49">IF(E23="","",$D24*E23)</f>
        <v/>
      </c>
      <c r="F24" s="91" t="str">
        <f t="shared" ref="F24" si="50">IF(F23="","",$D24*F23)</f>
        <v/>
      </c>
      <c r="G24" s="91" t="str">
        <f t="shared" ref="G24" si="51">IF(G23="","",$D24*G23)</f>
        <v/>
      </c>
      <c r="H24" s="91">
        <f t="shared" ref="H24" si="52">IF(H23="","",$D24*H23)</f>
        <v>241492.29940000002</v>
      </c>
      <c r="I24" s="91">
        <f t="shared" ref="I24" si="53">IF(I23="","",$D24*I23)</f>
        <v>241492.29940000002</v>
      </c>
      <c r="J24" s="91" t="str">
        <f t="shared" ref="J24" si="54">IF(J23="","",$D24*J23)</f>
        <v/>
      </c>
    </row>
    <row r="25" spans="1:10" ht="15.75" customHeight="1">
      <c r="A25" s="6" t="s">
        <v>251</v>
      </c>
      <c r="B25" s="6" t="s">
        <v>252</v>
      </c>
      <c r="C25" s="35" t="s">
        <v>1549</v>
      </c>
      <c r="D25" s="91">
        <f>IF(C25="%",VLOOKUP(A25,OR!$A$5:$K$20,11,FALSE)*100,VLOOKUP(A24,OR!$A$5:$K$20,10,FALSE))</f>
        <v>1.9480047233149389</v>
      </c>
      <c r="E25" s="90"/>
      <c r="F25" s="90" t="s">
        <v>1423</v>
      </c>
      <c r="G25" s="90" t="s">
        <v>1423</v>
      </c>
      <c r="H25" s="90" t="s">
        <v>1423</v>
      </c>
      <c r="I25" s="90" t="s">
        <v>1423</v>
      </c>
      <c r="J25" s="90">
        <v>1</v>
      </c>
    </row>
    <row r="26" spans="1:10" ht="15.75" customHeight="1">
      <c r="A26" s="6"/>
      <c r="B26" s="6"/>
      <c r="C26" s="35" t="s">
        <v>1550</v>
      </c>
      <c r="D26" s="91">
        <f>IF(C26="%",VLOOKUP(A26,OR!$A$5:$K$20,11,FALSE)*100,VLOOKUP(A25,OR!$A$5:$K$20,10,FALSE))</f>
        <v>19668.96</v>
      </c>
      <c r="E26" s="91" t="str">
        <f t="shared" ref="E26" si="55">IF(E25="","",$D26*E25)</f>
        <v/>
      </c>
      <c r="F26" s="91" t="str">
        <f t="shared" ref="F26" si="56">IF(F25="","",$D26*F25)</f>
        <v/>
      </c>
      <c r="G26" s="91" t="str">
        <f t="shared" ref="G26" si="57">IF(G25="","",$D26*G25)</f>
        <v/>
      </c>
      <c r="H26" s="91" t="str">
        <f t="shared" ref="H26" si="58">IF(H25="","",$D26*H25)</f>
        <v/>
      </c>
      <c r="I26" s="91" t="str">
        <f t="shared" ref="I26" si="59">IF(I25="","",$D26*I25)</f>
        <v/>
      </c>
      <c r="J26" s="91">
        <f t="shared" ref="J26" si="60">IF(J25="","",$D26*J25)</f>
        <v>19668.96</v>
      </c>
    </row>
    <row r="27" spans="1:10" ht="15.75" customHeight="1">
      <c r="A27" s="6" t="s">
        <v>272</v>
      </c>
      <c r="B27" s="6" t="s">
        <v>273</v>
      </c>
      <c r="C27" s="35" t="s">
        <v>1549</v>
      </c>
      <c r="D27" s="91">
        <f>IF(C27="%",VLOOKUP(A27,OR!$A$5:$K$20,11,FALSE)*100,VLOOKUP(A26,OR!$A$5:$K$20,10,FALSE))</f>
        <v>0</v>
      </c>
      <c r="E27" s="90"/>
      <c r="F27" s="90" t="s">
        <v>1423</v>
      </c>
      <c r="G27" s="90" t="s">
        <v>1423</v>
      </c>
      <c r="H27" s="90" t="s">
        <v>1423</v>
      </c>
      <c r="I27" s="90" t="s">
        <v>1423</v>
      </c>
      <c r="J27" s="90" t="s">
        <v>1423</v>
      </c>
    </row>
    <row r="28" spans="1:10" ht="15.75" customHeight="1">
      <c r="A28" s="6"/>
      <c r="B28" s="6"/>
      <c r="C28" s="35" t="s">
        <v>1550</v>
      </c>
      <c r="D28" s="91">
        <f>IF(C28="%",VLOOKUP(A28,OR!$A$5:$K$20,11,FALSE)*100,VLOOKUP(A27,OR!$A$5:$K$20,10,FALSE))</f>
        <v>0</v>
      </c>
      <c r="E28" s="91" t="str">
        <f t="shared" ref="E28" si="61">IF(E27="","",$D28*E27)</f>
        <v/>
      </c>
      <c r="F28" s="91" t="str">
        <f t="shared" ref="F28" si="62">IF(F27="","",$D28*F27)</f>
        <v/>
      </c>
      <c r="G28" s="91" t="str">
        <f t="shared" ref="G28" si="63">IF(G27="","",$D28*G27)</f>
        <v/>
      </c>
      <c r="H28" s="91" t="str">
        <f t="shared" ref="H28" si="64">IF(H27="","",$D28*H27)</f>
        <v/>
      </c>
      <c r="I28" s="91" t="str">
        <f t="shared" ref="I28" si="65">IF(I27="","",$D28*I27)</f>
        <v/>
      </c>
      <c r="J28" s="91" t="str">
        <f t="shared" ref="J28" si="66">IF(J27="","",$D28*J27)</f>
        <v/>
      </c>
    </row>
    <row r="29" spans="1:10" ht="15.75" customHeight="1">
      <c r="A29" s="6" t="s">
        <v>341</v>
      </c>
      <c r="B29" s="6" t="s">
        <v>342</v>
      </c>
      <c r="C29" s="35" t="s">
        <v>1549</v>
      </c>
      <c r="D29" s="91">
        <f>IF(C29="%",VLOOKUP(A29,OR!$A$5:$K$20,11,FALSE)*100,VLOOKUP(A28,OR!$A$5:$K$20,10,FALSE))</f>
        <v>0.85980512868716263</v>
      </c>
      <c r="E29" s="90"/>
      <c r="F29" s="90" t="s">
        <v>1423</v>
      </c>
      <c r="G29" s="90">
        <v>1</v>
      </c>
      <c r="H29" s="90" t="s">
        <v>1423</v>
      </c>
      <c r="I29" s="90" t="s">
        <v>1423</v>
      </c>
      <c r="J29" s="90" t="s">
        <v>1423</v>
      </c>
    </row>
    <row r="30" spans="1:10" ht="15.75" customHeight="1">
      <c r="A30" s="6"/>
      <c r="B30" s="6"/>
      <c r="C30" s="35" t="s">
        <v>1550</v>
      </c>
      <c r="D30" s="91">
        <f>IF(C30="%",VLOOKUP(A30,OR!$A$5:$K$20,11,FALSE)*100,VLOOKUP(A29,OR!$A$5:$K$20,10,FALSE))</f>
        <v>8681.4331000000002</v>
      </c>
      <c r="E30" s="91" t="str">
        <f t="shared" ref="E30" si="67">IF(E29="","",$D30*E29)</f>
        <v/>
      </c>
      <c r="F30" s="91" t="str">
        <f t="shared" ref="F30" si="68">IF(F29="","",$D30*F29)</f>
        <v/>
      </c>
      <c r="G30" s="91">
        <f t="shared" ref="G30" si="69">IF(G29="","",$D30*G29)</f>
        <v>8681.4331000000002</v>
      </c>
      <c r="H30" s="91" t="str">
        <f t="shared" ref="H30" si="70">IF(H29="","",$D30*H29)</f>
        <v/>
      </c>
      <c r="I30" s="91" t="str">
        <f t="shared" ref="I30" si="71">IF(I29="","",$D30*I29)</f>
        <v/>
      </c>
      <c r="J30" s="91" t="str">
        <f t="shared" ref="J30" si="72">IF(J29="","",$D30*J29)</f>
        <v/>
      </c>
    </row>
    <row r="31" spans="1:10" ht="15.75" customHeight="1">
      <c r="A31" s="6" t="s">
        <v>374</v>
      </c>
      <c r="B31" s="6" t="s">
        <v>375</v>
      </c>
      <c r="C31" s="35" t="s">
        <v>1549</v>
      </c>
      <c r="D31" s="91">
        <f>IF(C31="%",VLOOKUP(A31,OR!$A$5:$K$20,11,FALSE)*100,VLOOKUP(A30,OR!$A$5:$K$20,10,FALSE))</f>
        <v>16.982718718545357</v>
      </c>
      <c r="E31" s="90"/>
      <c r="F31" s="90" t="s">
        <v>1423</v>
      </c>
      <c r="G31" s="90" t="s">
        <v>1423</v>
      </c>
      <c r="H31" s="90" t="s">
        <v>1423</v>
      </c>
      <c r="I31" s="90" t="s">
        <v>1423</v>
      </c>
      <c r="J31" s="90">
        <v>1</v>
      </c>
    </row>
    <row r="32" spans="1:10" ht="15.75" customHeight="1">
      <c r="A32" s="6"/>
      <c r="B32" s="6"/>
      <c r="C32" s="35" t="s">
        <v>1550</v>
      </c>
      <c r="D32" s="91">
        <f>IF(C32="%",VLOOKUP(A32,OR!$A$5:$K$20,11,FALSE)*100,VLOOKUP(A31,OR!$A$5:$K$20,10,FALSE))</f>
        <v>171474.13</v>
      </c>
      <c r="E32" s="91" t="str">
        <f t="shared" ref="E32" si="73">IF(E31="","",$D32*E31)</f>
        <v/>
      </c>
      <c r="F32" s="91" t="str">
        <f t="shared" ref="F32" si="74">IF(F31="","",$D32*F31)</f>
        <v/>
      </c>
      <c r="G32" s="91" t="str">
        <f t="shared" ref="G32" si="75">IF(G31="","",$D32*G31)</f>
        <v/>
      </c>
      <c r="H32" s="91" t="str">
        <f t="shared" ref="H32" si="76">IF(H31="","",$D32*H31)</f>
        <v/>
      </c>
      <c r="I32" s="91" t="str">
        <f t="shared" ref="I32" si="77">IF(I31="","",$D32*I31)</f>
        <v/>
      </c>
      <c r="J32" s="91">
        <f t="shared" ref="J32" si="78">IF(J31="","",$D32*J31)</f>
        <v>171474.13</v>
      </c>
    </row>
    <row r="33" spans="1:10" ht="15.75" customHeight="1">
      <c r="A33" s="6" t="s">
        <v>408</v>
      </c>
      <c r="B33" s="6" t="s">
        <v>409</v>
      </c>
      <c r="C33" s="35" t="s">
        <v>1549</v>
      </c>
      <c r="D33" s="91">
        <f>IF(C33="%",VLOOKUP(A33,OR!$A$5:$K$20,11,FALSE)*100,VLOOKUP(A32,OR!$A$5:$K$20,10,FALSE))</f>
        <v>2.3109545540083141</v>
      </c>
      <c r="E33" s="90"/>
      <c r="F33" s="90" t="s">
        <v>1423</v>
      </c>
      <c r="G33" s="90" t="s">
        <v>1423</v>
      </c>
      <c r="H33" s="90" t="s">
        <v>1423</v>
      </c>
      <c r="I33" s="90" t="s">
        <v>1423</v>
      </c>
      <c r="J33" s="90">
        <v>1</v>
      </c>
    </row>
    <row r="34" spans="1:10" ht="15.75" customHeight="1">
      <c r="A34" s="6"/>
      <c r="B34" s="6"/>
      <c r="C34" s="35" t="s">
        <v>1550</v>
      </c>
      <c r="D34" s="91">
        <f>IF(C34="%",VLOOKUP(A34,OR!$A$5:$K$20,11,FALSE)*100,VLOOKUP(A33,OR!$A$5:$K$20,10,FALSE))</f>
        <v>23333.656299999995</v>
      </c>
      <c r="E34" s="91" t="str">
        <f t="shared" ref="E34" si="79">IF(E33="","",$D34*E33)</f>
        <v/>
      </c>
      <c r="F34" s="91" t="str">
        <f t="shared" ref="F34" si="80">IF(F33="","",$D34*F33)</f>
        <v/>
      </c>
      <c r="G34" s="91" t="str">
        <f t="shared" ref="G34" si="81">IF(G33="","",$D34*G33)</f>
        <v/>
      </c>
      <c r="H34" s="91" t="str">
        <f t="shared" ref="H34" si="82">IF(H33="","",$D34*H33)</f>
        <v/>
      </c>
      <c r="I34" s="91" t="str">
        <f t="shared" ref="I34" si="83">IF(I33="","",$D34*I33)</f>
        <v/>
      </c>
      <c r="J34" s="91">
        <f t="shared" ref="J34" si="84">IF(J33="","",$D34*J33)</f>
        <v>23333.656299999995</v>
      </c>
    </row>
    <row r="35" spans="1:10" ht="15.75" customHeight="1">
      <c r="A35" s="6" t="s">
        <v>422</v>
      </c>
      <c r="B35" s="6" t="s">
        <v>423</v>
      </c>
      <c r="C35" s="35" t="s">
        <v>1549</v>
      </c>
      <c r="D35" s="91">
        <f>IF(C35="%",VLOOKUP(A35,OR!$A$5:$K$20,11,FALSE)*100,VLOOKUP(A34,OR!$A$5:$K$20,10,FALSE))</f>
        <v>5.5813957694097613</v>
      </c>
      <c r="E35" s="90"/>
      <c r="F35" s="90" t="s">
        <v>1423</v>
      </c>
      <c r="G35" s="90" t="s">
        <v>1423</v>
      </c>
      <c r="H35" s="90" t="s">
        <v>1423</v>
      </c>
      <c r="I35" s="90" t="s">
        <v>1423</v>
      </c>
      <c r="J35" s="90">
        <v>1</v>
      </c>
    </row>
    <row r="36" spans="1:10" ht="15.75" customHeight="1">
      <c r="A36" s="89"/>
      <c r="B36" s="89"/>
      <c r="C36" s="35" t="s">
        <v>1550</v>
      </c>
      <c r="D36" s="91">
        <f>IF(C36="%",VLOOKUP(A36,OR!$A$5:$K$20,11,FALSE)*100,VLOOKUP(A35,OR!$A$5:$K$20,10,FALSE))</f>
        <v>56355.227899999998</v>
      </c>
      <c r="E36" s="91" t="str">
        <f t="shared" ref="E36" si="85">IF(E35="","",$D36*E35)</f>
        <v/>
      </c>
      <c r="F36" s="91" t="str">
        <f t="shared" ref="F36" si="86">IF(F35="","",$D36*F35)</f>
        <v/>
      </c>
      <c r="G36" s="91" t="str">
        <f t="shared" ref="G36" si="87">IF(G35="","",$D36*G35)</f>
        <v/>
      </c>
      <c r="H36" s="91" t="str">
        <f t="shared" ref="H36" si="88">IF(H35="","",$D36*H35)</f>
        <v/>
      </c>
      <c r="I36" s="91" t="str">
        <f t="shared" ref="I36" si="89">IF(I35="","",$D36*I35)</f>
        <v/>
      </c>
      <c r="J36" s="91">
        <f t="shared" ref="J36" si="90">IF(J35="","",$D36*J35)</f>
        <v>56355.227899999998</v>
      </c>
    </row>
    <row r="37" spans="1:10">
      <c r="A37" s="99" t="s">
        <v>1424</v>
      </c>
      <c r="B37" s="99"/>
      <c r="C37" s="2"/>
      <c r="D37" s="2"/>
      <c r="E37" s="94">
        <f>E38/OR!$I$24</f>
        <v>0.14439057855057824</v>
      </c>
      <c r="F37" s="94">
        <f>F38/OR!$I$24</f>
        <v>8.5552551843299698E-2</v>
      </c>
      <c r="G37" s="94">
        <f>G38/OR!$I$24</f>
        <v>2.3480413750255509E-2</v>
      </c>
      <c r="H37" s="94">
        <f>H38/OR!$I$24</f>
        <v>0.23917285910154143</v>
      </c>
      <c r="I37" s="94">
        <f>I38/OR!$I$24</f>
        <v>0.23917285910154143</v>
      </c>
      <c r="J37" s="94">
        <f>J38/OR!$I$24</f>
        <v>0.26823073765278371</v>
      </c>
    </row>
    <row r="38" spans="1:10">
      <c r="A38" s="99" t="s">
        <v>1425</v>
      </c>
      <c r="B38" s="99"/>
      <c r="C38" s="2"/>
      <c r="D38" s="2"/>
      <c r="E38" s="93">
        <f>SUMIF($C$5:$C$36,"R$",E$5:E$36)</f>
        <v>145790.84331249999</v>
      </c>
      <c r="F38" s="93">
        <f t="shared" ref="F38:J38" si="91">SUMIF($C$5:$C$36,"R$",F$5:F$36)</f>
        <v>86382.219712499995</v>
      </c>
      <c r="G38" s="93">
        <f t="shared" si="91"/>
        <v>23708.121099999997</v>
      </c>
      <c r="H38" s="93">
        <f t="shared" si="91"/>
        <v>241492.29940000002</v>
      </c>
      <c r="I38" s="93">
        <f t="shared" si="91"/>
        <v>241492.29940000002</v>
      </c>
      <c r="J38" s="93">
        <f t="shared" si="91"/>
        <v>270831.9742</v>
      </c>
    </row>
    <row r="39" spans="1:10">
      <c r="A39" s="99" t="s">
        <v>1426</v>
      </c>
      <c r="B39" s="99"/>
      <c r="C39" s="2"/>
      <c r="D39" s="2"/>
      <c r="E39" s="92">
        <f>E37</f>
        <v>0.14439057855057824</v>
      </c>
      <c r="F39" s="96">
        <f>E39+F37</f>
        <v>0.22994313039387793</v>
      </c>
      <c r="G39" s="96">
        <f t="shared" ref="G39:J39" si="92">F39+G37</f>
        <v>0.25342354414413343</v>
      </c>
      <c r="H39" s="96">
        <f t="shared" si="92"/>
        <v>0.49259640324567489</v>
      </c>
      <c r="I39" s="96">
        <f t="shared" si="92"/>
        <v>0.73176926234721629</v>
      </c>
      <c r="J39" s="96">
        <f t="shared" si="92"/>
        <v>1</v>
      </c>
    </row>
    <row r="40" spans="1:10">
      <c r="A40" s="99" t="s">
        <v>1427</v>
      </c>
      <c r="B40" s="99"/>
      <c r="C40" s="2"/>
      <c r="D40" s="2"/>
      <c r="E40" s="93">
        <f>E38</f>
        <v>145790.84331249999</v>
      </c>
      <c r="F40" s="95">
        <f>E40+F38</f>
        <v>232173.06302499998</v>
      </c>
      <c r="G40" s="95">
        <f t="shared" ref="G40:J40" si="93">F40+G38</f>
        <v>255881.18412499997</v>
      </c>
      <c r="H40" s="95">
        <f t="shared" si="93"/>
        <v>497373.48352499999</v>
      </c>
      <c r="I40" s="95">
        <f t="shared" si="93"/>
        <v>738865.78292499995</v>
      </c>
      <c r="J40" s="95">
        <f t="shared" si="93"/>
        <v>1009697.757125</v>
      </c>
    </row>
    <row r="41" spans="1:10">
      <c r="A41" s="15"/>
      <c r="B41" s="15"/>
      <c r="C41" s="15"/>
      <c r="D41" s="15"/>
      <c r="E41" s="15"/>
      <c r="F41" s="15"/>
      <c r="G41" s="15"/>
      <c r="H41" s="15"/>
    </row>
    <row r="42" spans="1:10">
      <c r="A42" s="19"/>
      <c r="B42" s="19"/>
      <c r="C42" s="19"/>
      <c r="D42" s="19"/>
      <c r="E42" s="19"/>
      <c r="F42" s="19"/>
      <c r="G42" s="19"/>
      <c r="H42" s="19"/>
    </row>
    <row r="43" spans="1:10" ht="69.900000000000006" customHeight="1">
      <c r="A43" s="101" t="s">
        <v>1546</v>
      </c>
      <c r="B43" s="101"/>
      <c r="C43" s="101"/>
      <c r="D43" s="101"/>
      <c r="E43" s="101"/>
      <c r="F43" s="101"/>
      <c r="G43" s="101"/>
      <c r="H43" s="101"/>
      <c r="I43" s="101"/>
    </row>
    <row r="44" spans="1:10" ht="60" customHeight="1">
      <c r="A44" s="19"/>
      <c r="B44" s="19"/>
      <c r="C44" s="19"/>
      <c r="D44" s="19"/>
      <c r="E44" s="19"/>
      <c r="F44" s="19"/>
      <c r="G44" s="19"/>
      <c r="H44" s="19"/>
      <c r="I44" s="19"/>
    </row>
    <row r="45" spans="1:10" ht="69.900000000000006" customHeight="1">
      <c r="A45" s="101" t="s">
        <v>430</v>
      </c>
      <c r="B45" s="102"/>
      <c r="C45" s="102"/>
      <c r="D45" s="102"/>
      <c r="E45" s="102"/>
      <c r="F45" s="102"/>
      <c r="G45" s="102"/>
      <c r="H45" s="102"/>
      <c r="I45" s="102"/>
    </row>
  </sheetData>
  <mergeCells count="11">
    <mergeCell ref="A37:B37"/>
    <mergeCell ref="A43:I43"/>
    <mergeCell ref="A45:I45"/>
    <mergeCell ref="E1:F1"/>
    <mergeCell ref="G1:H1"/>
    <mergeCell ref="E2:F2"/>
    <mergeCell ref="G2:H2"/>
    <mergeCell ref="A3:H3"/>
    <mergeCell ref="A38:B38"/>
    <mergeCell ref="A39:B39"/>
    <mergeCell ref="A40:B40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5"/>
  <sheetViews>
    <sheetView topLeftCell="A156" zoomScale="82" zoomScaleNormal="82" workbookViewId="0">
      <selection activeCell="M18" sqref="M18"/>
    </sheetView>
  </sheetViews>
  <sheetFormatPr defaultRowHeight="13.8"/>
  <cols>
    <col min="1" max="2" width="11.3984375" bestFit="1" customWidth="1"/>
    <col min="3" max="3" width="15.09765625" bestFit="1" customWidth="1"/>
    <col min="4" max="4" width="68.59765625" bestFit="1" customWidth="1"/>
    <col min="6" max="8" width="14.8984375" bestFit="1" customWidth="1"/>
    <col min="9" max="9" width="14.8984375" customWidth="1"/>
    <col min="10" max="11" width="14.8984375" bestFit="1" customWidth="1"/>
  </cols>
  <sheetData>
    <row r="1" spans="1:11" ht="15">
      <c r="A1" s="1"/>
      <c r="B1" s="1"/>
      <c r="C1" s="1"/>
      <c r="D1" s="1" t="s">
        <v>0</v>
      </c>
      <c r="E1" s="104" t="s">
        <v>1</v>
      </c>
      <c r="F1" s="104"/>
      <c r="G1" s="104" t="s">
        <v>2</v>
      </c>
      <c r="H1" s="104"/>
      <c r="I1" s="1"/>
      <c r="J1" s="104" t="s">
        <v>3</v>
      </c>
      <c r="K1" s="104"/>
    </row>
    <row r="2" spans="1:11" ht="80.099999999999994" customHeight="1">
      <c r="A2" s="2"/>
      <c r="B2" s="2"/>
      <c r="C2" s="2"/>
      <c r="D2" s="2" t="s">
        <v>1548</v>
      </c>
      <c r="E2" s="99" t="s">
        <v>4</v>
      </c>
      <c r="F2" s="99"/>
      <c r="G2" s="105">
        <f>BDI!D20</f>
        <v>0.24129999999999999</v>
      </c>
      <c r="H2" s="105"/>
      <c r="I2" s="85"/>
      <c r="J2" s="99" t="s">
        <v>6</v>
      </c>
      <c r="K2" s="99"/>
    </row>
    <row r="3" spans="1:11">
      <c r="A3" s="103" t="s">
        <v>1551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</row>
    <row r="4" spans="1:11" ht="30" customHeight="1">
      <c r="A4" s="3" t="s">
        <v>8</v>
      </c>
      <c r="B4" s="4" t="s">
        <v>9</v>
      </c>
      <c r="C4" s="3" t="s">
        <v>10</v>
      </c>
      <c r="D4" s="3" t="s">
        <v>11</v>
      </c>
      <c r="E4" s="5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1547</v>
      </c>
      <c r="K4" s="4" t="s">
        <v>17</v>
      </c>
    </row>
    <row r="5" spans="1:11" ht="24" customHeight="1">
      <c r="A5" s="6" t="s">
        <v>18</v>
      </c>
      <c r="B5" s="6"/>
      <c r="C5" s="6"/>
      <c r="D5" s="6" t="s">
        <v>19</v>
      </c>
      <c r="E5" s="6"/>
      <c r="F5" s="7" t="str">
        <f>IF(B5="","",MC!D5)</f>
        <v/>
      </c>
      <c r="G5" s="6"/>
      <c r="H5" s="6" t="str">
        <f>IF(B5="","",TRUNC(G5+(G5*$G$2),2))</f>
        <v/>
      </c>
      <c r="I5" s="8">
        <f>SUM(I6:I7)</f>
        <v>22293.599999999999</v>
      </c>
      <c r="J5" s="8">
        <f>SUM(J6:J7)</f>
        <v>27672</v>
      </c>
      <c r="K5" s="9">
        <f>J5/$H$161</f>
        <v>2.7406221123827082E-2</v>
      </c>
    </row>
    <row r="6" spans="1:11" ht="24" hidden="1" customHeight="1">
      <c r="A6" s="10" t="s">
        <v>1540</v>
      </c>
      <c r="B6" s="11" t="s">
        <v>21</v>
      </c>
      <c r="C6" s="10" t="s">
        <v>22</v>
      </c>
      <c r="D6" s="10" t="s">
        <v>23</v>
      </c>
      <c r="E6" s="12" t="s">
        <v>24</v>
      </c>
      <c r="F6" s="11">
        <f>IF(B6="","",MC!D6)</f>
        <v>120</v>
      </c>
      <c r="G6" s="13">
        <v>44.28</v>
      </c>
      <c r="H6" s="13">
        <f t="shared" ref="H6:H69" si="0">IF(B6="","",TRUNC(G6+(G6*$G$2),2))</f>
        <v>54.96</v>
      </c>
      <c r="I6" s="13">
        <f>F6*G6</f>
        <v>5313.6</v>
      </c>
      <c r="J6" s="13">
        <f>F6*H6</f>
        <v>6595.2</v>
      </c>
      <c r="K6" s="14">
        <f t="shared" ref="K6:K69" si="1">J6/$H$161</f>
        <v>6.531855650327564E-3</v>
      </c>
    </row>
    <row r="7" spans="1:11" ht="26.1" hidden="1" customHeight="1">
      <c r="A7" s="10" t="s">
        <v>25</v>
      </c>
      <c r="B7" s="11" t="s">
        <v>26</v>
      </c>
      <c r="C7" s="10" t="s">
        <v>22</v>
      </c>
      <c r="D7" s="10" t="s">
        <v>27</v>
      </c>
      <c r="E7" s="12" t="s">
        <v>24</v>
      </c>
      <c r="F7" s="11">
        <f>IF(B7="","",MC!D7)</f>
        <v>120</v>
      </c>
      <c r="G7" s="13">
        <v>141.5</v>
      </c>
      <c r="H7" s="13">
        <f t="shared" si="0"/>
        <v>175.64</v>
      </c>
      <c r="I7" s="13">
        <f>F7*G7</f>
        <v>16980</v>
      </c>
      <c r="J7" s="13">
        <f>F7*H7</f>
        <v>21076.799999999999</v>
      </c>
      <c r="K7" s="14">
        <f t="shared" si="1"/>
        <v>2.0874365473499516E-2</v>
      </c>
    </row>
    <row r="8" spans="1:11" ht="24" customHeight="1">
      <c r="A8" s="6" t="s">
        <v>28</v>
      </c>
      <c r="B8" s="6"/>
      <c r="C8" s="6"/>
      <c r="D8" s="6" t="s">
        <v>29</v>
      </c>
      <c r="E8" s="6"/>
      <c r="F8" s="7" t="str">
        <f>IF(B8="","",MC!D8)</f>
        <v/>
      </c>
      <c r="G8" s="6"/>
      <c r="H8" s="6" t="str">
        <f t="shared" si="0"/>
        <v/>
      </c>
      <c r="I8" s="8">
        <f>SUM(I9:I15)</f>
        <v>42892.942999999999</v>
      </c>
      <c r="J8" s="8">
        <f>SUM(J9:J15)</f>
        <v>53237.832600000002</v>
      </c>
      <c r="K8" s="9">
        <f t="shared" si="1"/>
        <v>5.2726503772365207E-2</v>
      </c>
    </row>
    <row r="9" spans="1:11" ht="26.1" hidden="1" customHeight="1">
      <c r="A9" s="10" t="s">
        <v>30</v>
      </c>
      <c r="B9" s="11" t="s">
        <v>31</v>
      </c>
      <c r="C9" s="10" t="s">
        <v>32</v>
      </c>
      <c r="D9" s="10" t="s">
        <v>33</v>
      </c>
      <c r="E9" s="12" t="s">
        <v>34</v>
      </c>
      <c r="F9" s="11" t="str">
        <f>IF(B9="","",MC!D9)</f>
        <v>4,5</v>
      </c>
      <c r="G9" s="13">
        <v>508.06</v>
      </c>
      <c r="H9" s="13">
        <f t="shared" si="0"/>
        <v>630.65</v>
      </c>
      <c r="I9" s="13">
        <f t="shared" ref="I9:I15" si="2">F9*G9</f>
        <v>2286.27</v>
      </c>
      <c r="J9" s="13">
        <f t="shared" ref="J9:J15" si="3">F9*H9</f>
        <v>2837.9249999999997</v>
      </c>
      <c r="K9" s="14">
        <f t="shared" si="1"/>
        <v>2.8106678260637814E-3</v>
      </c>
    </row>
    <row r="10" spans="1:11" ht="26.1" hidden="1" customHeight="1">
      <c r="A10" s="10" t="s">
        <v>35</v>
      </c>
      <c r="B10" s="11" t="s">
        <v>36</v>
      </c>
      <c r="C10" s="10" t="s">
        <v>22</v>
      </c>
      <c r="D10" s="10" t="s">
        <v>37</v>
      </c>
      <c r="E10" s="12" t="s">
        <v>34</v>
      </c>
      <c r="F10" s="11" t="str">
        <f>IF(B10="","",MC!D10)</f>
        <v>1.765,02</v>
      </c>
      <c r="G10" s="13">
        <v>0.55000000000000004</v>
      </c>
      <c r="H10" s="13">
        <f t="shared" si="0"/>
        <v>0.68</v>
      </c>
      <c r="I10" s="13">
        <f t="shared" si="2"/>
        <v>970.76100000000008</v>
      </c>
      <c r="J10" s="13">
        <f t="shared" si="3"/>
        <v>1200.2136</v>
      </c>
      <c r="K10" s="14">
        <f t="shared" si="1"/>
        <v>1.188686011760066E-3</v>
      </c>
    </row>
    <row r="11" spans="1:11" ht="39" hidden="1" customHeight="1">
      <c r="A11" s="10" t="s">
        <v>38</v>
      </c>
      <c r="B11" s="11" t="s">
        <v>39</v>
      </c>
      <c r="C11" s="10" t="s">
        <v>22</v>
      </c>
      <c r="D11" s="10" t="s">
        <v>40</v>
      </c>
      <c r="E11" s="12" t="s">
        <v>34</v>
      </c>
      <c r="F11" s="11" t="str">
        <f>IF(B11="","",MC!D11)</f>
        <v>5,0</v>
      </c>
      <c r="G11" s="13">
        <v>1068.42</v>
      </c>
      <c r="H11" s="13">
        <f t="shared" si="0"/>
        <v>1326.22</v>
      </c>
      <c r="I11" s="13">
        <f t="shared" si="2"/>
        <v>5342.1</v>
      </c>
      <c r="J11" s="13">
        <f t="shared" si="3"/>
        <v>6631.1</v>
      </c>
      <c r="K11" s="14">
        <f t="shared" si="1"/>
        <v>6.5674108446881242E-3</v>
      </c>
    </row>
    <row r="12" spans="1:11" ht="26.1" hidden="1" customHeight="1">
      <c r="A12" s="10" t="s">
        <v>41</v>
      </c>
      <c r="B12" s="11" t="s">
        <v>42</v>
      </c>
      <c r="C12" s="10" t="s">
        <v>22</v>
      </c>
      <c r="D12" s="10" t="s">
        <v>43</v>
      </c>
      <c r="E12" s="12" t="s">
        <v>44</v>
      </c>
      <c r="F12" s="11" t="str">
        <f>IF(B12="","",MC!D12)</f>
        <v>34,0</v>
      </c>
      <c r="G12" s="13">
        <v>408.85</v>
      </c>
      <c r="H12" s="13">
        <f t="shared" si="0"/>
        <v>507.5</v>
      </c>
      <c r="I12" s="13">
        <f t="shared" si="2"/>
        <v>13900.900000000001</v>
      </c>
      <c r="J12" s="13">
        <f t="shared" si="3"/>
        <v>17255</v>
      </c>
      <c r="K12" s="14">
        <f t="shared" si="1"/>
        <v>1.7089272386948406E-2</v>
      </c>
    </row>
    <row r="13" spans="1:11" ht="39" hidden="1" customHeight="1">
      <c r="A13" s="10" t="s">
        <v>45</v>
      </c>
      <c r="B13" s="11" t="s">
        <v>46</v>
      </c>
      <c r="C13" s="10" t="s">
        <v>22</v>
      </c>
      <c r="D13" s="10" t="s">
        <v>47</v>
      </c>
      <c r="E13" s="12" t="s">
        <v>34</v>
      </c>
      <c r="F13" s="11" t="str">
        <f>IF(B13="","",MC!D13)</f>
        <v>5,0</v>
      </c>
      <c r="G13" s="13">
        <v>860.93</v>
      </c>
      <c r="H13" s="13">
        <f t="shared" si="0"/>
        <v>1068.67</v>
      </c>
      <c r="I13" s="13">
        <f t="shared" si="2"/>
        <v>4304.6499999999996</v>
      </c>
      <c r="J13" s="13">
        <f t="shared" si="3"/>
        <v>5343.35</v>
      </c>
      <c r="K13" s="14">
        <f t="shared" si="1"/>
        <v>5.2920291862533046E-3</v>
      </c>
    </row>
    <row r="14" spans="1:11" ht="39" hidden="1" customHeight="1">
      <c r="A14" s="10" t="s">
        <v>48</v>
      </c>
      <c r="B14" s="11" t="s">
        <v>49</v>
      </c>
      <c r="C14" s="10" t="s">
        <v>22</v>
      </c>
      <c r="D14" s="10" t="s">
        <v>50</v>
      </c>
      <c r="E14" s="12" t="s">
        <v>34</v>
      </c>
      <c r="F14" s="11" t="str">
        <f>IF(B14="","",MC!D14)</f>
        <v>5,0</v>
      </c>
      <c r="G14" s="13">
        <v>624.27</v>
      </c>
      <c r="H14" s="13">
        <f t="shared" si="0"/>
        <v>774.9</v>
      </c>
      <c r="I14" s="13">
        <f t="shared" si="2"/>
        <v>3121.35</v>
      </c>
      <c r="J14" s="13">
        <f t="shared" si="3"/>
        <v>3874.5</v>
      </c>
      <c r="K14" s="14">
        <f t="shared" si="1"/>
        <v>3.837286923397948E-3</v>
      </c>
    </row>
    <row r="15" spans="1:11" ht="39" hidden="1" customHeight="1">
      <c r="A15" s="10" t="s">
        <v>51</v>
      </c>
      <c r="B15" s="11" t="s">
        <v>52</v>
      </c>
      <c r="C15" s="10" t="s">
        <v>22</v>
      </c>
      <c r="D15" s="10" t="s">
        <v>53</v>
      </c>
      <c r="E15" s="12" t="s">
        <v>54</v>
      </c>
      <c r="F15" s="11" t="str">
        <f>IF(B15="","",MC!D15)</f>
        <v>201,6</v>
      </c>
      <c r="G15" s="13">
        <v>64.319999999999993</v>
      </c>
      <c r="H15" s="13">
        <f t="shared" si="0"/>
        <v>79.84</v>
      </c>
      <c r="I15" s="13">
        <f t="shared" si="2"/>
        <v>12966.911999999998</v>
      </c>
      <c r="J15" s="13">
        <f t="shared" si="3"/>
        <v>16095.744000000001</v>
      </c>
      <c r="K15" s="14">
        <f t="shared" si="1"/>
        <v>1.5941150593253579E-2</v>
      </c>
    </row>
    <row r="16" spans="1:11" ht="24" customHeight="1">
      <c r="A16" s="6" t="s">
        <v>55</v>
      </c>
      <c r="B16" s="6"/>
      <c r="C16" s="6"/>
      <c r="D16" s="6" t="s">
        <v>56</v>
      </c>
      <c r="E16" s="6"/>
      <c r="F16" s="7" t="str">
        <f>IF(B16="","",MC!D16)</f>
        <v/>
      </c>
      <c r="G16" s="6"/>
      <c r="H16" s="6" t="str">
        <f t="shared" si="0"/>
        <v/>
      </c>
      <c r="I16" s="8">
        <f>I17+I22</f>
        <v>104566.13313500001</v>
      </c>
      <c r="J16" s="8">
        <f>J17+J22</f>
        <v>129762.021425</v>
      </c>
      <c r="K16" s="9">
        <f t="shared" si="1"/>
        <v>0.12851570730877193</v>
      </c>
    </row>
    <row r="17" spans="1:11" ht="24" customHeight="1">
      <c r="A17" s="6" t="s">
        <v>57</v>
      </c>
      <c r="B17" s="6"/>
      <c r="C17" s="6"/>
      <c r="D17" s="6" t="s">
        <v>58</v>
      </c>
      <c r="E17" s="6"/>
      <c r="F17" s="7" t="str">
        <f>IF(B17="","",MC!D17)</f>
        <v/>
      </c>
      <c r="G17" s="6"/>
      <c r="H17" s="6" t="str">
        <f t="shared" si="0"/>
        <v/>
      </c>
      <c r="I17" s="8">
        <f>SUM(I18:I21)</f>
        <v>84168.787735000005</v>
      </c>
      <c r="J17" s="8">
        <f>SUM(J18:J21)</f>
        <v>104451.685125</v>
      </c>
      <c r="K17" s="9">
        <f t="shared" si="1"/>
        <v>0.10344846701691637</v>
      </c>
    </row>
    <row r="18" spans="1:11" ht="39" customHeight="1">
      <c r="A18" s="10" t="s">
        <v>59</v>
      </c>
      <c r="B18" s="11" t="s">
        <v>60</v>
      </c>
      <c r="C18" s="10" t="s">
        <v>22</v>
      </c>
      <c r="D18" s="10" t="s">
        <v>61</v>
      </c>
      <c r="E18" s="12" t="s">
        <v>62</v>
      </c>
      <c r="F18" s="11">
        <f>IF(B18="","",MC!D18)</f>
        <v>154.78049999999999</v>
      </c>
      <c r="G18" s="13">
        <v>112.67</v>
      </c>
      <c r="H18" s="13">
        <f t="shared" si="0"/>
        <v>139.85</v>
      </c>
      <c r="I18" s="13">
        <f t="shared" ref="I18:I21" si="4">F18*G18</f>
        <v>17439.118934999999</v>
      </c>
      <c r="J18" s="13">
        <f t="shared" ref="J18:J21" si="5">F18*H18</f>
        <v>21646.052924999996</v>
      </c>
      <c r="K18" s="14">
        <f t="shared" si="1"/>
        <v>2.1438150943936609E-2</v>
      </c>
    </row>
    <row r="19" spans="1:11" ht="24" customHeight="1">
      <c r="A19" s="10" t="s">
        <v>63</v>
      </c>
      <c r="B19" s="11" t="s">
        <v>64</v>
      </c>
      <c r="C19" s="10" t="s">
        <v>65</v>
      </c>
      <c r="D19" s="10" t="s">
        <v>66</v>
      </c>
      <c r="E19" s="12" t="s">
        <v>67</v>
      </c>
      <c r="F19" s="11" t="str">
        <f>IF(B19="","",MC!D19)</f>
        <v>624,4</v>
      </c>
      <c r="G19" s="13">
        <v>35.880000000000003</v>
      </c>
      <c r="H19" s="13">
        <f t="shared" si="0"/>
        <v>44.53</v>
      </c>
      <c r="I19" s="13">
        <f t="shared" si="4"/>
        <v>22403.472000000002</v>
      </c>
      <c r="J19" s="13">
        <f t="shared" si="5"/>
        <v>27804.531999999999</v>
      </c>
      <c r="K19" s="14">
        <f t="shared" si="1"/>
        <v>2.7537480205136095E-2</v>
      </c>
    </row>
    <row r="20" spans="1:11" ht="26.1" customHeight="1">
      <c r="A20" s="10" t="s">
        <v>68</v>
      </c>
      <c r="B20" s="11" t="s">
        <v>69</v>
      </c>
      <c r="C20" s="10" t="s">
        <v>32</v>
      </c>
      <c r="D20" s="10" t="s">
        <v>70</v>
      </c>
      <c r="E20" s="12" t="s">
        <v>62</v>
      </c>
      <c r="F20" s="11">
        <f>IF(B20="","",MC!D20)</f>
        <v>311.01</v>
      </c>
      <c r="G20" s="13">
        <v>132.59</v>
      </c>
      <c r="H20" s="13">
        <f t="shared" si="0"/>
        <v>164.58</v>
      </c>
      <c r="I20" s="13">
        <f t="shared" si="4"/>
        <v>41236.815900000001</v>
      </c>
      <c r="J20" s="13">
        <f t="shared" si="5"/>
        <v>51186.025800000003</v>
      </c>
      <c r="K20" s="14">
        <f t="shared" si="1"/>
        <v>5.0694403784501227E-2</v>
      </c>
    </row>
    <row r="21" spans="1:11" ht="39" customHeight="1">
      <c r="A21" s="10" t="s">
        <v>71</v>
      </c>
      <c r="B21" s="11" t="s">
        <v>72</v>
      </c>
      <c r="C21" s="10" t="s">
        <v>22</v>
      </c>
      <c r="D21" s="10" t="s">
        <v>73</v>
      </c>
      <c r="E21" s="12" t="s">
        <v>34</v>
      </c>
      <c r="F21" s="11">
        <f>IF(B21="","",MC!D21)</f>
        <v>2073.41</v>
      </c>
      <c r="G21" s="13">
        <v>1.49</v>
      </c>
      <c r="H21" s="13">
        <f t="shared" si="0"/>
        <v>1.84</v>
      </c>
      <c r="I21" s="13">
        <f t="shared" si="4"/>
        <v>3089.3808999999997</v>
      </c>
      <c r="J21" s="13">
        <f t="shared" si="5"/>
        <v>3815.0744</v>
      </c>
      <c r="K21" s="14">
        <f t="shared" si="1"/>
        <v>3.7784320833424371E-3</v>
      </c>
    </row>
    <row r="22" spans="1:11" ht="24" customHeight="1">
      <c r="A22" s="6" t="s">
        <v>74</v>
      </c>
      <c r="B22" s="6"/>
      <c r="C22" s="6"/>
      <c r="D22" s="6" t="s">
        <v>75</v>
      </c>
      <c r="E22" s="6"/>
      <c r="F22" s="7" t="str">
        <f>IF(B22="","",MC!D22)</f>
        <v/>
      </c>
      <c r="G22" s="6"/>
      <c r="H22" s="6" t="str">
        <f t="shared" si="0"/>
        <v/>
      </c>
      <c r="I22" s="8">
        <f>SUM(I23:I25)</f>
        <v>20397.345399999998</v>
      </c>
      <c r="J22" s="8">
        <f>SUM(J23:J25)</f>
        <v>25310.336299999999</v>
      </c>
      <c r="K22" s="9">
        <f t="shared" si="1"/>
        <v>2.5067240291855569E-2</v>
      </c>
    </row>
    <row r="23" spans="1:11" ht="26.1" customHeight="1">
      <c r="A23" s="10" t="s">
        <v>76</v>
      </c>
      <c r="B23" s="11" t="s">
        <v>77</v>
      </c>
      <c r="C23" s="10" t="s">
        <v>22</v>
      </c>
      <c r="D23" s="10" t="s">
        <v>78</v>
      </c>
      <c r="E23" s="12" t="s">
        <v>34</v>
      </c>
      <c r="F23" s="11" t="str">
        <f>IF(B23="","",MC!D23)</f>
        <v>467,17</v>
      </c>
      <c r="G23" s="13">
        <v>22.54</v>
      </c>
      <c r="H23" s="13">
        <f t="shared" si="0"/>
        <v>27.97</v>
      </c>
      <c r="I23" s="13">
        <f t="shared" ref="I23:I25" si="6">F23*G23</f>
        <v>10530.0118</v>
      </c>
      <c r="J23" s="13">
        <f t="shared" ref="J23:J25" si="7">F23*H23</f>
        <v>13066.7449</v>
      </c>
      <c r="K23" s="14">
        <f t="shared" si="1"/>
        <v>1.2941243860148879E-2</v>
      </c>
    </row>
    <row r="24" spans="1:11" ht="26.1" customHeight="1">
      <c r="A24" s="10" t="s">
        <v>79</v>
      </c>
      <c r="B24" s="11" t="s">
        <v>69</v>
      </c>
      <c r="C24" s="10" t="s">
        <v>32</v>
      </c>
      <c r="D24" s="10" t="s">
        <v>70</v>
      </c>
      <c r="E24" s="12" t="s">
        <v>62</v>
      </c>
      <c r="F24" s="11" t="str">
        <f>IF(B24="","",MC!D24)</f>
        <v>69,17</v>
      </c>
      <c r="G24" s="13">
        <v>132.59</v>
      </c>
      <c r="H24" s="13">
        <f t="shared" si="0"/>
        <v>164.58</v>
      </c>
      <c r="I24" s="13">
        <f t="shared" si="6"/>
        <v>9171.2502999999997</v>
      </c>
      <c r="J24" s="13">
        <f t="shared" si="7"/>
        <v>11383.998600000001</v>
      </c>
      <c r="K24" s="14">
        <f t="shared" si="1"/>
        <v>1.127465968867223E-2</v>
      </c>
    </row>
    <row r="25" spans="1:11" ht="39" customHeight="1">
      <c r="A25" s="10" t="s">
        <v>80</v>
      </c>
      <c r="B25" s="11" t="s">
        <v>72</v>
      </c>
      <c r="C25" s="10" t="s">
        <v>22</v>
      </c>
      <c r="D25" s="10" t="s">
        <v>73</v>
      </c>
      <c r="E25" s="12" t="s">
        <v>34</v>
      </c>
      <c r="F25" s="11" t="str">
        <f>IF(B25="","",MC!D25)</f>
        <v>467,17</v>
      </c>
      <c r="G25" s="13">
        <v>1.49</v>
      </c>
      <c r="H25" s="13">
        <f t="shared" si="0"/>
        <v>1.84</v>
      </c>
      <c r="I25" s="13">
        <f t="shared" si="6"/>
        <v>696.08330000000001</v>
      </c>
      <c r="J25" s="13">
        <f t="shared" si="7"/>
        <v>859.59280000000001</v>
      </c>
      <c r="K25" s="14">
        <f t="shared" si="1"/>
        <v>8.5133674303446323E-4</v>
      </c>
    </row>
    <row r="26" spans="1:11" ht="24" customHeight="1">
      <c r="A26" s="6" t="s">
        <v>81</v>
      </c>
      <c r="B26" s="6"/>
      <c r="C26" s="6"/>
      <c r="D26" s="6" t="s">
        <v>82</v>
      </c>
      <c r="E26" s="6"/>
      <c r="F26" s="7" t="str">
        <f>IF(B26="","",MC!D26)</f>
        <v/>
      </c>
      <c r="G26" s="6"/>
      <c r="H26" s="6" t="str">
        <f t="shared" si="0"/>
        <v/>
      </c>
      <c r="I26" s="8">
        <f>I27+I30</f>
        <v>0</v>
      </c>
      <c r="J26" s="8">
        <f>J27+J30</f>
        <v>0</v>
      </c>
      <c r="K26" s="9">
        <f t="shared" si="1"/>
        <v>0</v>
      </c>
    </row>
    <row r="27" spans="1:11" ht="24" customHeight="1">
      <c r="A27" s="6" t="s">
        <v>83</v>
      </c>
      <c r="B27" s="6"/>
      <c r="C27" s="6"/>
      <c r="D27" s="6" t="s">
        <v>84</v>
      </c>
      <c r="E27" s="6"/>
      <c r="F27" s="7" t="str">
        <f>IF(B27="","",MC!D27)</f>
        <v/>
      </c>
      <c r="G27" s="6"/>
      <c r="H27" s="6" t="str">
        <f t="shared" si="0"/>
        <v/>
      </c>
      <c r="I27" s="8">
        <f>SUM(I28:I29)</f>
        <v>0</v>
      </c>
      <c r="J27" s="8">
        <f>SUM(J28:J29)</f>
        <v>0</v>
      </c>
      <c r="K27" s="9">
        <f t="shared" si="1"/>
        <v>0</v>
      </c>
    </row>
    <row r="28" spans="1:11" ht="39" hidden="1" customHeight="1">
      <c r="A28" s="10" t="s">
        <v>85</v>
      </c>
      <c r="B28" s="11" t="s">
        <v>86</v>
      </c>
      <c r="C28" s="10" t="s">
        <v>22</v>
      </c>
      <c r="D28" s="10" t="s">
        <v>87</v>
      </c>
      <c r="E28" s="12" t="s">
        <v>54</v>
      </c>
      <c r="F28" s="11">
        <f>IF(B28="","",MC!D28)</f>
        <v>0</v>
      </c>
      <c r="G28" s="13">
        <v>158.94</v>
      </c>
      <c r="H28" s="13">
        <f t="shared" si="0"/>
        <v>197.29</v>
      </c>
      <c r="I28" s="13">
        <f t="shared" ref="I28:I29" si="8">F28*G28</f>
        <v>0</v>
      </c>
      <c r="J28" s="13">
        <f t="shared" ref="J28:J29" si="9">F28*H28</f>
        <v>0</v>
      </c>
      <c r="K28" s="14">
        <f t="shared" si="1"/>
        <v>0</v>
      </c>
    </row>
    <row r="29" spans="1:11" ht="26.1" hidden="1" customHeight="1">
      <c r="A29" s="10" t="s">
        <v>88</v>
      </c>
      <c r="B29" s="11" t="s">
        <v>89</v>
      </c>
      <c r="C29" s="10" t="s">
        <v>22</v>
      </c>
      <c r="D29" s="10" t="s">
        <v>90</v>
      </c>
      <c r="E29" s="12" t="s">
        <v>44</v>
      </c>
      <c r="F29" s="11">
        <f>IF(B29="","",MC!D29)</f>
        <v>0</v>
      </c>
      <c r="G29" s="13">
        <v>9.1300000000000008</v>
      </c>
      <c r="H29" s="13">
        <f t="shared" si="0"/>
        <v>11.33</v>
      </c>
      <c r="I29" s="13">
        <f t="shared" si="8"/>
        <v>0</v>
      </c>
      <c r="J29" s="13">
        <f t="shared" si="9"/>
        <v>0</v>
      </c>
      <c r="K29" s="14">
        <f t="shared" si="1"/>
        <v>0</v>
      </c>
    </row>
    <row r="30" spans="1:11" ht="24" customHeight="1">
      <c r="A30" s="6" t="s">
        <v>91</v>
      </c>
      <c r="B30" s="6"/>
      <c r="C30" s="6"/>
      <c r="D30" s="6" t="s">
        <v>92</v>
      </c>
      <c r="E30" s="6"/>
      <c r="F30" s="7" t="str">
        <f>IF(B30="","",MC!D30)</f>
        <v/>
      </c>
      <c r="G30" s="6"/>
      <c r="H30" s="6" t="str">
        <f t="shared" si="0"/>
        <v/>
      </c>
      <c r="I30" s="8">
        <f>SUM(I31:I39)</f>
        <v>0</v>
      </c>
      <c r="J30" s="8">
        <f>SUM(J31:J39)</f>
        <v>0</v>
      </c>
      <c r="K30" s="9">
        <f t="shared" si="1"/>
        <v>0</v>
      </c>
    </row>
    <row r="31" spans="1:11" ht="39" hidden="1" customHeight="1">
      <c r="A31" s="10" t="s">
        <v>93</v>
      </c>
      <c r="B31" s="11" t="s">
        <v>94</v>
      </c>
      <c r="C31" s="10" t="s">
        <v>22</v>
      </c>
      <c r="D31" s="10" t="s">
        <v>95</v>
      </c>
      <c r="E31" s="12" t="s">
        <v>62</v>
      </c>
      <c r="F31" s="11">
        <f>IF(B31="","",MC!D31)</f>
        <v>0</v>
      </c>
      <c r="G31" s="13">
        <v>98.67</v>
      </c>
      <c r="H31" s="13">
        <f t="shared" si="0"/>
        <v>122.47</v>
      </c>
      <c r="I31" s="13">
        <f t="shared" ref="I31:I39" si="10">F31*G31</f>
        <v>0</v>
      </c>
      <c r="J31" s="13">
        <f t="shared" ref="J31:J39" si="11">F31*H31</f>
        <v>0</v>
      </c>
      <c r="K31" s="14">
        <f t="shared" si="1"/>
        <v>0</v>
      </c>
    </row>
    <row r="32" spans="1:11" ht="39" hidden="1" customHeight="1">
      <c r="A32" s="10" t="s">
        <v>96</v>
      </c>
      <c r="B32" s="11" t="s">
        <v>97</v>
      </c>
      <c r="C32" s="10" t="s">
        <v>22</v>
      </c>
      <c r="D32" s="10" t="s">
        <v>98</v>
      </c>
      <c r="E32" s="12" t="s">
        <v>34</v>
      </c>
      <c r="F32" s="11">
        <f>IF(B32="","",MC!D32)</f>
        <v>0</v>
      </c>
      <c r="G32" s="13">
        <v>73.08</v>
      </c>
      <c r="H32" s="13">
        <f t="shared" si="0"/>
        <v>90.71</v>
      </c>
      <c r="I32" s="13">
        <f t="shared" si="10"/>
        <v>0</v>
      </c>
      <c r="J32" s="13">
        <f t="shared" si="11"/>
        <v>0</v>
      </c>
      <c r="K32" s="14">
        <f t="shared" si="1"/>
        <v>0</v>
      </c>
    </row>
    <row r="33" spans="1:11" ht="39" hidden="1" customHeight="1">
      <c r="A33" s="10" t="s">
        <v>99</v>
      </c>
      <c r="B33" s="11" t="s">
        <v>100</v>
      </c>
      <c r="C33" s="10" t="s">
        <v>22</v>
      </c>
      <c r="D33" s="10" t="s">
        <v>101</v>
      </c>
      <c r="E33" s="12" t="s">
        <v>34</v>
      </c>
      <c r="F33" s="11">
        <f>IF(B33="","",MC!D33)</f>
        <v>0</v>
      </c>
      <c r="G33" s="13">
        <v>19.739999999999998</v>
      </c>
      <c r="H33" s="13">
        <f t="shared" si="0"/>
        <v>24.5</v>
      </c>
      <c r="I33" s="13">
        <f t="shared" si="10"/>
        <v>0</v>
      </c>
      <c r="J33" s="13">
        <f t="shared" si="11"/>
        <v>0</v>
      </c>
      <c r="K33" s="14">
        <f t="shared" si="1"/>
        <v>0</v>
      </c>
    </row>
    <row r="34" spans="1:11" ht="39" hidden="1" customHeight="1">
      <c r="A34" s="10" t="s">
        <v>102</v>
      </c>
      <c r="B34" s="11" t="s">
        <v>103</v>
      </c>
      <c r="C34" s="10" t="s">
        <v>22</v>
      </c>
      <c r="D34" s="10" t="s">
        <v>104</v>
      </c>
      <c r="E34" s="12" t="s">
        <v>62</v>
      </c>
      <c r="F34" s="11">
        <f>IF(B34="","",MC!D34)</f>
        <v>0</v>
      </c>
      <c r="G34" s="13">
        <v>744.63</v>
      </c>
      <c r="H34" s="13">
        <f t="shared" si="0"/>
        <v>924.3</v>
      </c>
      <c r="I34" s="13">
        <f t="shared" si="10"/>
        <v>0</v>
      </c>
      <c r="J34" s="13">
        <f t="shared" si="11"/>
        <v>0</v>
      </c>
      <c r="K34" s="14">
        <f t="shared" si="1"/>
        <v>0</v>
      </c>
    </row>
    <row r="35" spans="1:11" ht="26.1" hidden="1" customHeight="1">
      <c r="A35" s="10" t="s">
        <v>105</v>
      </c>
      <c r="B35" s="11" t="s">
        <v>106</v>
      </c>
      <c r="C35" s="10" t="s">
        <v>22</v>
      </c>
      <c r="D35" s="10" t="s">
        <v>107</v>
      </c>
      <c r="E35" s="12" t="s">
        <v>108</v>
      </c>
      <c r="F35" s="11">
        <f>IF(B35="","",MC!D35)</f>
        <v>0</v>
      </c>
      <c r="G35" s="13">
        <v>7.76</v>
      </c>
      <c r="H35" s="13">
        <f t="shared" si="0"/>
        <v>9.6300000000000008</v>
      </c>
      <c r="I35" s="13">
        <f t="shared" si="10"/>
        <v>0</v>
      </c>
      <c r="J35" s="13">
        <f t="shared" si="11"/>
        <v>0</v>
      </c>
      <c r="K35" s="14">
        <f t="shared" si="1"/>
        <v>0</v>
      </c>
    </row>
    <row r="36" spans="1:11" ht="26.1" hidden="1" customHeight="1">
      <c r="A36" s="10" t="s">
        <v>109</v>
      </c>
      <c r="B36" s="11" t="s">
        <v>110</v>
      </c>
      <c r="C36" s="10" t="s">
        <v>22</v>
      </c>
      <c r="D36" s="10" t="s">
        <v>111</v>
      </c>
      <c r="E36" s="12" t="s">
        <v>108</v>
      </c>
      <c r="F36" s="11">
        <f>IF(B36="","",MC!D36)</f>
        <v>0</v>
      </c>
      <c r="G36" s="13">
        <v>7.83</v>
      </c>
      <c r="H36" s="13">
        <f t="shared" si="0"/>
        <v>9.7100000000000009</v>
      </c>
      <c r="I36" s="13">
        <f t="shared" si="10"/>
        <v>0</v>
      </c>
      <c r="J36" s="13">
        <f t="shared" si="11"/>
        <v>0</v>
      </c>
      <c r="K36" s="14">
        <f t="shared" si="1"/>
        <v>0</v>
      </c>
    </row>
    <row r="37" spans="1:11" ht="26.1" hidden="1" customHeight="1">
      <c r="A37" s="10" t="s">
        <v>112</v>
      </c>
      <c r="B37" s="11" t="s">
        <v>113</v>
      </c>
      <c r="C37" s="10" t="s">
        <v>22</v>
      </c>
      <c r="D37" s="10" t="s">
        <v>114</v>
      </c>
      <c r="E37" s="12" t="s">
        <v>108</v>
      </c>
      <c r="F37" s="11">
        <f>IF(B37="","",MC!D37)</f>
        <v>0</v>
      </c>
      <c r="G37" s="13">
        <v>9.15</v>
      </c>
      <c r="H37" s="13">
        <f t="shared" si="0"/>
        <v>11.35</v>
      </c>
      <c r="I37" s="13">
        <f t="shared" si="10"/>
        <v>0</v>
      </c>
      <c r="J37" s="13">
        <f t="shared" si="11"/>
        <v>0</v>
      </c>
      <c r="K37" s="14">
        <f t="shared" si="1"/>
        <v>0</v>
      </c>
    </row>
    <row r="38" spans="1:11" ht="26.1" hidden="1" customHeight="1">
      <c r="A38" s="10" t="s">
        <v>115</v>
      </c>
      <c r="B38" s="11" t="s">
        <v>116</v>
      </c>
      <c r="C38" s="10" t="s">
        <v>22</v>
      </c>
      <c r="D38" s="10" t="s">
        <v>117</v>
      </c>
      <c r="E38" s="12" t="s">
        <v>108</v>
      </c>
      <c r="F38" s="11">
        <f>IF(B38="","",MC!D38)</f>
        <v>0</v>
      </c>
      <c r="G38" s="13">
        <v>9.9499999999999993</v>
      </c>
      <c r="H38" s="13">
        <f t="shared" si="0"/>
        <v>12.35</v>
      </c>
      <c r="I38" s="13">
        <f t="shared" si="10"/>
        <v>0</v>
      </c>
      <c r="J38" s="13">
        <f t="shared" si="11"/>
        <v>0</v>
      </c>
      <c r="K38" s="14">
        <f t="shared" si="1"/>
        <v>0</v>
      </c>
    </row>
    <row r="39" spans="1:11" ht="26.1" hidden="1" customHeight="1">
      <c r="A39" s="10" t="s">
        <v>118</v>
      </c>
      <c r="B39" s="11" t="s">
        <v>119</v>
      </c>
      <c r="C39" s="10" t="s">
        <v>22</v>
      </c>
      <c r="D39" s="10" t="s">
        <v>120</v>
      </c>
      <c r="E39" s="12" t="s">
        <v>108</v>
      </c>
      <c r="F39" s="11">
        <f>IF(B39="","",MC!D39)</f>
        <v>0</v>
      </c>
      <c r="G39" s="13">
        <v>11.07</v>
      </c>
      <c r="H39" s="13">
        <f t="shared" si="0"/>
        <v>13.74</v>
      </c>
      <c r="I39" s="13">
        <f t="shared" si="10"/>
        <v>0</v>
      </c>
      <c r="J39" s="13">
        <f t="shared" si="11"/>
        <v>0</v>
      </c>
      <c r="K39" s="14">
        <f t="shared" si="1"/>
        <v>0</v>
      </c>
    </row>
    <row r="40" spans="1:11" ht="24" customHeight="1">
      <c r="A40" s="6" t="s">
        <v>121</v>
      </c>
      <c r="B40" s="6"/>
      <c r="C40" s="6"/>
      <c r="D40" s="6" t="s">
        <v>122</v>
      </c>
      <c r="E40" s="6"/>
      <c r="F40" s="7" t="str">
        <f>IF(B40="","",MC!D40)</f>
        <v/>
      </c>
      <c r="G40" s="6"/>
      <c r="H40" s="6" t="str">
        <f t="shared" si="0"/>
        <v/>
      </c>
      <c r="I40" s="8">
        <f>I41+I49+I56+I62</f>
        <v>0</v>
      </c>
      <c r="J40" s="8">
        <f>J41+J49+J56+J62</f>
        <v>0</v>
      </c>
      <c r="K40" s="9">
        <f t="shared" si="1"/>
        <v>0</v>
      </c>
    </row>
    <row r="41" spans="1:11" ht="24" customHeight="1">
      <c r="A41" s="6" t="s">
        <v>123</v>
      </c>
      <c r="B41" s="6"/>
      <c r="C41" s="6"/>
      <c r="D41" s="6" t="s">
        <v>124</v>
      </c>
      <c r="E41" s="6"/>
      <c r="F41" s="7" t="str">
        <f>IF(B41="","",MC!D41)</f>
        <v/>
      </c>
      <c r="G41" s="6"/>
      <c r="H41" s="6" t="str">
        <f t="shared" si="0"/>
        <v/>
      </c>
      <c r="I41" s="8">
        <f>SUM(I42:I48)</f>
        <v>0</v>
      </c>
      <c r="J41" s="8">
        <f>SUM(J42:J48)</f>
        <v>0</v>
      </c>
      <c r="K41" s="9">
        <f t="shared" si="1"/>
        <v>0</v>
      </c>
    </row>
    <row r="42" spans="1:11" ht="51.9" hidden="1" customHeight="1">
      <c r="A42" s="10" t="s">
        <v>125</v>
      </c>
      <c r="B42" s="11" t="s">
        <v>126</v>
      </c>
      <c r="C42" s="10" t="s">
        <v>22</v>
      </c>
      <c r="D42" s="10" t="s">
        <v>127</v>
      </c>
      <c r="E42" s="12" t="s">
        <v>34</v>
      </c>
      <c r="F42" s="11">
        <f>IF(B42="","",MC!D42)</f>
        <v>0</v>
      </c>
      <c r="G42" s="13">
        <v>80.8</v>
      </c>
      <c r="H42" s="13">
        <f t="shared" si="0"/>
        <v>100.29</v>
      </c>
      <c r="I42" s="13">
        <f t="shared" ref="I42:I48" si="12">F42*G42</f>
        <v>0</v>
      </c>
      <c r="J42" s="13">
        <f t="shared" ref="J42:J48" si="13">F42*H42</f>
        <v>0</v>
      </c>
      <c r="K42" s="14">
        <f t="shared" si="1"/>
        <v>0</v>
      </c>
    </row>
    <row r="43" spans="1:11" ht="39" hidden="1" customHeight="1">
      <c r="A43" s="10" t="s">
        <v>128</v>
      </c>
      <c r="B43" s="11" t="s">
        <v>129</v>
      </c>
      <c r="C43" s="10" t="s">
        <v>22</v>
      </c>
      <c r="D43" s="10" t="s">
        <v>130</v>
      </c>
      <c r="E43" s="12" t="s">
        <v>62</v>
      </c>
      <c r="F43" s="11">
        <f>IF(B43="","",MC!D43)</f>
        <v>0</v>
      </c>
      <c r="G43" s="13">
        <v>755.99</v>
      </c>
      <c r="H43" s="13">
        <f t="shared" si="0"/>
        <v>938.41</v>
      </c>
      <c r="I43" s="13">
        <f t="shared" si="12"/>
        <v>0</v>
      </c>
      <c r="J43" s="13">
        <f t="shared" si="13"/>
        <v>0</v>
      </c>
      <c r="K43" s="14">
        <f t="shared" si="1"/>
        <v>0</v>
      </c>
    </row>
    <row r="44" spans="1:11" ht="26.1" hidden="1" customHeight="1">
      <c r="A44" s="10" t="s">
        <v>131</v>
      </c>
      <c r="B44" s="11" t="s">
        <v>106</v>
      </c>
      <c r="C44" s="10" t="s">
        <v>22</v>
      </c>
      <c r="D44" s="10" t="s">
        <v>107</v>
      </c>
      <c r="E44" s="12" t="s">
        <v>108</v>
      </c>
      <c r="F44" s="11">
        <f>IF(B44="","",MC!D44)</f>
        <v>0</v>
      </c>
      <c r="G44" s="13">
        <v>7.76</v>
      </c>
      <c r="H44" s="13">
        <f t="shared" si="0"/>
        <v>9.6300000000000008</v>
      </c>
      <c r="I44" s="13">
        <f t="shared" si="12"/>
        <v>0</v>
      </c>
      <c r="J44" s="13">
        <f t="shared" si="13"/>
        <v>0</v>
      </c>
      <c r="K44" s="14">
        <f t="shared" si="1"/>
        <v>0</v>
      </c>
    </row>
    <row r="45" spans="1:11" ht="26.1" hidden="1" customHeight="1">
      <c r="A45" s="10" t="s">
        <v>132</v>
      </c>
      <c r="B45" s="11" t="s">
        <v>110</v>
      </c>
      <c r="C45" s="10" t="s">
        <v>22</v>
      </c>
      <c r="D45" s="10" t="s">
        <v>111</v>
      </c>
      <c r="E45" s="12" t="s">
        <v>108</v>
      </c>
      <c r="F45" s="11">
        <f>IF(B45="","",MC!D45)</f>
        <v>0</v>
      </c>
      <c r="G45" s="13">
        <v>7.83</v>
      </c>
      <c r="H45" s="13">
        <f t="shared" si="0"/>
        <v>9.7100000000000009</v>
      </c>
      <c r="I45" s="13">
        <f t="shared" si="12"/>
        <v>0</v>
      </c>
      <c r="J45" s="13">
        <f t="shared" si="13"/>
        <v>0</v>
      </c>
      <c r="K45" s="14">
        <f t="shared" si="1"/>
        <v>0</v>
      </c>
    </row>
    <row r="46" spans="1:11" ht="26.1" hidden="1" customHeight="1">
      <c r="A46" s="10" t="s">
        <v>133</v>
      </c>
      <c r="B46" s="11" t="s">
        <v>113</v>
      </c>
      <c r="C46" s="10" t="s">
        <v>22</v>
      </c>
      <c r="D46" s="10" t="s">
        <v>114</v>
      </c>
      <c r="E46" s="12" t="s">
        <v>108</v>
      </c>
      <c r="F46" s="11">
        <f>IF(B46="","",MC!D46)</f>
        <v>0</v>
      </c>
      <c r="G46" s="13">
        <v>9.15</v>
      </c>
      <c r="H46" s="13">
        <f t="shared" si="0"/>
        <v>11.35</v>
      </c>
      <c r="I46" s="13">
        <f t="shared" si="12"/>
        <v>0</v>
      </c>
      <c r="J46" s="13">
        <f t="shared" si="13"/>
        <v>0</v>
      </c>
      <c r="K46" s="14">
        <f t="shared" si="1"/>
        <v>0</v>
      </c>
    </row>
    <row r="47" spans="1:11" ht="26.1" hidden="1" customHeight="1">
      <c r="A47" s="10" t="s">
        <v>134</v>
      </c>
      <c r="B47" s="11" t="s">
        <v>135</v>
      </c>
      <c r="C47" s="10" t="s">
        <v>22</v>
      </c>
      <c r="D47" s="10" t="s">
        <v>136</v>
      </c>
      <c r="E47" s="12" t="s">
        <v>108</v>
      </c>
      <c r="F47" s="11">
        <f>IF(B47="","",MC!D47)</f>
        <v>0</v>
      </c>
      <c r="G47" s="13">
        <v>9.93</v>
      </c>
      <c r="H47" s="13">
        <f t="shared" si="0"/>
        <v>12.32</v>
      </c>
      <c r="I47" s="13">
        <f t="shared" si="12"/>
        <v>0</v>
      </c>
      <c r="J47" s="13">
        <f t="shared" si="13"/>
        <v>0</v>
      </c>
      <c r="K47" s="14">
        <f t="shared" si="1"/>
        <v>0</v>
      </c>
    </row>
    <row r="48" spans="1:11" ht="26.1" hidden="1" customHeight="1">
      <c r="A48" s="10" t="s">
        <v>137</v>
      </c>
      <c r="B48" s="11" t="s">
        <v>116</v>
      </c>
      <c r="C48" s="10" t="s">
        <v>22</v>
      </c>
      <c r="D48" s="10" t="s">
        <v>117</v>
      </c>
      <c r="E48" s="12" t="s">
        <v>108</v>
      </c>
      <c r="F48" s="11">
        <f>IF(B48="","",MC!D48)</f>
        <v>0</v>
      </c>
      <c r="G48" s="13">
        <v>9.9499999999999993</v>
      </c>
      <c r="H48" s="13">
        <f t="shared" si="0"/>
        <v>12.35</v>
      </c>
      <c r="I48" s="13">
        <f t="shared" si="12"/>
        <v>0</v>
      </c>
      <c r="J48" s="13">
        <f t="shared" si="13"/>
        <v>0</v>
      </c>
      <c r="K48" s="14">
        <f t="shared" si="1"/>
        <v>0</v>
      </c>
    </row>
    <row r="49" spans="1:11" ht="24" customHeight="1">
      <c r="A49" s="6" t="s">
        <v>138</v>
      </c>
      <c r="B49" s="6"/>
      <c r="C49" s="6"/>
      <c r="D49" s="6" t="s">
        <v>139</v>
      </c>
      <c r="E49" s="6"/>
      <c r="F49" s="7" t="str">
        <f>IF(B49="","",MC!D49)</f>
        <v/>
      </c>
      <c r="G49" s="6"/>
      <c r="H49" s="6" t="str">
        <f t="shared" si="0"/>
        <v/>
      </c>
      <c r="I49" s="8">
        <f>SUM(I50:I55)</f>
        <v>0</v>
      </c>
      <c r="J49" s="8">
        <f>SUM(J50:J55)</f>
        <v>0</v>
      </c>
      <c r="K49" s="9">
        <f t="shared" si="1"/>
        <v>0</v>
      </c>
    </row>
    <row r="50" spans="1:11" ht="39" hidden="1" customHeight="1">
      <c r="A50" s="10" t="s">
        <v>140</v>
      </c>
      <c r="B50" s="11" t="s">
        <v>141</v>
      </c>
      <c r="C50" s="10" t="s">
        <v>22</v>
      </c>
      <c r="D50" s="10" t="s">
        <v>142</v>
      </c>
      <c r="E50" s="12" t="s">
        <v>34</v>
      </c>
      <c r="F50" s="11">
        <f>IF(B50="","",MC!D50)</f>
        <v>0</v>
      </c>
      <c r="G50" s="13">
        <v>162.79</v>
      </c>
      <c r="H50" s="13">
        <f t="shared" si="0"/>
        <v>202.07</v>
      </c>
      <c r="I50" s="13">
        <f t="shared" ref="I50:I55" si="14">F50*G50</f>
        <v>0</v>
      </c>
      <c r="J50" s="13">
        <f t="shared" ref="J50:J55" si="15">F50*H50</f>
        <v>0</v>
      </c>
      <c r="K50" s="14">
        <f t="shared" si="1"/>
        <v>0</v>
      </c>
    </row>
    <row r="51" spans="1:11" ht="39" hidden="1" customHeight="1">
      <c r="A51" s="10" t="s">
        <v>143</v>
      </c>
      <c r="B51" s="11" t="s">
        <v>144</v>
      </c>
      <c r="C51" s="10" t="s">
        <v>22</v>
      </c>
      <c r="D51" s="10" t="s">
        <v>145</v>
      </c>
      <c r="E51" s="12" t="s">
        <v>62</v>
      </c>
      <c r="F51" s="11">
        <f>IF(B51="","",MC!D51)</f>
        <v>0</v>
      </c>
      <c r="G51" s="13">
        <v>505.48</v>
      </c>
      <c r="H51" s="13">
        <f t="shared" si="0"/>
        <v>627.45000000000005</v>
      </c>
      <c r="I51" s="13">
        <f t="shared" si="14"/>
        <v>0</v>
      </c>
      <c r="J51" s="13">
        <f t="shared" si="15"/>
        <v>0</v>
      </c>
      <c r="K51" s="14">
        <f t="shared" si="1"/>
        <v>0</v>
      </c>
    </row>
    <row r="52" spans="1:11" ht="26.1" hidden="1" customHeight="1">
      <c r="A52" s="10" t="s">
        <v>146</v>
      </c>
      <c r="B52" s="11" t="s">
        <v>110</v>
      </c>
      <c r="C52" s="10" t="s">
        <v>22</v>
      </c>
      <c r="D52" s="10" t="s">
        <v>111</v>
      </c>
      <c r="E52" s="12" t="s">
        <v>108</v>
      </c>
      <c r="F52" s="11">
        <f>IF(B52="","",MC!D52)</f>
        <v>0</v>
      </c>
      <c r="G52" s="13">
        <v>7.83</v>
      </c>
      <c r="H52" s="13">
        <f t="shared" si="0"/>
        <v>9.7100000000000009</v>
      </c>
      <c r="I52" s="13">
        <f t="shared" si="14"/>
        <v>0</v>
      </c>
      <c r="J52" s="13">
        <f t="shared" si="15"/>
        <v>0</v>
      </c>
      <c r="K52" s="14">
        <f t="shared" si="1"/>
        <v>0</v>
      </c>
    </row>
    <row r="53" spans="1:11" ht="26.1" hidden="1" customHeight="1">
      <c r="A53" s="10" t="s">
        <v>147</v>
      </c>
      <c r="B53" s="11" t="s">
        <v>113</v>
      </c>
      <c r="C53" s="10" t="s">
        <v>22</v>
      </c>
      <c r="D53" s="10" t="s">
        <v>114</v>
      </c>
      <c r="E53" s="12" t="s">
        <v>108</v>
      </c>
      <c r="F53" s="11">
        <f>IF(B53="","",MC!D53)</f>
        <v>0</v>
      </c>
      <c r="G53" s="13">
        <v>9.15</v>
      </c>
      <c r="H53" s="13">
        <f t="shared" si="0"/>
        <v>11.35</v>
      </c>
      <c r="I53" s="13">
        <f t="shared" si="14"/>
        <v>0</v>
      </c>
      <c r="J53" s="13">
        <f t="shared" si="15"/>
        <v>0</v>
      </c>
      <c r="K53" s="14">
        <f t="shared" si="1"/>
        <v>0</v>
      </c>
    </row>
    <row r="54" spans="1:11" ht="26.1" hidden="1" customHeight="1">
      <c r="A54" s="10" t="s">
        <v>148</v>
      </c>
      <c r="B54" s="11" t="s">
        <v>135</v>
      </c>
      <c r="C54" s="10" t="s">
        <v>22</v>
      </c>
      <c r="D54" s="10" t="s">
        <v>136</v>
      </c>
      <c r="E54" s="12" t="s">
        <v>108</v>
      </c>
      <c r="F54" s="11">
        <f>IF(B54="","",MC!D54)</f>
        <v>0</v>
      </c>
      <c r="G54" s="13">
        <v>9.93</v>
      </c>
      <c r="H54" s="13">
        <f t="shared" si="0"/>
        <v>12.32</v>
      </c>
      <c r="I54" s="13">
        <f t="shared" si="14"/>
        <v>0</v>
      </c>
      <c r="J54" s="13">
        <f t="shared" si="15"/>
        <v>0</v>
      </c>
      <c r="K54" s="14">
        <f t="shared" si="1"/>
        <v>0</v>
      </c>
    </row>
    <row r="55" spans="1:11" ht="26.1" hidden="1" customHeight="1">
      <c r="A55" s="10" t="s">
        <v>149</v>
      </c>
      <c r="B55" s="11" t="s">
        <v>116</v>
      </c>
      <c r="C55" s="10" t="s">
        <v>22</v>
      </c>
      <c r="D55" s="10" t="s">
        <v>117</v>
      </c>
      <c r="E55" s="12" t="s">
        <v>108</v>
      </c>
      <c r="F55" s="11">
        <f>IF(B55="","",MC!D55)</f>
        <v>0</v>
      </c>
      <c r="G55" s="13">
        <v>9.9499999999999993</v>
      </c>
      <c r="H55" s="13">
        <f t="shared" si="0"/>
        <v>12.35</v>
      </c>
      <c r="I55" s="13">
        <f t="shared" si="14"/>
        <v>0</v>
      </c>
      <c r="J55" s="13">
        <f t="shared" si="15"/>
        <v>0</v>
      </c>
      <c r="K55" s="14">
        <f t="shared" si="1"/>
        <v>0</v>
      </c>
    </row>
    <row r="56" spans="1:11" ht="24" customHeight="1">
      <c r="A56" s="6" t="s">
        <v>150</v>
      </c>
      <c r="B56" s="6"/>
      <c r="C56" s="6"/>
      <c r="D56" s="6" t="s">
        <v>151</v>
      </c>
      <c r="E56" s="6"/>
      <c r="F56" s="7" t="str">
        <f>IF(B56="","",MC!D56)</f>
        <v/>
      </c>
      <c r="G56" s="6"/>
      <c r="H56" s="6" t="str">
        <f t="shared" si="0"/>
        <v/>
      </c>
      <c r="I56" s="8">
        <f>SUM(I57:I61)</f>
        <v>0</v>
      </c>
      <c r="J56" s="8">
        <f>SUM(J57:J61)</f>
        <v>0</v>
      </c>
      <c r="K56" s="9">
        <f t="shared" si="1"/>
        <v>0</v>
      </c>
    </row>
    <row r="57" spans="1:11" ht="39" hidden="1" customHeight="1">
      <c r="A57" s="10" t="s">
        <v>152</v>
      </c>
      <c r="B57" s="11" t="s">
        <v>153</v>
      </c>
      <c r="C57" s="10" t="s">
        <v>22</v>
      </c>
      <c r="D57" s="10" t="s">
        <v>154</v>
      </c>
      <c r="E57" s="12" t="s">
        <v>62</v>
      </c>
      <c r="F57" s="11">
        <f>IF(B57="","",MC!D57)</f>
        <v>0</v>
      </c>
      <c r="G57" s="13">
        <v>16.100000000000001</v>
      </c>
      <c r="H57" s="13">
        <f t="shared" si="0"/>
        <v>19.98</v>
      </c>
      <c r="I57" s="13">
        <f t="shared" ref="I57:I61" si="16">F57*G57</f>
        <v>0</v>
      </c>
      <c r="J57" s="13">
        <f t="shared" ref="J57:J61" si="17">F57*H57</f>
        <v>0</v>
      </c>
      <c r="K57" s="14">
        <f t="shared" si="1"/>
        <v>0</v>
      </c>
    </row>
    <row r="58" spans="1:11" ht="26.1" hidden="1" customHeight="1">
      <c r="A58" s="10" t="s">
        <v>155</v>
      </c>
      <c r="B58" s="11" t="s">
        <v>156</v>
      </c>
      <c r="C58" s="10" t="s">
        <v>22</v>
      </c>
      <c r="D58" s="10" t="s">
        <v>157</v>
      </c>
      <c r="E58" s="12" t="s">
        <v>34</v>
      </c>
      <c r="F58" s="11">
        <f>IF(B58="","",MC!D58)</f>
        <v>0</v>
      </c>
      <c r="G58" s="13">
        <v>54.82</v>
      </c>
      <c r="H58" s="13">
        <f t="shared" si="0"/>
        <v>68.040000000000006</v>
      </c>
      <c r="I58" s="13">
        <f t="shared" si="16"/>
        <v>0</v>
      </c>
      <c r="J58" s="13">
        <f t="shared" si="17"/>
        <v>0</v>
      </c>
      <c r="K58" s="14">
        <f t="shared" si="1"/>
        <v>0</v>
      </c>
    </row>
    <row r="59" spans="1:11" ht="65.099999999999994" hidden="1" customHeight="1">
      <c r="A59" s="10" t="s">
        <v>158</v>
      </c>
      <c r="B59" s="11" t="s">
        <v>159</v>
      </c>
      <c r="C59" s="10" t="s">
        <v>22</v>
      </c>
      <c r="D59" s="10" t="s">
        <v>160</v>
      </c>
      <c r="E59" s="12" t="s">
        <v>62</v>
      </c>
      <c r="F59" s="11">
        <f>IF(B59="","",MC!D59)</f>
        <v>0</v>
      </c>
      <c r="G59" s="13">
        <v>833.13</v>
      </c>
      <c r="H59" s="13">
        <f t="shared" si="0"/>
        <v>1034.1600000000001</v>
      </c>
      <c r="I59" s="13">
        <f t="shared" si="16"/>
        <v>0</v>
      </c>
      <c r="J59" s="13">
        <f t="shared" si="17"/>
        <v>0</v>
      </c>
      <c r="K59" s="14">
        <f t="shared" si="1"/>
        <v>0</v>
      </c>
    </row>
    <row r="60" spans="1:11" ht="26.1" hidden="1" customHeight="1">
      <c r="A60" s="10" t="s">
        <v>161</v>
      </c>
      <c r="B60" s="11" t="s">
        <v>162</v>
      </c>
      <c r="C60" s="10" t="s">
        <v>22</v>
      </c>
      <c r="D60" s="10" t="s">
        <v>163</v>
      </c>
      <c r="E60" s="12" t="s">
        <v>108</v>
      </c>
      <c r="F60" s="11">
        <f>IF(B60="","",MC!D60)</f>
        <v>0</v>
      </c>
      <c r="G60" s="13">
        <v>10.01</v>
      </c>
      <c r="H60" s="13">
        <f t="shared" si="0"/>
        <v>12.42</v>
      </c>
      <c r="I60" s="13">
        <f t="shared" si="16"/>
        <v>0</v>
      </c>
      <c r="J60" s="13">
        <f t="shared" si="17"/>
        <v>0</v>
      </c>
      <c r="K60" s="14">
        <f t="shared" si="1"/>
        <v>0</v>
      </c>
    </row>
    <row r="61" spans="1:11" ht="26.1" hidden="1" customHeight="1">
      <c r="A61" s="10" t="s">
        <v>164</v>
      </c>
      <c r="B61" s="11" t="s">
        <v>116</v>
      </c>
      <c r="C61" s="10" t="s">
        <v>22</v>
      </c>
      <c r="D61" s="10" t="s">
        <v>117</v>
      </c>
      <c r="E61" s="12" t="s">
        <v>108</v>
      </c>
      <c r="F61" s="11">
        <f>IF(B61="","",MC!D61)</f>
        <v>0</v>
      </c>
      <c r="G61" s="13">
        <v>9.9499999999999993</v>
      </c>
      <c r="H61" s="13">
        <f t="shared" si="0"/>
        <v>12.35</v>
      </c>
      <c r="I61" s="13">
        <f t="shared" si="16"/>
        <v>0</v>
      </c>
      <c r="J61" s="13">
        <f t="shared" si="17"/>
        <v>0</v>
      </c>
      <c r="K61" s="14">
        <f t="shared" si="1"/>
        <v>0</v>
      </c>
    </row>
    <row r="62" spans="1:11" ht="24" customHeight="1">
      <c r="A62" s="6" t="s">
        <v>165</v>
      </c>
      <c r="B62" s="6"/>
      <c r="C62" s="6"/>
      <c r="D62" s="6" t="s">
        <v>166</v>
      </c>
      <c r="E62" s="6"/>
      <c r="F62" s="7" t="str">
        <f>IF(B62="","",MC!D62)</f>
        <v/>
      </c>
      <c r="G62" s="6"/>
      <c r="H62" s="6" t="str">
        <f t="shared" si="0"/>
        <v/>
      </c>
      <c r="I62" s="8">
        <f>SUM(I63:I64)</f>
        <v>0</v>
      </c>
      <c r="J62" s="8">
        <f>SUM(J63:J64)</f>
        <v>0</v>
      </c>
      <c r="K62" s="9">
        <f t="shared" si="1"/>
        <v>0</v>
      </c>
    </row>
    <row r="63" spans="1:11" ht="26.1" hidden="1" customHeight="1">
      <c r="A63" s="10" t="s">
        <v>167</v>
      </c>
      <c r="B63" s="11" t="s">
        <v>168</v>
      </c>
      <c r="C63" s="10" t="s">
        <v>22</v>
      </c>
      <c r="D63" s="10" t="s">
        <v>169</v>
      </c>
      <c r="E63" s="12" t="s">
        <v>34</v>
      </c>
      <c r="F63" s="11">
        <f>IF(B63="","",MC!D63)</f>
        <v>0</v>
      </c>
      <c r="G63" s="13">
        <v>29.73</v>
      </c>
      <c r="H63" s="13">
        <f t="shared" si="0"/>
        <v>36.9</v>
      </c>
      <c r="I63" s="13">
        <f t="shared" ref="I63:I64" si="18">F63*G63</f>
        <v>0</v>
      </c>
      <c r="J63" s="13">
        <f t="shared" ref="J63:J64" si="19">F63*H63</f>
        <v>0</v>
      </c>
      <c r="K63" s="14">
        <f t="shared" si="1"/>
        <v>0</v>
      </c>
    </row>
    <row r="64" spans="1:11" ht="39" hidden="1" customHeight="1">
      <c r="A64" s="10" t="s">
        <v>170</v>
      </c>
      <c r="B64" s="11" t="s">
        <v>171</v>
      </c>
      <c r="C64" s="10" t="s">
        <v>22</v>
      </c>
      <c r="D64" s="10" t="s">
        <v>172</v>
      </c>
      <c r="E64" s="12" t="s">
        <v>34</v>
      </c>
      <c r="F64" s="11">
        <f>IF(B64="","",MC!D64)</f>
        <v>0</v>
      </c>
      <c r="G64" s="13">
        <v>38.409999999999997</v>
      </c>
      <c r="H64" s="13">
        <f t="shared" si="0"/>
        <v>47.67</v>
      </c>
      <c r="I64" s="13">
        <f t="shared" si="18"/>
        <v>0</v>
      </c>
      <c r="J64" s="13">
        <f t="shared" si="19"/>
        <v>0</v>
      </c>
      <c r="K64" s="14">
        <f t="shared" si="1"/>
        <v>0</v>
      </c>
    </row>
    <row r="65" spans="1:11" ht="24" customHeight="1">
      <c r="A65" s="6" t="s">
        <v>173</v>
      </c>
      <c r="B65" s="6"/>
      <c r="C65" s="6"/>
      <c r="D65" s="6" t="s">
        <v>174</v>
      </c>
      <c r="E65" s="6"/>
      <c r="F65" s="7" t="str">
        <f>IF(B65="","",MC!D65)</f>
        <v/>
      </c>
      <c r="G65" s="6"/>
      <c r="H65" s="6" t="str">
        <f t="shared" si="0"/>
        <v/>
      </c>
      <c r="I65" s="8">
        <f>I66+I68+I70</f>
        <v>17321.707000000002</v>
      </c>
      <c r="J65" s="8">
        <f>J66+J68+J70</f>
        <v>21501.209000000003</v>
      </c>
      <c r="K65" s="9">
        <f t="shared" si="1"/>
        <v>2.129469818891374E-2</v>
      </c>
    </row>
    <row r="66" spans="1:11" ht="24" customHeight="1">
      <c r="A66" s="6" t="s">
        <v>175</v>
      </c>
      <c r="B66" s="6"/>
      <c r="C66" s="6"/>
      <c r="D66" s="6" t="s">
        <v>176</v>
      </c>
      <c r="E66" s="6"/>
      <c r="F66" s="7" t="str">
        <f>IF(B66="","",MC!D66)</f>
        <v/>
      </c>
      <c r="G66" s="6"/>
      <c r="H66" s="6" t="str">
        <f t="shared" si="0"/>
        <v/>
      </c>
      <c r="I66" s="8">
        <f>SUM(I67)</f>
        <v>5654.13</v>
      </c>
      <c r="J66" s="8">
        <f>SUM(J67)</f>
        <v>7018.25</v>
      </c>
      <c r="K66" s="9">
        <f t="shared" si="1"/>
        <v>6.9508424184120919E-3</v>
      </c>
    </row>
    <row r="67" spans="1:11" ht="51.9" hidden="1" customHeight="1">
      <c r="A67" s="10" t="s">
        <v>177</v>
      </c>
      <c r="B67" s="11" t="s">
        <v>178</v>
      </c>
      <c r="C67" s="10" t="s">
        <v>22</v>
      </c>
      <c r="D67" s="10" t="s">
        <v>179</v>
      </c>
      <c r="E67" s="12" t="s">
        <v>34</v>
      </c>
      <c r="F67" s="11" t="str">
        <f>IF(B67="","",MC!D67)</f>
        <v>67,0</v>
      </c>
      <c r="G67" s="13">
        <v>84.39</v>
      </c>
      <c r="H67" s="13">
        <f t="shared" si="0"/>
        <v>104.75</v>
      </c>
      <c r="I67" s="13">
        <f>F67*G67</f>
        <v>5654.13</v>
      </c>
      <c r="J67" s="13">
        <f>F67*H67</f>
        <v>7018.25</v>
      </c>
      <c r="K67" s="14">
        <f t="shared" si="1"/>
        <v>6.9508424184120919E-3</v>
      </c>
    </row>
    <row r="68" spans="1:11" ht="24" customHeight="1">
      <c r="A68" s="6" t="s">
        <v>180</v>
      </c>
      <c r="B68" s="6"/>
      <c r="C68" s="6"/>
      <c r="D68" s="6" t="s">
        <v>181</v>
      </c>
      <c r="E68" s="6"/>
      <c r="F68" s="7" t="str">
        <f>IF(B68="","",MC!D68)</f>
        <v/>
      </c>
      <c r="G68" s="6"/>
      <c r="H68" s="6" t="str">
        <f t="shared" si="0"/>
        <v/>
      </c>
      <c r="I68" s="8">
        <f>SUM(I69)</f>
        <v>11667.577000000001</v>
      </c>
      <c r="J68" s="8">
        <f>SUM(J69)</f>
        <v>14482.959000000001</v>
      </c>
      <c r="K68" s="9">
        <f t="shared" si="1"/>
        <v>1.4343855770501646E-2</v>
      </c>
    </row>
    <row r="69" spans="1:11" ht="39" hidden="1" customHeight="1">
      <c r="A69" s="10" t="s">
        <v>182</v>
      </c>
      <c r="B69" s="11" t="s">
        <v>183</v>
      </c>
      <c r="C69" s="10" t="s">
        <v>22</v>
      </c>
      <c r="D69" s="10" t="s">
        <v>184</v>
      </c>
      <c r="E69" s="12" t="s">
        <v>34</v>
      </c>
      <c r="F69" s="11" t="str">
        <f>IF(B69="","",MC!D69)</f>
        <v>81,7</v>
      </c>
      <c r="G69" s="13">
        <v>142.81</v>
      </c>
      <c r="H69" s="13">
        <f t="shared" si="0"/>
        <v>177.27</v>
      </c>
      <c r="I69" s="13">
        <f>F69*G69</f>
        <v>11667.577000000001</v>
      </c>
      <c r="J69" s="13">
        <f>F69*H69</f>
        <v>14482.959000000001</v>
      </c>
      <c r="K69" s="14">
        <f t="shared" si="1"/>
        <v>1.4343855770501646E-2</v>
      </c>
    </row>
    <row r="70" spans="1:11" ht="24" customHeight="1">
      <c r="A70" s="6" t="s">
        <v>185</v>
      </c>
      <c r="B70" s="6"/>
      <c r="C70" s="6"/>
      <c r="D70" s="6" t="s">
        <v>186</v>
      </c>
      <c r="E70" s="6"/>
      <c r="F70" s="7" t="str">
        <f>IF(B70="","",MC!D70)</f>
        <v/>
      </c>
      <c r="G70" s="6"/>
      <c r="H70" s="6" t="str">
        <f t="shared" ref="H70:H133" si="20">IF(B70="","",TRUNC(G70+(G70*$G$2),2))</f>
        <v/>
      </c>
      <c r="I70" s="8">
        <f>SUM(I71:I75)</f>
        <v>0</v>
      </c>
      <c r="J70" s="8">
        <f>SUM(J71:J75)</f>
        <v>0</v>
      </c>
      <c r="K70" s="9">
        <f t="shared" ref="K70:K133" si="21">J70/$H$161</f>
        <v>0</v>
      </c>
    </row>
    <row r="71" spans="1:11" ht="26.1" hidden="1" customHeight="1">
      <c r="A71" s="10" t="s">
        <v>187</v>
      </c>
      <c r="B71" s="11" t="s">
        <v>188</v>
      </c>
      <c r="C71" s="10" t="s">
        <v>22</v>
      </c>
      <c r="D71" s="10" t="s">
        <v>189</v>
      </c>
      <c r="E71" s="12" t="s">
        <v>34</v>
      </c>
      <c r="F71" s="11">
        <f>IF(B71="","",MC!D71)</f>
        <v>0</v>
      </c>
      <c r="G71" s="13">
        <v>65.760000000000005</v>
      </c>
      <c r="H71" s="13">
        <f t="shared" si="20"/>
        <v>81.62</v>
      </c>
      <c r="I71" s="13">
        <f t="shared" ref="I71:I75" si="22">F71*G71</f>
        <v>0</v>
      </c>
      <c r="J71" s="13">
        <f t="shared" ref="J71:J75" si="23">F71*H71</f>
        <v>0</v>
      </c>
      <c r="K71" s="14">
        <f t="shared" si="21"/>
        <v>0</v>
      </c>
    </row>
    <row r="72" spans="1:11" ht="51.9" hidden="1" customHeight="1">
      <c r="A72" s="10" t="s">
        <v>190</v>
      </c>
      <c r="B72" s="11" t="s">
        <v>191</v>
      </c>
      <c r="C72" s="10" t="s">
        <v>22</v>
      </c>
      <c r="D72" s="10" t="s">
        <v>192</v>
      </c>
      <c r="E72" s="12" t="s">
        <v>34</v>
      </c>
      <c r="F72" s="11">
        <f>IF(B72="","",MC!D72)</f>
        <v>0</v>
      </c>
      <c r="G72" s="13">
        <v>50.37</v>
      </c>
      <c r="H72" s="13">
        <f t="shared" si="20"/>
        <v>62.52</v>
      </c>
      <c r="I72" s="13">
        <f t="shared" si="22"/>
        <v>0</v>
      </c>
      <c r="J72" s="13">
        <f t="shared" si="23"/>
        <v>0</v>
      </c>
      <c r="K72" s="14">
        <f t="shared" si="21"/>
        <v>0</v>
      </c>
    </row>
    <row r="73" spans="1:11" ht="51.9" hidden="1" customHeight="1">
      <c r="A73" s="10" t="s">
        <v>193</v>
      </c>
      <c r="B73" s="11" t="s">
        <v>194</v>
      </c>
      <c r="C73" s="10" t="s">
        <v>22</v>
      </c>
      <c r="D73" s="10" t="s">
        <v>195</v>
      </c>
      <c r="E73" s="12" t="s">
        <v>108</v>
      </c>
      <c r="F73" s="11">
        <f>IF(B73="","",MC!D73)</f>
        <v>0</v>
      </c>
      <c r="G73" s="13">
        <v>12.67</v>
      </c>
      <c r="H73" s="13">
        <f t="shared" si="20"/>
        <v>15.72</v>
      </c>
      <c r="I73" s="13">
        <f t="shared" si="22"/>
        <v>0</v>
      </c>
      <c r="J73" s="13">
        <f t="shared" si="23"/>
        <v>0</v>
      </c>
      <c r="K73" s="14">
        <f t="shared" si="21"/>
        <v>0</v>
      </c>
    </row>
    <row r="74" spans="1:11" ht="51.9" hidden="1" customHeight="1">
      <c r="A74" s="10" t="s">
        <v>196</v>
      </c>
      <c r="B74" s="11" t="s">
        <v>197</v>
      </c>
      <c r="C74" s="10" t="s">
        <v>22</v>
      </c>
      <c r="D74" s="10" t="s">
        <v>198</v>
      </c>
      <c r="E74" s="12" t="s">
        <v>34</v>
      </c>
      <c r="F74" s="11">
        <f>IF(B74="","",MC!D74)</f>
        <v>0</v>
      </c>
      <c r="G74" s="13">
        <v>25.06</v>
      </c>
      <c r="H74" s="13">
        <f t="shared" si="20"/>
        <v>31.1</v>
      </c>
      <c r="I74" s="13">
        <f t="shared" si="22"/>
        <v>0</v>
      </c>
      <c r="J74" s="13">
        <f t="shared" si="23"/>
        <v>0</v>
      </c>
      <c r="K74" s="14">
        <f t="shared" si="21"/>
        <v>0</v>
      </c>
    </row>
    <row r="75" spans="1:11" ht="26.1" hidden="1" customHeight="1">
      <c r="A75" s="10" t="s">
        <v>199</v>
      </c>
      <c r="B75" s="11" t="s">
        <v>200</v>
      </c>
      <c r="C75" s="10" t="s">
        <v>65</v>
      </c>
      <c r="D75" s="10" t="s">
        <v>201</v>
      </c>
      <c r="E75" s="12" t="s">
        <v>202</v>
      </c>
      <c r="F75" s="11">
        <f>IF(B75="","",MC!D75)</f>
        <v>0</v>
      </c>
      <c r="G75" s="13">
        <v>317.2</v>
      </c>
      <c r="H75" s="13">
        <f t="shared" si="20"/>
        <v>393.74</v>
      </c>
      <c r="I75" s="13">
        <f t="shared" si="22"/>
        <v>0</v>
      </c>
      <c r="J75" s="13">
        <f t="shared" si="23"/>
        <v>0</v>
      </c>
      <c r="K75" s="14">
        <f t="shared" si="21"/>
        <v>0</v>
      </c>
    </row>
    <row r="76" spans="1:11" ht="24" customHeight="1">
      <c r="A76" s="6" t="s">
        <v>203</v>
      </c>
      <c r="B76" s="6"/>
      <c r="C76" s="6"/>
      <c r="D76" s="6" t="s">
        <v>204</v>
      </c>
      <c r="E76" s="6"/>
      <c r="F76" s="7" t="str">
        <f>IF(B76="","",MC!D76)</f>
        <v/>
      </c>
      <c r="G76" s="6"/>
      <c r="H76" s="6" t="str">
        <f t="shared" si="20"/>
        <v/>
      </c>
      <c r="I76" s="8">
        <f>SUM(I77:I78)</f>
        <v>12107.52</v>
      </c>
      <c r="J76" s="8">
        <f>SUM(J77:J78)</f>
        <v>15026.687999999998</v>
      </c>
      <c r="K76" s="9">
        <f t="shared" si="21"/>
        <v>1.4882362463383885E-2</v>
      </c>
    </row>
    <row r="77" spans="1:11" ht="65.099999999999994" hidden="1" customHeight="1">
      <c r="A77" s="10" t="s">
        <v>205</v>
      </c>
      <c r="B77" s="11" t="s">
        <v>206</v>
      </c>
      <c r="C77" s="10" t="s">
        <v>22</v>
      </c>
      <c r="D77" s="10" t="s">
        <v>207</v>
      </c>
      <c r="E77" s="12" t="s">
        <v>34</v>
      </c>
      <c r="F77" s="11" t="str">
        <f>IF(B77="","",MC!D77)</f>
        <v>230,4</v>
      </c>
      <c r="G77" s="13">
        <v>7.83</v>
      </c>
      <c r="H77" s="13">
        <f t="shared" si="20"/>
        <v>9.7100000000000009</v>
      </c>
      <c r="I77" s="13">
        <f t="shared" ref="I77:I78" si="24">F77*G77</f>
        <v>1804.0320000000002</v>
      </c>
      <c r="J77" s="13">
        <f t="shared" ref="J77:J78" si="25">F77*H77</f>
        <v>2237.1840000000002</v>
      </c>
      <c r="K77" s="14">
        <f t="shared" si="21"/>
        <v>2.2156967114298921E-3</v>
      </c>
    </row>
    <row r="78" spans="1:11" ht="51.9" hidden="1" customHeight="1">
      <c r="A78" s="10" t="s">
        <v>208</v>
      </c>
      <c r="B78" s="11" t="s">
        <v>209</v>
      </c>
      <c r="C78" s="10" t="s">
        <v>22</v>
      </c>
      <c r="D78" s="10" t="s">
        <v>210</v>
      </c>
      <c r="E78" s="12" t="s">
        <v>34</v>
      </c>
      <c r="F78" s="11" t="str">
        <f>IF(B78="","",MC!D78)</f>
        <v>230,4</v>
      </c>
      <c r="G78" s="13">
        <v>44.72</v>
      </c>
      <c r="H78" s="13">
        <f t="shared" si="20"/>
        <v>55.51</v>
      </c>
      <c r="I78" s="13">
        <f t="shared" si="24"/>
        <v>10303.487999999999</v>
      </c>
      <c r="J78" s="13">
        <f t="shared" si="25"/>
        <v>12789.503999999999</v>
      </c>
      <c r="K78" s="14">
        <f t="shared" si="21"/>
        <v>1.2666665751953994E-2</v>
      </c>
    </row>
    <row r="79" spans="1:11" ht="24" customHeight="1">
      <c r="A79" s="6" t="s">
        <v>211</v>
      </c>
      <c r="B79" s="6"/>
      <c r="C79" s="6"/>
      <c r="D79" s="6" t="s">
        <v>212</v>
      </c>
      <c r="E79" s="6"/>
      <c r="F79" s="7" t="str">
        <f>IF(B79="","",MC!D79)</f>
        <v/>
      </c>
      <c r="G79" s="6"/>
      <c r="H79" s="6" t="str">
        <f t="shared" si="20"/>
        <v/>
      </c>
      <c r="I79" s="8">
        <f>I80+I87+I93</f>
        <v>389141.69969999994</v>
      </c>
      <c r="J79" s="8">
        <f>J80+J87+J93</f>
        <v>482984.59880000004</v>
      </c>
      <c r="K79" s="9">
        <f t="shared" si="21"/>
        <v>0.47834571820308286</v>
      </c>
    </row>
    <row r="80" spans="1:11" ht="24" customHeight="1">
      <c r="A80" s="6" t="s">
        <v>213</v>
      </c>
      <c r="B80" s="6"/>
      <c r="C80" s="6"/>
      <c r="D80" s="6" t="s">
        <v>214</v>
      </c>
      <c r="E80" s="6"/>
      <c r="F80" s="7" t="str">
        <f>IF(B80="","",MC!D80)</f>
        <v/>
      </c>
      <c r="G80" s="6"/>
      <c r="H80" s="6" t="str">
        <f t="shared" si="20"/>
        <v/>
      </c>
      <c r="I80" s="8">
        <f>SUM(I81:I86)</f>
        <v>262490.89689999993</v>
      </c>
      <c r="J80" s="8">
        <f>SUM(J81:J86)</f>
        <v>325786.98280000006</v>
      </c>
      <c r="K80" s="9">
        <f t="shared" si="21"/>
        <v>0.32265792461265003</v>
      </c>
    </row>
    <row r="81" spans="1:11" ht="39" customHeight="1">
      <c r="A81" s="10" t="s">
        <v>215</v>
      </c>
      <c r="B81" s="11" t="s">
        <v>216</v>
      </c>
      <c r="C81" s="10" t="s">
        <v>22</v>
      </c>
      <c r="D81" s="10" t="s">
        <v>217</v>
      </c>
      <c r="E81" s="12" t="s">
        <v>34</v>
      </c>
      <c r="F81" s="11">
        <f>IF(B81="","",MC!D81)</f>
        <v>2482.67</v>
      </c>
      <c r="G81" s="13">
        <v>3.48</v>
      </c>
      <c r="H81" s="13">
        <f t="shared" si="20"/>
        <v>4.3099999999999996</v>
      </c>
      <c r="I81" s="13">
        <f t="shared" ref="I81:I86" si="26">F81*G81</f>
        <v>8639.6916000000001</v>
      </c>
      <c r="J81" s="13">
        <f t="shared" ref="J81:J86" si="27">F81*H81</f>
        <v>10700.307699999999</v>
      </c>
      <c r="K81" s="14">
        <f t="shared" si="21"/>
        <v>1.0597535375801877E-2</v>
      </c>
    </row>
    <row r="82" spans="1:11" ht="39" customHeight="1">
      <c r="A82" s="10" t="s">
        <v>218</v>
      </c>
      <c r="B82" s="11" t="s">
        <v>219</v>
      </c>
      <c r="C82" s="10" t="s">
        <v>22</v>
      </c>
      <c r="D82" s="10" t="s">
        <v>220</v>
      </c>
      <c r="E82" s="12" t="s">
        <v>34</v>
      </c>
      <c r="F82" s="11">
        <f>IF(B82="","",MC!D82)</f>
        <v>2482.67</v>
      </c>
      <c r="G82" s="13">
        <v>87.46</v>
      </c>
      <c r="H82" s="13">
        <f t="shared" si="20"/>
        <v>108.56</v>
      </c>
      <c r="I82" s="13">
        <f t="shared" si="26"/>
        <v>217134.31819999998</v>
      </c>
      <c r="J82" s="13">
        <f t="shared" si="27"/>
        <v>269518.65520000004</v>
      </c>
      <c r="K82" s="14">
        <f t="shared" si="21"/>
        <v>0.26693003257472203</v>
      </c>
    </row>
    <row r="83" spans="1:11" ht="39" customHeight="1">
      <c r="A83" s="10" t="s">
        <v>221</v>
      </c>
      <c r="B83" s="11" t="s">
        <v>222</v>
      </c>
      <c r="C83" s="10" t="s">
        <v>22</v>
      </c>
      <c r="D83" s="10" t="s">
        <v>223</v>
      </c>
      <c r="E83" s="12" t="s">
        <v>44</v>
      </c>
      <c r="F83" s="11">
        <f>IF(B83="","",MC!D83)</f>
        <v>12</v>
      </c>
      <c r="G83" s="13">
        <v>721.46</v>
      </c>
      <c r="H83" s="13">
        <f t="shared" si="20"/>
        <v>895.54</v>
      </c>
      <c r="I83" s="13">
        <f t="shared" si="26"/>
        <v>8657.52</v>
      </c>
      <c r="J83" s="13">
        <f t="shared" si="27"/>
        <v>10746.48</v>
      </c>
      <c r="K83" s="14">
        <f t="shared" si="21"/>
        <v>1.0643264208686947E-2</v>
      </c>
    </row>
    <row r="84" spans="1:11" ht="51.9" customHeight="1">
      <c r="A84" s="10" t="s">
        <v>224</v>
      </c>
      <c r="B84" s="11" t="s">
        <v>225</v>
      </c>
      <c r="C84" s="10" t="s">
        <v>22</v>
      </c>
      <c r="D84" s="10" t="s">
        <v>226</v>
      </c>
      <c r="E84" s="12" t="s">
        <v>54</v>
      </c>
      <c r="F84" s="11">
        <f>IF(B84="","",MC!D84)</f>
        <v>624.88</v>
      </c>
      <c r="G84" s="13">
        <v>40.26</v>
      </c>
      <c r="H84" s="13">
        <f t="shared" si="20"/>
        <v>49.97</v>
      </c>
      <c r="I84" s="13">
        <f t="shared" si="26"/>
        <v>25157.668799999999</v>
      </c>
      <c r="J84" s="13">
        <f t="shared" si="27"/>
        <v>31225.2536</v>
      </c>
      <c r="K84" s="14">
        <f t="shared" si="21"/>
        <v>3.0925347094867651E-2</v>
      </c>
    </row>
    <row r="85" spans="1:11" ht="51.9" customHeight="1">
      <c r="A85" s="10" t="s">
        <v>227</v>
      </c>
      <c r="B85" s="11" t="s">
        <v>228</v>
      </c>
      <c r="C85" s="10" t="s">
        <v>22</v>
      </c>
      <c r="D85" s="10" t="s">
        <v>229</v>
      </c>
      <c r="E85" s="12" t="s">
        <v>54</v>
      </c>
      <c r="F85" s="11">
        <f>IF(B85="","",MC!D85)</f>
        <v>41.17</v>
      </c>
      <c r="G85" s="13">
        <v>43.14</v>
      </c>
      <c r="H85" s="13">
        <f t="shared" si="20"/>
        <v>53.54</v>
      </c>
      <c r="I85" s="13">
        <f t="shared" si="26"/>
        <v>1776.0738000000001</v>
      </c>
      <c r="J85" s="13">
        <f t="shared" si="27"/>
        <v>2204.2418000000002</v>
      </c>
      <c r="K85" s="14">
        <f t="shared" si="21"/>
        <v>2.183070908542304E-3</v>
      </c>
    </row>
    <row r="86" spans="1:11" ht="26.1" customHeight="1">
      <c r="A86" s="10" t="s">
        <v>230</v>
      </c>
      <c r="B86" s="11" t="s">
        <v>231</v>
      </c>
      <c r="C86" s="10" t="s">
        <v>22</v>
      </c>
      <c r="D86" s="10" t="s">
        <v>232</v>
      </c>
      <c r="E86" s="12" t="s">
        <v>54</v>
      </c>
      <c r="F86" s="11">
        <f>IF(B86="","",MC!D86)</f>
        <v>666.05</v>
      </c>
      <c r="G86" s="13">
        <v>1.69</v>
      </c>
      <c r="H86" s="13">
        <f t="shared" si="20"/>
        <v>2.09</v>
      </c>
      <c r="I86" s="13">
        <f t="shared" si="26"/>
        <v>1125.6244999999999</v>
      </c>
      <c r="J86" s="13">
        <f t="shared" si="27"/>
        <v>1392.0444999999997</v>
      </c>
      <c r="K86" s="14">
        <f t="shared" si="21"/>
        <v>1.378674450029174E-3</v>
      </c>
    </row>
    <row r="87" spans="1:11" ht="24" customHeight="1">
      <c r="A87" s="6" t="s">
        <v>233</v>
      </c>
      <c r="B87" s="6"/>
      <c r="C87" s="6"/>
      <c r="D87" s="6" t="s">
        <v>234</v>
      </c>
      <c r="E87" s="6"/>
      <c r="F87" s="7" t="str">
        <f>IF(B87="","",MC!D87)</f>
        <v/>
      </c>
      <c r="G87" s="6"/>
      <c r="H87" s="6" t="str">
        <f t="shared" si="20"/>
        <v/>
      </c>
      <c r="I87" s="8">
        <f>SUM(I88:I92)</f>
        <v>126650.80279999999</v>
      </c>
      <c r="J87" s="8">
        <f>SUM(J88:J92)</f>
        <v>157197.61599999998</v>
      </c>
      <c r="K87" s="9">
        <f t="shared" si="21"/>
        <v>0.15568779359043283</v>
      </c>
    </row>
    <row r="88" spans="1:11" ht="39" hidden="1" customHeight="1">
      <c r="A88" s="10" t="s">
        <v>235</v>
      </c>
      <c r="B88" s="11" t="s">
        <v>216</v>
      </c>
      <c r="C88" s="10" t="s">
        <v>22</v>
      </c>
      <c r="D88" s="10" t="s">
        <v>217</v>
      </c>
      <c r="E88" s="12" t="s">
        <v>34</v>
      </c>
      <c r="F88" s="11" t="str">
        <f>IF(B88="","",MC!D88)</f>
        <v>1.000,81</v>
      </c>
      <c r="G88" s="13">
        <v>3.48</v>
      </c>
      <c r="H88" s="13">
        <f t="shared" si="20"/>
        <v>4.3099999999999996</v>
      </c>
      <c r="I88" s="13">
        <f t="shared" ref="I88:I92" si="28">F88*G88</f>
        <v>3482.8188</v>
      </c>
      <c r="J88" s="13">
        <f t="shared" ref="J88:J92" si="29">F88*H88</f>
        <v>4313.4910999999993</v>
      </c>
      <c r="K88" s="14">
        <f t="shared" si="21"/>
        <v>4.272061683371642E-3</v>
      </c>
    </row>
    <row r="89" spans="1:11" ht="39" customHeight="1">
      <c r="A89" s="10" t="s">
        <v>236</v>
      </c>
      <c r="B89" s="11" t="s">
        <v>237</v>
      </c>
      <c r="C89" s="10" t="s">
        <v>22</v>
      </c>
      <c r="D89" s="10" t="s">
        <v>238</v>
      </c>
      <c r="E89" s="12" t="s">
        <v>34</v>
      </c>
      <c r="F89" s="11" t="str">
        <f>IF(B89="","",MC!D89)</f>
        <v>1.000,81</v>
      </c>
      <c r="G89" s="13">
        <v>113.93</v>
      </c>
      <c r="H89" s="13">
        <f t="shared" si="20"/>
        <v>141.41999999999999</v>
      </c>
      <c r="I89" s="13">
        <f t="shared" si="28"/>
        <v>114022.2833</v>
      </c>
      <c r="J89" s="13">
        <f t="shared" si="29"/>
        <v>141534.55019999997</v>
      </c>
      <c r="K89" s="14">
        <f t="shared" si="21"/>
        <v>0.1401751654901201</v>
      </c>
    </row>
    <row r="90" spans="1:11" ht="51.9" hidden="1" customHeight="1">
      <c r="A90" s="10" t="s">
        <v>239</v>
      </c>
      <c r="B90" s="11" t="s">
        <v>225</v>
      </c>
      <c r="C90" s="10" t="s">
        <v>22</v>
      </c>
      <c r="D90" s="10" t="s">
        <v>240</v>
      </c>
      <c r="E90" s="12" t="s">
        <v>54</v>
      </c>
      <c r="F90" s="11" t="str">
        <f>IF(B90="","",MC!D90)</f>
        <v>152,2</v>
      </c>
      <c r="G90" s="13">
        <v>40.26</v>
      </c>
      <c r="H90" s="13">
        <f t="shared" si="20"/>
        <v>49.97</v>
      </c>
      <c r="I90" s="13">
        <f t="shared" si="28"/>
        <v>6127.5719999999992</v>
      </c>
      <c r="J90" s="13">
        <f t="shared" si="29"/>
        <v>7605.4339999999993</v>
      </c>
      <c r="K90" s="14">
        <f t="shared" si="21"/>
        <v>7.5323867427967862E-3</v>
      </c>
    </row>
    <row r="91" spans="1:11" ht="51.9" hidden="1" customHeight="1">
      <c r="A91" s="10" t="s">
        <v>241</v>
      </c>
      <c r="B91" s="11" t="s">
        <v>228</v>
      </c>
      <c r="C91" s="10" t="s">
        <v>22</v>
      </c>
      <c r="D91" s="10" t="s">
        <v>229</v>
      </c>
      <c r="E91" s="12" t="s">
        <v>54</v>
      </c>
      <c r="F91" s="11" t="str">
        <f>IF(B91="","",MC!D91)</f>
        <v>61,59</v>
      </c>
      <c r="G91" s="13">
        <v>43.14</v>
      </c>
      <c r="H91" s="13">
        <f t="shared" si="20"/>
        <v>53.54</v>
      </c>
      <c r="I91" s="13">
        <f t="shared" si="28"/>
        <v>2656.9926</v>
      </c>
      <c r="J91" s="13">
        <f t="shared" si="29"/>
        <v>3297.5286000000001</v>
      </c>
      <c r="K91" s="14">
        <f t="shared" si="21"/>
        <v>3.2658571109332158E-3</v>
      </c>
    </row>
    <row r="92" spans="1:11" ht="26.1" hidden="1" customHeight="1">
      <c r="A92" s="10" t="s">
        <v>242</v>
      </c>
      <c r="B92" s="11" t="s">
        <v>231</v>
      </c>
      <c r="C92" s="10" t="s">
        <v>22</v>
      </c>
      <c r="D92" s="10" t="s">
        <v>232</v>
      </c>
      <c r="E92" s="12" t="s">
        <v>54</v>
      </c>
      <c r="F92" s="11" t="str">
        <f>IF(B92="","",MC!D92)</f>
        <v>213,69</v>
      </c>
      <c r="G92" s="13">
        <v>1.69</v>
      </c>
      <c r="H92" s="13">
        <f t="shared" si="20"/>
        <v>2.09</v>
      </c>
      <c r="I92" s="13">
        <f t="shared" si="28"/>
        <v>361.1361</v>
      </c>
      <c r="J92" s="13">
        <f t="shared" si="29"/>
        <v>446.61209999999994</v>
      </c>
      <c r="K92" s="14">
        <f t="shared" si="21"/>
        <v>4.4232256321107151E-4</v>
      </c>
    </row>
    <row r="93" spans="1:11" ht="24" customHeight="1">
      <c r="A93" s="6" t="s">
        <v>243</v>
      </c>
      <c r="B93" s="6"/>
      <c r="C93" s="6"/>
      <c r="D93" s="6" t="s">
        <v>244</v>
      </c>
      <c r="E93" s="6"/>
      <c r="F93" s="7" t="str">
        <f>IF(B93="","",MC!D93)</f>
        <v/>
      </c>
      <c r="G93" s="6"/>
      <c r="H93" s="6" t="str">
        <f t="shared" si="20"/>
        <v/>
      </c>
      <c r="I93" s="8">
        <f>SUM(I94:I95)</f>
        <v>0</v>
      </c>
      <c r="J93" s="8">
        <f>SUM(J94:J95)</f>
        <v>0</v>
      </c>
      <c r="K93" s="9">
        <f t="shared" si="21"/>
        <v>0</v>
      </c>
    </row>
    <row r="94" spans="1:11" ht="26.1" hidden="1" customHeight="1">
      <c r="A94" s="10" t="s">
        <v>245</v>
      </c>
      <c r="B94" s="11" t="s">
        <v>246</v>
      </c>
      <c r="C94" s="10" t="s">
        <v>32</v>
      </c>
      <c r="D94" s="10" t="s">
        <v>247</v>
      </c>
      <c r="E94" s="12" t="s">
        <v>34</v>
      </c>
      <c r="F94" s="11">
        <f>IF(B94="","",MC!D94)</f>
        <v>0</v>
      </c>
      <c r="G94" s="13">
        <v>42.19</v>
      </c>
      <c r="H94" s="13">
        <f t="shared" si="20"/>
        <v>52.37</v>
      </c>
      <c r="I94" s="13">
        <f t="shared" ref="I94:I95" si="30">F94*G94</f>
        <v>0</v>
      </c>
      <c r="J94" s="13">
        <f t="shared" ref="J94:J95" si="31">F94*H94</f>
        <v>0</v>
      </c>
      <c r="K94" s="14">
        <f t="shared" si="21"/>
        <v>0</v>
      </c>
    </row>
    <row r="95" spans="1:11" ht="26.1" hidden="1" customHeight="1">
      <c r="A95" s="10" t="s">
        <v>248</v>
      </c>
      <c r="B95" s="11" t="s">
        <v>249</v>
      </c>
      <c r="C95" s="10" t="s">
        <v>22</v>
      </c>
      <c r="D95" s="10" t="s">
        <v>250</v>
      </c>
      <c r="E95" s="12" t="s">
        <v>34</v>
      </c>
      <c r="F95" s="11">
        <f>IF(B95="","",MC!D95)</f>
        <v>0</v>
      </c>
      <c r="G95" s="13">
        <v>562.80999999999995</v>
      </c>
      <c r="H95" s="13">
        <f t="shared" si="20"/>
        <v>698.61</v>
      </c>
      <c r="I95" s="13">
        <f t="shared" si="30"/>
        <v>0</v>
      </c>
      <c r="J95" s="13">
        <f t="shared" si="31"/>
        <v>0</v>
      </c>
      <c r="K95" s="14">
        <f t="shared" si="21"/>
        <v>0</v>
      </c>
    </row>
    <row r="96" spans="1:11" ht="24" customHeight="1">
      <c r="A96" s="6" t="s">
        <v>251</v>
      </c>
      <c r="B96" s="6"/>
      <c r="C96" s="6"/>
      <c r="D96" s="6" t="s">
        <v>252</v>
      </c>
      <c r="E96" s="6"/>
      <c r="F96" s="7" t="str">
        <f>IF(B96="","",MC!D96)</f>
        <v/>
      </c>
      <c r="G96" s="6"/>
      <c r="H96" s="6" t="str">
        <f t="shared" si="20"/>
        <v/>
      </c>
      <c r="I96" s="8">
        <f>I97+I100+I103</f>
        <v>15849.984</v>
      </c>
      <c r="J96" s="8">
        <f>J97+J100+J103</f>
        <v>19668.96</v>
      </c>
      <c r="K96" s="9">
        <f t="shared" si="21"/>
        <v>1.9480047233149389E-2</v>
      </c>
    </row>
    <row r="97" spans="1:11" ht="24" customHeight="1">
      <c r="A97" s="6" t="s">
        <v>253</v>
      </c>
      <c r="B97" s="6"/>
      <c r="C97" s="6"/>
      <c r="D97" s="6" t="s">
        <v>254</v>
      </c>
      <c r="E97" s="6"/>
      <c r="F97" s="7" t="str">
        <f>IF(B97="","",MC!D97)</f>
        <v/>
      </c>
      <c r="G97" s="6"/>
      <c r="H97" s="6" t="str">
        <f t="shared" si="20"/>
        <v/>
      </c>
      <c r="I97" s="8">
        <f>SUM(I98:I99)</f>
        <v>7593.9839999999995</v>
      </c>
      <c r="J97" s="8">
        <f>SUM(J98:J99)</f>
        <v>9423.36</v>
      </c>
      <c r="K97" s="9">
        <f t="shared" si="21"/>
        <v>9.3328522654461971E-3</v>
      </c>
    </row>
    <row r="98" spans="1:11" ht="26.1" hidden="1" customHeight="1">
      <c r="A98" s="10" t="s">
        <v>255</v>
      </c>
      <c r="B98" s="11" t="s">
        <v>256</v>
      </c>
      <c r="C98" s="10" t="s">
        <v>22</v>
      </c>
      <c r="D98" s="10" t="s">
        <v>257</v>
      </c>
      <c r="E98" s="12" t="s">
        <v>34</v>
      </c>
      <c r="F98" s="11" t="str">
        <f>IF(B98="","",MC!D98)</f>
        <v>230,4</v>
      </c>
      <c r="G98" s="13">
        <v>19.63</v>
      </c>
      <c r="H98" s="13">
        <f t="shared" si="20"/>
        <v>24.36</v>
      </c>
      <c r="I98" s="13">
        <f t="shared" ref="I98:I99" si="32">F98*G98</f>
        <v>4522.7519999999995</v>
      </c>
      <c r="J98" s="13">
        <f t="shared" ref="J98:J99" si="33">F98*H98</f>
        <v>5612.5439999999999</v>
      </c>
      <c r="K98" s="14">
        <f t="shared" si="21"/>
        <v>5.5586376818158763E-3</v>
      </c>
    </row>
    <row r="99" spans="1:11" ht="26.1" customHeight="1">
      <c r="A99" s="10" t="s">
        <v>258</v>
      </c>
      <c r="B99" s="11" t="s">
        <v>259</v>
      </c>
      <c r="C99" s="10" t="s">
        <v>22</v>
      </c>
      <c r="D99" s="10" t="s">
        <v>260</v>
      </c>
      <c r="E99" s="12" t="s">
        <v>34</v>
      </c>
      <c r="F99" s="11" t="str">
        <f>IF(B99="","",MC!D99)</f>
        <v>230,4</v>
      </c>
      <c r="G99" s="13">
        <v>13.33</v>
      </c>
      <c r="H99" s="13">
        <f t="shared" si="20"/>
        <v>16.54</v>
      </c>
      <c r="I99" s="13">
        <f t="shared" si="32"/>
        <v>3071.232</v>
      </c>
      <c r="J99" s="13">
        <f t="shared" si="33"/>
        <v>3810.8159999999998</v>
      </c>
      <c r="K99" s="14">
        <f t="shared" si="21"/>
        <v>3.77421458363032E-3</v>
      </c>
    </row>
    <row r="100" spans="1:11" ht="24" customHeight="1">
      <c r="A100" s="6" t="s">
        <v>261</v>
      </c>
      <c r="B100" s="6"/>
      <c r="C100" s="6"/>
      <c r="D100" s="6" t="s">
        <v>262</v>
      </c>
      <c r="E100" s="6"/>
      <c r="F100" s="7" t="str">
        <f>IF(B100="","",MC!D100)</f>
        <v/>
      </c>
      <c r="G100" s="6"/>
      <c r="H100" s="6" t="str">
        <f t="shared" si="20"/>
        <v/>
      </c>
      <c r="I100" s="8">
        <f>SUM(I101:I102)</f>
        <v>8256</v>
      </c>
      <c r="J100" s="8">
        <f>SUM(J101:J102)</f>
        <v>10245.599999999999</v>
      </c>
      <c r="K100" s="9">
        <f t="shared" si="21"/>
        <v>1.014719496770319E-2</v>
      </c>
    </row>
    <row r="101" spans="1:11" ht="26.1" hidden="1" customHeight="1">
      <c r="A101" s="10" t="s">
        <v>263</v>
      </c>
      <c r="B101" s="11" t="s">
        <v>264</v>
      </c>
      <c r="C101" s="10" t="s">
        <v>22</v>
      </c>
      <c r="D101" s="10" t="s">
        <v>265</v>
      </c>
      <c r="E101" s="12" t="s">
        <v>34</v>
      </c>
      <c r="F101" s="11" t="str">
        <f>IF(B101="","",MC!D101)</f>
        <v>240,0</v>
      </c>
      <c r="G101" s="13">
        <v>2.2200000000000002</v>
      </c>
      <c r="H101" s="13">
        <f t="shared" si="20"/>
        <v>2.75</v>
      </c>
      <c r="I101" s="13">
        <f t="shared" ref="I101:I102" si="34">F101*G101</f>
        <v>532.80000000000007</v>
      </c>
      <c r="J101" s="13">
        <f t="shared" ref="J101:J102" si="35">F101*H101</f>
        <v>660</v>
      </c>
      <c r="K101" s="14">
        <f t="shared" si="21"/>
        <v>6.5366095481807869E-4</v>
      </c>
    </row>
    <row r="102" spans="1:11" ht="26.1" customHeight="1">
      <c r="A102" s="10" t="s">
        <v>266</v>
      </c>
      <c r="B102" s="11" t="s">
        <v>267</v>
      </c>
      <c r="C102" s="10" t="s">
        <v>22</v>
      </c>
      <c r="D102" s="10" t="s">
        <v>268</v>
      </c>
      <c r="E102" s="12" t="s">
        <v>34</v>
      </c>
      <c r="F102" s="11" t="str">
        <f>IF(B102="","",MC!D102)</f>
        <v>240,0</v>
      </c>
      <c r="G102" s="13">
        <v>32.18</v>
      </c>
      <c r="H102" s="13">
        <f t="shared" si="20"/>
        <v>39.94</v>
      </c>
      <c r="I102" s="13">
        <f t="shared" si="34"/>
        <v>7723.2</v>
      </c>
      <c r="J102" s="13">
        <f t="shared" si="35"/>
        <v>9585.5999999999985</v>
      </c>
      <c r="K102" s="14">
        <f t="shared" si="21"/>
        <v>9.4935340128851128E-3</v>
      </c>
    </row>
    <row r="103" spans="1:11" ht="24" customHeight="1">
      <c r="A103" s="6" t="s">
        <v>269</v>
      </c>
      <c r="B103" s="6"/>
      <c r="C103" s="6"/>
      <c r="D103" s="6" t="s">
        <v>244</v>
      </c>
      <c r="E103" s="6"/>
      <c r="F103" s="7" t="str">
        <f>IF(B103="","",MC!D103)</f>
        <v/>
      </c>
      <c r="G103" s="6"/>
      <c r="H103" s="6" t="str">
        <f t="shared" si="20"/>
        <v/>
      </c>
      <c r="I103" s="8">
        <f>SUM(I104:I105)</f>
        <v>0</v>
      </c>
      <c r="J103" s="8">
        <f>SUM(J104:J105)</f>
        <v>0</v>
      </c>
      <c r="K103" s="9">
        <f t="shared" si="21"/>
        <v>0</v>
      </c>
    </row>
    <row r="104" spans="1:11" ht="26.1" hidden="1" customHeight="1">
      <c r="A104" s="10" t="s">
        <v>270</v>
      </c>
      <c r="B104" s="11" t="s">
        <v>264</v>
      </c>
      <c r="C104" s="10" t="s">
        <v>22</v>
      </c>
      <c r="D104" s="10" t="s">
        <v>265</v>
      </c>
      <c r="E104" s="12" t="s">
        <v>34</v>
      </c>
      <c r="F104" s="11">
        <f>IF(B104="","",MC!D104)</f>
        <v>0</v>
      </c>
      <c r="G104" s="13">
        <v>2.2200000000000002</v>
      </c>
      <c r="H104" s="13">
        <f t="shared" si="20"/>
        <v>2.75</v>
      </c>
      <c r="I104" s="13">
        <f t="shared" ref="I104:I105" si="36">F104*G104</f>
        <v>0</v>
      </c>
      <c r="J104" s="13">
        <f t="shared" ref="J104:J105" si="37">F104*H104</f>
        <v>0</v>
      </c>
      <c r="K104" s="14">
        <f t="shared" si="21"/>
        <v>0</v>
      </c>
    </row>
    <row r="105" spans="1:11" ht="26.1" hidden="1" customHeight="1">
      <c r="A105" s="10" t="s">
        <v>271</v>
      </c>
      <c r="B105" s="11" t="s">
        <v>267</v>
      </c>
      <c r="C105" s="10" t="s">
        <v>22</v>
      </c>
      <c r="D105" s="10" t="s">
        <v>268</v>
      </c>
      <c r="E105" s="12" t="s">
        <v>34</v>
      </c>
      <c r="F105" s="11">
        <f>IF(B105="","",MC!D105)</f>
        <v>0</v>
      </c>
      <c r="G105" s="13">
        <v>32.18</v>
      </c>
      <c r="H105" s="13">
        <f t="shared" si="20"/>
        <v>39.94</v>
      </c>
      <c r="I105" s="13">
        <f t="shared" si="36"/>
        <v>0</v>
      </c>
      <c r="J105" s="13">
        <f t="shared" si="37"/>
        <v>0</v>
      </c>
      <c r="K105" s="14">
        <f t="shared" si="21"/>
        <v>0</v>
      </c>
    </row>
    <row r="106" spans="1:11" ht="24" customHeight="1">
      <c r="A106" s="6" t="s">
        <v>272</v>
      </c>
      <c r="B106" s="6"/>
      <c r="C106" s="6"/>
      <c r="D106" s="6" t="s">
        <v>273</v>
      </c>
      <c r="E106" s="6"/>
      <c r="F106" s="7" t="str">
        <f>IF(B106="","",MC!D106)</f>
        <v/>
      </c>
      <c r="G106" s="6"/>
      <c r="H106" s="6" t="str">
        <f t="shared" si="20"/>
        <v/>
      </c>
      <c r="I106" s="8">
        <f>SUM(I107:I128)</f>
        <v>0</v>
      </c>
      <c r="J106" s="8">
        <f>SUM(J107:J128)</f>
        <v>0</v>
      </c>
      <c r="K106" s="9">
        <f t="shared" si="21"/>
        <v>0</v>
      </c>
    </row>
    <row r="107" spans="1:11" ht="65.099999999999994" hidden="1" customHeight="1">
      <c r="A107" s="10" t="s">
        <v>274</v>
      </c>
      <c r="B107" s="11" t="s">
        <v>275</v>
      </c>
      <c r="C107" s="10" t="s">
        <v>32</v>
      </c>
      <c r="D107" s="10" t="s">
        <v>276</v>
      </c>
      <c r="E107" s="12" t="s">
        <v>44</v>
      </c>
      <c r="F107" s="11">
        <f>IF(B107="","",MC!D107)</f>
        <v>0</v>
      </c>
      <c r="G107" s="13">
        <v>6604.78</v>
      </c>
      <c r="H107" s="13">
        <f t="shared" si="20"/>
        <v>8198.51</v>
      </c>
      <c r="I107" s="13">
        <f t="shared" ref="I107:I128" si="38">F107*G107</f>
        <v>0</v>
      </c>
      <c r="J107" s="13">
        <f t="shared" ref="J107:J157" si="39">F107*H107</f>
        <v>0</v>
      </c>
      <c r="K107" s="14">
        <f t="shared" si="21"/>
        <v>0</v>
      </c>
    </row>
    <row r="108" spans="1:11" ht="51.9" hidden="1" customHeight="1">
      <c r="A108" s="10" t="s">
        <v>277</v>
      </c>
      <c r="B108" s="11" t="s">
        <v>278</v>
      </c>
      <c r="C108" s="10" t="s">
        <v>22</v>
      </c>
      <c r="D108" s="10" t="s">
        <v>279</v>
      </c>
      <c r="E108" s="12" t="s">
        <v>44</v>
      </c>
      <c r="F108" s="11">
        <f>IF(B108="","",MC!D108)</f>
        <v>0</v>
      </c>
      <c r="G108" s="13">
        <v>996.9</v>
      </c>
      <c r="H108" s="13">
        <f t="shared" si="20"/>
        <v>1237.45</v>
      </c>
      <c r="I108" s="13">
        <f t="shared" si="38"/>
        <v>0</v>
      </c>
      <c r="J108" s="13">
        <f t="shared" si="39"/>
        <v>0</v>
      </c>
      <c r="K108" s="14">
        <f t="shared" si="21"/>
        <v>0</v>
      </c>
    </row>
    <row r="109" spans="1:11" ht="26.1" hidden="1" customHeight="1">
      <c r="A109" s="10" t="s">
        <v>280</v>
      </c>
      <c r="B109" s="11" t="s">
        <v>281</v>
      </c>
      <c r="C109" s="10" t="s">
        <v>22</v>
      </c>
      <c r="D109" s="10" t="s">
        <v>282</v>
      </c>
      <c r="E109" s="12" t="s">
        <v>44</v>
      </c>
      <c r="F109" s="11">
        <f>IF(B109="","",MC!D109)</f>
        <v>0</v>
      </c>
      <c r="G109" s="13">
        <v>70.12</v>
      </c>
      <c r="H109" s="13">
        <f t="shared" si="20"/>
        <v>87.03</v>
      </c>
      <c r="I109" s="13">
        <f t="shared" si="38"/>
        <v>0</v>
      </c>
      <c r="J109" s="13">
        <f t="shared" si="39"/>
        <v>0</v>
      </c>
      <c r="K109" s="14">
        <f t="shared" si="21"/>
        <v>0</v>
      </c>
    </row>
    <row r="110" spans="1:11" ht="26.1" hidden="1" customHeight="1">
      <c r="A110" s="10" t="s">
        <v>283</v>
      </c>
      <c r="B110" s="11" t="s">
        <v>284</v>
      </c>
      <c r="C110" s="10" t="s">
        <v>22</v>
      </c>
      <c r="D110" s="10" t="s">
        <v>285</v>
      </c>
      <c r="E110" s="12" t="s">
        <v>44</v>
      </c>
      <c r="F110" s="11">
        <f>IF(B110="","",MC!D110)</f>
        <v>0</v>
      </c>
      <c r="G110" s="13">
        <v>61.25</v>
      </c>
      <c r="H110" s="13">
        <f t="shared" si="20"/>
        <v>76.02</v>
      </c>
      <c r="I110" s="13">
        <f t="shared" si="38"/>
        <v>0</v>
      </c>
      <c r="J110" s="13">
        <f t="shared" si="39"/>
        <v>0</v>
      </c>
      <c r="K110" s="14">
        <f t="shared" si="21"/>
        <v>0</v>
      </c>
    </row>
    <row r="111" spans="1:11" ht="39" hidden="1" customHeight="1">
      <c r="A111" s="10" t="s">
        <v>286</v>
      </c>
      <c r="B111" s="11" t="s">
        <v>287</v>
      </c>
      <c r="C111" s="10" t="s">
        <v>22</v>
      </c>
      <c r="D111" s="10" t="s">
        <v>288</v>
      </c>
      <c r="E111" s="12" t="s">
        <v>44</v>
      </c>
      <c r="F111" s="11">
        <f>IF(B111="","",MC!D111)</f>
        <v>0</v>
      </c>
      <c r="G111" s="13">
        <v>162.96</v>
      </c>
      <c r="H111" s="13">
        <f t="shared" si="20"/>
        <v>202.28</v>
      </c>
      <c r="I111" s="13">
        <f t="shared" si="38"/>
        <v>0</v>
      </c>
      <c r="J111" s="13">
        <f t="shared" si="39"/>
        <v>0</v>
      </c>
      <c r="K111" s="14">
        <f t="shared" si="21"/>
        <v>0</v>
      </c>
    </row>
    <row r="112" spans="1:11" ht="26.1" hidden="1" customHeight="1">
      <c r="A112" s="10" t="s">
        <v>289</v>
      </c>
      <c r="B112" s="11" t="s">
        <v>290</v>
      </c>
      <c r="C112" s="10" t="s">
        <v>65</v>
      </c>
      <c r="D112" s="10" t="s">
        <v>291</v>
      </c>
      <c r="E112" s="12" t="s">
        <v>202</v>
      </c>
      <c r="F112" s="11">
        <f>IF(B112="","",MC!D112)</f>
        <v>0</v>
      </c>
      <c r="G112" s="13">
        <v>73.37</v>
      </c>
      <c r="H112" s="13">
        <f t="shared" si="20"/>
        <v>91.07</v>
      </c>
      <c r="I112" s="13">
        <f t="shared" si="38"/>
        <v>0</v>
      </c>
      <c r="J112" s="13">
        <f t="shared" si="39"/>
        <v>0</v>
      </c>
      <c r="K112" s="14">
        <f t="shared" si="21"/>
        <v>0</v>
      </c>
    </row>
    <row r="113" spans="1:11" ht="26.1" hidden="1" customHeight="1">
      <c r="A113" s="10" t="s">
        <v>292</v>
      </c>
      <c r="B113" s="11" t="s">
        <v>293</v>
      </c>
      <c r="C113" s="10" t="s">
        <v>22</v>
      </c>
      <c r="D113" s="10" t="s">
        <v>294</v>
      </c>
      <c r="E113" s="12" t="s">
        <v>44</v>
      </c>
      <c r="F113" s="11">
        <f>IF(B113="","",MC!D113)</f>
        <v>0</v>
      </c>
      <c r="G113" s="13">
        <v>179.26</v>
      </c>
      <c r="H113" s="13">
        <f t="shared" si="20"/>
        <v>222.51</v>
      </c>
      <c r="I113" s="13">
        <f t="shared" si="38"/>
        <v>0</v>
      </c>
      <c r="J113" s="13">
        <f t="shared" si="39"/>
        <v>0</v>
      </c>
      <c r="K113" s="14">
        <f t="shared" si="21"/>
        <v>0</v>
      </c>
    </row>
    <row r="114" spans="1:11" ht="39" hidden="1" customHeight="1">
      <c r="A114" s="10" t="s">
        <v>295</v>
      </c>
      <c r="B114" s="11" t="s">
        <v>296</v>
      </c>
      <c r="C114" s="10" t="s">
        <v>22</v>
      </c>
      <c r="D114" s="10" t="s">
        <v>297</v>
      </c>
      <c r="E114" s="12" t="s">
        <v>54</v>
      </c>
      <c r="F114" s="11">
        <f>IF(B114="","",MC!D114)</f>
        <v>0</v>
      </c>
      <c r="G114" s="13">
        <v>5.34</v>
      </c>
      <c r="H114" s="13">
        <f t="shared" si="20"/>
        <v>6.62</v>
      </c>
      <c r="I114" s="13">
        <f t="shared" si="38"/>
        <v>0</v>
      </c>
      <c r="J114" s="13">
        <f t="shared" si="39"/>
        <v>0</v>
      </c>
      <c r="K114" s="14">
        <f t="shared" si="21"/>
        <v>0</v>
      </c>
    </row>
    <row r="115" spans="1:11" ht="51.9" hidden="1" customHeight="1">
      <c r="A115" s="10" t="s">
        <v>298</v>
      </c>
      <c r="B115" s="11" t="s">
        <v>299</v>
      </c>
      <c r="C115" s="10" t="s">
        <v>22</v>
      </c>
      <c r="D115" s="10" t="s">
        <v>300</v>
      </c>
      <c r="E115" s="12" t="s">
        <v>54</v>
      </c>
      <c r="F115" s="11">
        <f>IF(B115="","",MC!D115)</f>
        <v>0</v>
      </c>
      <c r="G115" s="13">
        <v>28.14</v>
      </c>
      <c r="H115" s="13">
        <f t="shared" si="20"/>
        <v>34.93</v>
      </c>
      <c r="I115" s="13">
        <f t="shared" si="38"/>
        <v>0</v>
      </c>
      <c r="J115" s="13">
        <f t="shared" si="39"/>
        <v>0</v>
      </c>
      <c r="K115" s="14">
        <f t="shared" si="21"/>
        <v>0</v>
      </c>
    </row>
    <row r="116" spans="1:11" ht="39" hidden="1" customHeight="1">
      <c r="A116" s="10" t="s">
        <v>301</v>
      </c>
      <c r="B116" s="11" t="s">
        <v>302</v>
      </c>
      <c r="C116" s="10" t="s">
        <v>22</v>
      </c>
      <c r="D116" s="10" t="s">
        <v>303</v>
      </c>
      <c r="E116" s="12" t="s">
        <v>44</v>
      </c>
      <c r="F116" s="11">
        <f>IF(B116="","",MC!D116)</f>
        <v>0</v>
      </c>
      <c r="G116" s="13">
        <v>17.829999999999998</v>
      </c>
      <c r="H116" s="13">
        <f t="shared" si="20"/>
        <v>22.13</v>
      </c>
      <c r="I116" s="13">
        <f t="shared" si="38"/>
        <v>0</v>
      </c>
      <c r="J116" s="13">
        <f t="shared" si="39"/>
        <v>0</v>
      </c>
      <c r="K116" s="14">
        <f t="shared" si="21"/>
        <v>0</v>
      </c>
    </row>
    <row r="117" spans="1:11" ht="39" hidden="1" customHeight="1">
      <c r="A117" s="10" t="s">
        <v>304</v>
      </c>
      <c r="B117" s="11" t="s">
        <v>305</v>
      </c>
      <c r="C117" s="10" t="s">
        <v>22</v>
      </c>
      <c r="D117" s="10" t="s">
        <v>306</v>
      </c>
      <c r="E117" s="12" t="s">
        <v>54</v>
      </c>
      <c r="F117" s="11">
        <f>IF(B117="","",MC!D117)</f>
        <v>0</v>
      </c>
      <c r="G117" s="13">
        <v>15.93</v>
      </c>
      <c r="H117" s="13">
        <f t="shared" si="20"/>
        <v>19.77</v>
      </c>
      <c r="I117" s="13">
        <f t="shared" si="38"/>
        <v>0</v>
      </c>
      <c r="J117" s="13">
        <f t="shared" si="39"/>
        <v>0</v>
      </c>
      <c r="K117" s="14">
        <f t="shared" si="21"/>
        <v>0</v>
      </c>
    </row>
    <row r="118" spans="1:11" ht="39" hidden="1" customHeight="1">
      <c r="A118" s="10" t="s">
        <v>307</v>
      </c>
      <c r="B118" s="11" t="s">
        <v>308</v>
      </c>
      <c r="C118" s="10" t="s">
        <v>22</v>
      </c>
      <c r="D118" s="10" t="s">
        <v>309</v>
      </c>
      <c r="E118" s="12" t="s">
        <v>54</v>
      </c>
      <c r="F118" s="11">
        <f>IF(B118="","",MC!D118)</f>
        <v>0</v>
      </c>
      <c r="G118" s="13">
        <v>13.61</v>
      </c>
      <c r="H118" s="13">
        <f t="shared" si="20"/>
        <v>16.89</v>
      </c>
      <c r="I118" s="13">
        <f t="shared" si="38"/>
        <v>0</v>
      </c>
      <c r="J118" s="13">
        <f t="shared" si="39"/>
        <v>0</v>
      </c>
      <c r="K118" s="14">
        <f t="shared" si="21"/>
        <v>0</v>
      </c>
    </row>
    <row r="119" spans="1:11" ht="39" hidden="1" customHeight="1">
      <c r="A119" s="10" t="s">
        <v>310</v>
      </c>
      <c r="B119" s="11" t="s">
        <v>311</v>
      </c>
      <c r="C119" s="10" t="s">
        <v>22</v>
      </c>
      <c r="D119" s="10" t="s">
        <v>312</v>
      </c>
      <c r="E119" s="12" t="s">
        <v>54</v>
      </c>
      <c r="F119" s="11">
        <f>IF(B119="","",MC!D119)</f>
        <v>0</v>
      </c>
      <c r="G119" s="13">
        <v>9.85</v>
      </c>
      <c r="H119" s="13">
        <f t="shared" si="20"/>
        <v>12.22</v>
      </c>
      <c r="I119" s="13">
        <f t="shared" si="38"/>
        <v>0</v>
      </c>
      <c r="J119" s="13">
        <f t="shared" si="39"/>
        <v>0</v>
      </c>
      <c r="K119" s="14">
        <f t="shared" si="21"/>
        <v>0</v>
      </c>
    </row>
    <row r="120" spans="1:11" ht="39" hidden="1" customHeight="1">
      <c r="A120" s="10" t="s">
        <v>313</v>
      </c>
      <c r="B120" s="11" t="s">
        <v>314</v>
      </c>
      <c r="C120" s="10" t="s">
        <v>22</v>
      </c>
      <c r="D120" s="10" t="s">
        <v>315</v>
      </c>
      <c r="E120" s="12" t="s">
        <v>54</v>
      </c>
      <c r="F120" s="11">
        <f>IF(B120="","",MC!D120)</f>
        <v>0</v>
      </c>
      <c r="G120" s="13">
        <v>14.04</v>
      </c>
      <c r="H120" s="13">
        <f t="shared" si="20"/>
        <v>17.420000000000002</v>
      </c>
      <c r="I120" s="13">
        <f t="shared" si="38"/>
        <v>0</v>
      </c>
      <c r="J120" s="13">
        <f t="shared" si="39"/>
        <v>0</v>
      </c>
      <c r="K120" s="14">
        <f t="shared" si="21"/>
        <v>0</v>
      </c>
    </row>
    <row r="121" spans="1:11" ht="39" hidden="1" customHeight="1">
      <c r="A121" s="10" t="s">
        <v>316</v>
      </c>
      <c r="B121" s="11" t="s">
        <v>317</v>
      </c>
      <c r="C121" s="10" t="s">
        <v>22</v>
      </c>
      <c r="D121" s="10" t="s">
        <v>318</v>
      </c>
      <c r="E121" s="12" t="s">
        <v>44</v>
      </c>
      <c r="F121" s="11">
        <f>IF(B121="","",MC!D121)</f>
        <v>0</v>
      </c>
      <c r="G121" s="13">
        <v>210.84</v>
      </c>
      <c r="H121" s="13">
        <f t="shared" si="20"/>
        <v>261.70999999999998</v>
      </c>
      <c r="I121" s="13">
        <f t="shared" si="38"/>
        <v>0</v>
      </c>
      <c r="J121" s="13">
        <f t="shared" si="39"/>
        <v>0</v>
      </c>
      <c r="K121" s="14">
        <f t="shared" si="21"/>
        <v>0</v>
      </c>
    </row>
    <row r="122" spans="1:11" ht="26.1" hidden="1" customHeight="1">
      <c r="A122" s="10" t="s">
        <v>319</v>
      </c>
      <c r="B122" s="11" t="s">
        <v>320</v>
      </c>
      <c r="C122" s="10" t="s">
        <v>22</v>
      </c>
      <c r="D122" s="10" t="s">
        <v>321</v>
      </c>
      <c r="E122" s="12" t="s">
        <v>44</v>
      </c>
      <c r="F122" s="11">
        <f>IF(B122="","",MC!D122)</f>
        <v>0</v>
      </c>
      <c r="G122" s="13">
        <v>32.92</v>
      </c>
      <c r="H122" s="13">
        <f t="shared" si="20"/>
        <v>40.86</v>
      </c>
      <c r="I122" s="13">
        <f t="shared" si="38"/>
        <v>0</v>
      </c>
      <c r="J122" s="13">
        <f t="shared" si="39"/>
        <v>0</v>
      </c>
      <c r="K122" s="14">
        <f t="shared" si="21"/>
        <v>0</v>
      </c>
    </row>
    <row r="123" spans="1:11" ht="24" hidden="1" customHeight="1">
      <c r="A123" s="10" t="s">
        <v>322</v>
      </c>
      <c r="B123" s="11" t="s">
        <v>323</v>
      </c>
      <c r="C123" s="10" t="s">
        <v>22</v>
      </c>
      <c r="D123" s="10" t="s">
        <v>324</v>
      </c>
      <c r="E123" s="12" t="s">
        <v>62</v>
      </c>
      <c r="F123" s="11">
        <f>IF(B123="","",MC!D123)</f>
        <v>0</v>
      </c>
      <c r="G123" s="13">
        <v>90.03</v>
      </c>
      <c r="H123" s="13">
        <f t="shared" si="20"/>
        <v>111.75</v>
      </c>
      <c r="I123" s="13">
        <f t="shared" si="38"/>
        <v>0</v>
      </c>
      <c r="J123" s="13">
        <f t="shared" si="39"/>
        <v>0</v>
      </c>
      <c r="K123" s="14">
        <f t="shared" si="21"/>
        <v>0</v>
      </c>
    </row>
    <row r="124" spans="1:11" ht="26.1" hidden="1" customHeight="1">
      <c r="A124" s="10" t="s">
        <v>325</v>
      </c>
      <c r="B124" s="11" t="s">
        <v>326</v>
      </c>
      <c r="C124" s="10" t="s">
        <v>22</v>
      </c>
      <c r="D124" s="10" t="s">
        <v>327</v>
      </c>
      <c r="E124" s="12" t="s">
        <v>62</v>
      </c>
      <c r="F124" s="11">
        <f>IF(B124="","",MC!D124)</f>
        <v>0</v>
      </c>
      <c r="G124" s="13">
        <v>27.31</v>
      </c>
      <c r="H124" s="13">
        <f t="shared" si="20"/>
        <v>33.89</v>
      </c>
      <c r="I124" s="13">
        <f t="shared" si="38"/>
        <v>0</v>
      </c>
      <c r="J124" s="13">
        <f t="shared" si="39"/>
        <v>0</v>
      </c>
      <c r="K124" s="14">
        <f t="shared" si="21"/>
        <v>0</v>
      </c>
    </row>
    <row r="125" spans="1:11" ht="39" hidden="1" customHeight="1">
      <c r="A125" s="10" t="s">
        <v>328</v>
      </c>
      <c r="B125" s="11" t="s">
        <v>329</v>
      </c>
      <c r="C125" s="10" t="s">
        <v>22</v>
      </c>
      <c r="D125" s="10" t="s">
        <v>330</v>
      </c>
      <c r="E125" s="12" t="s">
        <v>44</v>
      </c>
      <c r="F125" s="11">
        <f>IF(B125="","",MC!D125)</f>
        <v>0</v>
      </c>
      <c r="G125" s="13">
        <v>606.76</v>
      </c>
      <c r="H125" s="13">
        <f t="shared" si="20"/>
        <v>753.17</v>
      </c>
      <c r="I125" s="13">
        <f t="shared" si="38"/>
        <v>0</v>
      </c>
      <c r="J125" s="13">
        <f t="shared" si="39"/>
        <v>0</v>
      </c>
      <c r="K125" s="14">
        <f t="shared" si="21"/>
        <v>0</v>
      </c>
    </row>
    <row r="126" spans="1:11" ht="51.9" hidden="1" customHeight="1">
      <c r="A126" s="10" t="s">
        <v>331</v>
      </c>
      <c r="B126" s="11" t="s">
        <v>332</v>
      </c>
      <c r="C126" s="10" t="s">
        <v>22</v>
      </c>
      <c r="D126" s="10" t="s">
        <v>333</v>
      </c>
      <c r="E126" s="12" t="s">
        <v>44</v>
      </c>
      <c r="F126" s="11">
        <f>IF(B126="","",MC!D126)</f>
        <v>0</v>
      </c>
      <c r="G126" s="13">
        <v>135.19</v>
      </c>
      <c r="H126" s="13">
        <f t="shared" si="20"/>
        <v>167.81</v>
      </c>
      <c r="I126" s="13">
        <f t="shared" si="38"/>
        <v>0</v>
      </c>
      <c r="J126" s="13">
        <f t="shared" si="39"/>
        <v>0</v>
      </c>
      <c r="K126" s="14">
        <f t="shared" si="21"/>
        <v>0</v>
      </c>
    </row>
    <row r="127" spans="1:11" ht="39" hidden="1" customHeight="1">
      <c r="A127" s="10" t="s">
        <v>334</v>
      </c>
      <c r="B127" s="11" t="s">
        <v>335</v>
      </c>
      <c r="C127" s="10" t="s">
        <v>22</v>
      </c>
      <c r="D127" s="10" t="s">
        <v>336</v>
      </c>
      <c r="E127" s="12" t="s">
        <v>44</v>
      </c>
      <c r="F127" s="11">
        <f>IF(B127="","",MC!D127)</f>
        <v>0</v>
      </c>
      <c r="G127" s="13">
        <v>303.85000000000002</v>
      </c>
      <c r="H127" s="13">
        <f t="shared" si="20"/>
        <v>377.16</v>
      </c>
      <c r="I127" s="13">
        <f t="shared" si="38"/>
        <v>0</v>
      </c>
      <c r="J127" s="13">
        <f t="shared" si="39"/>
        <v>0</v>
      </c>
      <c r="K127" s="14">
        <f t="shared" si="21"/>
        <v>0</v>
      </c>
    </row>
    <row r="128" spans="1:11" ht="39" hidden="1" customHeight="1">
      <c r="A128" s="10" t="s">
        <v>337</v>
      </c>
      <c r="B128" s="11" t="s">
        <v>338</v>
      </c>
      <c r="C128" s="10" t="s">
        <v>339</v>
      </c>
      <c r="D128" s="10" t="s">
        <v>340</v>
      </c>
      <c r="E128" s="12" t="s">
        <v>44</v>
      </c>
      <c r="F128" s="11">
        <f>IF(B128="","",MC!D128)</f>
        <v>0</v>
      </c>
      <c r="G128" s="13">
        <v>101.33</v>
      </c>
      <c r="H128" s="13">
        <f t="shared" si="20"/>
        <v>125.78</v>
      </c>
      <c r="I128" s="13">
        <f t="shared" si="38"/>
        <v>0</v>
      </c>
      <c r="J128" s="13">
        <f t="shared" si="39"/>
        <v>0</v>
      </c>
      <c r="K128" s="14">
        <f t="shared" si="21"/>
        <v>0</v>
      </c>
    </row>
    <row r="129" spans="1:11" ht="24" customHeight="1">
      <c r="A129" s="6" t="s">
        <v>341</v>
      </c>
      <c r="B129" s="6"/>
      <c r="C129" s="6"/>
      <c r="D129" s="6" t="s">
        <v>342</v>
      </c>
      <c r="E129" s="6"/>
      <c r="F129" s="7" t="str">
        <f>IF(B129="","",MC!D129)</f>
        <v/>
      </c>
      <c r="G129" s="6"/>
      <c r="H129" s="6" t="str">
        <f t="shared" si="20"/>
        <v/>
      </c>
      <c r="I129" s="8">
        <f>SUM(I130:I139)</f>
        <v>6994.5010000000002</v>
      </c>
      <c r="J129" s="8">
        <f>SUM(J130:J139)</f>
        <v>8681.4331000000002</v>
      </c>
      <c r="K129" s="9">
        <f t="shared" si="21"/>
        <v>8.5980512868716261E-3</v>
      </c>
    </row>
    <row r="130" spans="1:11" ht="51.9" hidden="1" customHeight="1">
      <c r="A130" s="10" t="s">
        <v>343</v>
      </c>
      <c r="B130" s="11" t="s">
        <v>344</v>
      </c>
      <c r="C130" s="10" t="s">
        <v>22</v>
      </c>
      <c r="D130" s="10" t="s">
        <v>345</v>
      </c>
      <c r="E130" s="12" t="s">
        <v>44</v>
      </c>
      <c r="F130" s="11" t="str">
        <f>IF(B130="","",MC!D130)</f>
        <v>1,0</v>
      </c>
      <c r="G130" s="13">
        <v>325.48</v>
      </c>
      <c r="H130" s="13">
        <f t="shared" si="20"/>
        <v>404.01</v>
      </c>
      <c r="I130" s="13">
        <f t="shared" ref="I130:I139" si="40">F130*G130</f>
        <v>325.48</v>
      </c>
      <c r="J130" s="13">
        <f t="shared" si="39"/>
        <v>404.01</v>
      </c>
      <c r="K130" s="14">
        <f t="shared" si="21"/>
        <v>4.0012963993341208E-4</v>
      </c>
    </row>
    <row r="131" spans="1:11" ht="26.1" hidden="1" customHeight="1">
      <c r="A131" s="10" t="s">
        <v>346</v>
      </c>
      <c r="B131" s="11" t="s">
        <v>347</v>
      </c>
      <c r="C131" s="10" t="s">
        <v>22</v>
      </c>
      <c r="D131" s="10" t="s">
        <v>348</v>
      </c>
      <c r="E131" s="12" t="s">
        <v>44</v>
      </c>
      <c r="F131" s="11" t="str">
        <f>IF(B131="","",MC!D131)</f>
        <v>1,0</v>
      </c>
      <c r="G131" s="13">
        <v>166.3</v>
      </c>
      <c r="H131" s="13">
        <f t="shared" si="20"/>
        <v>206.42</v>
      </c>
      <c r="I131" s="13">
        <f t="shared" si="40"/>
        <v>166.3</v>
      </c>
      <c r="J131" s="13">
        <f t="shared" si="39"/>
        <v>206.42</v>
      </c>
      <c r="K131" s="14">
        <f t="shared" si="21"/>
        <v>2.0443741559628454E-4</v>
      </c>
    </row>
    <row r="132" spans="1:11" ht="39" hidden="1" customHeight="1">
      <c r="A132" s="10" t="s">
        <v>349</v>
      </c>
      <c r="B132" s="11" t="s">
        <v>350</v>
      </c>
      <c r="C132" s="10" t="s">
        <v>22</v>
      </c>
      <c r="D132" s="10" t="s">
        <v>351</v>
      </c>
      <c r="E132" s="12" t="s">
        <v>54</v>
      </c>
      <c r="F132" s="11" t="str">
        <f>IF(B132="","",MC!D132)</f>
        <v>137,41</v>
      </c>
      <c r="G132" s="13">
        <v>24.1</v>
      </c>
      <c r="H132" s="13">
        <f t="shared" si="20"/>
        <v>29.91</v>
      </c>
      <c r="I132" s="13">
        <f t="shared" si="40"/>
        <v>3311.5810000000001</v>
      </c>
      <c r="J132" s="13">
        <f t="shared" si="39"/>
        <v>4109.9331000000002</v>
      </c>
      <c r="K132" s="14">
        <f t="shared" si="21"/>
        <v>4.0704587793703425E-3</v>
      </c>
    </row>
    <row r="133" spans="1:11" ht="51.9" hidden="1" customHeight="1">
      <c r="A133" s="10" t="s">
        <v>352</v>
      </c>
      <c r="B133" s="11" t="s">
        <v>353</v>
      </c>
      <c r="C133" s="10" t="s">
        <v>22</v>
      </c>
      <c r="D133" s="10" t="s">
        <v>354</v>
      </c>
      <c r="E133" s="12" t="s">
        <v>44</v>
      </c>
      <c r="F133" s="11" t="str">
        <f>IF(B133="","",MC!D133)</f>
        <v>3,0</v>
      </c>
      <c r="G133" s="13">
        <v>3.59</v>
      </c>
      <c r="H133" s="13">
        <f t="shared" si="20"/>
        <v>4.45</v>
      </c>
      <c r="I133" s="13">
        <f t="shared" si="40"/>
        <v>10.77</v>
      </c>
      <c r="J133" s="13">
        <f t="shared" si="39"/>
        <v>13.350000000000001</v>
      </c>
      <c r="K133" s="14">
        <f t="shared" si="21"/>
        <v>1.3221778404274774E-5</v>
      </c>
    </row>
    <row r="134" spans="1:11" ht="39" hidden="1" customHeight="1">
      <c r="A134" s="10" t="s">
        <v>355</v>
      </c>
      <c r="B134" s="11" t="s">
        <v>356</v>
      </c>
      <c r="C134" s="10" t="s">
        <v>22</v>
      </c>
      <c r="D134" s="10" t="s">
        <v>357</v>
      </c>
      <c r="E134" s="12" t="s">
        <v>44</v>
      </c>
      <c r="F134" s="11" t="str">
        <f>IF(B134="","",MC!D134)</f>
        <v>11,0</v>
      </c>
      <c r="G134" s="13">
        <v>9.83</v>
      </c>
      <c r="H134" s="13">
        <f t="shared" ref="H134:H157" si="41">IF(B134="","",TRUNC(G134+(G134*$G$2),2))</f>
        <v>12.2</v>
      </c>
      <c r="I134" s="13">
        <f t="shared" si="40"/>
        <v>108.13</v>
      </c>
      <c r="J134" s="13">
        <f t="shared" si="39"/>
        <v>134.19999999999999</v>
      </c>
      <c r="K134" s="14">
        <f t="shared" ref="K134:K157" si="42">J134/$H$161</f>
        <v>1.3291106081300932E-4</v>
      </c>
    </row>
    <row r="135" spans="1:11" ht="39" hidden="1" customHeight="1">
      <c r="A135" s="10" t="s">
        <v>358</v>
      </c>
      <c r="B135" s="11" t="s">
        <v>359</v>
      </c>
      <c r="C135" s="10" t="s">
        <v>22</v>
      </c>
      <c r="D135" s="10" t="s">
        <v>360</v>
      </c>
      <c r="E135" s="12" t="s">
        <v>44</v>
      </c>
      <c r="F135" s="11" t="str">
        <f>IF(B135="","",MC!D135)</f>
        <v>4,0</v>
      </c>
      <c r="G135" s="13">
        <v>16.75</v>
      </c>
      <c r="H135" s="13">
        <f t="shared" si="41"/>
        <v>20.79</v>
      </c>
      <c r="I135" s="13">
        <f t="shared" si="40"/>
        <v>67</v>
      </c>
      <c r="J135" s="13">
        <f t="shared" si="39"/>
        <v>83.16</v>
      </c>
      <c r="K135" s="14">
        <f t="shared" si="42"/>
        <v>8.2361280307077903E-5</v>
      </c>
    </row>
    <row r="136" spans="1:11" ht="51.9" hidden="1" customHeight="1">
      <c r="A136" s="10" t="s">
        <v>361</v>
      </c>
      <c r="B136" s="11" t="s">
        <v>362</v>
      </c>
      <c r="C136" s="10" t="s">
        <v>22</v>
      </c>
      <c r="D136" s="10" t="s">
        <v>363</v>
      </c>
      <c r="E136" s="12" t="s">
        <v>44</v>
      </c>
      <c r="F136" s="11" t="str">
        <f>IF(B136="","",MC!D136)</f>
        <v>1,0</v>
      </c>
      <c r="G136" s="13">
        <v>24.9</v>
      </c>
      <c r="H136" s="13">
        <f t="shared" si="41"/>
        <v>30.9</v>
      </c>
      <c r="I136" s="13">
        <f t="shared" si="40"/>
        <v>24.9</v>
      </c>
      <c r="J136" s="13">
        <f t="shared" si="39"/>
        <v>30.9</v>
      </c>
      <c r="K136" s="14">
        <f t="shared" si="42"/>
        <v>3.0603217430119135E-5</v>
      </c>
    </row>
    <row r="137" spans="1:11" ht="39" hidden="1" customHeight="1">
      <c r="A137" s="10" t="s">
        <v>364</v>
      </c>
      <c r="B137" s="11" t="s">
        <v>365</v>
      </c>
      <c r="C137" s="10" t="s">
        <v>22</v>
      </c>
      <c r="D137" s="10" t="s">
        <v>366</v>
      </c>
      <c r="E137" s="12" t="s">
        <v>44</v>
      </c>
      <c r="F137" s="11" t="str">
        <f>IF(B137="","",MC!D137)</f>
        <v>4,0</v>
      </c>
      <c r="G137" s="13">
        <v>13.56</v>
      </c>
      <c r="H137" s="13">
        <f t="shared" si="41"/>
        <v>16.829999999999998</v>
      </c>
      <c r="I137" s="13">
        <f t="shared" si="40"/>
        <v>54.24</v>
      </c>
      <c r="J137" s="13">
        <f t="shared" si="39"/>
        <v>67.319999999999993</v>
      </c>
      <c r="K137" s="14">
        <f t="shared" si="42"/>
        <v>6.6673417391444016E-5</v>
      </c>
    </row>
    <row r="138" spans="1:11" ht="26.1" hidden="1" customHeight="1">
      <c r="A138" s="10" t="s">
        <v>367</v>
      </c>
      <c r="B138" s="11" t="s">
        <v>368</v>
      </c>
      <c r="C138" s="10" t="s">
        <v>22</v>
      </c>
      <c r="D138" s="10" t="s">
        <v>369</v>
      </c>
      <c r="E138" s="12" t="s">
        <v>44</v>
      </c>
      <c r="F138" s="11" t="str">
        <f>IF(B138="","",MC!D138)</f>
        <v>3,0</v>
      </c>
      <c r="G138" s="13">
        <v>23.15</v>
      </c>
      <c r="H138" s="13">
        <f t="shared" si="41"/>
        <v>28.73</v>
      </c>
      <c r="I138" s="13">
        <f t="shared" si="40"/>
        <v>69.449999999999989</v>
      </c>
      <c r="J138" s="13">
        <f t="shared" si="39"/>
        <v>86.19</v>
      </c>
      <c r="K138" s="14">
        <f t="shared" si="42"/>
        <v>8.5362178326924543E-5</v>
      </c>
    </row>
    <row r="139" spans="1:11" ht="24" hidden="1" customHeight="1">
      <c r="A139" s="10" t="s">
        <v>370</v>
      </c>
      <c r="B139" s="11" t="s">
        <v>371</v>
      </c>
      <c r="C139" s="10" t="s">
        <v>372</v>
      </c>
      <c r="D139" s="10" t="s">
        <v>373</v>
      </c>
      <c r="E139" s="12" t="s">
        <v>44</v>
      </c>
      <c r="F139" s="11" t="str">
        <f>IF(B139="","",MC!D139)</f>
        <v>5,0</v>
      </c>
      <c r="G139" s="13">
        <v>571.33000000000004</v>
      </c>
      <c r="H139" s="13">
        <f t="shared" si="41"/>
        <v>709.19</v>
      </c>
      <c r="I139" s="13">
        <f t="shared" si="40"/>
        <v>2856.65</v>
      </c>
      <c r="J139" s="13">
        <f t="shared" si="39"/>
        <v>3545.9500000000003</v>
      </c>
      <c r="K139" s="14">
        <f t="shared" si="42"/>
        <v>3.5118925192987368E-3</v>
      </c>
    </row>
    <row r="140" spans="1:11" ht="24" customHeight="1">
      <c r="A140" s="6" t="s">
        <v>374</v>
      </c>
      <c r="B140" s="6"/>
      <c r="C140" s="6"/>
      <c r="D140" s="6" t="s">
        <v>375</v>
      </c>
      <c r="E140" s="6"/>
      <c r="F140" s="7" t="str">
        <f>IF(B140="","",MC!D140)</f>
        <v/>
      </c>
      <c r="G140" s="6"/>
      <c r="H140" s="6" t="str">
        <f t="shared" si="41"/>
        <v/>
      </c>
      <c r="I140" s="8">
        <f>SUM(I141:I150)</f>
        <v>138141.22999999998</v>
      </c>
      <c r="J140" s="8">
        <f>SUM(J141:J150)</f>
        <v>171474.13</v>
      </c>
      <c r="K140" s="9">
        <f t="shared" si="42"/>
        <v>0.16982718718545356</v>
      </c>
    </row>
    <row r="141" spans="1:11" ht="65.099999999999994" hidden="1" customHeight="1">
      <c r="A141" s="10" t="s">
        <v>376</v>
      </c>
      <c r="B141" s="11" t="s">
        <v>377</v>
      </c>
      <c r="C141" s="10" t="s">
        <v>22</v>
      </c>
      <c r="D141" s="10" t="s">
        <v>378</v>
      </c>
      <c r="E141" s="12" t="s">
        <v>34</v>
      </c>
      <c r="F141" s="11">
        <f>IF(B141="","",MC!D141)</f>
        <v>0</v>
      </c>
      <c r="G141" s="13">
        <v>172.33</v>
      </c>
      <c r="H141" s="13">
        <f t="shared" si="41"/>
        <v>213.91</v>
      </c>
      <c r="I141" s="13">
        <f t="shared" ref="I141:I150" si="43">F141*G141</f>
        <v>0</v>
      </c>
      <c r="J141" s="13">
        <f t="shared" si="39"/>
        <v>0</v>
      </c>
      <c r="K141" s="14">
        <f t="shared" si="42"/>
        <v>0</v>
      </c>
    </row>
    <row r="142" spans="1:11" ht="39" hidden="1" customHeight="1">
      <c r="A142" s="10" t="s">
        <v>379</v>
      </c>
      <c r="B142" s="11" t="s">
        <v>380</v>
      </c>
      <c r="C142" s="10" t="s">
        <v>22</v>
      </c>
      <c r="D142" s="10" t="s">
        <v>381</v>
      </c>
      <c r="E142" s="12" t="s">
        <v>54</v>
      </c>
      <c r="F142" s="11">
        <f>IF(B142="","",MC!D142)</f>
        <v>0</v>
      </c>
      <c r="G142" s="13">
        <v>37.81</v>
      </c>
      <c r="H142" s="13">
        <f t="shared" si="41"/>
        <v>46.93</v>
      </c>
      <c r="I142" s="13">
        <f t="shared" si="43"/>
        <v>0</v>
      </c>
      <c r="J142" s="13">
        <f t="shared" si="39"/>
        <v>0</v>
      </c>
      <c r="K142" s="14">
        <f t="shared" si="42"/>
        <v>0</v>
      </c>
    </row>
    <row r="143" spans="1:11" ht="51.9" customHeight="1">
      <c r="A143" s="10" t="s">
        <v>382</v>
      </c>
      <c r="B143" s="11" t="s">
        <v>383</v>
      </c>
      <c r="C143" s="10" t="s">
        <v>22</v>
      </c>
      <c r="D143" s="10" t="s">
        <v>384</v>
      </c>
      <c r="E143" s="12" t="s">
        <v>44</v>
      </c>
      <c r="F143" s="11" t="str">
        <f>IF(B143="","",MC!D143)</f>
        <v>12,0</v>
      </c>
      <c r="G143" s="13">
        <v>1341.14</v>
      </c>
      <c r="H143" s="13">
        <f t="shared" si="41"/>
        <v>1664.75</v>
      </c>
      <c r="I143" s="13">
        <f t="shared" si="43"/>
        <v>16093.68</v>
      </c>
      <c r="J143" s="13">
        <f t="shared" si="39"/>
        <v>19977</v>
      </c>
      <c r="K143" s="14">
        <f t="shared" si="42"/>
        <v>1.9785128627879935E-2</v>
      </c>
    </row>
    <row r="144" spans="1:11" ht="51.9" hidden="1" customHeight="1">
      <c r="A144" s="10" t="s">
        <v>385</v>
      </c>
      <c r="B144" s="11" t="s">
        <v>386</v>
      </c>
      <c r="C144" s="10" t="s">
        <v>387</v>
      </c>
      <c r="D144" s="10" t="s">
        <v>388</v>
      </c>
      <c r="E144" s="12" t="s">
        <v>389</v>
      </c>
      <c r="F144" s="11" t="str">
        <f>IF(B144="","",MC!D144)</f>
        <v>18,0</v>
      </c>
      <c r="G144" s="13">
        <v>767.71</v>
      </c>
      <c r="H144" s="13">
        <f t="shared" si="41"/>
        <v>952.95</v>
      </c>
      <c r="I144" s="13">
        <f t="shared" si="43"/>
        <v>13818.78</v>
      </c>
      <c r="J144" s="13">
        <f t="shared" si="39"/>
        <v>17153.100000000002</v>
      </c>
      <c r="K144" s="14">
        <f t="shared" si="42"/>
        <v>1.6988351097106041E-2</v>
      </c>
    </row>
    <row r="145" spans="1:11" ht="51.9" customHeight="1">
      <c r="A145" s="10" t="s">
        <v>390</v>
      </c>
      <c r="B145" s="11" t="s">
        <v>391</v>
      </c>
      <c r="C145" s="10" t="s">
        <v>22</v>
      </c>
      <c r="D145" s="10" t="s">
        <v>392</v>
      </c>
      <c r="E145" s="12" t="s">
        <v>34</v>
      </c>
      <c r="F145" s="11" t="str">
        <f>IF(B145="","",MC!D145)</f>
        <v>240,0</v>
      </c>
      <c r="G145" s="13">
        <v>281.77</v>
      </c>
      <c r="H145" s="13">
        <f t="shared" si="41"/>
        <v>349.76</v>
      </c>
      <c r="I145" s="13">
        <f t="shared" si="43"/>
        <v>67624.799999999988</v>
      </c>
      <c r="J145" s="13">
        <f t="shared" si="39"/>
        <v>83942.399999999994</v>
      </c>
      <c r="K145" s="14">
        <f t="shared" si="42"/>
        <v>8.3136165657153163E-2</v>
      </c>
    </row>
    <row r="146" spans="1:11" ht="26.1" hidden="1" customHeight="1">
      <c r="A146" s="10" t="s">
        <v>393</v>
      </c>
      <c r="B146" s="11" t="s">
        <v>394</v>
      </c>
      <c r="C146" s="10" t="s">
        <v>22</v>
      </c>
      <c r="D146" s="10" t="s">
        <v>395</v>
      </c>
      <c r="E146" s="12" t="s">
        <v>44</v>
      </c>
      <c r="F146" s="11">
        <f>IF(B146="","",MC!D146)</f>
        <v>6</v>
      </c>
      <c r="G146" s="13">
        <v>2585.19</v>
      </c>
      <c r="H146" s="13">
        <f t="shared" si="41"/>
        <v>3208.99</v>
      </c>
      <c r="I146" s="13">
        <f t="shared" si="43"/>
        <v>15511.14</v>
      </c>
      <c r="J146" s="13">
        <f t="shared" si="39"/>
        <v>19253.939999999999</v>
      </c>
      <c r="K146" s="14">
        <f t="shared" si="42"/>
        <v>1.9069013340015147E-2</v>
      </c>
    </row>
    <row r="147" spans="1:11" ht="26.1" hidden="1" customHeight="1">
      <c r="A147" s="10" t="s">
        <v>396</v>
      </c>
      <c r="B147" s="11" t="s">
        <v>397</v>
      </c>
      <c r="C147" s="10" t="s">
        <v>22</v>
      </c>
      <c r="D147" s="10" t="s">
        <v>398</v>
      </c>
      <c r="E147" s="12" t="s">
        <v>44</v>
      </c>
      <c r="F147" s="11">
        <f>IF(B147="","",MC!D147)</f>
        <v>2</v>
      </c>
      <c r="G147" s="13">
        <v>1553.33</v>
      </c>
      <c r="H147" s="13">
        <f t="shared" si="41"/>
        <v>1928.14</v>
      </c>
      <c r="I147" s="13">
        <f t="shared" si="43"/>
        <v>3106.66</v>
      </c>
      <c r="J147" s="13">
        <f t="shared" si="39"/>
        <v>3856.28</v>
      </c>
      <c r="K147" s="14">
        <f t="shared" si="42"/>
        <v>3.8192419194634252E-3</v>
      </c>
    </row>
    <row r="148" spans="1:11" ht="39" hidden="1" customHeight="1">
      <c r="A148" s="10" t="s">
        <v>399</v>
      </c>
      <c r="B148" s="11" t="s">
        <v>400</v>
      </c>
      <c r="C148" s="10" t="s">
        <v>22</v>
      </c>
      <c r="D148" s="10" t="s">
        <v>401</v>
      </c>
      <c r="E148" s="12" t="s">
        <v>44</v>
      </c>
      <c r="F148" s="11">
        <f>IF(B148="","",MC!D148)</f>
        <v>2</v>
      </c>
      <c r="G148" s="13">
        <v>3223.35</v>
      </c>
      <c r="H148" s="13">
        <f t="shared" si="41"/>
        <v>4001.14</v>
      </c>
      <c r="I148" s="13">
        <f t="shared" si="43"/>
        <v>6446.7</v>
      </c>
      <c r="J148" s="13">
        <f t="shared" si="39"/>
        <v>8002.28</v>
      </c>
      <c r="K148" s="14">
        <f t="shared" si="42"/>
        <v>7.9254211901842644E-3</v>
      </c>
    </row>
    <row r="149" spans="1:11" ht="39" hidden="1" customHeight="1">
      <c r="A149" s="10" t="s">
        <v>402</v>
      </c>
      <c r="B149" s="11" t="s">
        <v>403</v>
      </c>
      <c r="C149" s="10" t="s">
        <v>22</v>
      </c>
      <c r="D149" s="10" t="s">
        <v>404</v>
      </c>
      <c r="E149" s="12" t="s">
        <v>44</v>
      </c>
      <c r="F149" s="11">
        <f>IF(B149="","",MC!D149)</f>
        <v>1</v>
      </c>
      <c r="G149" s="13">
        <v>3141.35</v>
      </c>
      <c r="H149" s="13">
        <f t="shared" si="41"/>
        <v>3899.35</v>
      </c>
      <c r="I149" s="13">
        <f t="shared" si="43"/>
        <v>3141.35</v>
      </c>
      <c r="J149" s="13">
        <f t="shared" si="39"/>
        <v>3899.35</v>
      </c>
      <c r="K149" s="14">
        <f t="shared" si="42"/>
        <v>3.861898248742235E-3</v>
      </c>
    </row>
    <row r="150" spans="1:11" ht="39" hidden="1" customHeight="1">
      <c r="A150" s="10" t="s">
        <v>405</v>
      </c>
      <c r="B150" s="11" t="s">
        <v>406</v>
      </c>
      <c r="C150" s="10" t="s">
        <v>22</v>
      </c>
      <c r="D150" s="10" t="s">
        <v>407</v>
      </c>
      <c r="E150" s="12" t="s">
        <v>44</v>
      </c>
      <c r="F150" s="11">
        <f>IF(B150="","",MC!D150)</f>
        <v>1</v>
      </c>
      <c r="G150" s="13">
        <v>12398.12</v>
      </c>
      <c r="H150" s="13">
        <f t="shared" si="41"/>
        <v>15389.78</v>
      </c>
      <c r="I150" s="13">
        <f t="shared" si="43"/>
        <v>12398.12</v>
      </c>
      <c r="J150" s="13">
        <f t="shared" si="39"/>
        <v>15389.78</v>
      </c>
      <c r="K150" s="14">
        <f t="shared" si="42"/>
        <v>1.5241967104909351E-2</v>
      </c>
    </row>
    <row r="151" spans="1:11" ht="24" customHeight="1">
      <c r="A151" s="6" t="s">
        <v>408</v>
      </c>
      <c r="B151" s="6"/>
      <c r="C151" s="6"/>
      <c r="D151" s="6" t="s">
        <v>409</v>
      </c>
      <c r="E151" s="6"/>
      <c r="F151" s="7" t="str">
        <f>IF(B151="","",MC!D151)</f>
        <v/>
      </c>
      <c r="G151" s="6"/>
      <c r="H151" s="6" t="str">
        <f t="shared" si="41"/>
        <v/>
      </c>
      <c r="I151" s="8">
        <f>SUM(I152:I155)</f>
        <v>18800.976699999999</v>
      </c>
      <c r="J151" s="8">
        <f>SUM(J152:J155)</f>
        <v>23333.656299999995</v>
      </c>
      <c r="K151" s="9">
        <f t="shared" si="42"/>
        <v>2.310954554008314E-2</v>
      </c>
    </row>
    <row r="152" spans="1:11" ht="39" hidden="1" customHeight="1">
      <c r="A152" s="10" t="s">
        <v>410</v>
      </c>
      <c r="B152" s="11" t="s">
        <v>411</v>
      </c>
      <c r="C152" s="10" t="s">
        <v>22</v>
      </c>
      <c r="D152" s="10" t="s">
        <v>412</v>
      </c>
      <c r="E152" s="12" t="s">
        <v>44</v>
      </c>
      <c r="F152" s="11" t="str">
        <f>IF(B152="","",MC!D152)</f>
        <v>38,0</v>
      </c>
      <c r="G152" s="13">
        <v>149.43</v>
      </c>
      <c r="H152" s="13">
        <f t="shared" si="41"/>
        <v>185.48</v>
      </c>
      <c r="I152" s="13">
        <f t="shared" ref="I152:I155" si="44">F152*G152</f>
        <v>5678.34</v>
      </c>
      <c r="J152" s="13">
        <f t="shared" si="39"/>
        <v>7048.24</v>
      </c>
      <c r="K152" s="14">
        <f t="shared" si="42"/>
        <v>6.9805443760408703E-3</v>
      </c>
    </row>
    <row r="153" spans="1:11" ht="26.1" hidden="1" customHeight="1">
      <c r="A153" s="10" t="s">
        <v>413</v>
      </c>
      <c r="B153" s="11" t="s">
        <v>414</v>
      </c>
      <c r="C153" s="10" t="s">
        <v>22</v>
      </c>
      <c r="D153" s="10" t="s">
        <v>415</v>
      </c>
      <c r="E153" s="12" t="s">
        <v>44</v>
      </c>
      <c r="F153" s="11" t="str">
        <f>IF(B153="","",MC!D153)</f>
        <v>10,0</v>
      </c>
      <c r="G153" s="13">
        <v>312.93</v>
      </c>
      <c r="H153" s="13">
        <f t="shared" si="41"/>
        <v>388.44</v>
      </c>
      <c r="I153" s="13">
        <f t="shared" si="44"/>
        <v>3129.3</v>
      </c>
      <c r="J153" s="13">
        <f t="shared" si="39"/>
        <v>3884.4</v>
      </c>
      <c r="K153" s="14">
        <f t="shared" si="42"/>
        <v>3.8470918377202195E-3</v>
      </c>
    </row>
    <row r="154" spans="1:11" ht="24" hidden="1" customHeight="1">
      <c r="A154" s="10" t="s">
        <v>416</v>
      </c>
      <c r="B154" s="11" t="s">
        <v>417</v>
      </c>
      <c r="C154" s="10" t="s">
        <v>22</v>
      </c>
      <c r="D154" s="10" t="s">
        <v>418</v>
      </c>
      <c r="E154" s="12" t="s">
        <v>34</v>
      </c>
      <c r="F154" s="11" t="str">
        <f>IF(B154="","",MC!D154)</f>
        <v>362,78</v>
      </c>
      <c r="G154" s="13">
        <v>11.39</v>
      </c>
      <c r="H154" s="13">
        <f t="shared" si="41"/>
        <v>14.13</v>
      </c>
      <c r="I154" s="13">
        <f t="shared" si="44"/>
        <v>4132.0641999999998</v>
      </c>
      <c r="J154" s="13">
        <f t="shared" si="39"/>
        <v>5126.0814</v>
      </c>
      <c r="K154" s="14">
        <f t="shared" si="42"/>
        <v>5.0768473672715055E-3</v>
      </c>
    </row>
    <row r="155" spans="1:11" ht="26.1" hidden="1" customHeight="1">
      <c r="A155" s="10" t="s">
        <v>419</v>
      </c>
      <c r="B155" s="11" t="s">
        <v>420</v>
      </c>
      <c r="C155" s="10" t="s">
        <v>22</v>
      </c>
      <c r="D155" s="10" t="s">
        <v>421</v>
      </c>
      <c r="E155" s="12" t="s">
        <v>62</v>
      </c>
      <c r="F155" s="11" t="str">
        <f>IF(B155="","",MC!D155)</f>
        <v>69,57</v>
      </c>
      <c r="G155" s="13">
        <v>84.25</v>
      </c>
      <c r="H155" s="13">
        <f t="shared" si="41"/>
        <v>104.57</v>
      </c>
      <c r="I155" s="13">
        <f t="shared" si="44"/>
        <v>5861.2724999999991</v>
      </c>
      <c r="J155" s="13">
        <f t="shared" si="39"/>
        <v>7274.9348999999984</v>
      </c>
      <c r="K155" s="14">
        <f t="shared" si="42"/>
        <v>7.2050619590505495E-3</v>
      </c>
    </row>
    <row r="156" spans="1:11" ht="24" customHeight="1">
      <c r="A156" s="6" t="s">
        <v>422</v>
      </c>
      <c r="B156" s="6"/>
      <c r="C156" s="6"/>
      <c r="D156" s="6" t="s">
        <v>423</v>
      </c>
      <c r="E156" s="6"/>
      <c r="F156" s="7" t="str">
        <f>IF(B156="","",MC!D156)</f>
        <v/>
      </c>
      <c r="G156" s="6"/>
      <c r="H156" s="6" t="str">
        <f t="shared" si="41"/>
        <v/>
      </c>
      <c r="I156" s="8">
        <f>SUM(I157)</f>
        <v>45593.928100000005</v>
      </c>
      <c r="J156" s="8">
        <f>SUM(J157)</f>
        <v>56355.227899999998</v>
      </c>
      <c r="K156" s="9">
        <f t="shared" si="42"/>
        <v>5.5813957694097617E-2</v>
      </c>
    </row>
    <row r="157" spans="1:11" ht="26.1" hidden="1" customHeight="1">
      <c r="A157" s="10" t="s">
        <v>424</v>
      </c>
      <c r="B157" s="11" t="s">
        <v>425</v>
      </c>
      <c r="C157" s="10" t="s">
        <v>22</v>
      </c>
      <c r="D157" s="10" t="s">
        <v>426</v>
      </c>
      <c r="E157" s="12" t="s">
        <v>34</v>
      </c>
      <c r="F157" s="11" t="str">
        <f>IF(B157="","",MC!D157)</f>
        <v>28.319,21</v>
      </c>
      <c r="G157" s="13">
        <v>1.61</v>
      </c>
      <c r="H157" s="13">
        <f t="shared" si="41"/>
        <v>1.99</v>
      </c>
      <c r="I157" s="13">
        <f>F157*G157</f>
        <v>45593.928100000005</v>
      </c>
      <c r="J157" s="13">
        <f t="shared" si="39"/>
        <v>56355.227899999998</v>
      </c>
      <c r="K157" s="14">
        <f t="shared" si="42"/>
        <v>5.5813957694097617E-2</v>
      </c>
    </row>
    <row r="158" spans="1:11" ht="1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</row>
    <row r="159" spans="1:11" ht="15">
      <c r="A159" s="98"/>
      <c r="B159" s="98"/>
      <c r="C159" s="98"/>
      <c r="D159" s="17"/>
      <c r="E159" s="16"/>
      <c r="F159" s="99" t="s">
        <v>427</v>
      </c>
      <c r="G159" s="98"/>
      <c r="H159" s="100">
        <f>OR!I22</f>
        <v>813704.22263500001</v>
      </c>
      <c r="I159" s="100"/>
      <c r="J159" s="98"/>
      <c r="K159" s="98"/>
    </row>
    <row r="160" spans="1:11" ht="15">
      <c r="A160" s="98"/>
      <c r="B160" s="98"/>
      <c r="C160" s="98"/>
      <c r="D160" s="17"/>
      <c r="E160" s="16"/>
      <c r="F160" s="99" t="s">
        <v>428</v>
      </c>
      <c r="G160" s="98"/>
      <c r="H160" s="100">
        <f>OR!I23</f>
        <v>195993.53448999999</v>
      </c>
      <c r="I160" s="100"/>
      <c r="J160" s="98"/>
      <c r="K160" s="98"/>
    </row>
    <row r="161" spans="1:11" ht="15">
      <c r="A161" s="98"/>
      <c r="B161" s="98"/>
      <c r="C161" s="98"/>
      <c r="D161" s="17"/>
      <c r="E161" s="16"/>
      <c r="F161" s="99" t="s">
        <v>429</v>
      </c>
      <c r="G161" s="98"/>
      <c r="H161" s="100">
        <f>OR!I24</f>
        <v>1009697.757125</v>
      </c>
      <c r="I161" s="100"/>
      <c r="J161" s="98"/>
      <c r="K161" s="98"/>
    </row>
    <row r="162" spans="1:11" ht="60" customHeight="1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</row>
    <row r="163" spans="1:11" ht="69.900000000000006" customHeight="1">
      <c r="A163" s="101" t="s">
        <v>1546</v>
      </c>
      <c r="B163" s="102"/>
      <c r="C163" s="102"/>
      <c r="D163" s="102"/>
      <c r="E163" s="102"/>
      <c r="F163" s="102"/>
      <c r="G163" s="102"/>
      <c r="H163" s="102"/>
      <c r="I163" s="102"/>
      <c r="J163" s="102"/>
      <c r="K163" s="102"/>
    </row>
    <row r="164" spans="1:11" ht="60" customHeight="1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</row>
    <row r="165" spans="1:11" ht="69.900000000000006" customHeight="1">
      <c r="A165" s="101" t="s">
        <v>430</v>
      </c>
      <c r="B165" s="102"/>
      <c r="C165" s="102"/>
      <c r="D165" s="102"/>
      <c r="E165" s="102"/>
      <c r="F165" s="102"/>
      <c r="G165" s="102"/>
      <c r="H165" s="102"/>
      <c r="I165" s="102"/>
      <c r="J165" s="102"/>
      <c r="K165" s="102"/>
    </row>
  </sheetData>
  <mergeCells count="18">
    <mergeCell ref="A161:C161"/>
    <mergeCell ref="F161:G161"/>
    <mergeCell ref="H161:K161"/>
    <mergeCell ref="A163:K163"/>
    <mergeCell ref="A165:K165"/>
    <mergeCell ref="A3:K3"/>
    <mergeCell ref="A159:C159"/>
    <mergeCell ref="F159:G159"/>
    <mergeCell ref="H159:K159"/>
    <mergeCell ref="A160:C160"/>
    <mergeCell ref="F160:G160"/>
    <mergeCell ref="H160:K160"/>
    <mergeCell ref="E1:F1"/>
    <mergeCell ref="G1:H1"/>
    <mergeCell ref="J1:K1"/>
    <mergeCell ref="E2:F2"/>
    <mergeCell ref="G2:H2"/>
    <mergeCell ref="J2:K2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zoomScale="80" zoomScaleNormal="80" workbookViewId="0">
      <selection activeCell="J9" sqref="J9"/>
    </sheetView>
  </sheetViews>
  <sheetFormatPr defaultRowHeight="13.8"/>
  <cols>
    <col min="1" max="2" width="19.59765625" customWidth="1"/>
    <col min="4" max="4" width="11.3984375" customWidth="1"/>
    <col min="7" max="7" width="14.59765625" bestFit="1" customWidth="1"/>
    <col min="8" max="8" width="17.3984375" customWidth="1"/>
    <col min="13" max="13" width="17.09765625" bestFit="1" customWidth="1"/>
    <col min="14" max="14" width="90.59765625" bestFit="1" customWidth="1"/>
    <col min="15" max="15" width="11.09765625" bestFit="1" customWidth="1"/>
    <col min="16" max="16" width="95.59765625" bestFit="1" customWidth="1"/>
  </cols>
  <sheetData>
    <row r="1" spans="1:20" ht="21.75" customHeight="1">
      <c r="A1" s="148" t="s">
        <v>1428</v>
      </c>
      <c r="B1" s="149"/>
      <c r="C1" s="149"/>
      <c r="D1" s="149"/>
      <c r="E1" s="149"/>
      <c r="F1" s="149"/>
      <c r="G1" s="150"/>
      <c r="H1" s="151"/>
      <c r="N1" s="36"/>
      <c r="O1" s="36"/>
      <c r="P1" s="36"/>
      <c r="Q1" s="36"/>
      <c r="R1" s="37" t="s">
        <v>1429</v>
      </c>
      <c r="S1" s="37" t="s">
        <v>1430</v>
      </c>
      <c r="T1" s="37" t="s">
        <v>1431</v>
      </c>
    </row>
    <row r="2" spans="1:20" ht="21.75" customHeight="1">
      <c r="A2" s="154" t="s">
        <v>1432</v>
      </c>
      <c r="B2" s="155"/>
      <c r="C2" s="155"/>
      <c r="D2" s="155"/>
      <c r="E2" s="155"/>
      <c r="F2" s="155"/>
      <c r="G2" s="156"/>
      <c r="H2" s="152"/>
      <c r="N2" s="36" t="s">
        <v>1433</v>
      </c>
      <c r="O2" s="38" t="s">
        <v>1434</v>
      </c>
      <c r="P2" s="36" t="str">
        <f t="shared" ref="P2:P49" si="0">CONCATENATE(N2,"-",O2)</f>
        <v>Construção e Reforma de Edifícios-AC</v>
      </c>
      <c r="Q2" s="36"/>
      <c r="R2" s="39">
        <v>0.03</v>
      </c>
      <c r="S2" s="39">
        <v>0.04</v>
      </c>
      <c r="T2" s="39">
        <v>5.5E-2</v>
      </c>
    </row>
    <row r="3" spans="1:20" ht="24" customHeight="1">
      <c r="A3" s="157" t="s">
        <v>1435</v>
      </c>
      <c r="B3" s="158"/>
      <c r="C3" s="158"/>
      <c r="D3" s="158"/>
      <c r="E3" s="158"/>
      <c r="F3" s="158"/>
      <c r="G3" s="159"/>
      <c r="H3" s="153"/>
      <c r="N3" s="36" t="str">
        <f>N2</f>
        <v>Construção e Reforma de Edifícios</v>
      </c>
      <c r="O3" s="38" t="s">
        <v>1436</v>
      </c>
      <c r="P3" s="36" t="str">
        <f t="shared" si="0"/>
        <v>Construção e Reforma de Edifícios-SG</v>
      </c>
      <c r="Q3" s="36"/>
      <c r="R3" s="39">
        <v>8.0000000000000002E-3</v>
      </c>
      <c r="S3" s="39">
        <v>8.0000000000000002E-3</v>
      </c>
      <c r="T3" s="39">
        <v>0.01</v>
      </c>
    </row>
    <row r="4" spans="1:20">
      <c r="A4" s="40" t="s">
        <v>1437</v>
      </c>
      <c r="B4" s="160" t="str">
        <f>OS!D2</f>
        <v>REVITALIZAÇÃO LAGOA DO SAPO (ETAPA 1)</v>
      </c>
      <c r="C4" s="160"/>
      <c r="D4" s="160"/>
      <c r="E4" s="160"/>
      <c r="F4" s="160"/>
      <c r="G4" s="160"/>
      <c r="H4" s="160"/>
      <c r="N4" s="36" t="str">
        <f>N3</f>
        <v>Construção e Reforma de Edifícios</v>
      </c>
      <c r="O4" s="38" t="s">
        <v>1438</v>
      </c>
      <c r="P4" s="36" t="str">
        <f t="shared" si="0"/>
        <v>Construção e Reforma de Edifícios-R</v>
      </c>
      <c r="Q4" s="36"/>
      <c r="R4" s="39">
        <v>9.7000000000000003E-3</v>
      </c>
      <c r="S4" s="39">
        <v>1.2699999999999999E-2</v>
      </c>
      <c r="T4" s="39">
        <v>1.2699999999999999E-2</v>
      </c>
    </row>
    <row r="5" spans="1:20" ht="25.5" hidden="1" customHeight="1">
      <c r="A5" s="40" t="s">
        <v>1439</v>
      </c>
      <c r="B5" s="145" t="str">
        <f>'[1]PO D-ND'!B5</f>
        <v>Rua Iguassu</v>
      </c>
      <c r="C5" s="146"/>
      <c r="D5" s="147"/>
      <c r="E5" s="40" t="s">
        <v>1440</v>
      </c>
      <c r="F5" s="41" t="s">
        <v>1441</v>
      </c>
      <c r="G5" s="42" t="s">
        <v>1442</v>
      </c>
      <c r="H5" s="43" t="s">
        <v>1443</v>
      </c>
      <c r="N5" s="36" t="str">
        <f>N4</f>
        <v>Construção e Reforma de Edifícios</v>
      </c>
      <c r="O5" s="38" t="s">
        <v>1444</v>
      </c>
      <c r="P5" s="36" t="str">
        <f t="shared" si="0"/>
        <v>Construção e Reforma de Edifícios-DF</v>
      </c>
      <c r="Q5" s="36"/>
      <c r="R5" s="39">
        <v>5.8999999999999999E-3</v>
      </c>
      <c r="S5" s="39">
        <v>1.23E-2</v>
      </c>
      <c r="T5" s="39">
        <v>1.3899999999999999E-2</v>
      </c>
    </row>
    <row r="6" spans="1:20" ht="15">
      <c r="A6" s="44"/>
      <c r="B6" s="44"/>
      <c r="C6" s="44"/>
      <c r="D6" s="44"/>
      <c r="E6" s="44"/>
      <c r="F6" s="44"/>
      <c r="G6" s="44"/>
      <c r="H6" s="44"/>
      <c r="N6" s="36" t="str">
        <f>N5</f>
        <v>Construção e Reforma de Edifícios</v>
      </c>
      <c r="O6" s="38" t="s">
        <v>711</v>
      </c>
      <c r="P6" s="36" t="str">
        <f t="shared" si="0"/>
        <v>Construção e Reforma de Edifícios-L</v>
      </c>
      <c r="Q6" s="36"/>
      <c r="R6" s="39">
        <v>6.1600000000000002E-2</v>
      </c>
      <c r="S6" s="39">
        <v>7.400000000000001E-2</v>
      </c>
      <c r="T6" s="39">
        <v>8.9600000000000013E-2</v>
      </c>
    </row>
    <row r="7" spans="1:20" ht="29.25" customHeight="1">
      <c r="A7" s="45" t="s">
        <v>1445</v>
      </c>
      <c r="B7" s="136" t="s">
        <v>1446</v>
      </c>
      <c r="C7" s="136"/>
      <c r="D7" s="136"/>
      <c r="E7" s="136"/>
      <c r="F7" s="136"/>
      <c r="G7" s="46" t="s">
        <v>1447</v>
      </c>
      <c r="H7" s="47" t="s">
        <v>1448</v>
      </c>
      <c r="N7" s="36" t="str">
        <f>N6</f>
        <v>Construção e Reforma de Edifícios</v>
      </c>
      <c r="O7" s="48" t="s">
        <v>1449</v>
      </c>
      <c r="P7" s="36" t="str">
        <f t="shared" si="0"/>
        <v>Construção e Reforma de Edifícios-BDI PAD</v>
      </c>
      <c r="Q7" s="36"/>
      <c r="R7" s="39">
        <v>0.2034</v>
      </c>
      <c r="S7" s="39">
        <v>0.22120000000000001</v>
      </c>
      <c r="T7" s="39">
        <v>0.25</v>
      </c>
    </row>
    <row r="8" spans="1:20">
      <c r="A8" s="137" t="s">
        <v>1450</v>
      </c>
      <c r="B8" s="138"/>
      <c r="C8" s="138"/>
      <c r="D8" s="138"/>
      <c r="E8" s="138"/>
      <c r="F8" s="138"/>
      <c r="G8" s="139"/>
      <c r="H8" s="49">
        <v>1</v>
      </c>
      <c r="N8" s="36" t="s">
        <v>1446</v>
      </c>
      <c r="O8" s="38" t="s">
        <v>1434</v>
      </c>
      <c r="P8" s="36" t="str">
        <f t="shared" si="0"/>
        <v>Construção de Praças Urbanas, Rodovias, Ferrovias e recapeamento e pavimentação de vias urbanas-AC</v>
      </c>
      <c r="Q8" s="36"/>
      <c r="R8" s="39">
        <v>3.7999999999999999E-2</v>
      </c>
      <c r="S8" s="39">
        <v>4.0099999999999997E-2</v>
      </c>
      <c r="T8" s="39">
        <v>4.6699999999999998E-2</v>
      </c>
    </row>
    <row r="9" spans="1:20">
      <c r="A9" s="137" t="s">
        <v>1451</v>
      </c>
      <c r="B9" s="138"/>
      <c r="C9" s="138"/>
      <c r="D9" s="138"/>
      <c r="E9" s="138"/>
      <c r="F9" s="138"/>
      <c r="G9" s="139"/>
      <c r="H9" s="49">
        <v>0.03</v>
      </c>
      <c r="N9" s="36" t="s">
        <v>1446</v>
      </c>
      <c r="O9" s="38" t="s">
        <v>1436</v>
      </c>
      <c r="P9" s="36" t="str">
        <f t="shared" si="0"/>
        <v>Construção de Praças Urbanas, Rodovias, Ferrovias e recapeamento e pavimentação de vias urbanas-SG</v>
      </c>
      <c r="Q9" s="36"/>
      <c r="R9" s="39">
        <v>3.2000000000000002E-3</v>
      </c>
      <c r="S9" s="39">
        <v>4.0000000000000001E-3</v>
      </c>
      <c r="T9" s="39">
        <v>7.4000000000000003E-3</v>
      </c>
    </row>
    <row r="10" spans="1:20">
      <c r="A10" s="44"/>
      <c r="B10" s="44"/>
      <c r="C10" s="44"/>
      <c r="D10" s="44"/>
      <c r="E10" s="44"/>
      <c r="F10" s="44"/>
      <c r="G10" s="44"/>
      <c r="H10" s="44"/>
      <c r="N10" s="36" t="s">
        <v>1446</v>
      </c>
      <c r="O10" s="38" t="s">
        <v>1438</v>
      </c>
      <c r="P10" s="36" t="str">
        <f t="shared" si="0"/>
        <v>Construção de Praças Urbanas, Rodovias, Ferrovias e recapeamento e pavimentação de vias urbanas-R</v>
      </c>
      <c r="Q10" s="36"/>
      <c r="R10" s="39">
        <v>5.0000000000000001E-3</v>
      </c>
      <c r="S10" s="39">
        <v>5.6000000000000008E-3</v>
      </c>
      <c r="T10" s="39">
        <v>9.7000000000000003E-3</v>
      </c>
    </row>
    <row r="11" spans="1:20" ht="27.75" customHeight="1">
      <c r="A11" s="140" t="s">
        <v>1452</v>
      </c>
      <c r="B11" s="140"/>
      <c r="C11" s="46" t="s">
        <v>1453</v>
      </c>
      <c r="D11" s="50" t="s">
        <v>1454</v>
      </c>
      <c r="E11" s="46" t="s">
        <v>1455</v>
      </c>
      <c r="F11" s="46" t="s">
        <v>1456</v>
      </c>
      <c r="G11" s="46" t="s">
        <v>1457</v>
      </c>
      <c r="H11" s="46" t="s">
        <v>1458</v>
      </c>
      <c r="J11" s="144" t="str">
        <f>IF(L21,"Para BDI fora do intervalo estatístico, deve ser apresentado Relatório Técnico Circunstanciado justificando a adoção do percentual de cada parcela do BDI.","")</f>
        <v/>
      </c>
      <c r="K11" s="144"/>
      <c r="N11" s="36" t="s">
        <v>1446</v>
      </c>
      <c r="O11" s="38" t="s">
        <v>1444</v>
      </c>
      <c r="P11" s="36" t="str">
        <f t="shared" si="0"/>
        <v>Construção de Praças Urbanas, Rodovias, Ferrovias e recapeamento e pavimentação de vias urbanas-DF</v>
      </c>
      <c r="Q11" s="36"/>
      <c r="R11" s="39">
        <v>1.0200000000000001E-2</v>
      </c>
      <c r="S11" s="39">
        <v>1.11E-2</v>
      </c>
      <c r="T11" s="39">
        <v>1.21E-2</v>
      </c>
    </row>
    <row r="12" spans="1:20" ht="27.75" customHeight="1">
      <c r="A12" s="141" t="str">
        <f>IF($B$7=$N$59,"Encargos Sociais incidentes sobre a mão de obra","Administração Central")</f>
        <v>Administração Central</v>
      </c>
      <c r="B12" s="141"/>
      <c r="C12" s="51" t="str">
        <f>IF($B$7=$N$59,"K1","AC")</f>
        <v>AC</v>
      </c>
      <c r="D12" s="52">
        <v>0.04</v>
      </c>
      <c r="E12" s="53" t="str">
        <f t="shared" ref="E12:E18" si="1">IF(AND(D12&gt;=F12, D12&lt;=H12), "OK", "Não OK")</f>
        <v>OK</v>
      </c>
      <c r="F12" s="54">
        <f>VLOOKUP(CONCATENATE(B$7,"-",C12),$P$2:$T$49,3,FALSE)</f>
        <v>3.7999999999999999E-2</v>
      </c>
      <c r="G12" s="54">
        <f>VLOOKUP(CONCATENATE(B$7,"-",C12),$P$2:$T$49,4,FALSE)</f>
        <v>4.0099999999999997E-2</v>
      </c>
      <c r="H12" s="54">
        <f>VLOOKUP(CONCATENATE(B$7,"-",C12),$P$2:$T$49,5,FALSE)</f>
        <v>4.6699999999999998E-2</v>
      </c>
      <c r="J12" s="144"/>
      <c r="K12" s="144"/>
      <c r="N12" s="36" t="s">
        <v>1446</v>
      </c>
      <c r="O12" s="38" t="s">
        <v>711</v>
      </c>
      <c r="P12" s="36" t="str">
        <f t="shared" si="0"/>
        <v>Construção de Praças Urbanas, Rodovias, Ferrovias e recapeamento e pavimentação de vias urbanas-L</v>
      </c>
      <c r="Q12" s="36"/>
      <c r="R12" s="39">
        <v>6.6400000000000001E-2</v>
      </c>
      <c r="S12" s="39">
        <v>7.2999999999999995E-2</v>
      </c>
      <c r="T12" s="39">
        <v>8.6899999999999991E-2</v>
      </c>
    </row>
    <row r="13" spans="1:20" ht="27.75" customHeight="1">
      <c r="A13" s="141" t="str">
        <f>IF($B$7=$N$59,"Administração Central da empresa ou consultoria - overhead","Seguro e Garantia")</f>
        <v>Seguro e Garantia</v>
      </c>
      <c r="B13" s="141"/>
      <c r="C13" s="51" t="str">
        <f>IF($B$7=$A$55,"K2","SG")</f>
        <v>SG</v>
      </c>
      <c r="D13" s="52">
        <v>4.0000000000000001E-3</v>
      </c>
      <c r="E13" s="53" t="str">
        <f t="shared" si="1"/>
        <v>OK</v>
      </c>
      <c r="F13" s="54">
        <f>VLOOKUP(CONCATENATE(B$7,"-",C13),$P$2:$T$49,3,FALSE)</f>
        <v>3.2000000000000002E-3</v>
      </c>
      <c r="G13" s="54">
        <f>VLOOKUP(CONCATENATE(B$7,"-",C13),$P$2:$T$49,4,FALSE)</f>
        <v>4.0000000000000001E-3</v>
      </c>
      <c r="H13" s="54">
        <f>VLOOKUP(CONCATENATE(B$7,"-",C13),$P$2:$T$49,5,FALSE)</f>
        <v>7.4000000000000003E-3</v>
      </c>
      <c r="J13" s="144"/>
      <c r="K13" s="144"/>
      <c r="N13" s="36" t="s">
        <v>1446</v>
      </c>
      <c r="O13" s="48" t="s">
        <v>1449</v>
      </c>
      <c r="P13" s="36" t="str">
        <f t="shared" si="0"/>
        <v>Construção de Praças Urbanas, Rodovias, Ferrovias e recapeamento e pavimentação de vias urbanas-BDI PAD</v>
      </c>
      <c r="Q13" s="36"/>
      <c r="R13" s="39">
        <v>0.19600000000000001</v>
      </c>
      <c r="S13" s="39">
        <v>0.2097</v>
      </c>
      <c r="T13" s="39">
        <v>0.24230000000000002</v>
      </c>
    </row>
    <row r="14" spans="1:20" ht="27.75" customHeight="1">
      <c r="A14" s="141" t="str">
        <f>IF($B$7=$N$59,"","Risco")</f>
        <v>Risco</v>
      </c>
      <c r="B14" s="141"/>
      <c r="C14" s="51" t="str">
        <f>IF($B$7=$N$59,"","R")</f>
        <v>R</v>
      </c>
      <c r="D14" s="52">
        <v>9.4000000000000004E-3</v>
      </c>
      <c r="E14" s="53" t="str">
        <f t="shared" si="1"/>
        <v>OK</v>
      </c>
      <c r="F14" s="54">
        <f>VLOOKUP(CONCATENATE(B$7,"-",C14),$P$2:$T$49,3,FALSE)</f>
        <v>5.0000000000000001E-3</v>
      </c>
      <c r="G14" s="54">
        <f>VLOOKUP(CONCATENATE(B$7,"-",C14),$P$2:$T$49,4,FALSE)</f>
        <v>5.6000000000000008E-3</v>
      </c>
      <c r="H14" s="54">
        <f>VLOOKUP(CONCATENATE(B$7,"-",C14),$P$2:$T$49,5,FALSE)</f>
        <v>9.7000000000000003E-3</v>
      </c>
      <c r="J14" s="144"/>
      <c r="K14" s="144"/>
      <c r="N14" s="36" t="s">
        <v>1459</v>
      </c>
      <c r="O14" s="38" t="s">
        <v>1434</v>
      </c>
      <c r="P14" s="36" t="str">
        <f t="shared" si="0"/>
        <v>Construção de Redes de Abastecimento de Água, Coleta de Esgoto-AC</v>
      </c>
      <c r="Q14" s="36"/>
      <c r="R14" s="39">
        <v>3.4300000000000004E-2</v>
      </c>
      <c r="S14" s="39">
        <v>4.9299999999999997E-2</v>
      </c>
      <c r="T14" s="39">
        <v>6.7099999999999993E-2</v>
      </c>
    </row>
    <row r="15" spans="1:20" ht="27.75" customHeight="1">
      <c r="A15" s="141" t="str">
        <f>IF($B$7=$N$59,"","Despesas Financeiras")</f>
        <v>Despesas Financeiras</v>
      </c>
      <c r="B15" s="141"/>
      <c r="C15" s="51" t="str">
        <f>IF($B$7=$N$59,"","DF")</f>
        <v>DF</v>
      </c>
      <c r="D15" s="52">
        <v>1.21E-2</v>
      </c>
      <c r="E15" s="53" t="str">
        <f t="shared" si="1"/>
        <v>OK</v>
      </c>
      <c r="F15" s="54">
        <f>VLOOKUP(CONCATENATE(B$7,"-",C15),$P$2:$T$49,3,FALSE)</f>
        <v>1.0200000000000001E-2</v>
      </c>
      <c r="G15" s="54">
        <f>VLOOKUP(CONCATENATE(B$7,"-",C15),$P$2:$T$49,4,FALSE)</f>
        <v>1.11E-2</v>
      </c>
      <c r="H15" s="54">
        <f>VLOOKUP(CONCATENATE(B$7,"-",C15),$P$2:$T$49,5,FALSE)</f>
        <v>1.21E-2</v>
      </c>
      <c r="J15" s="144"/>
      <c r="K15" s="144"/>
      <c r="N15" s="36" t="str">
        <f>N14</f>
        <v>Construção de Redes de Abastecimento de Água, Coleta de Esgoto</v>
      </c>
      <c r="O15" s="38" t="s">
        <v>1436</v>
      </c>
      <c r="P15" s="36" t="str">
        <f t="shared" si="0"/>
        <v>Construção de Redes de Abastecimento de Água, Coleta de Esgoto-SG</v>
      </c>
      <c r="Q15" s="36"/>
      <c r="R15" s="39">
        <v>2.8000000000000004E-3</v>
      </c>
      <c r="S15" s="39">
        <v>4.8999999999999998E-3</v>
      </c>
      <c r="T15" s="39">
        <v>7.4999999999999997E-3</v>
      </c>
    </row>
    <row r="16" spans="1:20" ht="27.75" customHeight="1">
      <c r="A16" s="141" t="str">
        <f>IF($B$7=$N$59,"Margem bruta da empresa de consultoria","Lucro")</f>
        <v>Lucro</v>
      </c>
      <c r="B16" s="141"/>
      <c r="C16" s="55" t="str">
        <f>IF($B$7=$N$59,"K3","L")</f>
        <v>L</v>
      </c>
      <c r="D16" s="52">
        <v>8.6900000000000005E-2</v>
      </c>
      <c r="E16" s="53" t="str">
        <f t="shared" si="1"/>
        <v>OK</v>
      </c>
      <c r="F16" s="54">
        <f>VLOOKUP(CONCATENATE(B$7,"-",C16),$P$2:$T$49,3,FALSE)</f>
        <v>6.6400000000000001E-2</v>
      </c>
      <c r="G16" s="54">
        <f>VLOOKUP(CONCATENATE(B$7,"-",C16),$P$2:$T$49,4,FALSE)</f>
        <v>7.2999999999999995E-2</v>
      </c>
      <c r="H16" s="54">
        <f t="shared" ref="H16" si="2">VLOOKUP(CONCATENATE(B$7,"-",C16),$P$2:$T$49,5,FALSE)</f>
        <v>8.6899999999999991E-2</v>
      </c>
      <c r="J16" s="144"/>
      <c r="K16" s="144"/>
      <c r="N16" s="36"/>
      <c r="O16" s="38"/>
      <c r="P16" s="36"/>
      <c r="Q16" s="36"/>
      <c r="R16" s="39"/>
      <c r="S16" s="39"/>
      <c r="T16" s="39"/>
    </row>
    <row r="17" spans="1:20" ht="27.75" customHeight="1">
      <c r="A17" s="141" t="s">
        <v>1460</v>
      </c>
      <c r="B17" s="141"/>
      <c r="C17" s="51" t="s">
        <v>1461</v>
      </c>
      <c r="D17" s="52">
        <v>3.6499999999999998E-2</v>
      </c>
      <c r="E17" s="53" t="str">
        <f t="shared" si="1"/>
        <v>OK</v>
      </c>
      <c r="F17" s="54">
        <v>3.6499999999999998E-2</v>
      </c>
      <c r="G17" s="54">
        <v>3.6499999999999998E-2</v>
      </c>
      <c r="H17" s="54">
        <v>3.6499999999999998E-2</v>
      </c>
      <c r="J17" s="144"/>
      <c r="K17" s="144"/>
      <c r="N17" s="36" t="str">
        <f>N15</f>
        <v>Construção de Redes de Abastecimento de Água, Coleta de Esgoto</v>
      </c>
      <c r="O17" s="38" t="s">
        <v>1438</v>
      </c>
      <c r="P17" s="36" t="str">
        <f t="shared" si="0"/>
        <v>Construção de Redes de Abastecimento de Água, Coleta de Esgoto-R</v>
      </c>
      <c r="Q17" s="36"/>
      <c r="R17" s="39">
        <v>0.01</v>
      </c>
      <c r="S17" s="39">
        <v>1.3899999999999999E-2</v>
      </c>
      <c r="T17" s="39">
        <v>1.7399999999999999E-2</v>
      </c>
    </row>
    <row r="18" spans="1:20" ht="27.75" customHeight="1">
      <c r="A18" s="141" t="s">
        <v>1462</v>
      </c>
      <c r="B18" s="141"/>
      <c r="C18" s="51" t="s">
        <v>1463</v>
      </c>
      <c r="D18" s="56">
        <v>0.03</v>
      </c>
      <c r="E18" s="53" t="str">
        <f t="shared" si="1"/>
        <v>OK</v>
      </c>
      <c r="F18" s="56">
        <v>0</v>
      </c>
      <c r="G18" s="54">
        <v>2.5000000000000001E-2</v>
      </c>
      <c r="H18" s="54">
        <v>0.05</v>
      </c>
      <c r="J18" s="144"/>
      <c r="K18" s="144"/>
      <c r="N18" s="36" t="str">
        <f>N17</f>
        <v>Construção de Redes de Abastecimento de Água, Coleta de Esgoto</v>
      </c>
      <c r="O18" s="38" t="s">
        <v>1444</v>
      </c>
      <c r="P18" s="36" t="str">
        <f t="shared" si="0"/>
        <v>Construção de Redes de Abastecimento de Água, Coleta de Esgoto-DF</v>
      </c>
      <c r="Q18" s="36"/>
      <c r="R18" s="39">
        <v>9.3999999999999986E-3</v>
      </c>
      <c r="S18" s="39">
        <v>9.8999999999999991E-3</v>
      </c>
      <c r="T18" s="39">
        <v>1.1699999999999999E-2</v>
      </c>
    </row>
    <row r="19" spans="1:20" ht="27.75" customHeight="1">
      <c r="A19" s="141" t="s">
        <v>1464</v>
      </c>
      <c r="B19" s="141"/>
      <c r="C19" s="51" t="s">
        <v>1465</v>
      </c>
      <c r="D19" s="56">
        <v>4.4999999999999998E-2</v>
      </c>
      <c r="E19" s="53" t="str">
        <f>IF(AND(D19&gt;=F19, D19&lt;=H19), "OK", "Não OK")</f>
        <v>OK</v>
      </c>
      <c r="F19" s="56">
        <v>0</v>
      </c>
      <c r="G19" s="54">
        <v>4.4999999999999998E-2</v>
      </c>
      <c r="H19" s="54">
        <v>4.4999999999999998E-2</v>
      </c>
      <c r="J19" s="144"/>
      <c r="K19" s="144"/>
      <c r="N19" s="36" t="str">
        <f>N18</f>
        <v>Construção de Redes de Abastecimento de Água, Coleta de Esgoto</v>
      </c>
      <c r="O19" s="38" t="s">
        <v>711</v>
      </c>
      <c r="P19" s="36" t="str">
        <f t="shared" si="0"/>
        <v>Construção de Redes de Abastecimento de Água, Coleta de Esgoto-L</v>
      </c>
      <c r="Q19" s="36"/>
      <c r="R19" s="39">
        <v>6.7400000000000002E-2</v>
      </c>
      <c r="S19" s="39">
        <v>8.0399999999999985E-2</v>
      </c>
      <c r="T19" s="39">
        <v>9.4E-2</v>
      </c>
    </row>
    <row r="20" spans="1:20" ht="27.75" customHeight="1">
      <c r="A20" s="142" t="s">
        <v>1466</v>
      </c>
      <c r="B20" s="143"/>
      <c r="C20" s="57" t="s">
        <v>1449</v>
      </c>
      <c r="D20" s="58">
        <f>IF($B$7=$A$54,0,ROUND((((1+D12+D13+D14)*(1+D15)*(1+D16)/(1-(D17+D18)))-1),4))</f>
        <v>0.24129999999999999</v>
      </c>
      <c r="E20" s="59" t="str">
        <f>IF(OR($I$11=$A$59,$I$11=$A$58,AND(D20&gt;=F20, D20&lt;=H20)), "OK", "FORA DO INTERVALO")</f>
        <v>OK</v>
      </c>
      <c r="F20" s="60">
        <f>IF($B$7=$N$58,0,VLOOKUP(CONCATENATE($B$7,"-",$C20),$P$2:$T$49,3,FALSE))</f>
        <v>0.19600000000000001</v>
      </c>
      <c r="G20" s="60">
        <f>IF($B$7=$N$58,0,VLOOKUP(CONCATENATE($B$7,"-",$C20),$P$2:$T$49,4,FALSE))</f>
        <v>0.2097</v>
      </c>
      <c r="H20" s="60">
        <f>IF($B$7=$N$58,0,VLOOKUP(CONCATENATE($B$7,"-",$C20),$P$2:$T$49,5,FALSE))</f>
        <v>0.24230000000000002</v>
      </c>
      <c r="N20" s="36" t="str">
        <f>N19</f>
        <v>Construção de Redes de Abastecimento de Água, Coleta de Esgoto</v>
      </c>
      <c r="O20" s="48" t="s">
        <v>1449</v>
      </c>
      <c r="P20" s="36" t="str">
        <f t="shared" si="0"/>
        <v>Construção de Redes de Abastecimento de Água, Coleta de Esgoto-BDI PAD</v>
      </c>
      <c r="Q20" s="36"/>
      <c r="R20" s="39">
        <v>0.20760000000000001</v>
      </c>
      <c r="S20" s="39">
        <v>0.24179999999999999</v>
      </c>
      <c r="T20" s="39">
        <v>0.26440000000000002</v>
      </c>
    </row>
    <row r="21" spans="1:20" ht="27.75" customHeight="1">
      <c r="A21" s="118" t="s">
        <v>1467</v>
      </c>
      <c r="B21" s="118"/>
      <c r="C21" s="62" t="s">
        <v>1468</v>
      </c>
      <c r="D21" s="63">
        <f>IF($B$7=$A$54,0,ROUND((((1+D12+D13+D14)*(1+D15)*(1+D16)/(1-(D17+D18+D19)))-1),4))</f>
        <v>0.30420000000000003</v>
      </c>
      <c r="E21" s="64" t="str">
        <f>IF(H7&lt;&gt;"Sim","",E20)</f>
        <v/>
      </c>
      <c r="F21" s="135"/>
      <c r="G21" s="135"/>
      <c r="H21" s="135"/>
      <c r="I21" s="65"/>
      <c r="J21" s="65"/>
      <c r="L21" s="66" t="b">
        <f>AND(COUNTA(D12:D17)=6,E20&lt;&gt;"ok",NOT(L23))</f>
        <v>0</v>
      </c>
      <c r="M21" s="36" t="s">
        <v>1469</v>
      </c>
      <c r="N21" s="36" t="s">
        <v>1470</v>
      </c>
      <c r="O21" s="38" t="s">
        <v>1434</v>
      </c>
      <c r="P21" s="36" t="str">
        <f t="shared" si="0"/>
        <v>Construção e Manutenção de Estações e Redes de Distribuição de Energia Elétrica-AC</v>
      </c>
      <c r="Q21" s="36"/>
      <c r="R21" s="39">
        <v>5.2900000000000003E-2</v>
      </c>
      <c r="S21" s="39">
        <v>5.9200000000000003E-2</v>
      </c>
      <c r="T21" s="39">
        <v>7.9299999999999995E-2</v>
      </c>
    </row>
    <row r="22" spans="1:20" ht="4.5" customHeight="1">
      <c r="A22" s="36"/>
      <c r="B22" s="36"/>
      <c r="C22" s="61"/>
      <c r="D22" s="61"/>
      <c r="E22" s="61"/>
      <c r="F22" s="61"/>
      <c r="G22" s="61"/>
      <c r="H22" s="61"/>
      <c r="I22" s="65"/>
      <c r="J22" s="65"/>
      <c r="L22" s="66"/>
      <c r="M22" s="36"/>
      <c r="N22" s="36" t="str">
        <f>N21</f>
        <v>Construção e Manutenção de Estações e Redes de Distribuição de Energia Elétrica</v>
      </c>
      <c r="O22" s="38" t="s">
        <v>1436</v>
      </c>
      <c r="P22" s="36" t="str">
        <f t="shared" si="0"/>
        <v>Construção e Manutenção de Estações e Redes de Distribuição de Energia Elétrica-SG</v>
      </c>
      <c r="Q22" s="36"/>
      <c r="R22" s="39">
        <v>2.5000000000000001E-3</v>
      </c>
      <c r="S22" s="39">
        <v>5.1000000000000004E-3</v>
      </c>
      <c r="T22" s="39">
        <v>5.6000000000000008E-3</v>
      </c>
    </row>
    <row r="23" spans="1:20" ht="22.8">
      <c r="A23" s="119" t="str">
        <f>IF(L23,"X","")</f>
        <v/>
      </c>
      <c r="B23" s="119"/>
      <c r="C23" s="120" t="s">
        <v>1471</v>
      </c>
      <c r="D23" s="120"/>
      <c r="E23" s="120"/>
      <c r="F23" s="120"/>
      <c r="G23" s="120"/>
      <c r="H23" s="120"/>
      <c r="L23" s="66" t="b">
        <v>0</v>
      </c>
      <c r="M23" s="36" t="s">
        <v>1472</v>
      </c>
      <c r="N23" s="36" t="str">
        <f>N22</f>
        <v>Construção e Manutenção de Estações e Redes de Distribuição de Energia Elétrica</v>
      </c>
      <c r="O23" s="38" t="s">
        <v>1438</v>
      </c>
      <c r="P23" s="36" t="str">
        <f t="shared" si="0"/>
        <v>Construção e Manutenção de Estações e Redes de Distribuição de Energia Elétrica-R</v>
      </c>
      <c r="Q23" s="36"/>
      <c r="R23" s="39">
        <v>0.01</v>
      </c>
      <c r="S23" s="39">
        <v>1.4800000000000001E-2</v>
      </c>
      <c r="T23" s="39">
        <v>1.9699999999999999E-2</v>
      </c>
    </row>
    <row r="24" spans="1:20" ht="15">
      <c r="A24" s="44"/>
      <c r="B24" s="44"/>
      <c r="C24" s="44"/>
      <c r="D24" s="44"/>
      <c r="E24" s="44"/>
      <c r="F24" s="44"/>
      <c r="G24" s="44"/>
      <c r="H24" s="44"/>
      <c r="I24" s="67"/>
      <c r="J24" s="67"/>
      <c r="N24" s="36" t="str">
        <f>N23</f>
        <v>Construção e Manutenção de Estações e Redes de Distribuição de Energia Elétrica</v>
      </c>
      <c r="O24" s="38" t="s">
        <v>1444</v>
      </c>
      <c r="P24" s="36" t="str">
        <f t="shared" si="0"/>
        <v>Construção e Manutenção de Estações e Redes de Distribuição de Energia Elétrica-DF</v>
      </c>
      <c r="Q24" s="36"/>
      <c r="R24" s="39">
        <v>1.01E-2</v>
      </c>
      <c r="S24" s="39">
        <v>1.0700000000000001E-2</v>
      </c>
      <c r="T24" s="39">
        <v>1.11E-2</v>
      </c>
    </row>
    <row r="25" spans="1:20">
      <c r="A25" s="121" t="s">
        <v>1473</v>
      </c>
      <c r="B25" s="121"/>
      <c r="C25" s="121"/>
      <c r="D25" s="121"/>
      <c r="E25" s="121"/>
      <c r="F25" s="121"/>
      <c r="G25" s="121"/>
      <c r="H25" s="121"/>
      <c r="N25" s="36" t="str">
        <f>N24</f>
        <v>Construção e Manutenção de Estações e Redes de Distribuição de Energia Elétrica</v>
      </c>
      <c r="O25" s="38" t="s">
        <v>711</v>
      </c>
      <c r="P25" s="36" t="str">
        <f t="shared" si="0"/>
        <v>Construção e Manutenção de Estações e Redes de Distribuição de Energia Elétrica-L</v>
      </c>
      <c r="Q25" s="36"/>
      <c r="R25" s="39">
        <v>0.08</v>
      </c>
      <c r="S25" s="39">
        <v>8.3100000000000007E-2</v>
      </c>
      <c r="T25" s="39">
        <v>9.5100000000000004E-2</v>
      </c>
    </row>
    <row r="26" spans="1:20" ht="15.6">
      <c r="A26" s="44"/>
      <c r="B26" s="122" t="str">
        <f>IF(H7="Sim","BDI.DES =","BDI.PAD =")</f>
        <v>BDI.PAD =</v>
      </c>
      <c r="C26" s="123" t="str">
        <f>IF($B$7=$N$59,"(1+K1+K2)*(1+K3)","(1+AC + S + R + G)*(1 + DF)*(1+L)")</f>
        <v>(1+AC + S + R + G)*(1 + DF)*(1+L)</v>
      </c>
      <c r="D26" s="123"/>
      <c r="E26" s="123"/>
      <c r="F26" s="123"/>
      <c r="G26" s="124" t="s">
        <v>1474</v>
      </c>
      <c r="N26" s="36" t="str">
        <f>N25</f>
        <v>Construção e Manutenção de Estações e Redes de Distribuição de Energia Elétrica</v>
      </c>
      <c r="O26" s="48" t="s">
        <v>1449</v>
      </c>
      <c r="P26" s="36" t="str">
        <f t="shared" si="0"/>
        <v>Construção e Manutenção de Estações e Redes de Distribuição de Energia Elétrica-BDI PAD</v>
      </c>
      <c r="Q26" s="36"/>
      <c r="R26" s="39">
        <v>0.24</v>
      </c>
      <c r="S26" s="39">
        <v>0.25840000000000002</v>
      </c>
      <c r="T26" s="39">
        <v>0.27860000000000001</v>
      </c>
    </row>
    <row r="27" spans="1:20" ht="15.6">
      <c r="A27" s="44"/>
      <c r="B27" s="122"/>
      <c r="C27" s="126" t="str">
        <f>IF(H7="Sim","(1-CP-ISS-CRPB)","(1-CP-ISS)")</f>
        <v>(1-CP-ISS)</v>
      </c>
      <c r="D27" s="126"/>
      <c r="E27" s="126"/>
      <c r="F27" s="126"/>
      <c r="G27" s="125"/>
      <c r="N27" s="36" t="s">
        <v>1475</v>
      </c>
      <c r="O27" s="38" t="s">
        <v>1434</v>
      </c>
      <c r="P27" s="36" t="str">
        <f t="shared" si="0"/>
        <v>Obras Portuárias, Marítimas e Fluviais-AC</v>
      </c>
      <c r="Q27" s="36"/>
      <c r="R27" s="39">
        <v>0.04</v>
      </c>
      <c r="S27" s="39">
        <v>5.5199999999999999E-2</v>
      </c>
      <c r="T27" s="39">
        <v>7.85E-2</v>
      </c>
    </row>
    <row r="28" spans="1:20" ht="30.75" customHeight="1">
      <c r="A28" s="44"/>
      <c r="B28" s="44"/>
      <c r="C28" s="44"/>
      <c r="D28" s="44"/>
      <c r="E28" s="44"/>
      <c r="F28" s="44"/>
      <c r="G28" s="44"/>
      <c r="H28" s="44"/>
      <c r="I28" s="68"/>
      <c r="J28" s="68"/>
      <c r="N28" s="36" t="str">
        <f>N27</f>
        <v>Obras Portuárias, Marítimas e Fluviais</v>
      </c>
      <c r="O28" s="38" t="s">
        <v>1436</v>
      </c>
      <c r="P28" s="36" t="str">
        <f t="shared" si="0"/>
        <v>Obras Portuárias, Marítimas e Fluviais-SG</v>
      </c>
      <c r="Q28" s="36"/>
      <c r="R28" s="39">
        <v>8.1000000000000013E-3</v>
      </c>
      <c r="S28" s="39">
        <v>1.2199999999999999E-2</v>
      </c>
      <c r="T28" s="39">
        <v>1.9900000000000001E-2</v>
      </c>
    </row>
    <row r="29" spans="1:20" ht="52.5" customHeight="1">
      <c r="A29" s="127" t="str">
        <f>CONCATENATE("Declaro para os devidos fins que, conforme legislação tributária municipal, a base de cálculo para ",B7,", é de ",H8*100,"%, com a respectiva alíquota de ",H9*100,"%.")</f>
        <v>Declaro para os devidos fins que, conforme legislação tributária municipal, a base de cálculo para Construção de Praças Urbanas, Rodovias, Ferrovias e recapeamento e pavimentação de vias urbanas, é de 100%, com a respectiva alíquota de 3%.</v>
      </c>
      <c r="B29" s="127"/>
      <c r="C29" s="127"/>
      <c r="D29" s="127"/>
      <c r="E29" s="127"/>
      <c r="F29" s="127"/>
      <c r="G29" s="127"/>
      <c r="H29" s="127"/>
      <c r="N29" s="36" t="str">
        <f>N28</f>
        <v>Obras Portuárias, Marítimas e Fluviais</v>
      </c>
      <c r="O29" s="38" t="s">
        <v>1438</v>
      </c>
      <c r="P29" s="36" t="str">
        <f t="shared" si="0"/>
        <v>Obras Portuárias, Marítimas e Fluviais-R</v>
      </c>
      <c r="Q29" s="36"/>
      <c r="R29" s="39">
        <v>1.46E-2</v>
      </c>
      <c r="S29" s="39">
        <v>2.3199999999999998E-2</v>
      </c>
      <c r="T29" s="39">
        <v>3.1600000000000003E-2</v>
      </c>
    </row>
    <row r="30" spans="1:20" ht="44.25" customHeight="1">
      <c r="A30" s="44"/>
      <c r="B30" s="44"/>
      <c r="C30" s="44"/>
      <c r="D30" s="44"/>
      <c r="E30" s="44"/>
      <c r="F30" s="44"/>
      <c r="G30" s="44"/>
      <c r="H30" s="44"/>
      <c r="I30" s="69"/>
      <c r="J30" s="68"/>
      <c r="N30" s="36"/>
      <c r="O30" s="38"/>
      <c r="P30" s="36"/>
      <c r="Q30" s="36"/>
      <c r="R30" s="39"/>
      <c r="S30" s="39"/>
      <c r="T30" s="39"/>
    </row>
    <row r="31" spans="1:20" ht="51" customHeight="1">
      <c r="A31" s="128" t="str">
        <f>CONCATENATE("Declaro para os devidos fins que o regime de Contribuição Previdenciária sobre a Receita Bruta adotado para elaboração do orçamento foi ",IF(H7="Sim","COM","SEM"),"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B31" s="129"/>
      <c r="C31" s="129"/>
      <c r="D31" s="129"/>
      <c r="E31" s="129"/>
      <c r="F31" s="129"/>
      <c r="G31" s="129"/>
      <c r="H31" s="130"/>
      <c r="N31" s="36"/>
      <c r="O31" s="38"/>
      <c r="P31" s="36"/>
      <c r="Q31" s="36"/>
      <c r="R31" s="39"/>
      <c r="S31" s="39"/>
      <c r="T31" s="39"/>
    </row>
    <row r="32" spans="1:20">
      <c r="A32" s="44"/>
      <c r="B32" s="44"/>
      <c r="C32" s="44"/>
      <c r="D32" s="44"/>
      <c r="E32" s="44"/>
      <c r="F32" s="44"/>
      <c r="G32" s="44"/>
      <c r="H32" s="44"/>
      <c r="N32" s="36" t="str">
        <f>N29</f>
        <v>Obras Portuárias, Marítimas e Fluviais</v>
      </c>
      <c r="O32" s="38" t="s">
        <v>1444</v>
      </c>
      <c r="P32" s="36" t="str">
        <f t="shared" si="0"/>
        <v>Obras Portuárias, Marítimas e Fluviais-DF</v>
      </c>
      <c r="Q32" s="36"/>
      <c r="R32" s="39">
        <v>9.3999999999999986E-3</v>
      </c>
      <c r="S32" s="39">
        <v>1.0200000000000001E-2</v>
      </c>
      <c r="T32" s="39">
        <v>1.3300000000000001E-2</v>
      </c>
    </row>
    <row r="33" spans="1:20">
      <c r="A33" s="70" t="s">
        <v>1541</v>
      </c>
      <c r="B33" s="44"/>
      <c r="C33" s="44"/>
      <c r="E33" s="44"/>
      <c r="F33" s="44"/>
      <c r="G33" s="44"/>
      <c r="H33" s="44"/>
      <c r="N33" s="36" t="str">
        <f>N32</f>
        <v>Obras Portuárias, Marítimas e Fluviais</v>
      </c>
      <c r="O33" s="38" t="s">
        <v>711</v>
      </c>
      <c r="P33" s="36" t="str">
        <f t="shared" si="0"/>
        <v>Obras Portuárias, Marítimas e Fluviais-L</v>
      </c>
      <c r="Q33" s="36"/>
      <c r="R33" s="39">
        <v>7.1399999999999991E-2</v>
      </c>
      <c r="S33" s="39">
        <v>8.4000000000000005E-2</v>
      </c>
      <c r="T33" s="39">
        <v>0.1043</v>
      </c>
    </row>
    <row r="34" spans="1:20">
      <c r="A34" s="71"/>
      <c r="B34" s="72"/>
      <c r="C34" s="72"/>
      <c r="N34" s="36" t="str">
        <f>N33</f>
        <v>Obras Portuárias, Marítimas e Fluviais</v>
      </c>
      <c r="O34" s="48" t="s">
        <v>1449</v>
      </c>
      <c r="P34" s="36" t="str">
        <f t="shared" si="0"/>
        <v>Obras Portuárias, Marítimas e Fluviais-BDI PAD</v>
      </c>
      <c r="Q34" s="36"/>
      <c r="R34" s="39">
        <v>0.22800000000000001</v>
      </c>
      <c r="S34" s="39">
        <v>0.27479999999999999</v>
      </c>
      <c r="T34" s="39">
        <v>0.3095</v>
      </c>
    </row>
    <row r="35" spans="1:20">
      <c r="N35" s="36"/>
      <c r="O35" s="48"/>
      <c r="P35" s="36"/>
      <c r="Q35" s="36"/>
      <c r="R35" s="39"/>
      <c r="S35" s="39"/>
      <c r="T35" s="39"/>
    </row>
    <row r="36" spans="1:20">
      <c r="N36" s="36"/>
      <c r="O36" s="48"/>
      <c r="P36" s="36"/>
      <c r="Q36" s="36"/>
      <c r="R36" s="39"/>
      <c r="S36" s="39"/>
      <c r="T36" s="39"/>
    </row>
    <row r="37" spans="1:20">
      <c r="D37" s="73"/>
      <c r="E37" s="74"/>
      <c r="F37" s="74"/>
      <c r="G37" s="74"/>
      <c r="H37" s="74"/>
      <c r="N37" s="36"/>
      <c r="O37" s="48"/>
      <c r="P37" s="36"/>
      <c r="Q37" s="36"/>
      <c r="R37" s="39"/>
      <c r="S37" s="39"/>
      <c r="T37" s="39"/>
    </row>
    <row r="38" spans="1:20">
      <c r="A38" s="75"/>
      <c r="B38" s="73"/>
      <c r="C38" s="75"/>
      <c r="D38" s="75"/>
      <c r="E38" s="131" t="s">
        <v>1476</v>
      </c>
      <c r="F38" s="132"/>
      <c r="G38" s="132"/>
      <c r="H38" s="132"/>
      <c r="N38" s="36" t="s">
        <v>1477</v>
      </c>
      <c r="O38" s="38" t="s">
        <v>1434</v>
      </c>
      <c r="P38" s="36" t="str">
        <f t="shared" si="0"/>
        <v>Fornecimento de Materiais e Equipamentos (aquisição indireta - em conjunto com licitação de obras)-AC</v>
      </c>
      <c r="Q38" s="36"/>
      <c r="R38" s="39">
        <v>1.4999999999999999E-2</v>
      </c>
      <c r="S38" s="39">
        <v>3.4500000000000003E-2</v>
      </c>
      <c r="T38" s="39">
        <v>4.4900000000000002E-2</v>
      </c>
    </row>
    <row r="39" spans="1:20">
      <c r="A39" s="76"/>
      <c r="B39" s="77"/>
      <c r="C39" s="78"/>
      <c r="D39" s="75"/>
      <c r="E39" s="133" t="s">
        <v>1478</v>
      </c>
      <c r="F39" s="134"/>
      <c r="G39" s="134"/>
      <c r="H39" s="134"/>
      <c r="N39" s="36" t="str">
        <f>N38</f>
        <v>Fornecimento de Materiais e Equipamentos (aquisição indireta - em conjunto com licitação de obras)</v>
      </c>
      <c r="O39" s="38" t="s">
        <v>1436</v>
      </c>
      <c r="P39" s="36" t="str">
        <f t="shared" si="0"/>
        <v>Fornecimento de Materiais e Equipamentos (aquisição indireta - em conjunto com licitação de obras)-SG</v>
      </c>
      <c r="Q39" s="36"/>
      <c r="R39" s="39">
        <v>3.0000000000000001E-3</v>
      </c>
      <c r="S39" s="39">
        <v>4.7999999999999996E-3</v>
      </c>
      <c r="T39" s="39">
        <v>8.199999999999999E-3</v>
      </c>
    </row>
    <row r="40" spans="1:20">
      <c r="A40" s="79"/>
      <c r="B40" s="73"/>
      <c r="C40" s="75"/>
      <c r="D40" s="75"/>
      <c r="E40" s="133" t="s">
        <v>1479</v>
      </c>
      <c r="F40" s="134"/>
      <c r="G40" s="134"/>
      <c r="H40" s="134"/>
      <c r="N40" s="36" t="str">
        <f>N39</f>
        <v>Fornecimento de Materiais e Equipamentos (aquisição indireta - em conjunto com licitação de obras)</v>
      </c>
      <c r="O40" s="38" t="s">
        <v>1438</v>
      </c>
      <c r="P40" s="36" t="str">
        <f t="shared" si="0"/>
        <v>Fornecimento de Materiais e Equipamentos (aquisição indireta - em conjunto com licitação de obras)-R</v>
      </c>
      <c r="Q40" s="36"/>
      <c r="R40" s="39">
        <v>5.6000000000000008E-3</v>
      </c>
      <c r="S40" s="39">
        <v>8.5000000000000006E-3</v>
      </c>
      <c r="T40" s="39">
        <v>8.8999999999999999E-3</v>
      </c>
    </row>
    <row r="41" spans="1:20">
      <c r="A41" s="79"/>
      <c r="B41" s="73"/>
      <c r="C41" s="75"/>
      <c r="D41" s="75"/>
      <c r="E41" s="75"/>
      <c r="F41" s="75"/>
      <c r="G41" s="75"/>
      <c r="H41" s="80"/>
      <c r="N41" s="36" t="str">
        <f>N40</f>
        <v>Fornecimento de Materiais e Equipamentos (aquisição indireta - em conjunto com licitação de obras)</v>
      </c>
      <c r="O41" s="38" t="s">
        <v>1444</v>
      </c>
      <c r="P41" s="36" t="str">
        <f t="shared" si="0"/>
        <v>Fornecimento de Materiais e Equipamentos (aquisição indireta - em conjunto com licitação de obras)-DF</v>
      </c>
      <c r="Q41" s="36"/>
      <c r="R41" s="39">
        <v>8.5000000000000006E-3</v>
      </c>
      <c r="S41" s="39">
        <v>8.5000000000000006E-3</v>
      </c>
      <c r="T41" s="39">
        <v>1.11E-2</v>
      </c>
    </row>
    <row r="42" spans="1:20">
      <c r="A42" s="79"/>
      <c r="B42" s="73"/>
      <c r="C42" s="75"/>
      <c r="D42" s="75"/>
      <c r="N42" s="36" t="str">
        <f>N41</f>
        <v>Fornecimento de Materiais e Equipamentos (aquisição indireta - em conjunto com licitação de obras)</v>
      </c>
      <c r="O42" s="38" t="s">
        <v>711</v>
      </c>
      <c r="P42" s="36" t="str">
        <f t="shared" si="0"/>
        <v>Fornecimento de Materiais e Equipamentos (aquisição indireta - em conjunto com licitação de obras)-L</v>
      </c>
      <c r="Q42" s="36"/>
      <c r="R42" s="39">
        <v>3.5000000000000003E-2</v>
      </c>
      <c r="S42" s="39">
        <v>5.1100000000000007E-2</v>
      </c>
      <c r="T42" s="39">
        <v>6.2199999999999998E-2</v>
      </c>
    </row>
    <row r="43" spans="1:20">
      <c r="A43" s="79"/>
      <c r="B43" s="73"/>
      <c r="C43" s="75"/>
      <c r="D43" s="75"/>
      <c r="N43" s="36" t="str">
        <f>N42</f>
        <v>Fornecimento de Materiais e Equipamentos (aquisição indireta - em conjunto com licitação de obras)</v>
      </c>
      <c r="O43" s="48" t="s">
        <v>1449</v>
      </c>
      <c r="P43" s="36" t="str">
        <f t="shared" si="0"/>
        <v>Fornecimento de Materiais e Equipamentos (aquisição indireta - em conjunto com licitação de obras)-BDI PAD</v>
      </c>
      <c r="Q43" s="36"/>
      <c r="R43" s="39">
        <v>0.111</v>
      </c>
      <c r="S43" s="39">
        <v>0.14019999999999999</v>
      </c>
      <c r="T43" s="39">
        <v>0.16800000000000001</v>
      </c>
    </row>
    <row r="44" spans="1:20">
      <c r="A44" s="79"/>
      <c r="B44" s="73"/>
      <c r="C44" s="75"/>
      <c r="D44" s="75"/>
      <c r="N44" s="36" t="s">
        <v>1480</v>
      </c>
      <c r="O44" s="38" t="s">
        <v>1481</v>
      </c>
      <c r="P44" s="36" t="str">
        <f t="shared" si="0"/>
        <v>Estudos e Projetos, Planos e Gerenciamento e outros correlatos-K1</v>
      </c>
      <c r="Q44" s="36"/>
      <c r="R44" s="39" t="s">
        <v>1482</v>
      </c>
      <c r="S44" s="39" t="s">
        <v>1482</v>
      </c>
      <c r="T44" s="39" t="s">
        <v>1482</v>
      </c>
    </row>
    <row r="45" spans="1:20">
      <c r="N45" s="36" t="str">
        <f>N44</f>
        <v>Estudos e Projetos, Planos e Gerenciamento e outros correlatos</v>
      </c>
      <c r="O45" s="38" t="s">
        <v>1483</v>
      </c>
      <c r="P45" s="36" t="str">
        <f t="shared" si="0"/>
        <v>Estudos e Projetos, Planos e Gerenciamento e outros correlatos-K2</v>
      </c>
      <c r="Q45" s="36"/>
      <c r="R45" s="39" t="s">
        <v>1482</v>
      </c>
      <c r="S45" s="39">
        <v>0.2</v>
      </c>
      <c r="T45" s="39" t="s">
        <v>1482</v>
      </c>
    </row>
    <row r="46" spans="1:20" ht="15" customHeight="1">
      <c r="N46" s="36" t="str">
        <f>N45</f>
        <v>Estudos e Projetos, Planos e Gerenciamento e outros correlatos</v>
      </c>
      <c r="O46" s="38" t="s">
        <v>1423</v>
      </c>
      <c r="P46" s="36" t="str">
        <f t="shared" si="0"/>
        <v>Estudos e Projetos, Planos e Gerenciamento e outros correlatos-</v>
      </c>
      <c r="Q46" s="36"/>
      <c r="R46" s="39" t="s">
        <v>1482</v>
      </c>
      <c r="S46" s="39" t="s">
        <v>1482</v>
      </c>
      <c r="T46" s="39" t="s">
        <v>1482</v>
      </c>
    </row>
    <row r="47" spans="1:20" ht="15" customHeight="1">
      <c r="A47" s="118" t="s">
        <v>1467</v>
      </c>
      <c r="B47" s="118"/>
      <c r="C47" s="81"/>
      <c r="D47" s="81"/>
      <c r="N47" s="36" t="str">
        <f>N46</f>
        <v>Estudos e Projetos, Planos e Gerenciamento e outros correlatos</v>
      </c>
      <c r="O47" s="38" t="s">
        <v>1423</v>
      </c>
      <c r="P47" s="36" t="str">
        <f t="shared" si="0"/>
        <v>Estudos e Projetos, Planos e Gerenciamento e outros correlatos-</v>
      </c>
      <c r="Q47" s="36"/>
      <c r="R47" s="39" t="s">
        <v>1482</v>
      </c>
      <c r="S47" s="39" t="s">
        <v>1482</v>
      </c>
      <c r="T47" s="39" t="s">
        <v>1482</v>
      </c>
    </row>
    <row r="48" spans="1:20">
      <c r="A48" s="61"/>
      <c r="N48" s="36" t="str">
        <f>N47</f>
        <v>Estudos e Projetos, Planos e Gerenciamento e outros correlatos</v>
      </c>
      <c r="O48" s="38" t="s">
        <v>1484</v>
      </c>
      <c r="P48" s="36" t="str">
        <f t="shared" si="0"/>
        <v>Estudos e Projetos, Planos e Gerenciamento e outros correlatos-K3</v>
      </c>
      <c r="Q48" s="36"/>
      <c r="R48" s="39" t="s">
        <v>1482</v>
      </c>
      <c r="S48" s="39">
        <v>0.12</v>
      </c>
      <c r="T48" s="39" t="s">
        <v>1482</v>
      </c>
    </row>
    <row r="49" spans="1:20">
      <c r="A49" s="57" t="s">
        <v>1449</v>
      </c>
      <c r="B49" s="58">
        <f>IF($I$11=$A$59,0,ROUND((((1+B41+B42+B43)*(1+B44)*(1+B45)/(1-(B46+B47)))-1),4))</f>
        <v>0</v>
      </c>
      <c r="N49" s="36" t="str">
        <f>N48</f>
        <v>Estudos e Projetos, Planos e Gerenciamento e outros correlatos</v>
      </c>
      <c r="O49" s="48" t="s">
        <v>1449</v>
      </c>
      <c r="P49" s="36" t="str">
        <f t="shared" si="0"/>
        <v>Estudos e Projetos, Planos e Gerenciamento e outros correlatos-BDI PAD</v>
      </c>
      <c r="Q49" s="36"/>
      <c r="R49" s="39" t="s">
        <v>1482</v>
      </c>
      <c r="S49" s="39" t="s">
        <v>1482</v>
      </c>
      <c r="T49" s="39" t="s">
        <v>1482</v>
      </c>
    </row>
    <row r="50" spans="1:20" ht="15" customHeight="1">
      <c r="A50" s="36"/>
      <c r="B50" s="36"/>
      <c r="N50" s="36"/>
      <c r="O50" s="36"/>
      <c r="P50" s="36"/>
      <c r="Q50" s="36"/>
      <c r="R50" s="36"/>
      <c r="S50" s="36"/>
      <c r="T50" s="36"/>
    </row>
    <row r="51" spans="1:20">
      <c r="N51" s="36"/>
      <c r="O51" s="36"/>
      <c r="P51" s="36"/>
      <c r="Q51" s="36"/>
      <c r="R51" s="36"/>
      <c r="S51" s="36"/>
      <c r="T51" s="36"/>
    </row>
    <row r="52" spans="1:20">
      <c r="N52" s="36" t="s">
        <v>1433</v>
      </c>
      <c r="O52" s="36"/>
      <c r="P52" s="36"/>
      <c r="Q52" s="36"/>
      <c r="R52" s="36"/>
      <c r="S52" s="36"/>
      <c r="T52" s="36"/>
    </row>
    <row r="53" spans="1:20">
      <c r="N53" s="36" t="s">
        <v>1446</v>
      </c>
      <c r="O53" s="36"/>
      <c r="P53" s="36"/>
      <c r="Q53" s="36"/>
      <c r="R53" s="36"/>
      <c r="S53" s="36"/>
      <c r="T53" s="36"/>
    </row>
    <row r="54" spans="1:20">
      <c r="A54" s="82" t="str">
        <f>IF(C39&lt;&gt;"Sim","",A53)</f>
        <v/>
      </c>
      <c r="N54" s="36" t="s">
        <v>1459</v>
      </c>
      <c r="O54" s="36"/>
      <c r="P54" s="36"/>
      <c r="Q54" s="36"/>
      <c r="R54" s="36"/>
      <c r="S54" s="36"/>
      <c r="T54" s="36"/>
    </row>
    <row r="55" spans="1:20">
      <c r="N55" s="36" t="s">
        <v>1470</v>
      </c>
      <c r="O55" s="36"/>
      <c r="P55" s="36"/>
      <c r="Q55" s="36"/>
      <c r="R55" s="36"/>
      <c r="S55" s="36"/>
      <c r="T55" s="36"/>
    </row>
    <row r="56" spans="1:20">
      <c r="N56" s="36" t="s">
        <v>1475</v>
      </c>
      <c r="O56" s="36"/>
      <c r="P56" s="36"/>
      <c r="Q56" s="36"/>
      <c r="R56" s="36"/>
      <c r="S56" s="36"/>
      <c r="T56" s="36"/>
    </row>
    <row r="57" spans="1:20">
      <c r="N57" s="36" t="s">
        <v>1477</v>
      </c>
      <c r="O57" s="36"/>
      <c r="P57" s="36"/>
      <c r="Q57" s="36"/>
      <c r="R57" s="36"/>
      <c r="S57" s="36"/>
      <c r="T57" s="36"/>
    </row>
    <row r="58" spans="1:20">
      <c r="N58" s="36" t="s">
        <v>1485</v>
      </c>
      <c r="O58" s="36"/>
      <c r="P58" s="36"/>
      <c r="Q58" s="36"/>
      <c r="R58" s="36"/>
      <c r="S58" s="36"/>
      <c r="T58" s="36"/>
    </row>
    <row r="59" spans="1:20">
      <c r="N59" s="36" t="s">
        <v>1480</v>
      </c>
      <c r="O59" s="36"/>
      <c r="P59" s="36"/>
      <c r="Q59" s="36"/>
      <c r="R59" s="36"/>
      <c r="S59" s="36"/>
      <c r="T59" s="36"/>
    </row>
  </sheetData>
  <mergeCells count="35">
    <mergeCell ref="B5:D5"/>
    <mergeCell ref="A1:G1"/>
    <mergeCell ref="H1:H3"/>
    <mergeCell ref="A2:G2"/>
    <mergeCell ref="A3:G3"/>
    <mergeCell ref="B4:H4"/>
    <mergeCell ref="J11:K19"/>
    <mergeCell ref="A12:B12"/>
    <mergeCell ref="A13:B13"/>
    <mergeCell ref="A14:B14"/>
    <mergeCell ref="A15:B15"/>
    <mergeCell ref="A16:B16"/>
    <mergeCell ref="F21:H21"/>
    <mergeCell ref="B7:F7"/>
    <mergeCell ref="A8:G8"/>
    <mergeCell ref="A9:G9"/>
    <mergeCell ref="A11:B11"/>
    <mergeCell ref="A17:B17"/>
    <mergeCell ref="A18:B18"/>
    <mergeCell ref="A19:B19"/>
    <mergeCell ref="A20:B20"/>
    <mergeCell ref="A21:B21"/>
    <mergeCell ref="A47:B47"/>
    <mergeCell ref="A23:B23"/>
    <mergeCell ref="C23:H23"/>
    <mergeCell ref="A25:H25"/>
    <mergeCell ref="B26:B27"/>
    <mergeCell ref="C26:F26"/>
    <mergeCell ref="G26:G27"/>
    <mergeCell ref="C27:F27"/>
    <mergeCell ref="A29:H29"/>
    <mergeCell ref="A31:H31"/>
    <mergeCell ref="E38:H38"/>
    <mergeCell ref="E39:H39"/>
    <mergeCell ref="E40:H40"/>
  </mergeCells>
  <conditionalFormatting sqref="A20">
    <cfRule type="expression" dxfId="13" priority="8" stopIfTrue="1">
      <formula>$H$7="Não"</formula>
    </cfRule>
  </conditionalFormatting>
  <conditionalFormatting sqref="A21">
    <cfRule type="expression" dxfId="12" priority="4" stopIfTrue="1">
      <formula>$H$7="sim"</formula>
    </cfRule>
  </conditionalFormatting>
  <conditionalFormatting sqref="A23">
    <cfRule type="expression" dxfId="11" priority="13" stopIfTrue="1">
      <formula>AND(NOT($L$21),NOT($L$23))</formula>
    </cfRule>
  </conditionalFormatting>
  <conditionalFormatting sqref="A54">
    <cfRule type="expression" dxfId="10" priority="9" stopIfTrue="1">
      <formula>AND(A54&lt;&gt;"OK",A54&lt;&gt;"-",A54&lt;&gt;"")</formula>
    </cfRule>
    <cfRule type="cellIs" dxfId="9" priority="10" stopIfTrue="1" operator="equal">
      <formula>"OK"</formula>
    </cfRule>
  </conditionalFormatting>
  <conditionalFormatting sqref="A49:B49">
    <cfRule type="expression" dxfId="8" priority="7" stopIfTrue="1">
      <formula>$Q$11="Não"</formula>
    </cfRule>
  </conditionalFormatting>
  <conditionalFormatting sqref="C23">
    <cfRule type="expression" dxfId="7" priority="12" stopIfTrue="1">
      <formula>AND(NOT($L$21),NOT($L$23))</formula>
    </cfRule>
  </conditionalFormatting>
  <conditionalFormatting sqref="C20:D20">
    <cfRule type="expression" dxfId="6" priority="6" stopIfTrue="1">
      <formula>$H$7="Não"</formula>
    </cfRule>
  </conditionalFormatting>
  <conditionalFormatting sqref="C21:D21">
    <cfRule type="expression" dxfId="5" priority="11" stopIfTrue="1">
      <formula>$H$7="sim"</formula>
    </cfRule>
  </conditionalFormatting>
  <conditionalFormatting sqref="C47:D47 A47:A48">
    <cfRule type="expression" dxfId="4" priority="5" stopIfTrue="1">
      <formula>$Q$11="sim"</formula>
    </cfRule>
  </conditionalFormatting>
  <conditionalFormatting sqref="C22:H22">
    <cfRule type="expression" dxfId="3" priority="3" stopIfTrue="1">
      <formula>$Q$11="sim"</formula>
    </cfRule>
  </conditionalFormatting>
  <conditionalFormatting sqref="E12:E21">
    <cfRule type="expression" dxfId="2" priority="1" stopIfTrue="1">
      <formula>AND(E12&lt;&gt;"OK",E12&lt;&gt;"-",E12&lt;&gt;"")</formula>
    </cfRule>
    <cfRule type="cellIs" dxfId="1" priority="2" stopIfTrue="1" operator="equal">
      <formula>"OK"</formula>
    </cfRule>
  </conditionalFormatting>
  <conditionalFormatting sqref="I21:J22">
    <cfRule type="expression" dxfId="0" priority="14" stopIfTrue="1">
      <formula>$Q$11="sim"</formula>
    </cfRule>
  </conditionalFormatting>
  <dataValidations count="3">
    <dataValidation type="list" allowBlank="1" showInputMessage="1" showErrorMessage="1" sqref="B7:F7">
      <formula1>$N$52:$N$59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H8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H9">
      <formula1>0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OS</vt:lpstr>
      <vt:lpstr>OA</vt:lpstr>
      <vt:lpstr>OR</vt:lpstr>
      <vt:lpstr>MC</vt:lpstr>
      <vt:lpstr>CF</vt:lpstr>
      <vt:lpstr>SR</vt:lpstr>
      <vt:lpstr>BDI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Jorge dos Santos Barbosa</dc:creator>
  <cp:lastModifiedBy>PMB</cp:lastModifiedBy>
  <dcterms:created xsi:type="dcterms:W3CDTF">2026-03-05T12:04:44Z</dcterms:created>
  <dcterms:modified xsi:type="dcterms:W3CDTF">2026-06-10T16:09:07Z</dcterms:modified>
</cp:coreProperties>
</file>